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J45" i="8"/>
  <c r="K45" i="8"/>
  <c r="L45" i="8"/>
  <c r="M45" i="8"/>
  <c r="O45" i="8"/>
  <c r="S45" i="8" s="1"/>
  <c r="P45" i="8"/>
  <c r="T45" i="8" s="1"/>
  <c r="Q45" i="8"/>
  <c r="R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S49" i="8" s="1"/>
  <c r="P49" i="8"/>
  <c r="T49" i="8" s="1"/>
  <c r="Q49" i="8"/>
  <c r="R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S52" i="8" s="1"/>
  <c r="P52" i="8"/>
  <c r="T52" i="8" s="1"/>
  <c r="Q52" i="8"/>
  <c r="R52" i="8"/>
  <c r="D53" i="8"/>
  <c r="E53" i="8"/>
  <c r="F53" i="8"/>
  <c r="G53" i="8"/>
  <c r="H53" i="8"/>
  <c r="I53" i="8"/>
  <c r="J53" i="8"/>
  <c r="K53" i="8"/>
  <c r="L53" i="8"/>
  <c r="M53" i="8"/>
  <c r="O53" i="8"/>
  <c r="S53" i="8" s="1"/>
  <c r="P53" i="8"/>
  <c r="T53" i="8" s="1"/>
  <c r="Q53" i="8"/>
  <c r="R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T56" i="8" s="1"/>
  <c r="Q56" i="8"/>
  <c r="R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S61" i="8" s="1"/>
  <c r="P61" i="8"/>
  <c r="Q61" i="8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S69" i="8" s="1"/>
  <c r="P69" i="8"/>
  <c r="T69" i="8" s="1"/>
  <c r="Q69" i="8"/>
  <c r="R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S72" i="8" s="1"/>
  <c r="P72" i="8"/>
  <c r="Q72" i="8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S77" i="8" s="1"/>
  <c r="P77" i="8"/>
  <c r="Q77" i="8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S79" i="8" s="1"/>
  <c r="P79" i="8"/>
  <c r="Q79" i="8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S82" i="8" s="1"/>
  <c r="P82" i="8"/>
  <c r="Q82" i="8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S93" i="8" s="1"/>
  <c r="P93" i="8"/>
  <c r="Q93" i="8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S96" i="8" s="1"/>
  <c r="P96" i="8"/>
  <c r="T96" i="8" s="1"/>
  <c r="Q96" i="8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S100" i="8" s="1"/>
  <c r="P100" i="8"/>
  <c r="T100" i="8" s="1"/>
  <c r="Q100" i="8"/>
  <c r="R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S105" i="8" s="1"/>
  <c r="P105" i="8"/>
  <c r="Q105" i="8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S109" i="8" s="1"/>
  <c r="P109" i="8"/>
  <c r="Q109" i="8"/>
  <c r="R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S121" i="8" s="1"/>
  <c r="P121" i="8"/>
  <c r="T121" i="8" s="1"/>
  <c r="Q121" i="8"/>
  <c r="R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S124" i="8" s="1"/>
  <c r="P124" i="8"/>
  <c r="T124" i="8" s="1"/>
  <c r="Q124" i="8"/>
  <c r="R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S129" i="8" s="1"/>
  <c r="P129" i="8"/>
  <c r="Q129" i="8"/>
  <c r="R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Q135" i="8"/>
  <c r="R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S138" i="8" s="1"/>
  <c r="P138" i="8"/>
  <c r="T138" i="8" s="1"/>
  <c r="Q138" i="8"/>
  <c r="R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S140" i="8" s="1"/>
  <c r="P140" i="8"/>
  <c r="T140" i="8" s="1"/>
  <c r="Q140" i="8"/>
  <c r="R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S143" i="8" s="1"/>
  <c r="P143" i="8"/>
  <c r="Q143" i="8"/>
  <c r="R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S144" i="8" s="1"/>
  <c r="P144" i="8"/>
  <c r="Q144" i="8"/>
  <c r="R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S148" i="8" s="1"/>
  <c r="P148" i="8"/>
  <c r="Q148" i="8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S149" i="8" s="1"/>
  <c r="P149" i="8"/>
  <c r="Q149" i="8"/>
  <c r="R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S150" i="8" s="1"/>
  <c r="P150" i="8"/>
  <c r="T150" i="8" s="1"/>
  <c r="Q150" i="8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S156" i="8" s="1"/>
  <c r="P156" i="8"/>
  <c r="T156" i="8" s="1"/>
  <c r="Q156" i="8"/>
  <c r="R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S171" i="8" s="1"/>
  <c r="P171" i="8"/>
  <c r="T171" i="8" s="1"/>
  <c r="Q171" i="8"/>
  <c r="R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R173" i="8"/>
  <c r="S173" i="8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Q185" i="8"/>
  <c r="R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T188" i="8" s="1"/>
  <c r="Q188" i="8"/>
  <c r="R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S195" i="8" s="1"/>
  <c r="P195" i="8"/>
  <c r="Q195" i="8"/>
  <c r="R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S197" i="8" s="1"/>
  <c r="P197" i="8"/>
  <c r="Q197" i="8"/>
  <c r="R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C15" i="2" s="1"/>
  <c r="AA15" i="2"/>
  <c r="U16" i="2"/>
  <c r="AA16" i="2" s="1"/>
  <c r="V16" i="2"/>
  <c r="W16" i="2"/>
  <c r="X16" i="2"/>
  <c r="Y16" i="2"/>
  <c r="AB16" i="2" s="1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C19" i="2" s="1"/>
  <c r="AA19" i="2"/>
  <c r="U20" i="2"/>
  <c r="AA20" i="2" s="1"/>
  <c r="V20" i="2"/>
  <c r="W20" i="2"/>
  <c r="X20" i="2"/>
  <c r="Y20" i="2"/>
  <c r="AB20" i="2" s="1"/>
  <c r="Z20" i="2"/>
  <c r="AC20" i="2"/>
  <c r="U21" i="2"/>
  <c r="V21" i="2"/>
  <c r="W21" i="2"/>
  <c r="X21" i="2"/>
  <c r="AA21" i="2" s="1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C23" i="2" s="1"/>
  <c r="AA23" i="2"/>
  <c r="U24" i="2"/>
  <c r="AA24" i="2" s="1"/>
  <c r="V24" i="2"/>
  <c r="W24" i="2"/>
  <c r="X24" i="2"/>
  <c r="Y24" i="2"/>
  <c r="AB24" i="2" s="1"/>
  <c r="Z24" i="2"/>
  <c r="AC24" i="2"/>
  <c r="U25" i="2"/>
  <c r="V25" i="2"/>
  <c r="W25" i="2"/>
  <c r="X25" i="2"/>
  <c r="AA25" i="2" s="1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C27" i="2" s="1"/>
  <c r="AA27" i="2"/>
  <c r="U28" i="2"/>
  <c r="AA28" i="2" s="1"/>
  <c r="V28" i="2"/>
  <c r="W28" i="2"/>
  <c r="X28" i="2"/>
  <c r="Y28" i="2"/>
  <c r="AB28" i="2" s="1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C35" i="2" s="1"/>
  <c r="AA35" i="2"/>
  <c r="U36" i="2"/>
  <c r="AA36" i="2" s="1"/>
  <c r="V36" i="2"/>
  <c r="W36" i="2"/>
  <c r="X36" i="2"/>
  <c r="Y36" i="2"/>
  <c r="AB36" i="2" s="1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C39" i="2" s="1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Y110" i="2"/>
  <c r="Z110" i="2"/>
  <c r="AA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Y114" i="2"/>
  <c r="Z114" i="2"/>
  <c r="AA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Z117" i="2"/>
  <c r="AB117" i="2"/>
  <c r="AC117" i="2"/>
  <c r="U118" i="2"/>
  <c r="V118" i="2"/>
  <c r="W118" i="2"/>
  <c r="AC118" i="2" s="1"/>
  <c r="X118" i="2"/>
  <c r="AA118" i="2" s="1"/>
  <c r="Y118" i="2"/>
  <c r="Z118" i="2"/>
  <c r="AB118" i="2"/>
  <c r="U119" i="2"/>
  <c r="V119" i="2"/>
  <c r="AB119" i="2" s="1"/>
  <c r="W119" i="2"/>
  <c r="AC119" i="2" s="1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AB140" i="2" s="1"/>
  <c r="W140" i="2"/>
  <c r="X140" i="2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AC143" i="2" s="1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AC164" i="2" s="1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AB168" i="2" s="1"/>
  <c r="W168" i="2"/>
  <c r="X168" i="2"/>
  <c r="AA168" i="2" s="1"/>
  <c r="Y168" i="2"/>
  <c r="Z168" i="2"/>
  <c r="AC168" i="2" s="1"/>
  <c r="U169" i="2"/>
  <c r="AA169" i="2" s="1"/>
  <c r="V169" i="2"/>
  <c r="W169" i="2"/>
  <c r="AC169" i="2" s="1"/>
  <c r="X169" i="2"/>
  <c r="Y169" i="2"/>
  <c r="AB169" i="2" s="1"/>
  <c r="Z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AB172" i="2" s="1"/>
  <c r="W172" i="2"/>
  <c r="X172" i="2"/>
  <c r="AA172" i="2" s="1"/>
  <c r="Y172" i="2"/>
  <c r="Z172" i="2"/>
  <c r="AC172" i="2" s="1"/>
  <c r="U173" i="2"/>
  <c r="V173" i="2"/>
  <c r="W173" i="2"/>
  <c r="AC173" i="2" s="1"/>
  <c r="X173" i="2"/>
  <c r="Y173" i="2"/>
  <c r="AB173" i="2" s="1"/>
  <c r="Z173" i="2"/>
  <c r="AA173" i="2"/>
  <c r="U174" i="2"/>
  <c r="V174" i="2"/>
  <c r="W174" i="2"/>
  <c r="X174" i="2"/>
  <c r="AA174" i="2" s="1"/>
  <c r="Y174" i="2"/>
  <c r="Z174" i="2"/>
  <c r="AC174" i="2" s="1"/>
  <c r="AB174" i="2"/>
  <c r="U175" i="2"/>
  <c r="V175" i="2"/>
  <c r="W175" i="2"/>
  <c r="X175" i="2"/>
  <c r="Y175" i="2"/>
  <c r="AB175" i="2" s="1"/>
  <c r="Z175" i="2"/>
  <c r="AA175" i="2"/>
  <c r="AC175" i="2"/>
  <c r="U176" i="2"/>
  <c r="V176" i="2"/>
  <c r="AB176" i="2" s="1"/>
  <c r="W176" i="2"/>
  <c r="X176" i="2"/>
  <c r="AA176" i="2" s="1"/>
  <c r="Y176" i="2"/>
  <c r="Z176" i="2"/>
  <c r="AC176" i="2" s="1"/>
  <c r="U177" i="2"/>
  <c r="AA177" i="2" s="1"/>
  <c r="V177" i="2"/>
  <c r="W177" i="2"/>
  <c r="AC177" i="2" s="1"/>
  <c r="X177" i="2"/>
  <c r="Y177" i="2"/>
  <c r="AB177" i="2" s="1"/>
  <c r="Z177" i="2"/>
  <c r="U178" i="2"/>
  <c r="V178" i="2"/>
  <c r="W178" i="2"/>
  <c r="X178" i="2"/>
  <c r="AA178" i="2" s="1"/>
  <c r="Y178" i="2"/>
  <c r="Z178" i="2"/>
  <c r="AC178" i="2" s="1"/>
  <c r="AB178" i="2"/>
  <c r="U179" i="2"/>
  <c r="V179" i="2"/>
  <c r="W179" i="2"/>
  <c r="X179" i="2"/>
  <c r="Y179" i="2"/>
  <c r="AB179" i="2" s="1"/>
  <c r="Z179" i="2"/>
  <c r="AA179" i="2"/>
  <c r="AC179" i="2"/>
  <c r="U180" i="2"/>
  <c r="V180" i="2"/>
  <c r="AB180" i="2" s="1"/>
  <c r="W180" i="2"/>
  <c r="X180" i="2"/>
  <c r="AA180" i="2" s="1"/>
  <c r="Y180" i="2"/>
  <c r="Z180" i="2"/>
  <c r="AC180" i="2" s="1"/>
  <c r="U181" i="2"/>
  <c r="V181" i="2"/>
  <c r="W181" i="2"/>
  <c r="AC181" i="2" s="1"/>
  <c r="X181" i="2"/>
  <c r="Y181" i="2"/>
  <c r="AB181" i="2" s="1"/>
  <c r="Z181" i="2"/>
  <c r="AA181" i="2"/>
  <c r="U182" i="2"/>
  <c r="V182" i="2"/>
  <c r="W182" i="2"/>
  <c r="X182" i="2"/>
  <c r="AA182" i="2" s="1"/>
  <c r="Y182" i="2"/>
  <c r="Z182" i="2"/>
  <c r="AC182" i="2" s="1"/>
  <c r="AB182" i="2"/>
  <c r="U183" i="2"/>
  <c r="V183" i="2"/>
  <c r="W183" i="2"/>
  <c r="X183" i="2"/>
  <c r="Y183" i="2"/>
  <c r="AB183" i="2" s="1"/>
  <c r="Z183" i="2"/>
  <c r="AA183" i="2"/>
  <c r="AC183" i="2"/>
  <c r="U184" i="2"/>
  <c r="V184" i="2"/>
  <c r="AB184" i="2" s="1"/>
  <c r="W184" i="2"/>
  <c r="X184" i="2"/>
  <c r="AA184" i="2" s="1"/>
  <c r="Y184" i="2"/>
  <c r="Z184" i="2"/>
  <c r="AC184" i="2" s="1"/>
  <c r="U185" i="2"/>
  <c r="AA185" i="2" s="1"/>
  <c r="V185" i="2"/>
  <c r="W185" i="2"/>
  <c r="AC185" i="2" s="1"/>
  <c r="X185" i="2"/>
  <c r="Y185" i="2"/>
  <c r="AB185" i="2" s="1"/>
  <c r="Z185" i="2"/>
  <c r="U186" i="2"/>
  <c r="AA186" i="2" s="1"/>
  <c r="V186" i="2"/>
  <c r="W186" i="2"/>
  <c r="X186" i="2"/>
  <c r="Y186" i="2"/>
  <c r="Z186" i="2"/>
  <c r="AC186" i="2" s="1"/>
  <c r="AB186" i="2"/>
  <c r="U187" i="2"/>
  <c r="V187" i="2"/>
  <c r="W187" i="2"/>
  <c r="AC187" i="2" s="1"/>
  <c r="X187" i="2"/>
  <c r="AA187" i="2" s="1"/>
  <c r="Y187" i="2"/>
  <c r="Z187" i="2"/>
  <c r="AB187" i="2"/>
  <c r="U188" i="2"/>
  <c r="AA188" i="2" s="1"/>
  <c r="V188" i="2"/>
  <c r="AB188" i="2" s="1"/>
  <c r="W188" i="2"/>
  <c r="X188" i="2"/>
  <c r="Y188" i="2"/>
  <c r="Z188" i="2"/>
  <c r="AC188" i="2"/>
  <c r="U189" i="2"/>
  <c r="V189" i="2"/>
  <c r="W189" i="2"/>
  <c r="X189" i="2"/>
  <c r="AA189" i="2" s="1"/>
  <c r="Y189" i="2"/>
  <c r="Z189" i="2"/>
  <c r="AC189" i="2" s="1"/>
  <c r="AB189" i="2"/>
  <c r="U190" i="2"/>
  <c r="V190" i="2"/>
  <c r="W190" i="2"/>
  <c r="AC190" i="2" s="1"/>
  <c r="X190" i="2"/>
  <c r="Y190" i="2"/>
  <c r="AB190" i="2" s="1"/>
  <c r="Z190" i="2"/>
  <c r="AA190" i="2"/>
  <c r="U191" i="2"/>
  <c r="V191" i="2"/>
  <c r="AB191" i="2" s="1"/>
  <c r="W191" i="2"/>
  <c r="X191" i="2"/>
  <c r="AA191" i="2" s="1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C193" i="2" s="1"/>
  <c r="AB193" i="2"/>
  <c r="U194" i="2"/>
  <c r="V194" i="2"/>
  <c r="W194" i="2"/>
  <c r="AC194" i="2" s="1"/>
  <c r="X194" i="2"/>
  <c r="Y194" i="2"/>
  <c r="AB194" i="2" s="1"/>
  <c r="Z194" i="2"/>
  <c r="AA194" i="2"/>
  <c r="U195" i="2"/>
  <c r="V195" i="2"/>
  <c r="AB195" i="2" s="1"/>
  <c r="W195" i="2"/>
  <c r="X195" i="2"/>
  <c r="AA195" i="2" s="1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C197" i="2" s="1"/>
  <c r="AB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C201" i="2" s="1"/>
  <c r="AB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AA203" i="2" s="1"/>
  <c r="Y203" i="2"/>
  <c r="Z203" i="2"/>
  <c r="AC203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O13" i="2" s="1"/>
  <c r="G13" i="2"/>
  <c r="H13" i="2"/>
  <c r="I13" i="2"/>
  <c r="J13" i="2"/>
  <c r="K13" i="2"/>
  <c r="L13" i="2"/>
  <c r="M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O43" i="2" s="1"/>
  <c r="G43" i="2"/>
  <c r="H43" i="2"/>
  <c r="I43" i="2"/>
  <c r="J43" i="2"/>
  <c r="K43" i="2"/>
  <c r="L43" i="2"/>
  <c r="M43" i="2"/>
  <c r="P43" i="2"/>
  <c r="E44" i="2"/>
  <c r="N44" i="2" s="1"/>
  <c r="F44" i="2"/>
  <c r="O44" i="2" s="1"/>
  <c r="G44" i="2"/>
  <c r="H44" i="2"/>
  <c r="I44" i="2"/>
  <c r="J44" i="2"/>
  <c r="K44" i="2"/>
  <c r="L44" i="2"/>
  <c r="M44" i="2"/>
  <c r="P44" i="2"/>
  <c r="E45" i="2"/>
  <c r="N45" i="2" s="1"/>
  <c r="F45" i="2"/>
  <c r="O45" i="2" s="1"/>
  <c r="G45" i="2"/>
  <c r="H45" i="2"/>
  <c r="I45" i="2"/>
  <c r="J45" i="2"/>
  <c r="K45" i="2"/>
  <c r="L45" i="2"/>
  <c r="M45" i="2"/>
  <c r="P45" i="2"/>
  <c r="E46" i="2"/>
  <c r="N46" i="2" s="1"/>
  <c r="F46" i="2"/>
  <c r="O46" i="2" s="1"/>
  <c r="G46" i="2"/>
  <c r="H46" i="2"/>
  <c r="I46" i="2"/>
  <c r="J46" i="2"/>
  <c r="K46" i="2"/>
  <c r="L46" i="2"/>
  <c r="M46" i="2"/>
  <c r="P46" i="2"/>
  <c r="E47" i="2"/>
  <c r="N47" i="2" s="1"/>
  <c r="F47" i="2"/>
  <c r="O47" i="2" s="1"/>
  <c r="G47" i="2"/>
  <c r="H47" i="2"/>
  <c r="I47" i="2"/>
  <c r="J47" i="2"/>
  <c r="K47" i="2"/>
  <c r="L47" i="2"/>
  <c r="M47" i="2"/>
  <c r="P47" i="2"/>
  <c r="E48" i="2"/>
  <c r="N48" i="2" s="1"/>
  <c r="F48" i="2"/>
  <c r="O48" i="2" s="1"/>
  <c r="G48" i="2"/>
  <c r="H48" i="2"/>
  <c r="I48" i="2"/>
  <c r="J48" i="2"/>
  <c r="K48" i="2"/>
  <c r="L48" i="2"/>
  <c r="M48" i="2"/>
  <c r="P48" i="2"/>
  <c r="E49" i="2"/>
  <c r="N49" i="2" s="1"/>
  <c r="F49" i="2"/>
  <c r="O49" i="2" s="1"/>
  <c r="G49" i="2"/>
  <c r="H49" i="2"/>
  <c r="I49" i="2"/>
  <c r="J49" i="2"/>
  <c r="K49" i="2"/>
  <c r="L49" i="2"/>
  <c r="M49" i="2"/>
  <c r="P49" i="2"/>
  <c r="E50" i="2"/>
  <c r="N50" i="2" s="1"/>
  <c r="F50" i="2"/>
  <c r="O50" i="2" s="1"/>
  <c r="G50" i="2"/>
  <c r="H50" i="2"/>
  <c r="I50" i="2"/>
  <c r="J50" i="2"/>
  <c r="K50" i="2"/>
  <c r="L50" i="2"/>
  <c r="M50" i="2"/>
  <c r="P50" i="2"/>
  <c r="E51" i="2"/>
  <c r="N51" i="2" s="1"/>
  <c r="F51" i="2"/>
  <c r="O51" i="2" s="1"/>
  <c r="G51" i="2"/>
  <c r="H51" i="2"/>
  <c r="I51" i="2"/>
  <c r="J51" i="2"/>
  <c r="K51" i="2"/>
  <c r="L51" i="2"/>
  <c r="M51" i="2"/>
  <c r="P51" i="2"/>
  <c r="E52" i="2"/>
  <c r="N52" i="2" s="1"/>
  <c r="F52" i="2"/>
  <c r="O52" i="2" s="1"/>
  <c r="G52" i="2"/>
  <c r="H52" i="2"/>
  <c r="I52" i="2"/>
  <c r="J52" i="2"/>
  <c r="K52" i="2"/>
  <c r="L52" i="2"/>
  <c r="M52" i="2"/>
  <c r="P52" i="2"/>
  <c r="E53" i="2"/>
  <c r="N53" i="2" s="1"/>
  <c r="F53" i="2"/>
  <c r="O53" i="2" s="1"/>
  <c r="G53" i="2"/>
  <c r="H53" i="2"/>
  <c r="I53" i="2"/>
  <c r="J53" i="2"/>
  <c r="K53" i="2"/>
  <c r="L53" i="2"/>
  <c r="M53" i="2"/>
  <c r="P53" i="2"/>
  <c r="E54" i="2"/>
  <c r="N54" i="2" s="1"/>
  <c r="F54" i="2"/>
  <c r="O54" i="2" s="1"/>
  <c r="G54" i="2"/>
  <c r="H54" i="2"/>
  <c r="I54" i="2"/>
  <c r="J54" i="2"/>
  <c r="K54" i="2"/>
  <c r="L54" i="2"/>
  <c r="M54" i="2"/>
  <c r="P54" i="2"/>
  <c r="E55" i="2"/>
  <c r="N55" i="2" s="1"/>
  <c r="F55" i="2"/>
  <c r="O55" i="2" s="1"/>
  <c r="G55" i="2"/>
  <c r="H55" i="2"/>
  <c r="I55" i="2"/>
  <c r="J55" i="2"/>
  <c r="K55" i="2"/>
  <c r="L55" i="2"/>
  <c r="M55" i="2"/>
  <c r="P55" i="2"/>
  <c r="E56" i="2"/>
  <c r="N56" i="2" s="1"/>
  <c r="F56" i="2"/>
  <c r="O56" i="2" s="1"/>
  <c r="G56" i="2"/>
  <c r="H56" i="2"/>
  <c r="I56" i="2"/>
  <c r="J56" i="2"/>
  <c r="K56" i="2"/>
  <c r="L56" i="2"/>
  <c r="M56" i="2"/>
  <c r="P56" i="2"/>
  <c r="E57" i="2"/>
  <c r="N57" i="2" s="1"/>
  <c r="F57" i="2"/>
  <c r="O57" i="2" s="1"/>
  <c r="G57" i="2"/>
  <c r="H57" i="2"/>
  <c r="I57" i="2"/>
  <c r="J57" i="2"/>
  <c r="K57" i="2"/>
  <c r="L57" i="2"/>
  <c r="M57" i="2"/>
  <c r="P57" i="2"/>
  <c r="E58" i="2"/>
  <c r="N58" i="2" s="1"/>
  <c r="F58" i="2"/>
  <c r="O58" i="2" s="1"/>
  <c r="G58" i="2"/>
  <c r="H58" i="2"/>
  <c r="I58" i="2"/>
  <c r="J58" i="2"/>
  <c r="K58" i="2"/>
  <c r="L58" i="2"/>
  <c r="M58" i="2"/>
  <c r="P58" i="2"/>
  <c r="E59" i="2"/>
  <c r="N59" i="2" s="1"/>
  <c r="F59" i="2"/>
  <c r="O59" i="2" s="1"/>
  <c r="G59" i="2"/>
  <c r="H59" i="2"/>
  <c r="I59" i="2"/>
  <c r="J59" i="2"/>
  <c r="K59" i="2"/>
  <c r="L59" i="2"/>
  <c r="M59" i="2"/>
  <c r="P59" i="2"/>
  <c r="E60" i="2"/>
  <c r="N60" i="2" s="1"/>
  <c r="F60" i="2"/>
  <c r="O60" i="2" s="1"/>
  <c r="G60" i="2"/>
  <c r="H60" i="2"/>
  <c r="I60" i="2"/>
  <c r="J60" i="2"/>
  <c r="K60" i="2"/>
  <c r="L60" i="2"/>
  <c r="M60" i="2"/>
  <c r="P60" i="2"/>
  <c r="E61" i="2"/>
  <c r="N61" i="2" s="1"/>
  <c r="F61" i="2"/>
  <c r="O61" i="2" s="1"/>
  <c r="G61" i="2"/>
  <c r="H61" i="2"/>
  <c r="I61" i="2"/>
  <c r="J61" i="2"/>
  <c r="K61" i="2"/>
  <c r="L61" i="2"/>
  <c r="M61" i="2"/>
  <c r="P61" i="2"/>
  <c r="E62" i="2"/>
  <c r="N62" i="2" s="1"/>
  <c r="F62" i="2"/>
  <c r="O62" i="2" s="1"/>
  <c r="G62" i="2"/>
  <c r="H62" i="2"/>
  <c r="I62" i="2"/>
  <c r="J62" i="2"/>
  <c r="K62" i="2"/>
  <c r="L62" i="2"/>
  <c r="M62" i="2"/>
  <c r="P62" i="2"/>
  <c r="E63" i="2"/>
  <c r="N63" i="2" s="1"/>
  <c r="F63" i="2"/>
  <c r="O63" i="2" s="1"/>
  <c r="G63" i="2"/>
  <c r="H63" i="2"/>
  <c r="I63" i="2"/>
  <c r="J63" i="2"/>
  <c r="K63" i="2"/>
  <c r="L63" i="2"/>
  <c r="M63" i="2"/>
  <c r="P63" i="2"/>
  <c r="E64" i="2"/>
  <c r="N64" i="2" s="1"/>
  <c r="F64" i="2"/>
  <c r="O64" i="2" s="1"/>
  <c r="G64" i="2"/>
  <c r="H64" i="2"/>
  <c r="I64" i="2"/>
  <c r="J64" i="2"/>
  <c r="K64" i="2"/>
  <c r="L64" i="2"/>
  <c r="M64" i="2"/>
  <c r="P64" i="2"/>
  <c r="E65" i="2"/>
  <c r="N65" i="2" s="1"/>
  <c r="F65" i="2"/>
  <c r="O65" i="2" s="1"/>
  <c r="G65" i="2"/>
  <c r="H65" i="2"/>
  <c r="I65" i="2"/>
  <c r="J65" i="2"/>
  <c r="K65" i="2"/>
  <c r="L65" i="2"/>
  <c r="M65" i="2"/>
  <c r="P65" i="2"/>
  <c r="E66" i="2"/>
  <c r="N66" i="2" s="1"/>
  <c r="F66" i="2"/>
  <c r="O66" i="2" s="1"/>
  <c r="G66" i="2"/>
  <c r="H66" i="2"/>
  <c r="I66" i="2"/>
  <c r="J66" i="2"/>
  <c r="K66" i="2"/>
  <c r="L66" i="2"/>
  <c r="M66" i="2"/>
  <c r="P66" i="2"/>
  <c r="E67" i="2"/>
  <c r="N67" i="2" s="1"/>
  <c r="F67" i="2"/>
  <c r="O67" i="2" s="1"/>
  <c r="G67" i="2"/>
  <c r="H67" i="2"/>
  <c r="I67" i="2"/>
  <c r="J67" i="2"/>
  <c r="K67" i="2"/>
  <c r="L67" i="2"/>
  <c r="M67" i="2"/>
  <c r="P67" i="2"/>
  <c r="E68" i="2"/>
  <c r="N68" i="2" s="1"/>
  <c r="F68" i="2"/>
  <c r="O68" i="2" s="1"/>
  <c r="G68" i="2"/>
  <c r="H68" i="2"/>
  <c r="I68" i="2"/>
  <c r="J68" i="2"/>
  <c r="K68" i="2"/>
  <c r="L68" i="2"/>
  <c r="M68" i="2"/>
  <c r="P68" i="2"/>
  <c r="E69" i="2"/>
  <c r="N69" i="2" s="1"/>
  <c r="F69" i="2"/>
  <c r="O69" i="2" s="1"/>
  <c r="G69" i="2"/>
  <c r="H69" i="2"/>
  <c r="I69" i="2"/>
  <c r="J69" i="2"/>
  <c r="K69" i="2"/>
  <c r="L69" i="2"/>
  <c r="M69" i="2"/>
  <c r="P69" i="2"/>
  <c r="E70" i="2"/>
  <c r="N70" i="2" s="1"/>
  <c r="F70" i="2"/>
  <c r="O70" i="2" s="1"/>
  <c r="G70" i="2"/>
  <c r="H70" i="2"/>
  <c r="I70" i="2"/>
  <c r="J70" i="2"/>
  <c r="K70" i="2"/>
  <c r="L70" i="2"/>
  <c r="M70" i="2"/>
  <c r="P70" i="2"/>
  <c r="E71" i="2"/>
  <c r="N71" i="2" s="1"/>
  <c r="F71" i="2"/>
  <c r="O71" i="2" s="1"/>
  <c r="G71" i="2"/>
  <c r="H71" i="2"/>
  <c r="I71" i="2"/>
  <c r="J71" i="2"/>
  <c r="K71" i="2"/>
  <c r="L71" i="2"/>
  <c r="M71" i="2"/>
  <c r="P71" i="2"/>
  <c r="E72" i="2"/>
  <c r="N72" i="2" s="1"/>
  <c r="F72" i="2"/>
  <c r="O72" i="2" s="1"/>
  <c r="G72" i="2"/>
  <c r="H72" i="2"/>
  <c r="I72" i="2"/>
  <c r="J72" i="2"/>
  <c r="K72" i="2"/>
  <c r="L72" i="2"/>
  <c r="M72" i="2"/>
  <c r="P72" i="2"/>
  <c r="E73" i="2"/>
  <c r="N73" i="2" s="1"/>
  <c r="F73" i="2"/>
  <c r="O73" i="2" s="1"/>
  <c r="G73" i="2"/>
  <c r="H73" i="2"/>
  <c r="I73" i="2"/>
  <c r="J73" i="2"/>
  <c r="K73" i="2"/>
  <c r="L73" i="2"/>
  <c r="M73" i="2"/>
  <c r="P73" i="2"/>
  <c r="E74" i="2"/>
  <c r="N74" i="2" s="1"/>
  <c r="F74" i="2"/>
  <c r="O74" i="2" s="1"/>
  <c r="G74" i="2"/>
  <c r="H74" i="2"/>
  <c r="I74" i="2"/>
  <c r="J74" i="2"/>
  <c r="K74" i="2"/>
  <c r="L74" i="2"/>
  <c r="M74" i="2"/>
  <c r="P74" i="2"/>
  <c r="E75" i="2"/>
  <c r="N75" i="2" s="1"/>
  <c r="F75" i="2"/>
  <c r="O75" i="2" s="1"/>
  <c r="G75" i="2"/>
  <c r="H75" i="2"/>
  <c r="I75" i="2"/>
  <c r="J75" i="2"/>
  <c r="K75" i="2"/>
  <c r="L75" i="2"/>
  <c r="M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E103" i="2"/>
  <c r="F103" i="2"/>
  <c r="O103" i="2" s="1"/>
  <c r="G103" i="2"/>
  <c r="H103" i="2"/>
  <c r="I103" i="2"/>
  <c r="J103" i="2"/>
  <c r="K103" i="2"/>
  <c r="L103" i="2"/>
  <c r="M103" i="2"/>
  <c r="N103" i="2"/>
  <c r="P103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E105" i="2"/>
  <c r="F105" i="2"/>
  <c r="O105" i="2" s="1"/>
  <c r="G105" i="2"/>
  <c r="H105" i="2"/>
  <c r="I105" i="2"/>
  <c r="J105" i="2"/>
  <c r="K105" i="2"/>
  <c r="L105" i="2"/>
  <c r="M105" i="2"/>
  <c r="N105" i="2"/>
  <c r="P105" i="2"/>
  <c r="E106" i="2"/>
  <c r="F106" i="2"/>
  <c r="O106" i="2" s="1"/>
  <c r="G106" i="2"/>
  <c r="H106" i="2"/>
  <c r="I106" i="2"/>
  <c r="J106" i="2"/>
  <c r="K106" i="2"/>
  <c r="L106" i="2"/>
  <c r="M106" i="2"/>
  <c r="N106" i="2"/>
  <c r="P106" i="2"/>
  <c r="E107" i="2"/>
  <c r="F107" i="2"/>
  <c r="O107" i="2" s="1"/>
  <c r="G107" i="2"/>
  <c r="H107" i="2"/>
  <c r="I107" i="2"/>
  <c r="J107" i="2"/>
  <c r="K107" i="2"/>
  <c r="L107" i="2"/>
  <c r="M107" i="2"/>
  <c r="N107" i="2"/>
  <c r="P107" i="2"/>
  <c r="E108" i="2"/>
  <c r="F108" i="2"/>
  <c r="O108" i="2" s="1"/>
  <c r="G108" i="2"/>
  <c r="H108" i="2"/>
  <c r="I108" i="2"/>
  <c r="J108" i="2"/>
  <c r="K108" i="2"/>
  <c r="L108" i="2"/>
  <c r="M108" i="2"/>
  <c r="N108" i="2"/>
  <c r="P108" i="2"/>
  <c r="E109" i="2"/>
  <c r="F109" i="2"/>
  <c r="O109" i="2" s="1"/>
  <c r="G109" i="2"/>
  <c r="H109" i="2"/>
  <c r="I109" i="2"/>
  <c r="J109" i="2"/>
  <c r="K109" i="2"/>
  <c r="L109" i="2"/>
  <c r="M109" i="2"/>
  <c r="N109" i="2"/>
  <c r="P109" i="2"/>
  <c r="E110" i="2"/>
  <c r="F110" i="2"/>
  <c r="O110" i="2" s="1"/>
  <c r="G110" i="2"/>
  <c r="H110" i="2"/>
  <c r="I110" i="2"/>
  <c r="J110" i="2"/>
  <c r="K110" i="2"/>
  <c r="L110" i="2"/>
  <c r="M110" i="2"/>
  <c r="N110" i="2"/>
  <c r="P110" i="2"/>
  <c r="E111" i="2"/>
  <c r="F111" i="2"/>
  <c r="O111" i="2" s="1"/>
  <c r="G111" i="2"/>
  <c r="H111" i="2"/>
  <c r="I111" i="2"/>
  <c r="J111" i="2"/>
  <c r="K111" i="2"/>
  <c r="L111" i="2"/>
  <c r="M111" i="2"/>
  <c r="N111" i="2"/>
  <c r="P111" i="2"/>
  <c r="E112" i="2"/>
  <c r="F112" i="2"/>
  <c r="O112" i="2" s="1"/>
  <c r="G112" i="2"/>
  <c r="H112" i="2"/>
  <c r="I112" i="2"/>
  <c r="J112" i="2"/>
  <c r="K112" i="2"/>
  <c r="L112" i="2"/>
  <c r="M112" i="2"/>
  <c r="N112" i="2"/>
  <c r="P112" i="2"/>
  <c r="E113" i="2"/>
  <c r="F113" i="2"/>
  <c r="O113" i="2" s="1"/>
  <c r="G113" i="2"/>
  <c r="H113" i="2"/>
  <c r="I113" i="2"/>
  <c r="J113" i="2"/>
  <c r="K113" i="2"/>
  <c r="L113" i="2"/>
  <c r="M113" i="2"/>
  <c r="N113" i="2"/>
  <c r="P113" i="2"/>
  <c r="E114" i="2"/>
  <c r="F114" i="2"/>
  <c r="O114" i="2" s="1"/>
  <c r="G114" i="2"/>
  <c r="H114" i="2"/>
  <c r="I114" i="2"/>
  <c r="J114" i="2"/>
  <c r="K114" i="2"/>
  <c r="L114" i="2"/>
  <c r="M114" i="2"/>
  <c r="N114" i="2"/>
  <c r="P114" i="2"/>
  <c r="E115" i="2"/>
  <c r="F115" i="2"/>
  <c r="O115" i="2" s="1"/>
  <c r="G115" i="2"/>
  <c r="H115" i="2"/>
  <c r="I115" i="2"/>
  <c r="J115" i="2"/>
  <c r="K115" i="2"/>
  <c r="L115" i="2"/>
  <c r="M115" i="2"/>
  <c r="N115" i="2"/>
  <c r="P115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F120" i="2"/>
  <c r="O120" i="2" s="1"/>
  <c r="G120" i="2"/>
  <c r="H120" i="2"/>
  <c r="I120" i="2"/>
  <c r="J120" i="2"/>
  <c r="K120" i="2"/>
  <c r="L120" i="2"/>
  <c r="M120" i="2"/>
  <c r="N120" i="2"/>
  <c r="P120" i="2"/>
  <c r="E121" i="2"/>
  <c r="F121" i="2"/>
  <c r="O121" i="2" s="1"/>
  <c r="G121" i="2"/>
  <c r="H121" i="2"/>
  <c r="I121" i="2"/>
  <c r="J121" i="2"/>
  <c r="K121" i="2"/>
  <c r="L121" i="2"/>
  <c r="M121" i="2"/>
  <c r="N121" i="2"/>
  <c r="P121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E123" i="2"/>
  <c r="F123" i="2"/>
  <c r="O123" i="2" s="1"/>
  <c r="G123" i="2"/>
  <c r="H123" i="2"/>
  <c r="I123" i="2"/>
  <c r="J123" i="2"/>
  <c r="K123" i="2"/>
  <c r="L123" i="2"/>
  <c r="M123" i="2"/>
  <c r="N123" i="2"/>
  <c r="P123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E125" i="2"/>
  <c r="F125" i="2"/>
  <c r="O125" i="2" s="1"/>
  <c r="G125" i="2"/>
  <c r="H125" i="2"/>
  <c r="I125" i="2"/>
  <c r="J125" i="2"/>
  <c r="K125" i="2"/>
  <c r="L125" i="2"/>
  <c r="M125" i="2"/>
  <c r="N125" i="2"/>
  <c r="P125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E127" i="2"/>
  <c r="F127" i="2"/>
  <c r="O127" i="2" s="1"/>
  <c r="G127" i="2"/>
  <c r="H127" i="2"/>
  <c r="I127" i="2"/>
  <c r="J127" i="2"/>
  <c r="K127" i="2"/>
  <c r="L127" i="2"/>
  <c r="M127" i="2"/>
  <c r="N127" i="2"/>
  <c r="P127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E129" i="2"/>
  <c r="F129" i="2"/>
  <c r="O129" i="2" s="1"/>
  <c r="G129" i="2"/>
  <c r="H129" i="2"/>
  <c r="I129" i="2"/>
  <c r="J129" i="2"/>
  <c r="K129" i="2"/>
  <c r="L129" i="2"/>
  <c r="M129" i="2"/>
  <c r="N129" i="2"/>
  <c r="P129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E133" i="2"/>
  <c r="F133" i="2"/>
  <c r="O133" i="2" s="1"/>
  <c r="G133" i="2"/>
  <c r="H133" i="2"/>
  <c r="I133" i="2"/>
  <c r="J133" i="2"/>
  <c r="K133" i="2"/>
  <c r="L133" i="2"/>
  <c r="M133" i="2"/>
  <c r="N133" i="2"/>
  <c r="P133" i="2"/>
  <c r="E134" i="2"/>
  <c r="F134" i="2"/>
  <c r="O134" i="2" s="1"/>
  <c r="G134" i="2"/>
  <c r="H134" i="2"/>
  <c r="I134" i="2"/>
  <c r="J134" i="2"/>
  <c r="K134" i="2"/>
  <c r="L134" i="2"/>
  <c r="M134" i="2"/>
  <c r="N134" i="2"/>
  <c r="P134" i="2"/>
  <c r="E135" i="2"/>
  <c r="F135" i="2"/>
  <c r="O135" i="2" s="1"/>
  <c r="G135" i="2"/>
  <c r="H135" i="2"/>
  <c r="I135" i="2"/>
  <c r="J135" i="2"/>
  <c r="K135" i="2"/>
  <c r="L135" i="2"/>
  <c r="M135" i="2"/>
  <c r="N135" i="2"/>
  <c r="P135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E137" i="2"/>
  <c r="F137" i="2"/>
  <c r="O137" i="2" s="1"/>
  <c r="G137" i="2"/>
  <c r="H137" i="2"/>
  <c r="I137" i="2"/>
  <c r="J137" i="2"/>
  <c r="K137" i="2"/>
  <c r="L137" i="2"/>
  <c r="M137" i="2"/>
  <c r="N137" i="2"/>
  <c r="P137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E139" i="2"/>
  <c r="F139" i="2"/>
  <c r="O139" i="2" s="1"/>
  <c r="G139" i="2"/>
  <c r="H139" i="2"/>
  <c r="I139" i="2"/>
  <c r="J139" i="2"/>
  <c r="K139" i="2"/>
  <c r="L139" i="2"/>
  <c r="M139" i="2"/>
  <c r="N139" i="2"/>
  <c r="P139" i="2"/>
  <c r="E140" i="2"/>
  <c r="F140" i="2"/>
  <c r="O140" i="2" s="1"/>
  <c r="G140" i="2"/>
  <c r="H140" i="2"/>
  <c r="I140" i="2"/>
  <c r="J140" i="2"/>
  <c r="K140" i="2"/>
  <c r="L140" i="2"/>
  <c r="M140" i="2"/>
  <c r="N140" i="2"/>
  <c r="P140" i="2"/>
  <c r="E141" i="2"/>
  <c r="F141" i="2"/>
  <c r="O141" i="2" s="1"/>
  <c r="G141" i="2"/>
  <c r="H141" i="2"/>
  <c r="I141" i="2"/>
  <c r="J141" i="2"/>
  <c r="K141" i="2"/>
  <c r="L141" i="2"/>
  <c r="M141" i="2"/>
  <c r="N141" i="2"/>
  <c r="P141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E143" i="2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F160" i="2"/>
  <c r="O160" i="2" s="1"/>
  <c r="G160" i="2"/>
  <c r="H160" i="2"/>
  <c r="I160" i="2"/>
  <c r="J160" i="2"/>
  <c r="K160" i="2"/>
  <c r="L160" i="2"/>
  <c r="M160" i="2"/>
  <c r="N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F164" i="2"/>
  <c r="O164" i="2" s="1"/>
  <c r="G164" i="2"/>
  <c r="H164" i="2"/>
  <c r="I164" i="2"/>
  <c r="J164" i="2"/>
  <c r="K164" i="2"/>
  <c r="L164" i="2"/>
  <c r="M164" i="2"/>
  <c r="N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N178" i="2" s="1"/>
  <c r="F178" i="2"/>
  <c r="O178" i="2" s="1"/>
  <c r="G178" i="2"/>
  <c r="H178" i="2"/>
  <c r="I178" i="2"/>
  <c r="J178" i="2"/>
  <c r="K178" i="2"/>
  <c r="L178" i="2"/>
  <c r="M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N180" i="2" s="1"/>
  <c r="F180" i="2"/>
  <c r="O180" i="2" s="1"/>
  <c r="G180" i="2"/>
  <c r="H180" i="2"/>
  <c r="I180" i="2"/>
  <c r="J180" i="2"/>
  <c r="K180" i="2"/>
  <c r="L180" i="2"/>
  <c r="M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P199" i="2" s="1"/>
  <c r="H199" i="2"/>
  <c r="I199" i="2"/>
  <c r="J199" i="2"/>
  <c r="K199" i="2"/>
  <c r="L199" i="2"/>
  <c r="M199" i="2"/>
  <c r="O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P203" i="2" s="1"/>
  <c r="H203" i="2"/>
  <c r="I203" i="2"/>
  <c r="J203" i="2"/>
  <c r="K203" i="2"/>
  <c r="L203" i="2"/>
  <c r="M203" i="2"/>
  <c r="O20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AB116" i="2" l="1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A33" i="2"/>
  <c r="AC31" i="2"/>
  <c r="AA17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B32" i="2"/>
  <c r="AA29" i="2"/>
  <c r="O4" i="8"/>
  <c r="P4" i="8"/>
  <c r="Q4" i="8"/>
  <c r="R4" i="8"/>
  <c r="T4" i="8" s="1"/>
  <c r="S4" i="8"/>
  <c r="C4" i="8"/>
  <c r="U4" i="2"/>
  <c r="V4" i="2"/>
  <c r="W4" i="2"/>
  <c r="X4" i="2"/>
  <c r="AA4" i="2" s="1"/>
  <c r="Y4" i="2"/>
  <c r="Z4" i="2"/>
  <c r="D4" i="2"/>
  <c r="AC4" i="2" l="1"/>
  <c r="AB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T80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T112" i="4" s="1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30" i="5"/>
  <c r="F122" i="5"/>
  <c r="F114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F6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I17" i="5"/>
  <c r="I29" i="5"/>
  <c r="E29" i="5"/>
  <c r="G42" i="5"/>
  <c r="E71" i="5"/>
  <c r="I71" i="5"/>
  <c r="E103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P158" i="4"/>
  <c r="P118" i="4"/>
  <c r="G71" i="5"/>
  <c r="E717" i="5"/>
  <c r="Q74" i="4"/>
  <c r="T12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F73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93" i="5"/>
  <c r="I93" i="5"/>
  <c r="E101" i="5"/>
  <c r="I101" i="5"/>
  <c r="E107" i="5"/>
  <c r="G19" i="5"/>
  <c r="Q5" i="4"/>
  <c r="E550" i="5"/>
  <c r="F550" i="5"/>
  <c r="G563" i="5"/>
  <c r="G161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I178" i="5"/>
  <c r="E176" i="5"/>
  <c r="D175" i="5"/>
  <c r="F175" i="5" s="1"/>
  <c r="D174" i="5"/>
  <c r="G174" i="5" s="1"/>
  <c r="G172" i="5"/>
  <c r="E172" i="5"/>
  <c r="D170" i="5"/>
  <c r="E170" i="5" s="1"/>
  <c r="F169" i="5"/>
  <c r="E168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4" i="5"/>
  <c r="I144" i="5"/>
  <c r="G143" i="5"/>
  <c r="E143" i="5"/>
  <c r="E142" i="5"/>
  <c r="G141" i="5"/>
  <c r="I141" i="5"/>
  <c r="E141" i="5"/>
  <c r="E140" i="5"/>
  <c r="E138" i="5"/>
  <c r="E136" i="5"/>
  <c r="G135" i="5"/>
  <c r="E135" i="5"/>
  <c r="G133" i="5"/>
  <c r="I133" i="5"/>
  <c r="E133" i="5"/>
  <c r="E131" i="5"/>
  <c r="E130" i="5"/>
  <c r="G127" i="5"/>
  <c r="E127" i="5"/>
  <c r="E126" i="5"/>
  <c r="G125" i="5"/>
  <c r="I125" i="5"/>
  <c r="E125" i="5"/>
  <c r="E124" i="5"/>
  <c r="E122" i="5"/>
  <c r="E120" i="5"/>
  <c r="G119" i="5"/>
  <c r="E119" i="5"/>
  <c r="E118" i="5"/>
  <c r="G117" i="5"/>
  <c r="I117" i="5"/>
  <c r="E117" i="5"/>
  <c r="G115" i="5"/>
  <c r="E115" i="5"/>
  <c r="E114" i="5"/>
  <c r="E112" i="5"/>
  <c r="G111" i="5"/>
  <c r="E111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I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" i="10"/>
  <c r="D3" i="10"/>
  <c r="D3" i="3"/>
  <c r="D2" i="3"/>
  <c r="D13" i="10"/>
  <c r="D163" i="10"/>
  <c r="D140" i="10"/>
  <c r="D17" i="10"/>
  <c r="D183" i="10"/>
  <c r="D189" i="10"/>
  <c r="D194" i="10"/>
  <c r="D57" i="10"/>
  <c r="D59" i="10"/>
  <c r="D121" i="10"/>
  <c r="D129" i="10"/>
  <c r="D30" i="10"/>
  <c r="D159" i="10"/>
  <c r="D97" i="10"/>
  <c r="D8" i="10"/>
  <c r="D102" i="10"/>
  <c r="D90" i="10"/>
  <c r="D100" i="10"/>
  <c r="D27" i="10"/>
  <c r="D95" i="10"/>
  <c r="D131" i="10"/>
  <c r="D31" i="10"/>
  <c r="D32" i="10"/>
  <c r="D41" i="10"/>
  <c r="D12" i="10"/>
  <c r="D200" i="10"/>
  <c r="D143" i="10"/>
  <c r="D155" i="10"/>
  <c r="D153" i="10"/>
  <c r="D19" i="10"/>
  <c r="D128" i="10"/>
  <c r="D182" i="10"/>
  <c r="D24" i="10"/>
  <c r="D76" i="10"/>
  <c r="D170" i="10"/>
  <c r="D79" i="10"/>
  <c r="D120" i="10"/>
  <c r="D171" i="10"/>
  <c r="D44" i="10"/>
  <c r="D122" i="10"/>
  <c r="D164" i="10"/>
  <c r="D108" i="10"/>
  <c r="D7" i="10"/>
  <c r="D109" i="10"/>
  <c r="D180" i="10"/>
  <c r="D83" i="10"/>
  <c r="D172" i="10"/>
  <c r="D137" i="10"/>
  <c r="D166" i="10"/>
  <c r="D249" i="10"/>
  <c r="D255" i="10"/>
  <c r="D273" i="10"/>
  <c r="D240" i="10"/>
  <c r="D211" i="10"/>
  <c r="D205" i="10"/>
  <c r="D245" i="10"/>
  <c r="D250" i="10"/>
  <c r="D274" i="10"/>
  <c r="D236" i="10"/>
  <c r="D208" i="10"/>
  <c r="D209" i="10"/>
  <c r="D272" i="10"/>
  <c r="D228" i="10"/>
  <c r="D212" i="10"/>
  <c r="D218" i="10"/>
  <c r="D262" i="10"/>
  <c r="D281" i="10"/>
  <c r="D231" i="10"/>
  <c r="D220" i="10"/>
  <c r="D219" i="10"/>
  <c r="D75" i="10"/>
  <c r="D55" i="10"/>
  <c r="D107" i="10"/>
  <c r="D72" i="10"/>
  <c r="D18" i="10"/>
  <c r="D110" i="10"/>
  <c r="D132" i="10"/>
  <c r="D58" i="10"/>
  <c r="D175" i="10"/>
  <c r="D80" i="10"/>
  <c r="D149" i="10"/>
  <c r="D174" i="10"/>
  <c r="D199" i="10"/>
  <c r="D113" i="10"/>
  <c r="D118" i="10"/>
  <c r="D169" i="10"/>
  <c r="D23" i="10"/>
  <c r="D67" i="10"/>
  <c r="D26" i="10"/>
  <c r="D119" i="10"/>
  <c r="D60" i="10"/>
  <c r="D147" i="10"/>
  <c r="D185" i="10"/>
  <c r="D145" i="10"/>
  <c r="D150" i="10"/>
  <c r="D105" i="10"/>
  <c r="D53" i="10"/>
  <c r="D124" i="10"/>
  <c r="D195" i="10"/>
  <c r="D139" i="10"/>
  <c r="D156" i="10"/>
  <c r="D91" i="10"/>
  <c r="D152" i="10"/>
  <c r="D177" i="10"/>
  <c r="D69" i="10"/>
  <c r="D92" i="10"/>
  <c r="D181" i="10"/>
  <c r="D193" i="10"/>
  <c r="D99" i="10"/>
  <c r="D39" i="10"/>
  <c r="D158" i="10"/>
  <c r="D81" i="10"/>
  <c r="D115" i="10"/>
  <c r="D197" i="10"/>
  <c r="D49" i="10"/>
  <c r="D87" i="10"/>
  <c r="D37" i="10"/>
  <c r="D179" i="10"/>
  <c r="D111" i="10"/>
  <c r="D33" i="10"/>
  <c r="D283" i="10"/>
  <c r="D270" i="10"/>
  <c r="D253" i="10"/>
  <c r="D241" i="10"/>
  <c r="D215" i="10"/>
  <c r="D257" i="10"/>
  <c r="D247" i="10"/>
  <c r="D251" i="10"/>
  <c r="D252" i="10"/>
  <c r="D226" i="10"/>
  <c r="D203" i="10"/>
  <c r="D267" i="10"/>
  <c r="D266" i="10"/>
  <c r="D227" i="10"/>
  <c r="D204" i="10"/>
  <c r="D254" i="10"/>
  <c r="D269" i="10"/>
  <c r="D271" i="10"/>
  <c r="D242" i="10"/>
  <c r="D210" i="10"/>
  <c r="D167" i="10"/>
  <c r="D40" i="10"/>
  <c r="D48" i="10"/>
  <c r="D154" i="10"/>
  <c r="D28" i="10"/>
  <c r="D141" i="10"/>
  <c r="D68" i="10"/>
  <c r="D160" i="10"/>
  <c r="D127" i="10"/>
  <c r="D10" i="10"/>
  <c r="D190" i="10"/>
  <c r="D82" i="10"/>
  <c r="D136" i="10"/>
  <c r="D62" i="10"/>
  <c r="D157" i="10"/>
  <c r="D77" i="10"/>
  <c r="D61" i="10"/>
  <c r="D56" i="10"/>
  <c r="D176" i="10"/>
  <c r="D123" i="10"/>
  <c r="D34" i="10"/>
  <c r="D186" i="10"/>
  <c r="D45" i="10"/>
  <c r="D93" i="10"/>
  <c r="D192" i="10"/>
  <c r="D173" i="10"/>
  <c r="D146" i="10"/>
  <c r="D54" i="10"/>
  <c r="D64" i="10"/>
  <c r="D63" i="10"/>
  <c r="D42" i="10"/>
  <c r="D126" i="10"/>
  <c r="D125" i="10"/>
  <c r="D135" i="10"/>
  <c r="D65" i="10"/>
  <c r="D188" i="10"/>
  <c r="D43" i="10"/>
  <c r="D6" i="10"/>
  <c r="D25" i="10"/>
  <c r="D134" i="10"/>
  <c r="D114" i="10"/>
  <c r="D165" i="10"/>
  <c r="D116" i="10"/>
  <c r="D201" i="10"/>
  <c r="D16" i="10"/>
  <c r="D104" i="10"/>
  <c r="D71" i="10"/>
  <c r="D46" i="10"/>
  <c r="D98" i="10"/>
  <c r="D198" i="10"/>
  <c r="D259" i="10"/>
  <c r="D265" i="10"/>
  <c r="D243" i="10"/>
  <c r="D232" i="10"/>
  <c r="D214" i="10"/>
  <c r="D276" i="10"/>
  <c r="D256" i="10"/>
  <c r="D280" i="10"/>
  <c r="D233" i="10"/>
  <c r="D235" i="10"/>
  <c r="D222" i="10"/>
  <c r="D275" i="10"/>
  <c r="D229" i="10"/>
  <c r="D217" i="10"/>
  <c r="D225" i="10"/>
  <c r="D268" i="10"/>
  <c r="D246" i="10"/>
  <c r="D258" i="10"/>
  <c r="D239" i="10"/>
  <c r="D224" i="10"/>
  <c r="D51" i="10"/>
  <c r="D89" i="10"/>
  <c r="D191" i="10"/>
  <c r="D38" i="10"/>
  <c r="D50" i="10"/>
  <c r="D178" i="10"/>
  <c r="D74" i="10"/>
  <c r="D70" i="10"/>
  <c r="D142" i="10"/>
  <c r="D96" i="10"/>
  <c r="D9" i="10"/>
  <c r="D21" i="10"/>
  <c r="D20" i="10"/>
  <c r="D184" i="10"/>
  <c r="D94" i="10"/>
  <c r="D11" i="10"/>
  <c r="D168" i="10"/>
  <c r="D73" i="10"/>
  <c r="D106" i="10"/>
  <c r="D117" i="10"/>
  <c r="D187" i="10"/>
  <c r="D85" i="10"/>
  <c r="D52" i="10"/>
  <c r="D4" i="10"/>
  <c r="D196" i="10"/>
  <c r="D35" i="10"/>
  <c r="D36" i="10"/>
  <c r="D162" i="10"/>
  <c r="D133" i="10"/>
  <c r="D101" i="10"/>
  <c r="D130" i="10"/>
  <c r="D5" i="10"/>
  <c r="D47" i="10"/>
  <c r="D29" i="10"/>
  <c r="D161" i="10"/>
  <c r="D151" i="10"/>
  <c r="D15" i="10"/>
  <c r="D84" i="10"/>
  <c r="D88" i="10"/>
  <c r="D86" i="10"/>
  <c r="D78" i="10"/>
  <c r="D14" i="10"/>
  <c r="D66" i="10"/>
  <c r="D138" i="10"/>
  <c r="D112" i="10"/>
  <c r="D144" i="10"/>
  <c r="D103" i="10"/>
  <c r="D148" i="10"/>
  <c r="D22" i="10"/>
  <c r="D282" i="10"/>
  <c r="D277" i="10"/>
  <c r="D264" i="10"/>
  <c r="D238" i="10"/>
  <c r="D223" i="10"/>
  <c r="D221" i="10"/>
  <c r="D263" i="10"/>
  <c r="D278" i="10"/>
  <c r="D260" i="10"/>
  <c r="D237" i="10"/>
  <c r="D206" i="10"/>
  <c r="D207" i="10"/>
  <c r="D279" i="10"/>
  <c r="D234" i="10"/>
  <c r="D202" i="10"/>
  <c r="D213" i="10"/>
  <c r="D261" i="10"/>
  <c r="D248" i="10"/>
  <c r="D244" i="10"/>
  <c r="D230" i="10"/>
  <c r="D216" i="10"/>
  <c r="D7" i="3"/>
  <c r="D70" i="3"/>
  <c r="D169" i="3"/>
  <c r="D113" i="3"/>
  <c r="D73" i="3"/>
  <c r="D93" i="3"/>
  <c r="D126" i="3"/>
  <c r="D84" i="3"/>
  <c r="D98" i="3"/>
  <c r="D38" i="3"/>
  <c r="D168" i="3"/>
  <c r="D148" i="3"/>
  <c r="D196" i="3"/>
  <c r="D106" i="3"/>
  <c r="D188" i="3"/>
  <c r="D77" i="3"/>
  <c r="D146" i="3"/>
  <c r="D128" i="3"/>
  <c r="D192" i="3"/>
  <c r="D153" i="3"/>
  <c r="D158" i="3"/>
  <c r="D114" i="3"/>
  <c r="D103" i="3"/>
  <c r="D67" i="3"/>
  <c r="D40" i="3"/>
  <c r="D42" i="3"/>
  <c r="D83" i="3"/>
  <c r="D117" i="3"/>
  <c r="D189" i="3"/>
  <c r="D122" i="3"/>
  <c r="D75" i="3"/>
  <c r="D90" i="3"/>
  <c r="D26" i="3"/>
  <c r="D174" i="3"/>
  <c r="D85" i="3"/>
  <c r="D43" i="3"/>
  <c r="D163" i="3"/>
  <c r="D201" i="3"/>
  <c r="D132" i="3"/>
  <c r="D139" i="3"/>
  <c r="D177" i="3"/>
  <c r="D55" i="3"/>
  <c r="D110" i="3"/>
  <c r="D195" i="3"/>
  <c r="D190" i="3"/>
  <c r="D51" i="3"/>
  <c r="D32" i="3"/>
  <c r="D14" i="3"/>
  <c r="D99" i="3"/>
  <c r="D145" i="3"/>
  <c r="D238" i="3"/>
  <c r="D247" i="3"/>
  <c r="D279" i="3"/>
  <c r="D248" i="3"/>
  <c r="D208" i="3"/>
  <c r="D221" i="3"/>
  <c r="D235" i="3"/>
  <c r="D243" i="3"/>
  <c r="D256" i="3"/>
  <c r="D203" i="3"/>
  <c r="D236" i="3"/>
  <c r="D230" i="3"/>
  <c r="D260" i="3"/>
  <c r="D269" i="3"/>
  <c r="D207" i="3"/>
  <c r="D205" i="3"/>
  <c r="D241" i="3"/>
  <c r="D275" i="3"/>
  <c r="D249" i="3"/>
  <c r="D212" i="3"/>
  <c r="D215" i="3"/>
  <c r="D72" i="3"/>
  <c r="D170" i="3"/>
  <c r="D46" i="3"/>
  <c r="D57" i="3"/>
  <c r="D186" i="3"/>
  <c r="D164" i="3"/>
  <c r="D11" i="3"/>
  <c r="D135" i="3"/>
  <c r="D64" i="3"/>
  <c r="D173" i="3"/>
  <c r="D59" i="3"/>
  <c r="D35" i="3"/>
  <c r="D200" i="3"/>
  <c r="D138" i="3"/>
  <c r="D65" i="3"/>
  <c r="D143" i="3"/>
  <c r="D68" i="3"/>
  <c r="D161" i="3"/>
  <c r="D9" i="3"/>
  <c r="D157" i="3"/>
  <c r="D22" i="3"/>
  <c r="D56" i="3"/>
  <c r="D129" i="3"/>
  <c r="D108" i="3"/>
  <c r="D88" i="3"/>
  <c r="D100" i="3"/>
  <c r="D13" i="3"/>
  <c r="D33" i="3"/>
  <c r="D118" i="3"/>
  <c r="D112" i="3"/>
  <c r="D50" i="3"/>
  <c r="D127" i="3"/>
  <c r="D172" i="3"/>
  <c r="D102" i="3"/>
  <c r="D81" i="3"/>
  <c r="D180" i="3"/>
  <c r="D23" i="3"/>
  <c r="D111" i="3"/>
  <c r="D78" i="3"/>
  <c r="D185" i="3"/>
  <c r="D62" i="3"/>
  <c r="D41" i="3"/>
  <c r="D167" i="3"/>
  <c r="D199" i="3"/>
  <c r="D61" i="3"/>
  <c r="D24" i="3"/>
  <c r="D152" i="3"/>
  <c r="D120" i="3"/>
  <c r="D149" i="3"/>
  <c r="D194" i="3"/>
  <c r="D233" i="3"/>
  <c r="D257" i="3"/>
  <c r="D262" i="3"/>
  <c r="D253" i="3"/>
  <c r="D213" i="3"/>
  <c r="D240" i="3"/>
  <c r="D271" i="3"/>
  <c r="D261" i="3"/>
  <c r="D276" i="3"/>
  <c r="D214" i="3"/>
  <c r="D227" i="3"/>
  <c r="D264" i="3"/>
  <c r="D265" i="3"/>
  <c r="D252" i="3"/>
  <c r="D224" i="3"/>
  <c r="D211" i="3"/>
  <c r="D231" i="3"/>
  <c r="D263" i="3"/>
  <c r="D255" i="3"/>
  <c r="D202" i="3"/>
  <c r="D154" i="3"/>
  <c r="D60" i="3"/>
  <c r="D79" i="3"/>
  <c r="D171" i="3"/>
  <c r="D10" i="3"/>
  <c r="D86" i="3"/>
  <c r="D49" i="3"/>
  <c r="D28" i="3"/>
  <c r="D96" i="3"/>
  <c r="D134" i="3"/>
  <c r="D150" i="3"/>
  <c r="D184" i="3"/>
  <c r="D8" i="3"/>
  <c r="D18" i="3"/>
  <c r="D105" i="3"/>
  <c r="D45" i="3"/>
  <c r="D165" i="3"/>
  <c r="D4" i="3"/>
  <c r="D197" i="3"/>
  <c r="D21" i="3"/>
  <c r="D39" i="3"/>
  <c r="D182" i="3"/>
  <c r="D151" i="3"/>
  <c r="D66" i="3"/>
  <c r="D131" i="3"/>
  <c r="D115" i="3"/>
  <c r="D121" i="3"/>
  <c r="D162" i="3"/>
  <c r="D31" i="3"/>
  <c r="D181" i="3"/>
  <c r="D159" i="3"/>
  <c r="D176" i="3"/>
  <c r="D94" i="3"/>
  <c r="D92" i="3"/>
  <c r="D175" i="3"/>
  <c r="D16" i="3"/>
  <c r="D144" i="3"/>
  <c r="D109" i="3"/>
  <c r="D183" i="3"/>
  <c r="D36" i="3"/>
  <c r="D141" i="3"/>
  <c r="D104" i="3"/>
  <c r="D29" i="3"/>
  <c r="D6" i="3"/>
  <c r="D74" i="3"/>
  <c r="D34" i="3"/>
  <c r="D52" i="3"/>
  <c r="D71" i="3"/>
  <c r="D147" i="3"/>
  <c r="D232" i="3"/>
  <c r="D274" i="3"/>
  <c r="D254" i="3"/>
  <c r="D267" i="3"/>
  <c r="D218" i="3"/>
  <c r="D239" i="3"/>
  <c r="D244" i="3"/>
  <c r="D273" i="3"/>
  <c r="D217" i="3"/>
  <c r="D223" i="3"/>
  <c r="D226" i="3"/>
  <c r="D268" i="3"/>
  <c r="D283" i="3"/>
  <c r="D270" i="3"/>
  <c r="D222" i="3"/>
  <c r="D210" i="3"/>
  <c r="D234" i="3"/>
  <c r="D259" i="3"/>
  <c r="D280" i="3"/>
  <c r="D225" i="3"/>
  <c r="D140" i="3"/>
  <c r="D15" i="3"/>
  <c r="D97" i="3"/>
  <c r="D76" i="3"/>
  <c r="D58" i="3"/>
  <c r="D198" i="3"/>
  <c r="D95" i="3"/>
  <c r="D133" i="3"/>
  <c r="D89" i="3"/>
  <c r="D91" i="3"/>
  <c r="D156" i="3"/>
  <c r="D17" i="3"/>
  <c r="D19" i="3"/>
  <c r="D136" i="3"/>
  <c r="D124" i="3"/>
  <c r="D160" i="3"/>
  <c r="D125" i="3"/>
  <c r="D47" i="3"/>
  <c r="D119" i="3"/>
  <c r="D5" i="3"/>
  <c r="D166" i="3"/>
  <c r="D53" i="3"/>
  <c r="D107" i="3"/>
  <c r="D69" i="3"/>
  <c r="D142" i="3"/>
  <c r="D37" i="3"/>
  <c r="D54" i="3"/>
  <c r="D137" i="3"/>
  <c r="D191" i="3"/>
  <c r="D30" i="3"/>
  <c r="D193" i="3"/>
  <c r="D48" i="3"/>
  <c r="D27" i="3"/>
  <c r="D155" i="3"/>
  <c r="D20" i="3"/>
  <c r="D44" i="3"/>
  <c r="D178" i="3"/>
  <c r="D187" i="3"/>
  <c r="D130" i="3"/>
  <c r="D82" i="3"/>
  <c r="D63" i="3"/>
  <c r="D25" i="3"/>
  <c r="D101" i="3"/>
  <c r="D12" i="3"/>
  <c r="D179" i="3"/>
  <c r="D80" i="3"/>
  <c r="D116" i="3"/>
  <c r="D87" i="3"/>
  <c r="D123" i="3"/>
  <c r="D242" i="3"/>
  <c r="D251" i="3"/>
  <c r="D258" i="3"/>
  <c r="D246" i="3"/>
  <c r="D245" i="3"/>
  <c r="D204" i="3"/>
  <c r="D229" i="3"/>
  <c r="D266" i="3"/>
  <c r="D278" i="3"/>
  <c r="D216" i="3"/>
  <c r="D209" i="3"/>
  <c r="D228" i="3"/>
  <c r="D277" i="3"/>
  <c r="D282" i="3"/>
  <c r="D281" i="3"/>
  <c r="D206" i="3"/>
  <c r="D237" i="3"/>
  <c r="D250" i="3"/>
  <c r="D272" i="3"/>
  <c r="D220" i="3"/>
  <c r="D219" i="3"/>
  <c r="K4" i="8" l="1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V140" i="4" s="1"/>
  <c r="W140" i="4" s="1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U69" i="4" s="1"/>
  <c r="T139" i="4"/>
  <c r="S170" i="4"/>
  <c r="S181" i="4"/>
  <c r="S160" i="4"/>
  <c r="T5" i="4"/>
  <c r="T170" i="4"/>
  <c r="T129" i="4"/>
  <c r="T145" i="4"/>
  <c r="V145" i="4" s="1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V34" i="4" s="1"/>
  <c r="S10" i="4"/>
  <c r="V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U11" i="4" s="1"/>
  <c r="T11" i="4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X5" i="4"/>
  <c r="Y5" i="4" s="1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32" i="4"/>
  <c r="V658" i="4"/>
  <c r="U658" i="4"/>
  <c r="R698" i="4"/>
  <c r="S698" i="4"/>
  <c r="R702" i="4"/>
  <c r="S702" i="4"/>
  <c r="T702" i="4"/>
  <c r="U802" i="4"/>
  <c r="T816" i="4"/>
  <c r="U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V22" i="4"/>
  <c r="U22" i="4"/>
  <c r="V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120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54" i="11" l="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W109" i="4"/>
  <c r="X109" i="4" s="1"/>
  <c r="Y109" i="4" s="1"/>
  <c r="V963" i="4"/>
  <c r="I99" i="3"/>
  <c r="AE241" i="4"/>
  <c r="AA241" i="4"/>
  <c r="AM241" i="4" s="1"/>
  <c r="AS241" i="4" s="1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191" i="4" l="1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M172" i="4" s="1"/>
  <c r="AS172" i="4" s="1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112" i="4" l="1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L112" i="4" s="1"/>
  <c r="AR112" i="4" s="1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44" i="4" l="1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505" i="4" l="1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68" i="4" l="1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D83" i="4"/>
  <c r="H83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83" i="4" l="1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<sst xmlns="http://schemas.openxmlformats.org/spreadsheetml/2006/main" count="1738" uniqueCount="496">
  <si>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</si>
  <si>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</si>
  <si>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</si>
  <si>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</si>
  <si>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</si>
  <si>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</si>
  <si>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</si>
  <si>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</si>
  <si>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</si>
  <si>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</si>
  <si>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</si>
  <si>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</si>
  <si>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</si>
  <si>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</si>
  <si>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</si>
  <si>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</si>
  <si>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</si>
  <si>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</si>
  <si>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</si>
  <si>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</si>
  <si>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</si>
  <si>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</si>
  <si>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</si>
  <si>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</si>
  <si>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</si>
  <si>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</si>
  <si>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</si>
  <si>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</si>
  <si>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</si>
  <si>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</si>
  <si>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</si>
  <si>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</si>
  <si>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</si>
  <si>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</si>
  <si>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</si>
  <si>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</si>
  <si>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</si>
  <si>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</si>
  <si>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</si>
  <si>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</si>
  <si>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</si>
  <si>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</si>
  <si>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</si>
  <si>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</si>
  <si>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</si>
  <si>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</si>
  <si>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</si>
  <si>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</si>
  <si>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</si>
  <si>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</si>
  <si>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</si>
  <si>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</si>
  <si>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</si>
  <si>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</si>
  <si>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</si>
  <si>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</si>
  <si>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</si>
  <si>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</si>
  <si>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</si>
  <si>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</si>
  <si>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</si>
  <si>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</si>
  <si>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</si>
  <si>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</si>
  <si>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</si>
  <si>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</si>
  <si>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</si>
  <si>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</si>
  <si>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</si>
  <si>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</si>
  <si>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</si>
  <si>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</si>
  <si>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</si>
  <si>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</si>
  <si>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</si>
  <si>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</si>
  <si>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</si>
  <si>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</si>
  <si>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</si>
  <si>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</si>
  <si>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</si>
  <si>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</si>
  <si>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</si>
  <si>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</si>
  <si>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</si>
  <si>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</si>
  <si>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</si>
  <si>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</si>
  <si>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</si>
  <si>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</si>
  <si>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</si>
  <si>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</si>
  <si>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</si>
  <si>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</si>
  <si>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</si>
  <si>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</si>
  <si>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</si>
  <si>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</si>
  <si>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</si>
  <si>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</si>
  <si>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</si>
  <si>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</si>
  <si>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</si>
  <si>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</si>
  <si>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</si>
  <si>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</si>
  <si>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</si>
  <si>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</si>
  <si>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</si>
  <si>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</si>
  <si>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</si>
  <si>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</si>
  <si>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</si>
  <si>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</si>
  <si>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</si>
  <si>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</si>
  <si>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</si>
  <si>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</si>
  <si>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</si>
  <si>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</si>
  <si>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</si>
  <si>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</si>
  <si>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</si>
  <si>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</si>
  <si>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</si>
  <si>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</si>
  <si>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</si>
  <si>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</si>
  <si>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</si>
  <si>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</si>
  <si>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</si>
  <si>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</si>
  <si>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</si>
  <si>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</si>
  <si>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</si>
  <si>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</si>
  <si>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</si>
  <si>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</si>
  <si>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</si>
  <si>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</si>
  <si>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</si>
  <si>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</si>
  <si>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</si>
  <si>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</si>
  <si>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</si>
  <si>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</si>
  <si>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</si>
  <si>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</si>
  <si>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</si>
  <si>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</si>
  <si>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</si>
  <si>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</si>
  <si>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</si>
  <si>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</si>
  <si>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</si>
  <si>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</si>
  <si>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</si>
  <si>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</si>
  <si>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</si>
  <si>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</si>
  <si>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</si>
  <si>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</si>
  <si>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</si>
  <si>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</si>
  <si>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</si>
  <si>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</si>
  <si>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</si>
  <si>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</si>
  <si>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</si>
  <si>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</si>
  <si>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</si>
  <si>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</si>
  <si>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</si>
  <si>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</si>
  <si>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</si>
  <si>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</si>
  <si>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</si>
  <si>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</si>
  <si>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</si>
  <si>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</si>
  <si>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</si>
  <si>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</si>
  <si>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</si>
  <si>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</si>
  <si>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</si>
  <si>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</si>
  <si>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</si>
  <si>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</si>
  <si>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</si>
  <si>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</si>
  <si>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</si>
  <si>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</si>
  <si>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</si>
  <si>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</si>
  <si>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</si>
  <si>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</si>
  <si>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</si>
  <si>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</si>
  <si>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</si>
  <si>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</si>
  <si>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</si>
  <si>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</si>
  <si>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</si>
  <si>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</si>
  <si>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</si>
  <si>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</si>
  <si>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</si>
  <si>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</si>
  <si>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</si>
  <si>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</si>
  <si>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</si>
  <si>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</si>
  <si>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</si>
  <si>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</si>
  <si>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</si>
  <si>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</si>
  <si>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</si>
  <si>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</si>
  <si>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</si>
  <si>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</si>
  <si>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</si>
  <si>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</si>
  <si>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</si>
  <si>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</si>
  <si>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</si>
  <si>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</si>
  <si>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</si>
  <si>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</si>
  <si>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</si>
  <si>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</si>
  <si>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</si>
  <si>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</si>
  <si>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</si>
  <si>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</si>
  <si>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</si>
  <si>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</si>
  <si>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</si>
  <si>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</si>
  <si>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</si>
  <si>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</si>
  <si>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</si>
  <si>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</si>
  <si>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</si>
  <si>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</si>
  <si>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</si>
  <si>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</si>
  <si>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</si>
  <si>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</si>
  <si>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</si>
  <si>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</si>
  <si>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</si>
  <si>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</si>
  <si>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</si>
  <si>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</si>
  <si>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</si>
  <si>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</si>
  <si>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</si>
  <si>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</si>
  <si>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</si>
  <si>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</si>
  <si>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</si>
  <si>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</si>
  <si>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</si>
  <si>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</si>
  <si>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</si>
  <si>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</si>
  <si>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Groningen</t>
  </si>
  <si>
    <t>Utrecht</t>
  </si>
  <si>
    <t>Zwolle</t>
  </si>
  <si>
    <t>For Sittard</t>
  </si>
  <si>
    <t>Vitesse</t>
  </si>
  <si>
    <t>Waalwijk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</si>
  <si>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</si>
  <si>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</si>
  <si>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</si>
  <si>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</si>
  <si>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</si>
  <si>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</si>
  <si>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</si>
  <si>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</si>
  <si>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</si>
  <si>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</si>
  <si>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</si>
  <si>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</si>
  <si>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</si>
  <si>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</si>
  <si>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</si>
  <si>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</si>
  <si>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</si>
  <si>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</si>
  <si>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</si>
  <si>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</si>
  <si>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</si>
  <si>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</si>
  <si>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</si>
  <si>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</si>
  <si>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</si>
  <si>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</si>
  <si>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</si>
  <si>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</si>
  <si>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</si>
  <si>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</si>
  <si>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</si>
  <si>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</si>
  <si>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</si>
  <si>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</si>
  <si>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</si>
  <si>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</si>
  <si>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</si>
  <si>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</si>
  <si>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</si>
  <si>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</si>
  <si>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</si>
  <si>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</si>
  <si>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</si>
  <si>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</si>
  <si>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</si>
  <si>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</si>
  <si>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</si>
  <si>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</si>
  <si>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</si>
  <si>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</si>
  <si>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</si>
  <si>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</si>
  <si>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</si>
  <si>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</si>
  <si>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</si>
  <si>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</si>
  <si>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</si>
  <si>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</si>
  <si>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</si>
  <si>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</si>
  <si>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</si>
  <si>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</si>
  <si>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</si>
  <si>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</si>
  <si>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</si>
  <si>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</si>
  <si>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</si>
  <si>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</si>
  <si>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</si>
  <si>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</si>
  <si>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</si>
  <si>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</si>
  <si>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</si>
  <si>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</si>
  <si>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</si>
  <si>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</si>
  <si>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</si>
  <si>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</si>
  <si>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</si>
  <si>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</si>
  <si>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</si>
  <si>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</si>
  <si>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</si>
  <si>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</si>
  <si>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</si>
  <si>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</si>
  <si>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</si>
  <si>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</si>
  <si>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</si>
  <si>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</si>
  <si>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</si>
  <si>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</si>
  <si>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</si>
  <si>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</si>
  <si>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</si>
  <si>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</si>
  <si>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</si>
  <si>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</si>
  <si>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</si>
  <si>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</si>
  <si>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</si>
  <si>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</si>
  <si>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</si>
  <si>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</si>
  <si>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</si>
  <si>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Crawley Town</t>
  </si>
  <si>
    <t>Frosinone</t>
  </si>
  <si>
    <t>Parma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</si>
  <si>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</si>
  <si>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</si>
  <si>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</si>
  <si>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</si>
  <si>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</si>
  <si>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</si>
  <si>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</si>
  <si>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Solihull</t>
  </si>
  <si>
    <t>Wrexham</t>
  </si>
  <si>
    <t>Stockport</t>
  </si>
  <si>
    <t>Dag and Red</t>
  </si>
  <si>
    <t>Torquay</t>
  </si>
  <si>
    <t>Wealdstone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</si>
  <si>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</si>
  <si>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</si>
  <si>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</si>
  <si>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</si>
  <si>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</si>
  <si>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</si>
  <si>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</si>
  <si>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</si>
  <si>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</si>
  <si>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</si>
  <si>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</si>
  <si>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</si>
  <si>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</si>
  <si>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</si>
  <si>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</si>
  <si>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</si>
  <si>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</si>
  <si>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</si>
  <si>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</si>
  <si>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</si>
  <si>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</si>
  <si>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</si>
  <si>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</si>
  <si>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</si>
  <si>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</si>
  <si>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</si>
  <si>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</si>
  <si>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</si>
  <si>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</si>
  <si>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</si>
  <si>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</si>
  <si>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</si>
  <si>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</si>
  <si>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</si>
  <si>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</si>
  <si>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</si>
  <si>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</si>
  <si>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</si>
  <si>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</si>
  <si>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</si>
  <si>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</si>
  <si>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</si>
  <si>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</si>
  <si>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</si>
  <si>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</si>
  <si>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</si>
  <si>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</si>
  <si>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</si>
  <si>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</si>
  <si>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</si>
  <si>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</si>
  <si>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</si>
  <si>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</si>
  <si>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</si>
  <si>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</si>
  <si>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</si>
  <si>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</si>
  <si>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</si>
  <si>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I2</t>
  </si>
  <si>
    <t>SC1</t>
  </si>
  <si>
    <t>EC</t>
  </si>
  <si>
    <t>I1</t>
  </si>
  <si>
    <t>SC0</t>
  </si>
  <si>
    <t>Bromley</t>
  </si>
  <si>
    <t>Eastleigh</t>
  </si>
  <si>
    <t>Dover Athletic</t>
  </si>
  <si>
    <t>Yeovil</t>
  </si>
  <si>
    <t>Weymouth</t>
  </si>
  <si>
    <t>Grimsby</t>
  </si>
  <si>
    <t>Panetolikos</t>
  </si>
  <si>
    <t>Asteras Tripolis</t>
  </si>
  <si>
    <t>Panathinaikos</t>
  </si>
  <si>
    <t>Apollon</t>
  </si>
  <si>
    <t>Ayr</t>
  </si>
  <si>
    <t>Raith Rvs</t>
  </si>
  <si>
    <t>Alloa</t>
  </si>
  <si>
    <t>Airdrie Utd</t>
  </si>
  <si>
    <t>Volos NFC</t>
  </si>
  <si>
    <t>Lamia</t>
  </si>
  <si>
    <t>PAOK</t>
  </si>
  <si>
    <t>Giannina</t>
  </si>
  <si>
    <t>AEK</t>
  </si>
  <si>
    <t>Ionikos</t>
  </si>
  <si>
    <t>Olympiakos</t>
  </si>
  <si>
    <t>Atromitos</t>
  </si>
  <si>
    <t>Aris</t>
  </si>
  <si>
    <t>OFI Crete</t>
  </si>
  <si>
    <t>G1</t>
  </si>
  <si>
    <t>Maidenhead</t>
  </si>
  <si>
    <t>Karlsruhe</t>
  </si>
  <si>
    <t>Alaves</t>
  </si>
  <si>
    <t>Feyenoord</t>
  </si>
  <si>
    <t>Heracles</t>
  </si>
  <si>
    <t>Villarreal</t>
  </si>
  <si>
    <t>Sevilla</t>
  </si>
  <si>
    <t>Barcelona</t>
  </si>
  <si>
    <t>Altrincham</t>
  </si>
  <si>
    <t>Woking</t>
  </si>
  <si>
    <t>Kings Lynn</t>
  </si>
  <si>
    <t>24/09/2021</t>
  </si>
  <si>
    <t>25/09/2021</t>
  </si>
  <si>
    <t>26/09/2021</t>
  </si>
  <si>
    <t>27/09/2021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</si>
</sst>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1.087923419264158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1.1582801935157887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1.047073470420135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1.0522559150967761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1.0421804198806015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1.0513686083765104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1.0556120689697279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1.0512018249471584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1.0543819242504819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1.0584574108458336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1.0580097445486314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1.0600632093526758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1.0570323013866483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1.0614462748260522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1.0580097445486314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1.0475117579190587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1.0424343751332963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1.0688052819193437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1.0537461604267786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1.0512150176064545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1.0567609363032806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1.0718059866104521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1.0703119118349562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1.064224351228114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1.0441161747080836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1.0448679076073528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1.0425381099894757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1.0423741568649127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1.0359060590701679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1.0538748178320032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1.0502085589023142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1.0538644213740753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1.0494628052164887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1.0509442098096211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1.0407298027485501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1.041485334409332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1.0347781293381613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1.0434322558420379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1.0394138550111416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1.0349578533419834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1.0419581736699886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1.0522559150967761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1.0538644213740753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1.0461929391857427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1.0510694237812139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1.042106143326367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1.0449864577049268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1.0510869493716231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1.051738571938915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1.047073470420135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1.0480610077274732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1.0716502370068346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1.0729832486866209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1.0741047977005509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1.0751589264843362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1.0674111222252509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1.0730165337508553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1.0655103519273617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1.0674111222252509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1.0716502370068346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1.07414001817752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1.0633092374354824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1.07414001817752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1.0730165337508553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1.0716502370068346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1.0724288563238225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1.0725753995856002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1.0662939096981978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1.0643567077555702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1.0720963920751123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1.0720963920751123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1.0708051461807455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1.0681458983010155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1.075028798160458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1.0822987946542331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1.0798489879783906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1.0801082231226471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1.0801082231226471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1.0822987946542331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1.0789786104679466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1.0801082231226471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1.083213262843725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1.0782070806982789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1.0844960009352391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1.0782070806982789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1.038077229388916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1.0434058512320166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1.0449698306901456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1.0673926527312996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1.0722697174508919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1.0429171817048493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1.0450119742632082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1.0376740753093197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1.042106143326367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1.042106143326367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1.0502085589023142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1.0483511839381512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1.0543300667589199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1.0457565564423787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1.0509444270006065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1.0939901443940303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1.0529232824658912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1.0724309196869584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1.0523293923701496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1.0483511839381512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1.0399586640868308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1.0522559150967761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1.0535792336879053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1.051738571938915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1.0502085589023142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1.0844960009352391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1.0887955014239501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1.080350824048925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1.0848010912360104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1.0906723798089084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1.099533729488519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1.0849697170732531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1.0898437867316229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1.0988322866293538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1.1321123015799073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1.1002673818727577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1.0998357053786236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1.1292989135949745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1.0425381099894757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1.0398247073454716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1.0458219570064358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1.0434324628629703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1.0707999366355214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1.0681124392162278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1.0678037670587686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1.0487772084693074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1.044303665417317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1.0466798766453527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1.0754427289104427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1.0765812818364073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1.0748039017579798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1.0750214632810238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1.0778711288627052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1.0448679076073528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1.038506964435719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1.0502085589023142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1.050186013602848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1.0484438729518561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1.0434058512320166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1.045344963452246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1.0333163546654354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1.0349578533419834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1.0459944258216356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1.0423915204335932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1.0362637658896696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1.0351900225906741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1.0912509924287455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1.0855074934514506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1.0876876515600937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1.0872296910692374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1.0423741568649127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1.0423915204335932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1.0446618226996724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1.0344490471441554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1.0407298027485501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1.0609541449825806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1.0499964535568072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1.0437075600663159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1.0415257892008067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1.0522559150967761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1.0668028349405521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1.0536457807807131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1.044303665417317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1.0484438729518561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1.0474390886100067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1.0466798766453527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1.0551236153407171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1.0729375085123927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1.0513686083765104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1.0822987946542331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1.0398054364618705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1.0420396523677629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1.0419581736699886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1.0439811611001015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1.0423806634244144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1.0684620201465702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1.0681326502026582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1.0669537957107238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1.0702696175559703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1.0656540480886731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1.050186013602848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1.0460060256260135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1.0437075600663159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1.051738571938915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1.0425703649827001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1.0633504678478547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1.0931572295915359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1.088350454069493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1.0893511984442428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1.037952243407696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1.057702745646198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1.0614462748260522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1.0351900225906741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1.0679692406564159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1.0679524935128775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1.0571615895212632</v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1.0668615298163577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61.377695924324165</v>
      </c>
      <c r="I2" s="6">
        <f>IF('Log_working_3-way'!$D2="","",'True_Odds_Calculator_3-way'!O3/'True_Odds_Calculator_3-way'!B3-1)</f>
        <v>0.96299117793948108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4.2622999001482809E-2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1.0505470315124863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-0.80590541035486918</v>
      </c>
      <c r="I3" s="6">
        <f>IF('Log_working_3-way'!$D3="","",'True_Odds_Calculator_3-way'!O4/'True_Odds_Calculator_3-way'!B4-1)</f>
        <v>-0.44848252762577046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2.0423438411112826E-2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1.0287364888818598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21.879775015545675</v>
      </c>
      <c r="I4" s="6">
        <f>IF('Log_working_3-way'!$D4="","",'True_Odds_Calculator_3-way'!O5/'True_Odds_Calculator_3-way'!B5-1)</f>
        <v>5.5845142453321435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2.9944468961459414E-2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1.0327513598416993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32.950640114001075</v>
      </c>
      <c r="I5" s="6">
        <f>IF('Log_working_3-way'!$D5="","",'True_Odds_Calculator_3-way'!O6/'True_Odds_Calculator_3-way'!B6-1)</f>
        <v>4.7125096162219844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3.1284816634089996E-2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1.0326236765335017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34.208858026256017</v>
      </c>
      <c r="I6" s="6">
        <f>IF('Log_working_3-way'!$D6="","",'True_Odds_Calculator_3-way'!O7/'True_Odds_Calculator_3-way'!B7-1)</f>
        <v>5.003658893167934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3.0699071104213882E-2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1.0343644217530088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32.901492551158995</v>
      </c>
      <c r="I7" s="6">
        <f>IF('Log_working_3-way'!$D7="","",'True_Odds_Calculator_3-way'!O8/'True_Odds_Calculator_3-way'!B8-1)</f>
        <v>4.9915628867704527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3.2779887544525987E-2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1.0314156446401948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15.382529446884099</v>
      </c>
      <c r="I8" s="6">
        <f>IF('Log_working_3-way'!$D8="","",'True_Odds_Calculator_3-way'!O9/'True_Odds_Calculator_3-way'!B9-1)</f>
        <v>8.1024500480735018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3.3728513251735981E-2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1.0377503197608522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28.756077040872746</v>
      </c>
      <c r="I9" s="6">
        <f>IF('Log_working_3-way'!$D9="","",'True_Odds_Calculator_3-way'!O10/'True_Odds_Calculator_3-way'!B10-1)</f>
        <v>6.1579482817771103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3.7240140508755237E-2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1.0308548891076807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12.275048389552206</v>
      </c>
      <c r="I10" s="6">
        <f>IF('Log_working_3-way'!$D10="","",'True_Odds_Calculator_3-way'!O11/'True_Odds_Calculator_3-way'!B11-1)</f>
        <v>8.0504075376965627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3.3323625066744356E-2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1.0341551248733067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23.396966328079948</v>
      </c>
      <c r="I11" s="6">
        <f>IF('Log_working_3-way'!$D11="","",'True_Odds_Calculator_3-way'!O12/'True_Odds_Calculator_3-way'!B12-1)</f>
        <v>7.8183227933141719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3.504211298322657E-2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1.0317316536273473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6.1439977540996695</v>
      </c>
      <c r="I12" s="6">
        <f>IF('Log_working_3-way'!$D12="","",'True_Odds_Calculator_3-way'!O13/'True_Odds_Calculator_3-way'!B13-1)</f>
        <v>8.6276085128839366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3.3625115112565274E-2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1.0359921934207728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27.523025860876778</v>
      </c>
      <c r="I13" s="6">
        <f>IF('Log_working_3-way'!$D13="","",'True_Odds_Calculator_3-way'!O14/'True_Odds_Calculator_3-way'!B14-1)</f>
        <v>7.8675442015229073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3.5544480724064798E-2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1.030970891068193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12.175063191186839</v>
      </c>
      <c r="I14" s="6">
        <f>IF('Log_working_3-way'!$D14="","",'True_Odds_Calculator_3-way'!O15/'True_Odds_Calculator_3-way'!B15-1)</f>
        <v>8.8136822571296261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3.3495788862192954E-2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1.0328592417370341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21.138522069225061</v>
      </c>
      <c r="I15" s="6">
        <f>IF('Log_working_3-way'!$D15="","",'True_Odds_Calculator_3-way'!O16/'True_Odds_Calculator_3-way'!B16-1)</f>
        <v>9.1938857997324561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3.4091106413945971E-2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1.0296936447525427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14.50404396114701</v>
      </c>
      <c r="I16" s="6">
        <f>IF('Log_working_3-way'!$D16="","",'True_Odds_Calculator_3-way'!O17/'True_Odds_Calculator_3-way'!B17-1)</f>
        <v>8.8909118963313727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3.1988817891373866E-2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1.0482739648683783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60.084985049326946</v>
      </c>
      <c r="I17" s="6">
        <f>IF('Log_working_3-way'!$D17="","",'True_Odds_Calculator_3-way'!O18/'True_Odds_Calculator_3-way'!B18-1)</f>
        <v>1.6582858828645524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3.1156153601243908E-2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1.0377722409346417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0.35219151161860585</v>
      </c>
      <c r="I18" s="6">
        <f>IF('Log_working_3-way'!$D18="","",'True_Odds_Calculator_3-way'!O19/'True_Odds_Calculator_3-way'!B19-1)</f>
        <v>3.6245988833107337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3.0848810225546863E-2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1.0424620901575103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7.6836863877762909</v>
      </c>
      <c r="I19" s="6">
        <f>IF('Log_working_3-way'!$D19="","",'True_Odds_Calculator_3-way'!O20/'True_Odds_Calculator_3-way'!B20-1)</f>
        <v>6.9951773230499992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4.4767614863025385E-2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1.0255954763669919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7.5181145794782172</v>
      </c>
      <c r="I20" s="6">
        <f>IF('Log_working_3-way'!$D20="","",'True_Odds_Calculator_3-way'!O21/'True_Odds_Calculator_3-way'!B21-1)</f>
        <v>9.8127053557545505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2.7597696001005811E-2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1.0258711532192075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17.88779735506343</v>
      </c>
      <c r="I21" s="6">
        <f>IF('Log_working_3-way'!$D21="","",'True_Odds_Calculator_3-way'!O22/'True_Odds_Calculator_3-way'!B22-1)</f>
        <v>9.4624489106053584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2.7464844333203287E-2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1.0300392302215198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11.624638632665503</v>
      </c>
      <c r="I22" s="6">
        <f>IF('Log_working_3-way'!$D22="","",'True_Odds_Calculator_3-way'!O23/'True_Odds_Calculator_3-way'!B23-1)</f>
        <v>7.0448795160311199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3.2337030817362944E-2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1.0415747588345814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11.574227839468598</v>
      </c>
      <c r="I23" s="6">
        <f>IF('Log_working_3-way'!$D23="","",'True_Odds_Calculator_3-way'!O24/'True_Odds_Calculator_3-way'!B24-1)</f>
        <v>5.4621648163222112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4.4000028590012175E-2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1.0412787513772903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10.163063756937163</v>
      </c>
      <c r="I24" s="6">
        <f>IF('Log_working_3-way'!$D24="","",'True_Odds_Calculator_3-way'!O25/'True_Odds_Calculator_3-way'!B25-1)</f>
        <v>5.3658323179223268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4.3473331534976012E-2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1.0426253351198909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22.473512802670395</v>
      </c>
      <c r="I25" s="6">
        <f>IF('Log_working_3-way'!$D25="","",'True_Odds_Calculator_3-way'!O26/'True_Odds_Calculator_3-way'!B26-1)</f>
        <v>6.5575465250612508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4.4044896100297715E-2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1.0225157751253757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21.582032404810146</v>
      </c>
      <c r="I26" s="6">
        <f>IF('Log_working_3-way'!$D26="","",'True_Odds_Calculator_3-way'!O27/'True_Odds_Calculator_3-way'!B27-1)</f>
        <v>5.456400961939889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2.3552925223876198E-2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1.0206937747852121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10.875160951283336</v>
      </c>
      <c r="I27" s="6">
        <f>IF('Log_working_3-way'!$D27="","",'True_Odds_Calculator_3-way'!O28/'True_Odds_Calculator_3-way'!B28-1)</f>
        <v>6.8497149675886764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2.2343174729298809E-2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1.0238472904653941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30.18831761827883</v>
      </c>
      <c r="I28" s="6">
        <f>IF('Log_working_3-way'!$D28="","",'True_Odds_Calculator_3-way'!O29/'True_Odds_Calculator_3-way'!B29-1)</f>
        <v>4.8986097269712303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2.3437954559483609E-2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1.0345379586288261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51.689680880587623</v>
      </c>
      <c r="I29" s="6">
        <f>IF('Log_working_3-way'!$D29="","",'True_Odds_Calculator_3-way'!O30/'True_Odds_Calculator_3-way'!B30-1)</f>
        <v>2.3795183863984994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2.6116367399674711E-2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1.0277926249816693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31.922927209620482</v>
      </c>
      <c r="I30" s="6">
        <f>IF('Log_working_3-way'!$D30="","",'True_Odds_Calculator_3-way'!O31/'True_Odds_Calculator_3-way'!B31-1)</f>
        <v>5.7450961119765394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2.6702606051282718E-2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1.0256389524137706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4.2261573651719795</v>
      </c>
      <c r="I31" s="6">
        <f>IF('Log_working_3-way'!$D31="","",'True_Odds_Calculator_3-way'!O32/'True_Odds_Calculator_3-way'!B32-1)</f>
        <v>4.2504368092218252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2.5297795775389043E-2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1.0276245698086901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4.9889483521664673</v>
      </c>
      <c r="I32" s="6">
        <f>IF('Log_working_3-way'!$D32="","",'True_Odds_Calculator_3-way'!O33/'True_Odds_Calculator_3-way'!B33-1)</f>
        <v>5.3948659627021964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2.8109423650717336E-2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1.0257077057192094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11.236545482949365</v>
      </c>
      <c r="I33" s="6">
        <f>IF('Log_working_3-way'!$D33="","",'True_Odds_Calculator_3-way'!O34/'True_Odds_Calculator_3-way'!B34-1)</f>
        <v>6.5084802699542061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2.7644623851839523E-2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1.0273696915071422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21.911046480138488</v>
      </c>
      <c r="I34" s="6">
        <f>IF('Log_working_3-way'!$D34="","",'True_Odds_Calculator_3-way'!O35/'True_Odds_Calculator_3-way'!B35-1)</f>
        <v>5.8044929343464426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2.8538689787574345E-2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1.029412164997648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4.8892022648911873</v>
      </c>
      <c r="I35" s="6">
        <f>IF('Log_working_3-way'!$D35="","",'True_Odds_Calculator_3-way'!O36/'True_Odds_Calculator_3-way'!B36-1)</f>
        <v>6.1294463505379913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3.0128641566824932E-2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1.0196657249745531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12.041393065995061</v>
      </c>
      <c r="I36" s="6">
        <f>IF('Log_working_3-way'!$D36="","",'True_Odds_Calculator_3-way'!O37/'True_Odds_Calculator_3-way'!B37-1)</f>
        <v>7.9907770966266796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2.1350697139302044E-2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1.034368450293524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47.951471075460134</v>
      </c>
      <c r="I37" s="6">
        <f>IF('Log_working_3-way'!$D37="","",'True_Odds_Calculator_3-way'!O38/'True_Odds_Calculator_3-way'!B38-1)</f>
        <v>2.7124793870972552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2.7533588168328516E-2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1.027890675239191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34.799489841596511</v>
      </c>
      <c r="I38" s="6">
        <f>IF('Log_working_3-way'!$D38="","",'True_Odds_Calculator_3-way'!O39/'True_Odds_Calculator_3-way'!B39-1)</f>
        <v>5.3751617986372739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2.6018694243405527E-2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1.020775667477845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8.7356883783866124</v>
      </c>
      <c r="I39" s="6">
        <f>IF('Log_working_3-way'!$D39="","",'True_Odds_Calculator_3-way'!O40/'True_Odds_Calculator_3-way'!B40-1)</f>
        <v>6.0318164398198224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2.2150419222589868E-2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1.0290338959896379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37.054636322632064</v>
      </c>
      <c r="I40" s="6">
        <f>IF('Log_working_3-way'!$D40="","",'True_Odds_Calculator_3-way'!O41/'True_Odds_Calculator_3-way'!B41-1)</f>
        <v>4.8237258855421778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2.6484648777697961E-2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1.0216284269294091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18.137360040900678</v>
      </c>
      <c r="I41" s="6">
        <f>IF('Log_working_3-way'!$D41="","",'True_Odds_Calculator_3-way'!O42/'True_Odds_Calculator_3-way'!B42-1)</f>
        <v>7.3569286400007083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2.3059974965254026E-2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1.0311367335083228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0.74105444572794998</v>
      </c>
      <c r="I42" s="6">
        <f>IF('Log_working_3-way'!$D42="","",'True_Odds_Calculator_3-way'!O43/'True_Odds_Calculator_3-way'!B43-1)</f>
        <v>3.7891943825377998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2.6560269191680863E-2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1.0247742646869238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9.469486509657953</v>
      </c>
      <c r="I43" s="6">
        <f>IF('Log_working_3-way'!$D43="","",'True_Odds_Calculator_3-way'!O44/'True_Odds_Calculator_3-way'!B44-1)</f>
        <v>8.1641008558934409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2.6774181461783231E-2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1.0262471078446771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20.654235237307898</v>
      </c>
      <c r="I44" s="6">
        <f>IF('Log_working_3-way'!$D44="","",'True_Odds_Calculator_3-way'!O45/'True_Odds_Calculator_3-way'!B45-1)</f>
        <v>8.1016277016110365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2.7508510761063976E-2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1.0263419931272773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16.46168862909736</v>
      </c>
      <c r="I45" s="6">
        <f>IF('Log_working_3-way'!$D45="","",'True_Odds_Calculator_3-way'!O46/'True_Odds_Calculator_3-way'!B46-1)</f>
        <v>7.51288654009144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2.8228777033644459E-2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1.0242155586836814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14.224587625821234</v>
      </c>
      <c r="I46" s="6">
        <f>IF('Log_working_3-way'!$D46="","",'True_Odds_Calculator_3-way'!O47/'True_Odds_Calculator_3-way'!B47-1)</f>
        <v>7.948674282288259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2.6156072485366888E-2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1.0314613563503774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33.819707474736504</v>
      </c>
      <c r="I47" s="6">
        <f>IF('Log_working_3-way'!$D47="","",'True_Odds_Calculator_3-way'!O48/'True_Odds_Calculator_3-way'!B48-1)</f>
        <v>4.8336146059383784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2.977404037322251E-2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1.0331107939763311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2.6104556714830465</v>
      </c>
      <c r="I48" s="6">
        <f>IF('Log_working_3-way'!$D48="","",'True_Odds_Calculator_3-way'!O49/'True_Odds_Calculator_3-way'!B49-1)</f>
        <v>6.1149000638583502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3.2234721259111643E-2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1.0250143281983426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14.33288632957324</v>
      </c>
      <c r="I49" s="6">
        <f>IF('Log_working_3-way'!$D49="","",'True_Odds_Calculator_3-way'!O50/'True_Odds_Calculator_3-way'!B50-1)</f>
        <v>9.0670962197787368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2.7010780494167497E-2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1.0319927549248884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34.672260336598868</v>
      </c>
      <c r="I50" s="6">
        <f>IF('Log_working_3-way'!$D50="","",'True_Odds_Calculator_3-way'!O51/'True_Odds_Calculator_3-way'!B51-1)</f>
        <v>5.9804087405494473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2.9678116140284594E-2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1.0326767026031438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35.995519656271412</v>
      </c>
      <c r="I51" s="6">
        <f>IF('Log_working_3-way'!$D51="","",'True_Odds_Calculator_3-way'!O52/'True_Odds_Calculator_3-way'!B52-1)</f>
        <v>5.5163522366988857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2.9961139159423222E-2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1.0250572329836181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12.863581191156555</v>
      </c>
      <c r="I52" s="6">
        <f>IF('Log_working_3-way'!$D52="","",'True_Odds_Calculator_3-way'!O53/'True_Odds_Calculator_3-way'!B53-1)</f>
        <v>8.7497395163932961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2.7147520101902689E-2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1.0409961113358028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12.954768074143544</v>
      </c>
      <c r="I53" s="6">
        <f>IF('Log_working_3-way'!$D53="","",'True_Odds_Calculator_3-way'!O54/'True_Odds_Calculator_3-way'!B54-1)</f>
        <v>7.2378987081424278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4.3938211314686892E-2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1.0411227006080719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11.481454802247477</v>
      </c>
      <c r="I54" s="6">
        <f>IF('Log_working_3-way'!$D54="","",'True_Odds_Calculator_3-way'!O55/'True_Odds_Calculator_3-way'!B55-1)</f>
        <v>7.956312558067939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4.4179718444464333E-2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1.0401551936713587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12.965544921092167</v>
      </c>
      <c r="I55" s="6">
        <f>IF('Log_working_3-way'!$D55="","",'True_Odds_Calculator_3-way'!O56/'True_Odds_Calculator_3-way'!B56-1)</f>
        <v>7.8030382512713583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4.3132631411380462E-2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1.0403763321309338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12.343979952518687</v>
      </c>
      <c r="I56" s="6">
        <f>IF('Log_working_3-way'!$D56="","",'True_Odds_Calculator_3-way'!O57/'True_Odds_Calculator_3-way'!B57-1)</f>
        <v>7.8544822766761406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4.33860624397302E-2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1.0420495328121122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19.151028575298803</v>
      </c>
      <c r="I57" s="6">
        <f>IF('Log_working_3-way'!$D57="","",'True_Odds_Calculator_3-way'!O58/'True_Odds_Calculator_3-way'!B58-1)</f>
        <v>6.1882715857571817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4.4214678820780007E-2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1.0412812122437041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10.153333665037083</v>
      </c>
      <c r="I58" s="6">
        <f>IF('Log_working_3-way'!$D58="","",'True_Odds_Calculator_3-way'!O59/'True_Odds_Calculator_3-way'!B59-1)</f>
        <v>8.7113730963707319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4.4383650522647367E-2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1.0495679384184997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30.152172253187757</v>
      </c>
      <c r="I59" s="6">
        <f>IF('Log_working_3-way'!$D59="","",'True_Odds_Calculator_3-way'!O60/'True_Odds_Calculator_3-way'!B60-1)</f>
        <v>5.7842508462497779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4.8179271708683302E-2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1.0451872635255874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26.953662876906691</v>
      </c>
      <c r="I60" s="6">
        <f>IF('Log_working_3-way'!$D60="","",'True_Odds_Calculator_3-way'!O61/'True_Odds_Calculator_3-way'!B61-1)</f>
        <v>5.6254439886574206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4.5244328997189331E-2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1.0565041502774721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39.694244756062048</v>
      </c>
      <c r="I61" s="6">
        <f>IF('Log_working_3-way'!$D61="","",'True_Odds_Calculator_3-way'!O62/'True_Odds_Calculator_3-way'!B62-1)</f>
        <v>4.3239641170221494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4.974579957285985E-2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1.0417251981501796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12.945008944653909</v>
      </c>
      <c r="I62" s="6">
        <f>IF('Log_working_3-way'!$D62="","",'True_Odds_Calculator_3-way'!O63/'True_Odds_Calculator_3-way'!B63-1)</f>
        <v>7.0423540768479143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4.4668790134954062E-2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1.0494904473063869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29.441659270349913</v>
      </c>
      <c r="I63" s="6">
        <f>IF('Log_working_3-way'!$D63="","",'True_Odds_Calculator_3-way'!O64/'True_Odds_Calculator_3-way'!B64-1)</f>
        <v>4.9309752009054195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4.8540347486646596E-2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1.0504434926061814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29.772360807272634</v>
      </c>
      <c r="I64" s="6">
        <f>IF('Log_working_3-way'!$D64="","",'True_Odds_Calculator_3-way'!O65/'True_Odds_Calculator_3-way'!B65-1)</f>
        <v>6.1942145299939408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4.9092659917402193E-2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1.0430448916531043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7.1797845515877672</v>
      </c>
      <c r="I65" s="6">
        <f>IF('Log_working_3-way'!$D65="","",'True_Odds_Calculator_3-way'!O66/'True_Odds_Calculator_3-way'!B66-1)</f>
        <v>7.0381459381803104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4.5215696245444637E-2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1.0484053017213393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26.569846384682251</v>
      </c>
      <c r="I66" s="6">
        <f>IF('Log_working_3-way'!$D66="","",'True_Odds_Calculator_3-way'!O67/'True_Odds_Calculator_3-way'!B67-1)</f>
        <v>6.6112101050501701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4.8430786591470376E-2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1.0459689332789344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24.647972140396206</v>
      </c>
      <c r="I67" s="6">
        <f>IF('Log_working_3-way'!$D67="","",'True_Odds_Calculator_3-way'!O68/'True_Odds_Calculator_3-way'!B68-1)</f>
        <v>6.7104961442537627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4.6724401622928458E-2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1.041082239320805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14.700184287514833</v>
      </c>
      <c r="I68" s="6">
        <f>IF('Log_working_3-way'!$D68="","",'True_Odds_Calculator_3-way'!O69/'True_Odds_Calculator_3-way'!B69-1)</f>
        <v>7.9578369123155799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4.4002030481991694E-2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1.0425300969137721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18.956806749141215</v>
      </c>
      <c r="I69" s="6">
        <f>IF('Log_working_3-way'!$D69="","",'True_Odds_Calculator_3-way'!O70/'True_Odds_Calculator_3-way'!B70-1)</f>
        <v>6.42660600472965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4.4770059819450481E-2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1.0498181578539172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33.241616340576314</v>
      </c>
      <c r="I70" s="6">
        <f>IF('Log_working_3-way'!$D70="","",'True_Odds_Calculator_3-way'!O71/'True_Odds_Calculator_3-way'!B71-1)</f>
        <v>4.9092871347388245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4.7159412518247068E-2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1.0415774455679825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17.920711951473962</v>
      </c>
      <c r="I71" s="6">
        <f>IF('Log_working_3-way'!$D71="","",'True_Odds_Calculator_3-way'!O72/'True_Odds_Calculator_3-way'!B72-1)</f>
        <v>8.5319989505654288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4.3992766784564985E-2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1.0480710565404172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4.1364977917801715</v>
      </c>
      <c r="I72" s="6">
        <f>IF('Log_working_3-way'!$D72="","",'True_Odds_Calculator_3-way'!O73/'True_Odds_Calculator_3-way'!B73-1)</f>
        <v>6.2411642062918924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4.8041195689371152E-2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1.0411200901056423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16.496462317692281</v>
      </c>
      <c r="I73" s="6">
        <f>IF('Log_working_3-way'!$D73="","",'True_Odds_Calculator_3-way'!O74/'True_Odds_Calculator_3-way'!B74-1)</f>
        <v>7.8509556514403833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4.3801795131582333E-2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1.0440314022980095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21.53437113608647</v>
      </c>
      <c r="I74" s="6">
        <f>IF('Log_working_3-way'!$D74="","",'True_Odds_Calculator_3-way'!O75/'True_Odds_Calculator_3-way'!B75-1)</f>
        <v>6.6741533398949144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4.5731322433360866E-2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1.0408365240832513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14.45204929434999</v>
      </c>
      <c r="I75" s="6">
        <f>IF('Log_working_3-way'!$D75="","",'True_Odds_Calculator_3-way'!O76/'True_Odds_Calculator_3-way'!B76-1)</f>
        <v>8.5942407897271451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4.3795020928144135E-2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1.0533931294951633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9.24708340135955</v>
      </c>
      <c r="I76" s="6">
        <f>IF('Log_working_3-way'!$D76="","",'True_Odds_Calculator_3-way'!O77/'True_Odds_Calculator_3-way'!B77-1)</f>
        <v>6.0309710490095263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5.5972386999204815E-2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1.0589623189589363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5.5341756236876156</v>
      </c>
      <c r="I77" s="6">
        <f>IF('Log_working_3-way'!$D77="","",'True_Odds_Calculator_3-way'!O78/'True_Odds_Calculator_3-way'!B78-1)</f>
        <v>6.3209779568787612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5.9844141796175032E-2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1.0529563203911414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18.39501111057065</v>
      </c>
      <c r="I78" s="6">
        <f>IF('Log_working_3-way'!$D78="","",'True_Odds_Calculator_3-way'!O79/'True_Odds_Calculator_3-way'!B79-1)</f>
        <v>6.7328305114398459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5.5663290957408629E-2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1.0595633333878378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28.482429190838765</v>
      </c>
      <c r="I79" s="6">
        <f>IF('Log_working_3-way'!$D79="","",'True_Odds_Calculator_3-way'!O80/'True_Odds_Calculator_3-way'!B80-1)</f>
        <v>5.7534567309879083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5.8597036556363724E-2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1.0527480511172407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17.711851266920984</v>
      </c>
      <c r="I80" s="6">
        <f>IF('Log_working_3-way'!$D80="","",'True_Odds_Calculator_3-way'!O81/'True_Odds_Calculator_3-way'!B81-1)</f>
        <v>7.3410743282750985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5.5645758293986214E-2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1.0601850403545063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4.8936330739245246</v>
      </c>
      <c r="I81" s="6">
        <f>IF('Log_working_3-way'!$D81="","",'True_Odds_Calculator_3-way'!O82/'True_Odds_Calculator_3-way'!B82-1)</f>
        <v>6.316681992131687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6.0466425650447464E-2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1.0521432813794127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18.410079510120536</v>
      </c>
      <c r="I82" s="6">
        <f>IF('Log_working_3-way'!$D82="","",'True_Odds_Calculator_3-way'!O83/'True_Odds_Calculator_3-way'!B83-1)</f>
        <v>6.9647779319789702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5.484376024657367E-2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1.0550167810191011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22.426468753282787</v>
      </c>
      <c r="I83" s="6">
        <f>IF('Log_working_3-way'!$D83="","",'True_Odds_Calculator_3-way'!O84/'True_Odds_Calculator_3-way'!B84-1)</f>
        <v>5.7303307669431298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5.6576765296325604E-2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1.0524172130430582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9.8119013678608749</v>
      </c>
      <c r="I84" s="6">
        <f>IF('Log_working_3-way'!$D84="","",'True_Odds_Calculator_3-way'!O85/'True_Odds_Calculator_3-way'!B85-1)</f>
        <v>7.2918625945038542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5.5636754273560518E-2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1.0518132315216517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13.235132828660973</v>
      </c>
      <c r="I85" s="6">
        <f>IF('Log_working_3-way'!$D85="","",'True_Odds_Calculator_3-way'!O86/'True_Odds_Calculator_3-way'!B86-1)</f>
        <v>7.9159112274360055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5.5356195807384712E-2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1.0814378548686527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30.723328396888903</v>
      </c>
      <c r="I86" s="6">
        <f>IF('Log_working_3-way'!$D86="","",'True_Odds_Calculator_3-way'!O87/'True_Odds_Calculator_3-way'!B87-1)</f>
        <v>5.5613813211112824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7.8025495718664795E-2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1.0195512986031512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7.7282246992424195</v>
      </c>
      <c r="I87" s="6">
        <f>IF('Log_working_3-way'!$D87="","",'True_Odds_Calculator_3-way'!O88/'True_Odds_Calculator_3-way'!B88-1)</f>
        <v>6.9961225867141277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2.0902971108276436E-2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1.0197378410103952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11.13837023800691</v>
      </c>
      <c r="I88" s="6">
        <f>IF('Log_working_3-way'!$D88="","",'True_Odds_Calculator_3-way'!O89/'True_Odds_Calculator_3-way'!B89-1)</f>
        <v>7.8289405614324696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2.1416666393538897E-2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1.0323110867870471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50.227637824023361</v>
      </c>
      <c r="I89" s="6">
        <f>IF('Log_working_3-way'!$D89="","",'True_Odds_Calculator_3-way'!O90/'True_Odds_Calculator_3-way'!B90-1)</f>
        <v>2.4861908538087727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2.5032172593862034E-2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1.0483014003854272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63.191681917224528</v>
      </c>
      <c r="I90" s="6">
        <f>IF('Log_working_3-way'!$D90="","",'True_Odds_Calculator_3-way'!O91/'True_Odds_Calculator_3-way'!B91-1)</f>
        <v>0.92109913480486383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2.9700733547740832E-2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1.0401868256138116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10.555421255260097</v>
      </c>
      <c r="I91" s="6">
        <f>IF('Log_working_3-way'!$D91="","",'True_Odds_Calculator_3-way'!O92/'True_Odds_Calculator_3-way'!B92-1)</f>
        <v>10.013534738251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4.3348130212536917E-2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1.0314714123473148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1.0330615800857412</v>
      </c>
      <c r="I92" s="6">
        <f>IF('Log_working_3-way'!$D92="","",'True_Odds_Calculator_3-way'!O93/'True_Odds_Calculator_3-way'!B93-1)</f>
        <v>3.5415148668239276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2.7158058569187293E-2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1.0225968398154752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22.945650894139227</v>
      </c>
      <c r="I93" s="6">
        <f>IF('Log_working_3-way'!$D93="","",'True_Odds_Calculator_3-way'!O94/'True_Odds_Calculator_3-way'!B94-1)</f>
        <v>5.8745881493886332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2.3459389077257642E-2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1.019435829116575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11.227902526628171</v>
      </c>
      <c r="I94" s="6">
        <f>IF('Log_working_3-way'!$D94="","",'True_Odds_Calculator_3-way'!O95/'True_Odds_Calculator_3-way'!B95-1)</f>
        <v>8.214879045646466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2.1116187041942514E-2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1.0241272609618313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10.27457538341829</v>
      </c>
      <c r="I95" s="6">
        <f>IF('Log_working_3-way'!$D95="","",'True_Odds_Calculator_3-way'!O96/'True_Odds_Calculator_3-way'!B96-1)</f>
        <v>8.2833523647418765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2.6136520296448307E-2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1.024595107913344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11.161529012030577</v>
      </c>
      <c r="I96" s="6">
        <f>IF('Log_working_3-way'!$D96="","",'True_Odds_Calculator_3-way'!O97/'True_Odds_Calculator_3-way'!B97-1)</f>
        <v>8.8161219152886581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2.6689094040677874E-2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1.0259366511270871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6.2248727008798896</v>
      </c>
      <c r="I97" s="6">
        <f>IF('Log_working_3-way'!$D97="","",'True_Odds_Calculator_3-way'!O98/'True_Odds_Calculator_3-way'!B98-1)</f>
        <v>8.8696790864620425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2.7632124319739049E-2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1.0328113003947608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30.284829592457822</v>
      </c>
      <c r="I98" s="6">
        <f>IF('Log_working_3-way'!$D98="","",'True_Odds_Calculator_3-way'!O99/'True_Odds_Calculator_3-way'!B99-1)</f>
        <v>6.2740017373313837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3.1907741604656259E-2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1.0243158053349828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14.344097572442671</v>
      </c>
      <c r="I99" s="6">
        <f>IF('Log_working_3-way'!$D99="","",'True_Odds_Calculator_3-way'!O100/'True_Odds_Calculator_3-way'!B100-1)</f>
        <v>8.1126969506906388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2.6260389848169474E-2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1.0265646315014381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6.2602005366595925</v>
      </c>
      <c r="I100" s="6">
        <f>IF('Log_working_3-way'!$D100="","",'True_Odds_Calculator_3-way'!O101/'True_Odds_Calculator_3-way'!B101-1)</f>
        <v>8.3799180499283619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2.822749437147154E-2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1.0344260723345751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1.5481035944382602</v>
      </c>
      <c r="I101" s="6">
        <f>IF('Log_working_3-way'!$D101="","",'True_Odds_Calculator_3-way'!O102/'True_Odds_Calculator_3-way'!B102-1)</f>
        <v>4.0333643415253491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3.0890628122439034E-2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1.1102341073847903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85.370172881822143</v>
      </c>
      <c r="I102" s="6">
        <f>IF('Log_working_3-way'!$D102="","",'True_Odds_Calculator_3-way'!O103/'True_Odds_Calculator_3-way'!B103-1)</f>
        <v>-0.57996223056606921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3.0444203500665346E-2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1.0328026399142145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34.630759282211571</v>
      </c>
      <c r="I103" s="6">
        <f>IF('Log_working_3-way'!$D103="","",'True_Odds_Calculator_3-way'!O104/'True_Odds_Calculator_3-way'!B104-1)</f>
        <v>4.1264231547533887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3.0877437411012787E-2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1.0638216229797421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63.696217185107741</v>
      </c>
      <c r="I104" s="6">
        <f>IF('Log_working_3-way'!$D104="","",'True_Odds_Calculator_3-way'!O105/'True_Odds_Calculator_3-way'!B105-1)</f>
        <v>1.0050817317332124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3.8487923733825369E-2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1.0493450690479809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56.198530159116771</v>
      </c>
      <c r="I105" s="6">
        <f>IF('Log_working_3-way'!$D105="","",'True_Odds_Calculator_3-way'!O106/'True_Odds_Calculator_3-way'!B106-1)</f>
        <v>1.8735290121553914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3.4495073012026145E-2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1.0261280481531967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20.251174043660477</v>
      </c>
      <c r="I106" s="6">
        <f>IF('Log_working_3-way'!$D106="","",'True_Odds_Calculator_3-way'!O107/'True_Odds_Calculator_3-way'!B107-1)</f>
        <v>6.6791027529942193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2.7518204969210203E-2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1.0300119377097405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2.487492660468408</v>
      </c>
      <c r="I107" s="6">
        <f>IF('Log_working_3-way'!$D107="","",'True_Odds_Calculator_3-way'!O108/'True_Odds_Calculator_3-way'!B108-1)</f>
        <v>4.7838022240096656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2.8534473656424808E-2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1.027183962518007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7.7111571765255977</v>
      </c>
      <c r="I108" s="6">
        <f>IF('Log_working_3-way'!$D108="","",'True_Odds_Calculator_3-way'!O109/'True_Odds_Calculator_3-way'!B109-1)</f>
        <v>7.5567527228776274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2.9037535549733651E-2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1.0549078261271883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-0.37479658947844174</v>
      </c>
      <c r="I109" s="6">
        <f>IF('Log_working_3-way'!$D109="","",'True_Odds_Calculator_3-way'!O110/'True_Odds_Calculator_3-way'!B110-1)</f>
        <v>1.95796011467201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3.6896646417985846E-2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1.0332468756462336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36.44998777688587</v>
      </c>
      <c r="I110" s="6">
        <f>IF('Log_working_3-way'!$D110="","",'True_Odds_Calculator_3-way'!O111/'True_Odds_Calculator_3-way'!B111-1)</f>
        <v>5.9400121047546302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3.0140751056830117E-2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1.0314159103666669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29.965285281344766</v>
      </c>
      <c r="I111" s="6">
        <f>IF('Log_working_3-way'!$D111="","",'True_Odds_Calculator_3-way'!O112/'True_Odds_Calculator_3-way'!B112-1)</f>
        <v>5.4109503808410615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3.0809427376171428E-2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1.0526751127313942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19.892405079590727</v>
      </c>
      <c r="I112" s="6">
        <f>IF('Log_working_3-way'!$D112="","",'True_Odds_Calculator_3-way'!O113/'True_Odds_Calculator_3-way'!B113-1)</f>
        <v>7.7040176864642014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5.499974681163522E-2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1.0501766183534942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14.185802878932625</v>
      </c>
      <c r="I113" s="6">
        <f>IF('Log_working_3-way'!$D113="","",'True_Odds_Calculator_3-way'!O114/'True_Odds_Calculator_3-way'!B114-1)</f>
        <v>8.3268804348747469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5.3615678246220044E-2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1.0652392657747818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32.368386992396054</v>
      </c>
      <c r="I114" s="6">
        <f>IF('Log_working_3-way'!$D114="","",'True_Odds_Calculator_3-way'!O115/'True_Odds_Calculator_3-way'!B115-1)</f>
        <v>5.5912863194856399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6.1808561808561757E-2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1.0806959560100389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27.919488773598541</v>
      </c>
      <c r="I115" s="6">
        <f>IF('Log_working_3-way'!$D115="","",'True_Odds_Calculator_3-way'!O116/'True_Odds_Calculator_3-way'!B116-1)</f>
        <v>4.9388517211656513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7.9203453983505145E-2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1.0735115120174672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13.732928716303384</v>
      </c>
      <c r="I116" s="6">
        <f>IF('Log_working_3-way'!$D116="","",'True_Odds_Calculator_3-way'!O117/'True_Odds_Calculator_3-way'!B117-1)</f>
        <v>6.7982713048168799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7.7366505331518898E-2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1.0756784390102441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19.829103090358068</v>
      </c>
      <c r="I117" s="6">
        <f>IF('Log_working_3-way'!$D117="","",'True_Odds_Calculator_3-way'!O118/'True_Odds_Calculator_3-way'!B118-1)</f>
        <v>7.1653664176476983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7.8361862025917661E-2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1.073952305190053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10.829578301951518</v>
      </c>
      <c r="I118" s="6">
        <f>IF('Log_working_3-way'!$D118="","",'True_Odds_Calculator_3-way'!O119/'True_Odds_Calculator_3-way'!B119-1)</f>
        <v>8.4666571963886419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7.8238100737042071E-2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1.0894624805954836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40.236549145961128</v>
      </c>
      <c r="I119" s="6">
        <f>IF('Log_working_3-way'!$D119="","",'True_Odds_Calculator_3-way'!O120/'True_Odds_Calculator_3-way'!B120-1)</f>
        <v>3.8363376273645535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7.7792525439716709E-2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1.0767548051043752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21.49801288598271</v>
      </c>
      <c r="I120" s="6">
        <f>IF('Log_working_3-way'!$D120="","",'True_Odds_Calculator_3-way'!O121/'True_Odds_Calculator_3-way'!B121-1)</f>
        <v>5.7357881228591872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7.8608312616696541E-2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1.1146927880667581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34.346602747094295</v>
      </c>
      <c r="I121" s="6">
        <f>IF('Log_working_3-way'!$D121="","",'True_Odds_Calculator_3-way'!O122/'True_Odds_Calculator_3-way'!B122-1)</f>
        <v>5.0417912273275096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0.10512742283871046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1.1006956716845622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48.41232932926863</v>
      </c>
      <c r="I122" s="6">
        <f>IF('Log_working_3-way'!$D122="","",'True_Odds_Calculator_3-way'!O123/'True_Odds_Calculator_3-way'!B123-1)</f>
        <v>3.1278107549584426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7.8260108796928574E-2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1.0748283411360959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11.91236806208531</v>
      </c>
      <c r="I123" s="6">
        <f>IF('Log_working_3-way'!$D123="","",'True_Odds_Calculator_3-way'!O124/'True_Odds_Calculator_3-way'!B124-1)</f>
        <v>6.1560024976174033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7.826253348641421E-2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1.1260417411094101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40.208680757854829</v>
      </c>
      <c r="I124" s="6">
        <f>IF('Log_working_3-way'!$D124="","",'True_Odds_Calculator_3-way'!O125/'True_Odds_Calculator_3-way'!B125-1)</f>
        <v>4.6133664798107725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0.10786759076911201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1.0280481640193293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0.73012554759269954</v>
      </c>
      <c r="I125" s="6">
        <f>IF('Log_working_3-way'!$D125="","",'True_Odds_Calculator_3-way'!O126/'True_Odds_Calculator_3-way'!B126-1)</f>
        <v>5.1293116184435394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2.4807999718645224E-2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1.0209281927566873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12.313923143034454</v>
      </c>
      <c r="I126" s="6">
        <f>IF('Log_working_3-way'!$D126="","",'True_Odds_Calculator_3-way'!O127/'True_Odds_Calculator_3-way'!B127-1)</f>
        <v>8.2571628832908246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2.27167589748829E-2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1.0288804476204811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35.660944404315799</v>
      </c>
      <c r="I127" s="6">
        <f>IF('Log_working_3-way'!$D127="","",'True_Odds_Calculator_3-way'!O128/'True_Odds_Calculator_3-way'!B128-1)</f>
        <v>5.4039752260241043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2.6647000837819457E-2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1.0264459678277555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41.299774719911909</v>
      </c>
      <c r="I128" s="6">
        <f>IF('Log_working_3-way'!$D128="","",'True_Odds_Calculator_3-way'!O129/'True_Odds_Calculator_3-way'!B129-1)</f>
        <v>3.1206649904871409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2.3233545877012762E-2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1.0383412770215044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18.861724663040651</v>
      </c>
      <c r="I129" s="6">
        <f>IF('Log_working_3-way'!$D129="","",'True_Odds_Calculator_3-way'!O130/'True_Odds_Calculator_3-way'!B130-1)</f>
        <v>9.7527597419622563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4.0249896487606796E-2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1.0385020802678135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3.4122107420902905</v>
      </c>
      <c r="I130" s="6">
        <f>IF('Log_working_3-way'!$D130="","",'True_Odds_Calculator_3-way'!O131/'True_Odds_Calculator_3-way'!B131-1)</f>
        <v>9.0130554477807401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3.9225970287994461E-2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1.0390799761323344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22.325967035817186</v>
      </c>
      <c r="I131" s="6">
        <f>IF('Log_working_3-way'!$D131="","",'True_Odds_Calculator_3-way'!O132/'True_Odds_Calculator_3-way'!B132-1)</f>
        <v>8.0447492903288627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4.0323159117779062E-2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1.0269183799423383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17.700082550148569</v>
      </c>
      <c r="I132" s="6">
        <f>IF('Log_working_3-way'!$D132="","",'True_Odds_Calculator_3-way'!O133/'True_Odds_Calculator_3-way'!B133-1)</f>
        <v>7.2147874804533121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2.8695363251465267E-2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1.0268225450444528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21.483298025280675</v>
      </c>
      <c r="I133" s="6">
        <f>IF('Log_working_3-way'!$D133="","",'True_Odds_Calculator_3-way'!O134/'True_Odds_Calculator_3-way'!B134-1)</f>
        <v>6.1053134095379322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2.8047811288808511E-2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1.0262247598012253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19.102688558150284</v>
      </c>
      <c r="I134" s="6">
        <f>IF('Log_working_3-way'!$D134="","",'True_Odds_Calculator_3-way'!O135/'True_Odds_Calculator_3-way'!B135-1)</f>
        <v>7.2701096160143628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2.7780784894898103E-2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1.0530750376506322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36.72365203285181</v>
      </c>
      <c r="I135" s="6">
        <f>IF('Log_working_3-way'!$D135="","",'True_Odds_Calculator_3-way'!O136/'True_Odds_Calculator_3-way'!B136-1)</f>
        <v>4.0866538679203934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4.8556945110171723E-2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1.063598802125892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49.021489307740559</v>
      </c>
      <c r="I136" s="6">
        <f>IF('Log_working_3-way'!$D136="","",'True_Odds_Calculator_3-way'!O137/'True_Odds_Calculator_3-way'!B137-1)</f>
        <v>2.6624730579646712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4.9748370596485625E-2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1.0478647529160581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4.966077320023687</v>
      </c>
      <c r="I137" s="6">
        <f>IF('Log_working_3-way'!$D137="","",'True_Odds_Calculator_3-way'!O138/'True_Odds_Calculator_3-way'!B138-1)</f>
        <v>4.8775829615587174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4.7589507266926567E-2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1.0434333373027567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22.224260236310286</v>
      </c>
      <c r="I138" s="6">
        <f>IF('Log_working_3-way'!$D138="","",'True_Odds_Calculator_3-way'!O139/'True_Odds_Calculator_3-way'!B139-1)</f>
        <v>5.2922323476535871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4.4879082014360527E-2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1.0745061662127011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54.310485658163913</v>
      </c>
      <c r="I139" s="6">
        <f>IF('Log_working_3-way'!$D139="","",'True_Odds_Calculator_3-way'!O140/'True_Odds_Calculator_3-way'!B140-1)</f>
        <v>2.0267322843742064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5.3537350054525534E-2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1.0213881017703388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8.8525994077763794</v>
      </c>
      <c r="I140" s="6">
        <f>IF('Log_working_3-way'!$D140="","",'True_Odds_Calculator_3-way'!O141/'True_Odds_Calculator_3-way'!B141-1)</f>
        <v>6.4602742303089871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2.2887960739192525E-2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1.0230976881175733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25.228967672890313</v>
      </c>
      <c r="I141" s="6">
        <f>IF('Log_working_3-way'!$D141="","",'True_Odds_Calculator_3-way'!O142/'True_Odds_Calculator_3-way'!B142-1)</f>
        <v>6.7524524248957869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2.3538502403415817E-2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1.0274632799604115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6.2965814814165197</v>
      </c>
      <c r="I142" s="6">
        <f>IF('Log_working_3-way'!$D142="","",'True_Odds_Calculator_3-way'!O143/'True_Odds_Calculator_3-way'!B143-1)</f>
        <v>6.2965814814165197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2.8714436248682862E-2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1.0282173780311414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22.810796686894616</v>
      </c>
      <c r="I143" s="6">
        <f>IF('Log_working_3-way'!$D143="","",'True_Odds_Calculator_3-way'!O144/'True_Odds_Calculator_3-way'!B144-1)</f>
        <v>6.1743246988129714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2.9255826986327449E-2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1.0323744071177869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34.216252933978886</v>
      </c>
      <c r="I144" s="6">
        <f>IF('Log_working_3-way'!$D144="","",'True_Odds_Calculator_3-way'!O145/'True_Odds_Calculator_3-way'!B145-1)</f>
        <v>4.9162875528042802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3.0482639090985586E-2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1.0204549835195502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12.419487971195451</v>
      </c>
      <c r="I145" s="6">
        <f>IF('Log_working_3-way'!$D145="","",'True_Odds_Calculator_3-way'!O146/'True_Odds_Calculator_3-way'!B146-1)</f>
        <v>8.1488807816415409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2.2201529169561862E-2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1.0207741323932162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17.654957447150991</v>
      </c>
      <c r="I146" s="6">
        <f>IF('Log_working_3-way'!$D146="","",'True_Odds_Calculator_3-way'!O147/'True_Odds_Calculator_3-way'!B147-1)</f>
        <v>7.9833298759049161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2.2197401443941445E-2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1.0219065536766867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7.2113866782188421</v>
      </c>
      <c r="I147" s="6">
        <f>IF('Log_working_3-way'!$D147="","",'True_Odds_Calculator_3-way'!O148/'True_Odds_Calculator_3-way'!B148-1)</f>
        <v>6.2564225688437656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2.3164129584023252E-2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1.0224407461611824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21.803096127628528</v>
      </c>
      <c r="I148" s="6">
        <f>IF('Log_working_3-way'!$D148="","",'True_Odds_Calculator_3-way'!O149/'True_Odds_Calculator_3-way'!B149-1)</f>
        <v>6.8412463463534321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2.3447315160143312E-2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1.019780075913965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12.836017818029497</v>
      </c>
      <c r="I149" s="6">
        <f>IF('Log_working_3-way'!$D149="","",'True_Odds_Calculator_3-way'!O150/'True_Odds_Calculator_3-way'!B150-1)</f>
        <v>8.2684617915502514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2.1469995154205668E-2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1.0211824283989444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11.034824430972657</v>
      </c>
      <c r="I150" s="6">
        <f>IF('Log_working_3-way'!$D150="","",'True_Odds_Calculator_3-way'!O151/'True_Odds_Calculator_3-way'!B151-1)</f>
        <v>8.1418475287878316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2.2987956836339141E-2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1.0212651068309531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5.956414244949678</v>
      </c>
      <c r="I151" s="6">
        <f>IF('Log_working_3-way'!$D151="","",'True_Odds_Calculator_3-way'!O152/'True_Odds_Calculator_3-way'!B152-1)</f>
        <v>6.2629966307274429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2.2238018138977633E-2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1.0256115671349906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29.441027627243017</v>
      </c>
      <c r="I152" s="6">
        <f>IF('Log_working_3-way'!$D152="","",'True_Odds_Calculator_3-way'!O153/'True_Odds_Calculator_3-way'!B153-1)</f>
        <v>5.6145898858269145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2.526145155407078E-2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1.0655665640527752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2.1980422163666118</v>
      </c>
      <c r="I153" s="6">
        <f>IF('Log_working_3-way'!$D153="","",'True_Odds_Calculator_3-way'!O154/'True_Odds_Calculator_3-way'!B154-1)</f>
        <v>5.3286232479628914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6.051337074533869E-2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1.0706123482601082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38.155017275497471</v>
      </c>
      <c r="I154" s="6">
        <f>IF('Log_working_3-way'!$D154="","",'True_Odds_Calculator_3-way'!O155/'True_Odds_Calculator_3-way'!B155-1)</f>
        <v>4.5150659852835302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6.3038965356730037E-2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1.0502974058520154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14.184399312923109</v>
      </c>
      <c r="I155" s="6">
        <f>IF('Log_working_3-way'!$D155="","",'True_Odds_Calculator_3-way'!O156/'True_Odds_Calculator_3-way'!B156-1)</f>
        <v>10.362710660285366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5.3713068937982555E-2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1.0529973172604412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17.216086725450523</v>
      </c>
      <c r="I156" s="6">
        <f>IF('Log_working_3-way'!$D156="","",'True_Odds_Calculator_3-way'!O157/'True_Odds_Calculator_3-way'!B157-1)</f>
        <v>7.7484876556556177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5.6027482833676645E-2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1.0323858230290515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51.772902967833659</v>
      </c>
      <c r="I157" s="6">
        <f>IF('Log_working_3-way'!$D157="","",'True_Odds_Calculator_3-way'!O158/'True_Odds_Calculator_3-way'!B158-1)</f>
        <v>2.3104660802412473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2.4498197068882677E-2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1.0200305411542121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12.527994365056482</v>
      </c>
      <c r="I158" s="6">
        <f>IF('Log_working_3-way'!$D158="","",'True_Odds_Calculator_3-way'!O159/'True_Odds_Calculator_3-way'!B159-1)</f>
        <v>5.9610609795545049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2.1555641014684657E-2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1.0319597726374636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44.688966857351375</v>
      </c>
      <c r="I159" s="6">
        <f>IF('Log_working_3-way'!$D159="","",'True_Odds_Calculator_3-way'!O160/'True_Odds_Calculator_3-way'!B160-1)</f>
        <v>3.0728585842786789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2.6793121717064938E-2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1.0198746648240138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8.9939689608781119</v>
      </c>
      <c r="I160" s="6">
        <f>IF('Log_working_3-way'!$D160="","",'True_Odds_Calculator_3-way'!O161/'True_Odds_Calculator_3-way'!B161-1)</f>
        <v>6.769086650492107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2.1347025963335042E-2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1.020413570359699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11.937707638913695</v>
      </c>
      <c r="I161" s="6">
        <f>IF('Log_working_3-way'!$D161="","",'True_Odds_Calculator_3-way'!O162/'True_Odds_Calculator_3-way'!B162-1)</f>
        <v>6.8075755705005605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2.2062088966638527E-2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1.0390475859082215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59.433439273297658</v>
      </c>
      <c r="I162" s="6">
        <f>IF('Log_working_3-way'!$D162="","",'True_Odds_Calculator_3-way'!O163/'True_Odds_Calculator_3-way'!B163-1)</f>
        <v>1.3284997265682725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2.5924136467979864E-2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1.030966387686975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28.623180665164135</v>
      </c>
      <c r="I163" s="6">
        <f>IF('Log_working_3-way'!$D163="","",'True_Odds_Calculator_3-way'!O164/'True_Odds_Calculator_3-way'!B164-1)</f>
        <v>7.2972967902212833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3.0412605621345623E-2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1.0265737867311624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16.910874044708528</v>
      </c>
      <c r="I164" s="6">
        <f>IF('Log_working_3-way'!$D164="","",'True_Odds_Calculator_3-way'!O165/'True_Odds_Calculator_3-way'!B165-1)</f>
        <v>8.2058077255685795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2.8422046552904145E-2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1.0251653961935889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11.966300126174191</v>
      </c>
      <c r="I165" s="6">
        <f>IF('Log_working_3-way'!$D165="","",'True_Odds_Calculator_3-way'!O166/'True_Odds_Calculator_3-way'!B166-1)</f>
        <v>8.2161699244748299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2.7265740419956996E-2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1.0261957264857811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8.5563351583661671</v>
      </c>
      <c r="I166" s="6">
        <f>IF('Log_working_3-way'!$D166="","",'True_Odds_Calculator_3-way'!O167/'True_Odds_Calculator_3-way'!B167-1)</f>
        <v>9.3180110351356475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2.8317581213011422E-2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1.0406245476801714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23.736132661471821</v>
      </c>
      <c r="I167" s="6">
        <f>IF('Log_working_3-way'!$D167="","",'True_Odds_Calculator_3-way'!O168/'True_Odds_Calculator_3-way'!B168-1)</f>
        <v>5.7543187699840272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4.1683406888965102E-2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1.0463172542846388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52.022915677227665</v>
      </c>
      <c r="I168" s="6">
        <f>IF('Log_working_3-way'!$D168="","",'True_Odds_Calculator_3-way'!O169/'True_Odds_Calculator_3-way'!B169-1)</f>
        <v>2.2178813409660676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3.4829635422701122E-2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1.0264431025747232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15.467271925123953</v>
      </c>
      <c r="I169" s="6">
        <f>IF('Log_working_3-way'!$D169="","",'True_Odds_Calculator_3-way'!O170/'True_Odds_Calculator_3-way'!B170-1)</f>
        <v>7.1223557411427425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2.84088272443348E-2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1.0300619275183558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27.3627574121167</v>
      </c>
      <c r="I170" s="6">
        <f>IF('Log_working_3-way'!$D170="","",'True_Odds_Calculator_3-way'!O171/'True_Odds_Calculator_3-way'!B171-1)</f>
        <v>5.4149415641562912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3.0168088815784033E-2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1.0285358725197031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4.8925730813905135</v>
      </c>
      <c r="I171" s="6">
        <f>IF('Log_working_3-way'!$D171="","",'True_Odds_Calculator_3-way'!O172/'True_Odds_Calculator_3-way'!B172-1)</f>
        <v>7.0667406626089928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2.9539361710052781E-2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1.0272225971820128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18.900326319471922</v>
      </c>
      <c r="I172" s="6">
        <f>IF('Log_working_3-way'!$D172="","",'True_Odds_Calculator_3-way'!O173/'True_Odds_Calculator_3-way'!B173-1)</f>
        <v>7.0720862873151358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2.8857563863497138E-2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1.0260445683161787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8.7410625672312605</v>
      </c>
      <c r="I173" s="6">
        <f>IF('Log_working_3-way'!$D173="","",'True_Odds_Calculator_3-way'!O174/'True_Odds_Calculator_3-way'!B174-1)</f>
        <v>8.1526171827453506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2.8062462055342019E-2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1.0671284276461819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68.306784248134335</v>
      </c>
      <c r="I174" s="6">
        <f>IF('Log_working_3-way'!$D174="","",'True_Odds_Calculator_3-way'!O175/'True_Odds_Calculator_3-way'!B175-1)</f>
        <v>0.60256746179027809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3.6239723935677537E-2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1.0305635677893294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26.15651459089413</v>
      </c>
      <c r="I175" s="6">
        <f>IF('Log_working_3-way'!$D175="","",'True_Odds_Calculator_3-way'!O176/'True_Odds_Calculator_3-way'!B176-1)</f>
        <v>6.5267716552581776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3.0866346848241077E-2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1.0522689138228003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15.58977215245956</v>
      </c>
      <c r="I176" s="6">
        <f>IF('Log_working_3-way'!$D176="","",'True_Odds_Calculator_3-way'!O177/'True_Odds_Calculator_3-way'!B177-1)</f>
        <v>6.0741465490208908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5.5270449193214777E-2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1.0191547570761037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11.060305161716075</v>
      </c>
      <c r="I177" s="6">
        <f>IF('Log_working_3-way'!$D177="","",'True_Odds_Calculator_3-way'!O178/'True_Odds_Calculator_3-way'!B178-1)</f>
        <v>8.506878686740114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2.0826611801335382E-2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1.030265326295924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45.393023751616752</v>
      </c>
      <c r="I178" s="6">
        <f>IF('Log_working_3-way'!$D178="","",'True_Odds_Calculator_3-way'!O179/'True_Odds_Calculator_3-way'!B179-1)</f>
        <v>2.7946590898145569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2.5206417636280065E-2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1.0278736211230037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44.226005376173632</v>
      </c>
      <c r="I179" s="6">
        <f>IF('Log_working_3-way'!$D179="","",'True_Odds_Calculator_3-way'!O180/'True_Odds_Calculator_3-way'!B180-1)</f>
        <v>3.9798406624937517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2.3239037410618391E-2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1.0245105105720735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33.629811406038655</v>
      </c>
      <c r="I180" s="6">
        <f>IF('Log_working_3-way'!$D180="","",'True_Odds_Calculator_3-way'!O181/'True_Odds_Calculator_3-way'!B181-1)</f>
        <v>5.6979509684769809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2.3131156760768379E-2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1.0226510727682836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29.873511980732083</v>
      </c>
      <c r="I181" s="6">
        <f>IF('Log_working_3-way'!$D181="","",'True_Odds_Calculator_3-way'!O182/'True_Odds_Calculator_3-way'!B182-1)</f>
        <v>5.4312712268081231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2.228964187230642E-2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1.0362365335676154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11.274601970325328</v>
      </c>
      <c r="I182" s="6">
        <f>IF('Log_working_3-way'!$D182="","",'True_Odds_Calculator_3-way'!O183/'True_Odds_Calculator_3-way'!B183-1)</f>
        <v>9.5513880364184196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3.9145877939882778E-2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1.0421075300806011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27.669505262478733</v>
      </c>
      <c r="I183" s="6">
        <f>IF('Log_working_3-way'!$D183="","",'True_Odds_Calculator_3-way'!O184/'True_Odds_Calculator_3-way'!B184-1)</f>
        <v>7.6065569017816212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4.1544001279145704E-2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1.0356493677971574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11.10825884155151</v>
      </c>
      <c r="I184" s="6">
        <f>IF('Log_working_3-way'!$D184="","",'True_Odds_Calculator_3-way'!O185/'True_Odds_Calculator_3-way'!B185-1)</f>
        <v>9.9160876567645264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3.8532488000573073E-2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1.0357757911623098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11.193041141142718</v>
      </c>
      <c r="I185" s="6">
        <f>IF('Log_working_3-way'!$D185="","",'True_Odds_Calculator_3-way'!O186/'True_Odds_Calculator_3-way'!B186-1)</f>
        <v>9.8415693160867779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3.8664578141876405E-2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1.0440248171412023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29.965703611239991</v>
      </c>
      <c r="I186" s="6">
        <f>IF('Log_working_3-way'!$D186="","",'True_Odds_Calculator_3-way'!O187/'True_Odds_Calculator_3-way'!B187-1)</f>
        <v>7.1530113733373852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4.2542364176136438E-2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1.0251263895936464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15.220896642793253</v>
      </c>
      <c r="I187" s="6">
        <f>IF('Log_working_3-way'!$D187="","",'True_Odds_Calculator_3-way'!O188/'True_Odds_Calculator_3-way'!B188-1)</f>
        <v>7.7279870287897143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2.7053280802286528E-2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1.0325290520399584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32.96144569887641</v>
      </c>
      <c r="I188" s="6">
        <f>IF('Log_working_3-way'!$D188="","",'True_Odds_Calculator_3-way'!O189/'True_Odds_Calculator_3-way'!B189-1)</f>
        <v>5.3446265435574674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3.0956690566795952E-2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1.0255798630835602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9.0630300849082968</v>
      </c>
      <c r="I189" s="6">
        <f>IF('Log_working_3-way'!$D189="","",'True_Odds_Calculator_3-way'!O190/'True_Odds_Calculator_3-way'!B190-1)</f>
        <v>6.9453578191217584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2.742576130130514E-2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1.0370764445643486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40.920954138881996</v>
      </c>
      <c r="I190" s="6">
        <f>IF('Log_working_3-way'!$D190="","",'True_Odds_Calculator_3-way'!O191/'True_Odds_Calculator_3-way'!B191-1)</f>
        <v>3.699012810382162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3.2480041677042992E-2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1.0190298074777395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8.9374608462156164</v>
      </c>
      <c r="I191" s="6">
        <f>IF('Log_working_3-way'!$D191="","",'True_Odds_Calculator_3-way'!O192/'True_Odds_Calculator_3-way'!B192-1)</f>
        <v>8.5087769877376473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2.0622817330396614E-2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1.0554698931256341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38.672906079105616</v>
      </c>
      <c r="I192" s="6">
        <f>IF('Log_working_3-way'!$D192="","",'True_Odds_Calculator_3-way'!O193/'True_Odds_Calculator_3-way'!B193-1)</f>
        <v>4.9870325472234001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4.9162089867455183E-2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1.0516684284451276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14.042100115980887</v>
      </c>
      <c r="I193" s="6">
        <f>IF('Log_working_3-way'!$D193="","",'True_Odds_Calculator_3-way'!O194/'True_Odds_Calculator_3-way'!B194-1)</f>
        <v>9.1872329955056369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5.522259538206109E-2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1.0506618655048365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15.335633295782721</v>
      </c>
      <c r="I194" s="6">
        <f>IF('Log_working_3-way'!$D194="","",'True_Odds_Calculator_3-way'!O195/'True_Odds_Calculator_3-way'!B195-1)</f>
        <v>8.8729439901389817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5.3974100699921479E-2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1.0522578548952444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8.6713088091632855</v>
      </c>
      <c r="I195" s="6">
        <f>IF('Log_working_3-way'!$D195="","",'True_Odds_Calculator_3-way'!O196/'True_Odds_Calculator_3-way'!B196-1)</f>
        <v>7.9153567383503152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5.5421833505265639E-2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1.0209554804709786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6.2641538011683</v>
      </c>
      <c r="I196" s="6">
        <f>IF('Log_working_3-way'!$D196="","",'True_Odds_Calculator_3-way'!O197/'True_Odds_Calculator_3-way'!B197-1)</f>
        <v>6.6768088515842203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2.2075176925742124E-2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1.0384806880168114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30.848282567794524</v>
      </c>
      <c r="I197" s="6">
        <f>IF('Log_working_3-way'!$D197="","",'True_Odds_Calculator_3-way'!O198/'True_Odds_Calculator_3-way'!B198-1)</f>
        <v>6.4816195018858265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3.70877051233518E-2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1.0294617851416796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11.272667052074597</v>
      </c>
      <c r="I198" s="6">
        <f>IF('Log_working_3-way'!$D198="","",'True_Odds_Calculator_3-way'!O199/'True_Odds_Calculator_3-way'!B199-1)</f>
        <v>9.5551968009548336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3.1925650667001149E-2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1.0268705817214565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34.82704713167621</v>
      </c>
      <c r="I199" s="6">
        <f>IF('Log_working_3-way'!$D199="","",'True_Odds_Calculator_3-way'!O200/'True_Odds_Calculator_3-way'!B200-1)</f>
        <v>4.5558544218811949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2.5229505709934319E-2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1.0420617672328547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24.489019646748332</v>
      </c>
      <c r="I200" s="6">
        <f>IF('Log_working_3-way'!$D200="","",'True_Odds_Calculator_3-way'!O201/'True_Odds_Calculator_3-way'!B201-1)</f>
        <v>8.7919213570111001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4.2421615085196818E-2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1.0357972920143084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13.244172838384296</v>
      </c>
      <c r="I201" s="6">
        <f>IF('Log_working_3-way'!$D201="","",'True_Odds_Calculator_3-way'!O202/'True_Odds_Calculator_3-way'!B202-1)</f>
        <v>7.8421127995847453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3.8522880628143685E-2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1.0400431063598508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37.157394547760724</v>
      </c>
      <c r="I202" s="6">
        <f>IF('Log_working_3-way'!$D202="","",'True_Odds_Calculator_3-way'!O203/'True_Odds_Calculator_3-way'!B203-1)</f>
        <v>3.8933583493727122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3.6637794660105527E-2</v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1.24</v>
      </c>
      <c r="B2" s="4">
        <f>IF('True_Odds_Calculator_3-way'!B3="","",'True_Odds_Calculator_3-way'!B3)</f>
        <v>6.99</v>
      </c>
      <c r="C2" s="4">
        <f>IF('True_Odds_Calculator_3-way'!C3="","",'True_Odds_Calculator_3-way'!C3)</f>
        <v>10.74</v>
      </c>
      <c r="D2" s="9">
        <f>(K2/(AR2+K2-(AR2*K2)))</f>
        <v>0.78728373538490137</v>
      </c>
      <c r="E2" s="9">
        <f>(L2/(AR2+L2-(AR2*L2)))</f>
        <v>0.12914066339199282</v>
      </c>
      <c r="F2" s="9">
        <f>(M2/(AR2+M2-(AR2*M2)))</f>
        <v>8.3575601223105644E-2</v>
      </c>
      <c r="G2" s="9">
        <f>AR2</f>
        <v>1.1257920485252484</v>
      </c>
      <c r="H2" s="9">
        <f>IF(A2="","",1/D2)</f>
        <v>1.2701900916460596</v>
      </c>
      <c r="I2" s="9">
        <f>IF(B2="","",1/E2)</f>
        <v>7.7434943706662391</v>
      </c>
      <c r="J2" s="9">
        <f>IF(C2="","",1/F2)</f>
        <v>11.965214552635919</v>
      </c>
      <c r="K2" s="11">
        <f>1/A2</f>
        <v>0.80645161290322587</v>
      </c>
      <c r="L2" s="11">
        <f>1/B2</f>
        <v>0.14306151645207438</v>
      </c>
      <c r="M2" s="11">
        <f>1/C2</f>
        <v>9.3109869646182494E-2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-0.1504159457516091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0.17155436548174055</v>
      </c>
      <c r="Q2" s="11">
        <f>2*'OddsRatio_working_3-way'!K2*'OddsRatio_working_3-way'!L2*'OddsRatio_working_3-way'!M2</f>
        <v>2.1484579271351351E-2</v>
      </c>
      <c r="R2" s="11">
        <f>O2/N2</f>
        <v>0</v>
      </c>
      <c r="S2" s="11">
        <f>P2/N2</f>
        <v>-1.1405331038840696</v>
      </c>
      <c r="T2" s="11">
        <f>Q2/N2</f>
        <v>-0.14283445258410388</v>
      </c>
      <c r="U2" s="11">
        <f>'OddsRatio_working_3-way'!S2-'OddsRatio_working_3-way'!R2^2/3</f>
        <v>-1.1405331038840696</v>
      </c>
      <c r="V2" s="11">
        <f>'OddsRatio_working_3-way'!S2*'OddsRatio_working_3-way'!R2/3-2*'OddsRatio_working_3-way'!R2^3/27-'OddsRatio_working_3-way'!T2</f>
        <v>0.14283445258410388</v>
      </c>
      <c r="W2" s="11">
        <f>'OddsRatio_working_3-way'!V2^2+4*'OddsRatio_working_3-way'!U2^3/27</f>
        <v>-0.19939438397542419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0.23441206497342709</v>
      </c>
      <c r="Y2" s="11">
        <f>IF('OddsRatio_working_3-way'!W2&gt;=0,IF('OddsRatio_working_3-way'!V2+SQRT('OddsRatio_working_3-way'!W2)&gt;0,0,PI()),ACOS('OddsRatio_working_3-way'!V2/(2*'OddsRatio_working_3-way'!X2)))</f>
        <v>1.2612093045208681</v>
      </c>
      <c r="Z2" s="11">
        <f>'OddsRatio_working_3-way'!X2^(1/3)*COS('OddsRatio_working_3-way'!Y2/3)</f>
        <v>0.56289602426262419</v>
      </c>
      <c r="AA2" s="11">
        <f>'OddsRatio_working_3-way'!X2^(1/3)*COS(('OddsRatio_working_3-way'!Y2+2*PI())/3)</f>
        <v>-0.49937994043236622</v>
      </c>
      <c r="AB2" s="11">
        <f>'OddsRatio_working_3-way'!X2^(1/3)*COS(('OddsRatio_working_3-way'!Y2+4*PI())/3)</f>
        <v>-6.3516083830258155E-2</v>
      </c>
      <c r="AC2" s="11">
        <f>'OddsRatio_working_3-way'!X2^(1/3)*SIN('OddsRatio_working_3-way'!Y2/3)</f>
        <v>0.25164611493925576</v>
      </c>
      <c r="AD2" s="11">
        <f>'OddsRatio_working_3-way'!X2^(1/3)*SIN(('OddsRatio_working_3-way'!Y2+2*PI())/3)</f>
        <v>0.36165919923106649</v>
      </c>
      <c r="AE2" s="11">
        <f>'OddsRatio_working_3-way'!X2^(1/3)*SIN(('OddsRatio_working_3-way'!Y2+4*PI())/3)</f>
        <v>-0.61330531417032208</v>
      </c>
      <c r="AF2" s="11">
        <f>-'OddsRatio_working_3-way'!U2/(3*'OddsRatio_working_3-way'!X2^(1/3))*COS(('OddsRatio_working_3-way'!Y2)/3)</f>
        <v>0.56289602426262408</v>
      </c>
      <c r="AG2" s="11">
        <f>-'OddsRatio_working_3-way'!U2/(3*'OddsRatio_working_3-way'!X2^(1/3))*COS(('OddsRatio_working_3-way'!Y2+2*PI())/3)</f>
        <v>-0.49937994043236611</v>
      </c>
      <c r="AH2" s="11">
        <f>-'OddsRatio_working_3-way'!U2/(3*'OddsRatio_working_3-way'!X2^(1/3))*COS(('OddsRatio_working_3-way'!Y2+4*PI())/3)</f>
        <v>-6.3516083830258141E-2</v>
      </c>
      <c r="AI2" s="11">
        <f>'OddsRatio_working_3-way'!U2/(3*'OddsRatio_working_3-way'!X2^(1/3))*SIN(('OddsRatio_working_3-way'!Y2)/3)</f>
        <v>-0.25164611493925571</v>
      </c>
      <c r="AJ2" s="11">
        <f>'OddsRatio_working_3-way'!U2/(3*'OddsRatio_working_3-way'!X2^(1/3))*SIN(('OddsRatio_working_3-way'!Y2+2*PI())/3)</f>
        <v>-0.36165919923106643</v>
      </c>
      <c r="AK2" s="11">
        <f>'OddsRatio_working_3-way'!U2/(3*'OddsRatio_working_3-way'!X2^(1/3))*SIN(('OddsRatio_working_3-way'!Y2+4*PI())/3)</f>
        <v>0.61330531417032197</v>
      </c>
      <c r="AL2" s="11">
        <f>'OddsRatio_working_3-way'!Z2+'OddsRatio_working_3-way'!AF2</f>
        <v>1.1257920485252484</v>
      </c>
      <c r="AM2" s="11">
        <f>'OddsRatio_working_3-way'!AA2+'OddsRatio_working_3-way'!AG2</f>
        <v>-0.99875988086473233</v>
      </c>
      <c r="AN2" s="11">
        <f>'OddsRatio_working_3-way'!AB2+'OddsRatio_working_3-way'!AH2</f>
        <v>-0.12703216766051628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1.1257920485252484</v>
      </c>
      <c r="AS2" s="11">
        <f>IF(('OddsRatio_working_3-way'!X2=0),IF(Q2&gt;0,-Q2^(1/3),(-Q2)^(1/3)),'OddsRatio_working_3-way'!AM2-'OddsRatio_working_3-way'!R2/3)</f>
        <v>-0.99875988086473233</v>
      </c>
      <c r="AT2" s="11">
        <f>IF(('OddsRatio_working_3-way'!X2=0),IF(Q2&gt;0,-Q2^(1/3),(-Q2)^(1/3)),'OddsRatio_working_3-way'!AN2-'OddsRatio_working_3-way'!R2/3)</f>
        <v>-0.12703216766051628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22.47</v>
      </c>
      <c r="B3" s="4">
        <f>IF('True_Odds_Calculator_3-way'!B4="","",'True_Odds_Calculator_3-way'!B4)</f>
        <v>13.33</v>
      </c>
      <c r="C3" s="4">
        <f>IF('True_Odds_Calculator_3-way'!C4="","",'True_Odds_Calculator_3-way'!C4)</f>
        <v>1.1100000000000001</v>
      </c>
      <c r="D3" s="9">
        <f t="shared" ref="D3" si="0">(K3/(AR3+K3-(AR3*K3)))</f>
        <v>4.0358952909893601E-2</v>
      </c>
      <c r="E3" s="9">
        <f t="shared" ref="E3" si="1">(L3/(AR3+L3-(AR3*L3)))</f>
        <v>6.8234888617578524E-2</v>
      </c>
      <c r="F3" s="9">
        <f t="shared" ref="F3" si="2">(M3/(AR3+M3-(AR3*M3)))</f>
        <v>0.89140615847252769</v>
      </c>
      <c r="G3" s="9">
        <f t="shared" ref="G3" si="3">AR3</f>
        <v>1.1074825227262124</v>
      </c>
      <c r="H3" s="9">
        <f t="shared" ref="H3" si="4">IF(A3="","",1/D3)</f>
        <v>24.777649762931777</v>
      </c>
      <c r="I3" s="9">
        <f t="shared" ref="I3" si="5">IF(B3="","",1/E3)</f>
        <v>14.655259505214202</v>
      </c>
      <c r="J3" s="9">
        <f t="shared" ref="J3" si="6">IF(C3="","",1/F3)</f>
        <v>1.1218230774998836</v>
      </c>
      <c r="K3" s="11">
        <f t="shared" ref="K3" si="7">1/A3</f>
        <v>4.4503782821539835E-2</v>
      </c>
      <c r="L3" s="11">
        <f t="shared" ref="L3" si="8">1/B3</f>
        <v>7.5018754688672168E-2</v>
      </c>
      <c r="M3" s="11">
        <f t="shared" ref="M3" si="9">1/C3</f>
        <v>0.9009009009009008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-8.7585377382125684E-2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0.10199328720547808</v>
      </c>
      <c r="Q3" s="11">
        <f>2*'OddsRatio_working_3-way'!K3*'OddsRatio_working_3-way'!L3*'OddsRatio_working_3-way'!M3</f>
        <v>6.0155285877604306E-3</v>
      </c>
      <c r="R3" s="11">
        <f t="shared" ref="R3" si="10">O3/N3</f>
        <v>0</v>
      </c>
      <c r="S3" s="11">
        <f t="shared" ref="S3" si="11">P3/N3</f>
        <v>-1.1645013157903312</v>
      </c>
      <c r="T3" s="11">
        <f t="shared" ref="T3" si="12">Q3/N3</f>
        <v>-6.8681882382207696E-2</v>
      </c>
      <c r="U3" s="11">
        <f>'OddsRatio_working_3-way'!S3-'OddsRatio_working_3-way'!R3^2/3</f>
        <v>-1.1645013157903312</v>
      </c>
      <c r="V3" s="11">
        <f>'OddsRatio_working_3-way'!S3*'OddsRatio_working_3-way'!R3/3-2*'OddsRatio_working_3-way'!R3^3/27-'OddsRatio_working_3-way'!T3</f>
        <v>6.8681882382207696E-2</v>
      </c>
      <c r="W3" s="11">
        <f>'OddsRatio_working_3-way'!V3^2+4*'OddsRatio_working_3-way'!U3^3/27</f>
        <v>-0.2292290974033914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0.24183997724267736</v>
      </c>
      <c r="Y3" s="11">
        <f>IF('OddsRatio_working_3-way'!W3&gt;=0,IF('OddsRatio_working_3-way'!V3+SQRT('OddsRatio_working_3-way'!W3)&gt;0,0,PI()),ACOS('OddsRatio_working_3-way'!V3/(2*'OddsRatio_working_3-way'!X3)))</f>
        <v>1.428316131087396</v>
      </c>
      <c r="Z3" s="11">
        <f>'OddsRatio_working_3-way'!X3^(1/3)*COS('OddsRatio_working_3-way'!Y3/3)</f>
        <v>0.5537412613631062</v>
      </c>
      <c r="AA3" s="11">
        <f>'OddsRatio_working_3-way'!X3^(1/3)*COS(('OddsRatio_working_3-way'!Y3+2*PI())/3)</f>
        <v>-0.52416254430911169</v>
      </c>
      <c r="AB3" s="11">
        <f>'OddsRatio_working_3-way'!X3^(1/3)*COS(('OddsRatio_working_3-way'!Y3+4*PI())/3)</f>
        <v>-2.9578717053994709E-2</v>
      </c>
      <c r="AC3" s="11">
        <f>'OddsRatio_working_3-way'!X3^(1/3)*SIN('OddsRatio_working_3-way'!Y3/3)</f>
        <v>0.28554810580257739</v>
      </c>
      <c r="AD3" s="11">
        <f>'OddsRatio_working_3-way'!X3^(1/3)*SIN(('OddsRatio_working_3-way'!Y3+2*PI())/3)</f>
        <v>0.33677994656279986</v>
      </c>
      <c r="AE3" s="11">
        <f>'OddsRatio_working_3-way'!X3^(1/3)*SIN(('OddsRatio_working_3-way'!Y3+4*PI())/3)</f>
        <v>-0.62232805236537714</v>
      </c>
      <c r="AF3" s="11">
        <f>-'OddsRatio_working_3-way'!U3/(3*'OddsRatio_working_3-way'!X3^(1/3))*COS(('OddsRatio_working_3-way'!Y3)/3)</f>
        <v>0.5537412613631062</v>
      </c>
      <c r="AG3" s="11">
        <f>-'OddsRatio_working_3-way'!U3/(3*'OddsRatio_working_3-way'!X3^(1/3))*COS(('OddsRatio_working_3-way'!Y3+2*PI())/3)</f>
        <v>-0.52416254430911169</v>
      </c>
      <c r="AH3" s="11">
        <f>-'OddsRatio_working_3-way'!U3/(3*'OddsRatio_working_3-way'!X3^(1/3))*COS(('OddsRatio_working_3-way'!Y3+4*PI())/3)</f>
        <v>-2.9578717053994709E-2</v>
      </c>
      <c r="AI3" s="11">
        <f>'OddsRatio_working_3-way'!U3/(3*'OddsRatio_working_3-way'!X3^(1/3))*SIN(('OddsRatio_working_3-way'!Y3)/3)</f>
        <v>-0.28554810580257739</v>
      </c>
      <c r="AJ3" s="11">
        <f>'OddsRatio_working_3-way'!U3/(3*'OddsRatio_working_3-way'!X3^(1/3))*SIN(('OddsRatio_working_3-way'!Y3+2*PI())/3)</f>
        <v>-0.33677994656279986</v>
      </c>
      <c r="AK3" s="11">
        <f>'OddsRatio_working_3-way'!U3/(3*'OddsRatio_working_3-way'!X3^(1/3))*SIN(('OddsRatio_working_3-way'!Y3+4*PI())/3)</f>
        <v>0.62232805236537714</v>
      </c>
      <c r="AL3" s="11">
        <f>'OddsRatio_working_3-way'!Z3+'OddsRatio_working_3-way'!AF3</f>
        <v>1.1074825227262124</v>
      </c>
      <c r="AM3" s="11">
        <f>'OddsRatio_working_3-way'!AA3+'OddsRatio_working_3-way'!AG3</f>
        <v>-1.0483250886182234</v>
      </c>
      <c r="AN3" s="11">
        <f>'OddsRatio_working_3-way'!AB3+'OddsRatio_working_3-way'!AH3</f>
        <v>-5.9157434107989418E-2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1.1074825227262124</v>
      </c>
      <c r="AS3" s="11">
        <f>IF(('OddsRatio_working_3-way'!X3=0),IF(Q3&gt;0,-Q3^(1/3),(-Q3)^(1/3)),'OddsRatio_working_3-way'!AM3-'OddsRatio_working_3-way'!R3/3)</f>
        <v>-1.0483250886182234</v>
      </c>
      <c r="AT3" s="11">
        <f>IF(('OddsRatio_working_3-way'!X3=0),IF(Q3&gt;0,-Q3^(1/3),(-Q3)^(1/3)),'OddsRatio_working_3-way'!AN3-'OddsRatio_working_3-way'!R3/3)</f>
        <v>-5.9157434107989418E-2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2.06</v>
      </c>
      <c r="B4" s="4">
        <f>IF('True_Odds_Calculator_3-way'!B5="","",'True_Odds_Calculator_3-way'!B5)</f>
        <v>3.84</v>
      </c>
      <c r="C4" s="4">
        <f>IF('True_Odds_Calculator_3-way'!C5="","",'True_Odds_Calculator_3-way'!C5)</f>
        <v>3.52</v>
      </c>
      <c r="D4" s="9">
        <f t="shared" ref="D4:D67" si="13">(K4/(AR4+K4-(AR4*K4)))</f>
        <v>0.4737839444971616</v>
      </c>
      <c r="E4" s="9">
        <f t="shared" ref="E4:E67" si="14">(L4/(AR4+L4-(AR4*L4)))</f>
        <v>0.25152496142845676</v>
      </c>
      <c r="F4" s="9">
        <f t="shared" ref="F4:F67" si="15">(M4/(AR4+M4-(AR4*M4)))</f>
        <v>0.27469109407438153</v>
      </c>
      <c r="G4" s="9">
        <f t="shared" ref="G4:G67" si="16">AR4</f>
        <v>1.0477987842481387</v>
      </c>
      <c r="H4" s="9">
        <f t="shared" ref="H4:H67" si="17">IF(A4="","",1/D4)</f>
        <v>2.1106667113030273</v>
      </c>
      <c r="I4" s="9">
        <f t="shared" ref="I4:I67" si="18">IF(B4="","",1/E4)</f>
        <v>3.9757485472647134</v>
      </c>
      <c r="J4" s="9">
        <f t="shared" ref="J4:J67" si="19">IF(C4="","",1/F4)</f>
        <v>3.6404529363053086</v>
      </c>
      <c r="K4" s="11">
        <f t="shared" ref="K4:K67" si="20">1/A4</f>
        <v>0.4854368932038835</v>
      </c>
      <c r="L4" s="11">
        <f t="shared" ref="L4:L67" si="21">1/B4</f>
        <v>0.26041666666666669</v>
      </c>
      <c r="M4" s="11">
        <f t="shared" ref="M4:M67" si="22">1/C4</f>
        <v>0.28409090909090912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-0.27244800860547203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0.23056528574580759</v>
      </c>
      <c r="Q4" s="11">
        <f>2*'OddsRatio_working_3-way'!K4*'OddsRatio_working_3-way'!L4*'OddsRatio_working_3-way'!M4</f>
        <v>7.1827191821123876E-2</v>
      </c>
      <c r="R4" s="11">
        <f t="shared" ref="R4:R67" si="23">O4/N4</f>
        <v>0</v>
      </c>
      <c r="S4" s="11">
        <f t="shared" ref="S4:S67" si="24">P4/N4</f>
        <v>-0.84627260417853079</v>
      </c>
      <c r="T4" s="11">
        <f t="shared" ref="T4:T67" si="25">Q4/N4</f>
        <v>-0.26363632528926201</v>
      </c>
      <c r="U4" s="11">
        <f>'OddsRatio_working_3-way'!S4-'OddsRatio_working_3-way'!R4^2/3</f>
        <v>-0.84627260417853079</v>
      </c>
      <c r="V4" s="11">
        <f>'OddsRatio_working_3-way'!S4*'OddsRatio_working_3-way'!R4/3-2*'OddsRatio_working_3-way'!R4^3/27-'OddsRatio_working_3-way'!T4</f>
        <v>0.26363632528926201</v>
      </c>
      <c r="W4" s="11">
        <f>'OddsRatio_working_3-way'!V4^2+4*'OddsRatio_working_3-way'!U4^3/27</f>
        <v>-2.0285702231451902E-2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0.14982474281929994</v>
      </c>
      <c r="Y4" s="11">
        <f>IF('OddsRatio_working_3-way'!W4&gt;=0,IF('OddsRatio_working_3-way'!V4+SQRT('OddsRatio_working_3-way'!W4)&gt;0,0,PI()),ACOS('OddsRatio_working_3-way'!V4/(2*'OddsRatio_working_3-way'!X4)))</f>
        <v>0.49532198511128023</v>
      </c>
      <c r="Z4" s="11">
        <f>'OddsRatio_working_3-way'!X4^(1/3)*COS('OddsRatio_working_3-way'!Y4/3)</f>
        <v>0.52389939212406933</v>
      </c>
      <c r="AA4" s="11">
        <f>'OddsRatio_working_3-way'!X4^(1/3)*COS(('OddsRatio_working_3-way'!Y4+2*PI())/3)</f>
        <v>-0.33754877835577457</v>
      </c>
      <c r="AB4" s="11">
        <f>'OddsRatio_working_3-way'!X4^(1/3)*COS(('OddsRatio_working_3-way'!Y4+4*PI())/3)</f>
        <v>-0.18635061376829487</v>
      </c>
      <c r="AC4" s="11">
        <f>'OddsRatio_working_3-way'!X4^(1/3)*SIN('OddsRatio_working_3-way'!Y4/3)</f>
        <v>8.7294301025558949E-2</v>
      </c>
      <c r="AD4" s="11">
        <f>'OddsRatio_working_3-way'!X4^(1/3)*SIN(('OddsRatio_working_3-way'!Y4+2*PI())/3)</f>
        <v>0.41006303209388972</v>
      </c>
      <c r="AE4" s="11">
        <f>'OddsRatio_working_3-way'!X4^(1/3)*SIN(('OddsRatio_working_3-way'!Y4+4*PI())/3)</f>
        <v>-0.49735733311944846</v>
      </c>
      <c r="AF4" s="11">
        <f>-'OddsRatio_working_3-way'!U4/(3*'OddsRatio_working_3-way'!X4^(1/3))*COS(('OddsRatio_working_3-way'!Y4)/3)</f>
        <v>0.52389939212406933</v>
      </c>
      <c r="AG4" s="11">
        <f>-'OddsRatio_working_3-way'!U4/(3*'OddsRatio_working_3-way'!X4^(1/3))*COS(('OddsRatio_working_3-way'!Y4+2*PI())/3)</f>
        <v>-0.33754877835577457</v>
      </c>
      <c r="AH4" s="11">
        <f>-'OddsRatio_working_3-way'!U4/(3*'OddsRatio_working_3-way'!X4^(1/3))*COS(('OddsRatio_working_3-way'!Y4+4*PI())/3)</f>
        <v>-0.18635061376829487</v>
      </c>
      <c r="AI4" s="11">
        <f>'OddsRatio_working_3-way'!U4/(3*'OddsRatio_working_3-way'!X4^(1/3))*SIN(('OddsRatio_working_3-way'!Y4)/3)</f>
        <v>-8.7294301025558949E-2</v>
      </c>
      <c r="AJ4" s="11">
        <f>'OddsRatio_working_3-way'!U4/(3*'OddsRatio_working_3-way'!X4^(1/3))*SIN(('OddsRatio_working_3-way'!Y4+2*PI())/3)</f>
        <v>-0.41006303209388972</v>
      </c>
      <c r="AK4" s="11">
        <f>'OddsRatio_working_3-way'!U4/(3*'OddsRatio_working_3-way'!X4^(1/3))*SIN(('OddsRatio_working_3-way'!Y4+4*PI())/3)</f>
        <v>0.49735733311944846</v>
      </c>
      <c r="AL4" s="11">
        <f>'OddsRatio_working_3-way'!Z4+'OddsRatio_working_3-way'!AF4</f>
        <v>1.0477987842481387</v>
      </c>
      <c r="AM4" s="11">
        <f>'OddsRatio_working_3-way'!AA4+'OddsRatio_working_3-way'!AG4</f>
        <v>-0.67509755671154914</v>
      </c>
      <c r="AN4" s="11">
        <f>'OddsRatio_working_3-way'!AB4+'OddsRatio_working_3-way'!AH4</f>
        <v>-0.37270122753658974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1.0477987842481387</v>
      </c>
      <c r="AS4" s="11">
        <f>IF(('OddsRatio_working_3-way'!X4=0),IF(Q4&gt;0,-Q4^(1/3),(-Q4)^(1/3)),'OddsRatio_working_3-way'!AM4-'OddsRatio_working_3-way'!R4/3)</f>
        <v>-0.67509755671154914</v>
      </c>
      <c r="AT4" s="11">
        <f>IF(('OddsRatio_working_3-way'!X4=0),IF(Q4&gt;0,-Q4^(1/3),(-Q4)^(1/3)),'OddsRatio_working_3-way'!AN4-'OddsRatio_working_3-way'!R4/3)</f>
        <v>-0.37270122753658974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1.69</v>
      </c>
      <c r="B5" s="4">
        <f>IF('True_Odds_Calculator_3-way'!B6="","",'True_Odds_Calculator_3-way'!B6)</f>
        <v>4.12</v>
      </c>
      <c r="C5" s="4">
        <f>IF('True_Odds_Calculator_3-way'!C6="","",'True_Odds_Calculator_3-way'!C6)</f>
        <v>5.08</v>
      </c>
      <c r="D5" s="9">
        <f t="shared" si="13"/>
        <v>0.5786117709324865</v>
      </c>
      <c r="E5" s="9">
        <f t="shared" si="14"/>
        <v>0.23293367489102049</v>
      </c>
      <c r="F5" s="9">
        <f t="shared" si="15"/>
        <v>0.18845455417649312</v>
      </c>
      <c r="G5" s="9">
        <f t="shared" si="16"/>
        <v>1.0554703672455599</v>
      </c>
      <c r="H5" s="9">
        <f t="shared" si="17"/>
        <v>1.7282745533994361</v>
      </c>
      <c r="I5" s="9">
        <f t="shared" si="18"/>
        <v>4.2930675458061458</v>
      </c>
      <c r="J5" s="9">
        <f t="shared" si="19"/>
        <v>5.3063190983618851</v>
      </c>
      <c r="K5" s="11">
        <f t="shared" si="20"/>
        <v>0.59171597633136097</v>
      </c>
      <c r="L5" s="11">
        <f t="shared" si="21"/>
        <v>0.24271844660194175</v>
      </c>
      <c r="M5" s="11">
        <f t="shared" si="22"/>
        <v>0.19685039370078738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-0.24832258178332645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0.2230639406990309</v>
      </c>
      <c r="Q5" s="11">
        <f>2*'OddsRatio_working_3-way'!K5*'OddsRatio_working_3-way'!L5*'OddsRatio_working_3-way'!M5</f>
        <v>5.654345771838553E-2</v>
      </c>
      <c r="R5" s="11">
        <f t="shared" si="23"/>
        <v>0</v>
      </c>
      <c r="S5" s="11">
        <f t="shared" si="24"/>
        <v>-0.89828294751568372</v>
      </c>
      <c r="T5" s="11">
        <f t="shared" si="25"/>
        <v>-0.22770163435125063</v>
      </c>
      <c r="U5" s="11">
        <f>'OddsRatio_working_3-way'!S5-'OddsRatio_working_3-way'!R5^2/3</f>
        <v>-0.89828294751568372</v>
      </c>
      <c r="V5" s="11">
        <f>'OddsRatio_working_3-way'!S5*'OddsRatio_working_3-way'!R5/3-2*'OddsRatio_working_3-way'!R5^3/27-'OddsRatio_working_3-way'!T5</f>
        <v>0.22770163435125063</v>
      </c>
      <c r="W5" s="11">
        <f>'OddsRatio_working_3-way'!V5^2+4*'OddsRatio_working_3-way'!U5^3/27</f>
        <v>-5.5535005377133795E-2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0.16384675741631602</v>
      </c>
      <c r="Y5" s="11">
        <f>IF('OddsRatio_working_3-way'!W5&gt;=0,IF('OddsRatio_working_3-way'!V5+SQRT('OddsRatio_working_3-way'!W5)&gt;0,0,PI()),ACOS('OddsRatio_working_3-way'!V5/(2*'OddsRatio_working_3-way'!X5)))</f>
        <v>0.80256891913584305</v>
      </c>
      <c r="Z5" s="11">
        <f>'OddsRatio_working_3-way'!X5^(1/3)*COS('OddsRatio_working_3-way'!Y5/3)</f>
        <v>0.52773518362277994</v>
      </c>
      <c r="AA5" s="11">
        <f>'OddsRatio_working_3-way'!X5^(1/3)*COS(('OddsRatio_working_3-way'!Y5+2*PI())/3)</f>
        <v>-0.38913697695354676</v>
      </c>
      <c r="AB5" s="11">
        <f>'OddsRatio_working_3-way'!X5^(1/3)*COS(('OddsRatio_working_3-way'!Y5+4*PI())/3)</f>
        <v>-0.13859820666923325</v>
      </c>
      <c r="AC5" s="11">
        <f>'OddsRatio_working_3-way'!X5^(1/3)*SIN('OddsRatio_working_3-way'!Y5/3)</f>
        <v>0.14464862646608628</v>
      </c>
      <c r="AD5" s="11">
        <f>'OddsRatio_working_3-way'!X5^(1/3)*SIN(('OddsRatio_working_3-way'!Y5+2*PI())/3)</f>
        <v>0.3847077622551297</v>
      </c>
      <c r="AE5" s="11">
        <f>'OddsRatio_working_3-way'!X5^(1/3)*SIN(('OddsRatio_working_3-way'!Y5+4*PI())/3)</f>
        <v>-0.52935638872121593</v>
      </c>
      <c r="AF5" s="11">
        <f>-'OddsRatio_working_3-way'!U5/(3*'OddsRatio_working_3-way'!X5^(1/3))*COS(('OddsRatio_working_3-way'!Y5)/3)</f>
        <v>0.52773518362277994</v>
      </c>
      <c r="AG5" s="11">
        <f>-'OddsRatio_working_3-way'!U5/(3*'OddsRatio_working_3-way'!X5^(1/3))*COS(('OddsRatio_working_3-way'!Y5+2*PI())/3)</f>
        <v>-0.38913697695354676</v>
      </c>
      <c r="AH5" s="11">
        <f>-'OddsRatio_working_3-way'!U5/(3*'OddsRatio_working_3-way'!X5^(1/3))*COS(('OddsRatio_working_3-way'!Y5+4*PI())/3)</f>
        <v>-0.13859820666923325</v>
      </c>
      <c r="AI5" s="11">
        <f>'OddsRatio_working_3-way'!U5/(3*'OddsRatio_working_3-way'!X5^(1/3))*SIN(('OddsRatio_working_3-way'!Y5)/3)</f>
        <v>-0.14464862646608628</v>
      </c>
      <c r="AJ5" s="11">
        <f>'OddsRatio_working_3-way'!U5/(3*'OddsRatio_working_3-way'!X5^(1/3))*SIN(('OddsRatio_working_3-way'!Y5+2*PI())/3)</f>
        <v>-0.3847077622551297</v>
      </c>
      <c r="AK5" s="11">
        <f>'OddsRatio_working_3-way'!U5/(3*'OddsRatio_working_3-way'!X5^(1/3))*SIN(('OddsRatio_working_3-way'!Y5+4*PI())/3)</f>
        <v>0.52935638872121593</v>
      </c>
      <c r="AL5" s="11">
        <f>'OddsRatio_working_3-way'!Z5+'OddsRatio_working_3-way'!AF5</f>
        <v>1.0554703672455599</v>
      </c>
      <c r="AM5" s="11">
        <f>'OddsRatio_working_3-way'!AA5+'OddsRatio_working_3-way'!AG5</f>
        <v>-0.77827395390709353</v>
      </c>
      <c r="AN5" s="11">
        <f>'OddsRatio_working_3-way'!AB5+'OddsRatio_working_3-way'!AH5</f>
        <v>-0.27719641333846651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1.0554703672455599</v>
      </c>
      <c r="AS5" s="11">
        <f>IF(('OddsRatio_working_3-way'!X5=0),IF(Q5&gt;0,-Q5^(1/3),(-Q5)^(1/3)),'OddsRatio_working_3-way'!AM5-'OddsRatio_working_3-way'!R5/3)</f>
        <v>-0.77827395390709353</v>
      </c>
      <c r="AT5" s="11">
        <f>IF(('OddsRatio_working_3-way'!X5=0),IF(Q5&gt;0,-Q5^(1/3),(-Q5)^(1/3)),'OddsRatio_working_3-way'!AN5-'OddsRatio_working_3-way'!R5/3)</f>
        <v>-0.27719641333846651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1.66</v>
      </c>
      <c r="B6" s="4">
        <f>IF('True_Odds_Calculator_3-way'!B7="","",'True_Odds_Calculator_3-way'!B7)</f>
        <v>4.0199999999999996</v>
      </c>
      <c r="C6" s="4">
        <f>IF('True_Odds_Calculator_3-way'!C7="","",'True_Odds_Calculator_3-way'!C7)</f>
        <v>5.57</v>
      </c>
      <c r="D6" s="9">
        <f t="shared" si="13"/>
        <v>0.58943899232055252</v>
      </c>
      <c r="E6" s="9">
        <f t="shared" si="14"/>
        <v>0.23882620684344213</v>
      </c>
      <c r="F6" s="9">
        <f t="shared" si="15"/>
        <v>0.1717348008360054</v>
      </c>
      <c r="G6" s="9">
        <f t="shared" si="16"/>
        <v>1.0553460849250265</v>
      </c>
      <c r="H6" s="9">
        <f t="shared" si="17"/>
        <v>1.6965284160505172</v>
      </c>
      <c r="I6" s="9">
        <f t="shared" si="18"/>
        <v>4.187145176473579</v>
      </c>
      <c r="J6" s="9">
        <f t="shared" si="19"/>
        <v>5.8229316081073712</v>
      </c>
      <c r="K6" s="11">
        <f t="shared" si="20"/>
        <v>0.60240963855421692</v>
      </c>
      <c r="L6" s="11">
        <f t="shared" si="21"/>
        <v>0.24875621890547267</v>
      </c>
      <c r="M6" s="11">
        <f t="shared" si="22"/>
        <v>0.17953321364452424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-0.24506299804647458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0.22195483614567602</v>
      </c>
      <c r="Q6" s="11">
        <f>2*'OddsRatio_working_3-way'!K6*'OddsRatio_working_3-way'!L6*'OddsRatio_working_3-way'!M6</f>
        <v>5.3807233005012375E-2</v>
      </c>
      <c r="R6" s="11">
        <f t="shared" si="23"/>
        <v>0</v>
      </c>
      <c r="S6" s="11">
        <f t="shared" si="24"/>
        <v>-0.905705218311186</v>
      </c>
      <c r="T6" s="11">
        <f t="shared" si="25"/>
        <v>-0.21956490140877241</v>
      </c>
      <c r="U6" s="11">
        <f>'OddsRatio_working_3-way'!S6-'OddsRatio_working_3-way'!R6^2/3</f>
        <v>-0.905705218311186</v>
      </c>
      <c r="V6" s="11">
        <f>'OddsRatio_working_3-way'!S6*'OddsRatio_working_3-way'!R6/3-2*'OddsRatio_working_3-way'!R6^3/27-'OddsRatio_working_3-way'!T6</f>
        <v>0.21956490140877241</v>
      </c>
      <c r="W6" s="11">
        <f>'OddsRatio_working_3-way'!V6^2+4*'OddsRatio_working_3-way'!U6^3/27</f>
        <v>-6.1858179979195752E-2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0.16588167914950683</v>
      </c>
      <c r="Y6" s="11">
        <f>IF('OddsRatio_working_3-way'!W6&gt;=0,IF('OddsRatio_working_3-way'!V6+SQRT('OddsRatio_working_3-way'!W6)&gt;0,0,PI()),ACOS('OddsRatio_working_3-way'!V6/(2*'OddsRatio_working_3-way'!X6)))</f>
        <v>0.84756335539695626</v>
      </c>
      <c r="Z6" s="11">
        <f>'OddsRatio_working_3-way'!X6^(1/3)*COS('OddsRatio_working_3-way'!Y6/3)</f>
        <v>0.52767304246251323</v>
      </c>
      <c r="AA6" s="11">
        <f>'OddsRatio_working_3-way'!X6^(1/3)*COS(('OddsRatio_working_3-way'!Y6+2*PI())/3)</f>
        <v>-0.39649086443781184</v>
      </c>
      <c r="AB6" s="11">
        <f>'OddsRatio_working_3-way'!X6^(1/3)*COS(('OddsRatio_working_3-way'!Y6+4*PI())/3)</f>
        <v>-0.13118217802470153</v>
      </c>
      <c r="AC6" s="11">
        <f>'OddsRatio_working_3-way'!X6^(1/3)*SIN('OddsRatio_working_3-way'!Y6/3)</f>
        <v>0.15317604151895522</v>
      </c>
      <c r="AD6" s="11">
        <f>'OddsRatio_working_3-way'!X6^(1/3)*SIN(('OddsRatio_working_3-way'!Y6+2*PI())/3)</f>
        <v>0.38039023890528362</v>
      </c>
      <c r="AE6" s="11">
        <f>'OddsRatio_working_3-way'!X6^(1/3)*SIN(('OddsRatio_working_3-way'!Y6+4*PI())/3)</f>
        <v>-0.53356628042423893</v>
      </c>
      <c r="AF6" s="11">
        <f>-'OddsRatio_working_3-way'!U6/(3*'OddsRatio_working_3-way'!X6^(1/3))*COS(('OddsRatio_working_3-way'!Y6)/3)</f>
        <v>0.52767304246251323</v>
      </c>
      <c r="AG6" s="11">
        <f>-'OddsRatio_working_3-way'!U6/(3*'OddsRatio_working_3-way'!X6^(1/3))*COS(('OddsRatio_working_3-way'!Y6+2*PI())/3)</f>
        <v>-0.39649086443781184</v>
      </c>
      <c r="AH6" s="11">
        <f>-'OddsRatio_working_3-way'!U6/(3*'OddsRatio_working_3-way'!X6^(1/3))*COS(('OddsRatio_working_3-way'!Y6+4*PI())/3)</f>
        <v>-0.13118217802470153</v>
      </c>
      <c r="AI6" s="11">
        <f>'OddsRatio_working_3-way'!U6/(3*'OddsRatio_working_3-way'!X6^(1/3))*SIN(('OddsRatio_working_3-way'!Y6)/3)</f>
        <v>-0.15317604151895522</v>
      </c>
      <c r="AJ6" s="11">
        <f>'OddsRatio_working_3-way'!U6/(3*'OddsRatio_working_3-way'!X6^(1/3))*SIN(('OddsRatio_working_3-way'!Y6+2*PI())/3)</f>
        <v>-0.38039023890528362</v>
      </c>
      <c r="AK6" s="11">
        <f>'OddsRatio_working_3-way'!U6/(3*'OddsRatio_working_3-way'!X6^(1/3))*SIN(('OddsRatio_working_3-way'!Y6+4*PI())/3)</f>
        <v>0.53356628042423893</v>
      </c>
      <c r="AL6" s="11">
        <f>'OddsRatio_working_3-way'!Z6+'OddsRatio_working_3-way'!AF6</f>
        <v>1.0553460849250265</v>
      </c>
      <c r="AM6" s="11">
        <f>'OddsRatio_working_3-way'!AA6+'OddsRatio_working_3-way'!AG6</f>
        <v>-0.79298172887562368</v>
      </c>
      <c r="AN6" s="11">
        <f>'OddsRatio_working_3-way'!AB6+'OddsRatio_working_3-way'!AH6</f>
        <v>-0.26236435604940306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1.0553460849250265</v>
      </c>
      <c r="AS6" s="11">
        <f>IF(('OddsRatio_working_3-way'!X6=0),IF(Q6&gt;0,-Q6^(1/3),(-Q6)^(1/3)),'OddsRatio_working_3-way'!AM6-'OddsRatio_working_3-way'!R6/3)</f>
        <v>-0.79298172887562368</v>
      </c>
      <c r="AT6" s="11">
        <f>IF(('OddsRatio_working_3-way'!X6=0),IF(Q6&gt;0,-Q6^(1/3),(-Q6)^(1/3)),'OddsRatio_working_3-way'!AN6-'OddsRatio_working_3-way'!R6/3)</f>
        <v>-0.26236435604940306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1.69</v>
      </c>
      <c r="B7" s="4">
        <f>IF('True_Odds_Calculator_3-way'!B8="","",'True_Odds_Calculator_3-way'!B8)</f>
        <v>4.0199999999999996</v>
      </c>
      <c r="C7" s="4">
        <f>IF('True_Odds_Calculator_3-way'!C8="","",'True_Odds_Calculator_3-way'!C8)</f>
        <v>5.2</v>
      </c>
      <c r="D7" s="9">
        <f t="shared" si="13"/>
        <v>0.57798565494481602</v>
      </c>
      <c r="E7" s="9">
        <f t="shared" si="14"/>
        <v>0.23833841464796707</v>
      </c>
      <c r="F7" s="9">
        <f t="shared" si="15"/>
        <v>0.18367593040721694</v>
      </c>
      <c r="G7" s="9">
        <f t="shared" si="16"/>
        <v>1.0581836895104169</v>
      </c>
      <c r="H7" s="9">
        <f t="shared" si="17"/>
        <v>1.7301467457621875</v>
      </c>
      <c r="I7" s="9">
        <f t="shared" si="18"/>
        <v>4.1957147423214582</v>
      </c>
      <c r="J7" s="9">
        <f t="shared" si="19"/>
        <v>5.4443714959437512</v>
      </c>
      <c r="K7" s="11">
        <f t="shared" si="20"/>
        <v>0.59171597633136097</v>
      </c>
      <c r="L7" s="11">
        <f t="shared" si="21"/>
        <v>0.24875621890547267</v>
      </c>
      <c r="M7" s="11">
        <f t="shared" si="22"/>
        <v>0.19230769230769229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-0.24773605798952436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0.22390324209630047</v>
      </c>
      <c r="Q7" s="11">
        <f>2*'OddsRatio_working_3-way'!K7*'OddsRatio_working_3-way'!L7*'OddsRatio_working_3-way'!M7</f>
        <v>5.6612703437749802E-2</v>
      </c>
      <c r="R7" s="11">
        <f t="shared" si="23"/>
        <v>0</v>
      </c>
      <c r="S7" s="11">
        <f t="shared" si="24"/>
        <v>-0.90379754934894596</v>
      </c>
      <c r="T7" s="11">
        <f t="shared" si="25"/>
        <v>-0.22852024003766014</v>
      </c>
      <c r="U7" s="11">
        <f>'OddsRatio_working_3-way'!S7-'OddsRatio_working_3-way'!R7^2/3</f>
        <v>-0.90379754934894596</v>
      </c>
      <c r="V7" s="11">
        <f>'OddsRatio_working_3-way'!S7*'OddsRatio_working_3-way'!R7/3-2*'OddsRatio_working_3-way'!R7^3/27-'OddsRatio_working_3-way'!T7</f>
        <v>0.22852024003766014</v>
      </c>
      <c r="W7" s="11">
        <f>'OddsRatio_working_3-way'!V7^2+4*'OddsRatio_working_3-way'!U7^3/27</f>
        <v>-5.7151394324641391E-2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0.1653578652737081</v>
      </c>
      <c r="Y7" s="11">
        <f>IF('OddsRatio_working_3-way'!W7&gt;=0,IF('OddsRatio_working_3-way'!V7+SQRT('OddsRatio_working_3-way'!W7)&gt;0,0,PI()),ACOS('OddsRatio_working_3-way'!V7/(2*'OddsRatio_working_3-way'!X7)))</f>
        <v>0.80794289489252058</v>
      </c>
      <c r="Z7" s="11">
        <f>'OddsRatio_working_3-way'!X7^(1/3)*COS('OddsRatio_working_3-way'!Y7/3)</f>
        <v>0.52909184475520843</v>
      </c>
      <c r="AA7" s="11">
        <f>'OddsRatio_working_3-way'!X7^(1/3)*COS(('OddsRatio_working_3-way'!Y7+2*PI())/3)</f>
        <v>-0.39102023675560088</v>
      </c>
      <c r="AB7" s="11">
        <f>'OddsRatio_working_3-way'!X7^(1/3)*COS(('OddsRatio_working_3-way'!Y7+4*PI())/3)</f>
        <v>-0.1380716079996076</v>
      </c>
      <c r="AC7" s="11">
        <f>'OddsRatio_working_3-way'!X7^(1/3)*SIN('OddsRatio_working_3-way'!Y7/3)</f>
        <v>0.14603995890341942</v>
      </c>
      <c r="AD7" s="11">
        <f>'OddsRatio_working_3-way'!X7^(1/3)*SIN(('OddsRatio_working_3-way'!Y7+2*PI())/3)</f>
        <v>0.38518699904147308</v>
      </c>
      <c r="AE7" s="11">
        <f>'OddsRatio_working_3-way'!X7^(1/3)*SIN(('OddsRatio_working_3-way'!Y7+4*PI())/3)</f>
        <v>-0.53122695794489261</v>
      </c>
      <c r="AF7" s="11">
        <f>-'OddsRatio_working_3-way'!U7/(3*'OddsRatio_working_3-way'!X7^(1/3))*COS(('OddsRatio_working_3-way'!Y7)/3)</f>
        <v>0.52909184475520843</v>
      </c>
      <c r="AG7" s="11">
        <f>-'OddsRatio_working_3-way'!U7/(3*'OddsRatio_working_3-way'!X7^(1/3))*COS(('OddsRatio_working_3-way'!Y7+2*PI())/3)</f>
        <v>-0.39102023675560088</v>
      </c>
      <c r="AH7" s="11">
        <f>-'OddsRatio_working_3-way'!U7/(3*'OddsRatio_working_3-way'!X7^(1/3))*COS(('OddsRatio_working_3-way'!Y7+4*PI())/3)</f>
        <v>-0.1380716079996076</v>
      </c>
      <c r="AI7" s="11">
        <f>'OddsRatio_working_3-way'!U7/(3*'OddsRatio_working_3-way'!X7^(1/3))*SIN(('OddsRatio_working_3-way'!Y7)/3)</f>
        <v>-0.14603995890341942</v>
      </c>
      <c r="AJ7" s="11">
        <f>'OddsRatio_working_3-way'!U7/(3*'OddsRatio_working_3-way'!X7^(1/3))*SIN(('OddsRatio_working_3-way'!Y7+2*PI())/3)</f>
        <v>-0.38518699904147308</v>
      </c>
      <c r="AK7" s="11">
        <f>'OddsRatio_working_3-way'!U7/(3*'OddsRatio_working_3-way'!X7^(1/3))*SIN(('OddsRatio_working_3-way'!Y7+4*PI())/3)</f>
        <v>0.53122695794489261</v>
      </c>
      <c r="AL7" s="11">
        <f>'OddsRatio_working_3-way'!Z7+'OddsRatio_working_3-way'!AF7</f>
        <v>1.0581836895104169</v>
      </c>
      <c r="AM7" s="11">
        <f>'OddsRatio_working_3-way'!AA7+'OddsRatio_working_3-way'!AG7</f>
        <v>-0.78204047351120176</v>
      </c>
      <c r="AN7" s="11">
        <f>'OddsRatio_working_3-way'!AB7+'OddsRatio_working_3-way'!AH7</f>
        <v>-0.27614321599921521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1.0581836895104169</v>
      </c>
      <c r="AS7" s="11">
        <f>IF(('OddsRatio_working_3-way'!X7=0),IF(Q7&gt;0,-Q7^(1/3),(-Q7)^(1/3)),'OddsRatio_working_3-way'!AM7-'OddsRatio_working_3-way'!R7/3)</f>
        <v>-0.78204047351120176</v>
      </c>
      <c r="AT7" s="11">
        <f>IF(('OddsRatio_working_3-way'!X7=0),IF(Q7&gt;0,-Q7^(1/3),(-Q7)^(1/3)),'OddsRatio_working_3-way'!AN7-'OddsRatio_working_3-way'!R7/3)</f>
        <v>-0.27614321599921521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2.4300000000000002</v>
      </c>
      <c r="B8" s="4">
        <f>IF('True_Odds_Calculator_3-way'!B9="","",'True_Odds_Calculator_3-way'!B9)</f>
        <v>3.26</v>
      </c>
      <c r="C8" s="4">
        <f>IF('True_Odds_Calculator_3-way'!C9="","",'True_Odds_Calculator_3-way'!C9)</f>
        <v>3.17</v>
      </c>
      <c r="D8" s="9">
        <f t="shared" si="13"/>
        <v>0.39930610769674152</v>
      </c>
      <c r="E8" s="9">
        <f t="shared" si="14"/>
        <v>0.29607739313910675</v>
      </c>
      <c r="F8" s="9">
        <f t="shared" si="15"/>
        <v>0.30461649916415195</v>
      </c>
      <c r="G8" s="9">
        <f t="shared" si="16"/>
        <v>1.0519890651719064</v>
      </c>
      <c r="H8" s="9">
        <f t="shared" si="17"/>
        <v>2.504344363195826</v>
      </c>
      <c r="I8" s="9">
        <f t="shared" si="18"/>
        <v>3.3774952872885082</v>
      </c>
      <c r="J8" s="9">
        <f t="shared" si="19"/>
        <v>3.2828162714230369</v>
      </c>
      <c r="K8" s="11">
        <f t="shared" si="20"/>
        <v>0.41152263374485593</v>
      </c>
      <c r="L8" s="11">
        <f t="shared" si="21"/>
        <v>0.30674846625766872</v>
      </c>
      <c r="M8" s="11">
        <f t="shared" si="22"/>
        <v>0.31545741324921134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-0.27926793555267726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0.23335358651321395</v>
      </c>
      <c r="Q8" s="11">
        <f>2*'OddsRatio_working_3-way'!K8*'OddsRatio_working_3-way'!L8*'OddsRatio_working_3-way'!M8</f>
        <v>7.9642862291199296E-2</v>
      </c>
      <c r="R8" s="11">
        <f t="shared" si="23"/>
        <v>0</v>
      </c>
      <c r="S8" s="11">
        <f t="shared" si="24"/>
        <v>-0.83559033030914265</v>
      </c>
      <c r="T8" s="11">
        <f t="shared" si="25"/>
        <v>-0.2851844130747927</v>
      </c>
      <c r="U8" s="11">
        <f>'OddsRatio_working_3-way'!S8-'OddsRatio_working_3-way'!R8^2/3</f>
        <v>-0.83559033030914265</v>
      </c>
      <c r="V8" s="11">
        <f>'OddsRatio_working_3-way'!S8*'OddsRatio_working_3-way'!R8/3-2*'OddsRatio_working_3-way'!R8^3/27-'OddsRatio_working_3-way'!T8</f>
        <v>0.2851844130747927</v>
      </c>
      <c r="W8" s="11">
        <f>'OddsRatio_working_3-way'!V8^2+4*'OddsRatio_working_3-way'!U8^3/27</f>
        <v>-5.1022249572947875E-3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0.14699691698987158</v>
      </c>
      <c r="Y8" s="11">
        <f>IF('OddsRatio_working_3-way'!W8&gt;=0,IF('OddsRatio_working_3-way'!V8+SQRT('OddsRatio_working_3-way'!W8)&gt;0,0,PI()),ACOS('OddsRatio_working_3-way'!V8/(2*'OddsRatio_working_3-way'!X8)))</f>
        <v>0.24542004478388124</v>
      </c>
      <c r="Z8" s="11">
        <f>'OddsRatio_working_3-way'!X8^(1/3)*COS('OddsRatio_working_3-way'!Y8/3)</f>
        <v>0.5259945325859533</v>
      </c>
      <c r="AA8" s="11">
        <f>'OddsRatio_working_3-way'!X8^(1/3)*COS(('OddsRatio_working_3-way'!Y8+2*PI())/3)</f>
        <v>-0.30034557742680223</v>
      </c>
      <c r="AB8" s="11">
        <f>'OddsRatio_working_3-way'!X8^(1/3)*COS(('OddsRatio_working_3-way'!Y8+4*PI())/3)</f>
        <v>-0.22564895515915129</v>
      </c>
      <c r="AC8" s="11">
        <f>'OddsRatio_working_3-way'!X8^(1/3)*SIN('OddsRatio_working_3-way'!Y8/3)</f>
        <v>4.3126114973784151E-2</v>
      </c>
      <c r="AD8" s="11">
        <f>'OddsRatio_working_3-way'!X8^(1/3)*SIN(('OddsRatio_working_3-way'!Y8+2*PI())/3)</f>
        <v>0.43396156998426527</v>
      </c>
      <c r="AE8" s="11">
        <f>'OddsRatio_working_3-way'!X8^(1/3)*SIN(('OddsRatio_working_3-way'!Y8+4*PI())/3)</f>
        <v>-0.47708768495804932</v>
      </c>
      <c r="AF8" s="11">
        <f>-'OddsRatio_working_3-way'!U8/(3*'OddsRatio_working_3-way'!X8^(1/3))*COS(('OddsRatio_working_3-way'!Y8)/3)</f>
        <v>0.52599453258595319</v>
      </c>
      <c r="AG8" s="11">
        <f>-'OddsRatio_working_3-way'!U8/(3*'OddsRatio_working_3-way'!X8^(1/3))*COS(('OddsRatio_working_3-way'!Y8+2*PI())/3)</f>
        <v>-0.30034557742680212</v>
      </c>
      <c r="AH8" s="11">
        <f>-'OddsRatio_working_3-way'!U8/(3*'OddsRatio_working_3-way'!X8^(1/3))*COS(('OddsRatio_working_3-way'!Y8+4*PI())/3)</f>
        <v>-0.22564895515915123</v>
      </c>
      <c r="AI8" s="11">
        <f>'OddsRatio_working_3-way'!U8/(3*'OddsRatio_working_3-way'!X8^(1/3))*SIN(('OddsRatio_working_3-way'!Y8)/3)</f>
        <v>-4.3126114973784137E-2</v>
      </c>
      <c r="AJ8" s="11">
        <f>'OddsRatio_working_3-way'!U8/(3*'OddsRatio_working_3-way'!X8^(1/3))*SIN(('OddsRatio_working_3-way'!Y8+2*PI())/3)</f>
        <v>-0.43396156998426522</v>
      </c>
      <c r="AK8" s="11">
        <f>'OddsRatio_working_3-way'!U8/(3*'OddsRatio_working_3-way'!X8^(1/3))*SIN(('OddsRatio_working_3-way'!Y8+4*PI())/3)</f>
        <v>0.47708768495804921</v>
      </c>
      <c r="AL8" s="11">
        <f>'OddsRatio_working_3-way'!Z8+'OddsRatio_working_3-way'!AF8</f>
        <v>1.0519890651719064</v>
      </c>
      <c r="AM8" s="11">
        <f>'OddsRatio_working_3-way'!AA8+'OddsRatio_working_3-way'!AG8</f>
        <v>-0.60069115485360436</v>
      </c>
      <c r="AN8" s="11">
        <f>'OddsRatio_working_3-way'!AB8+'OddsRatio_working_3-way'!AH8</f>
        <v>-0.45129791031830252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1.0519890651719064</v>
      </c>
      <c r="AS8" s="11">
        <f>IF(('OddsRatio_working_3-way'!X8=0),IF(Q8&gt;0,-Q8^(1/3),(-Q8)^(1/3)),'OddsRatio_working_3-way'!AM8-'OddsRatio_working_3-way'!R8/3)</f>
        <v>-0.60069115485360436</v>
      </c>
      <c r="AT8" s="11">
        <f>IF(('OddsRatio_working_3-way'!X8=0),IF(Q8&gt;0,-Q8^(1/3),(-Q8)^(1/3)),'OddsRatio_working_3-way'!AN8-'OddsRatio_working_3-way'!R8/3)</f>
        <v>-0.45129791031830252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3.67</v>
      </c>
      <c r="C9" s="4">
        <f>IF('True_Odds_Calculator_3-way'!C10="","",'True_Odds_Calculator_3-way'!C10)</f>
        <v>4.78</v>
      </c>
      <c r="D9" s="9">
        <f t="shared" si="13"/>
        <v>0.54032491985764441</v>
      </c>
      <c r="E9" s="9">
        <f t="shared" si="14"/>
        <v>0.26046150604266677</v>
      </c>
      <c r="F9" s="9">
        <f t="shared" si="15"/>
        <v>0.19921357409968887</v>
      </c>
      <c r="G9" s="9">
        <f t="shared" si="16"/>
        <v>1.0634228203454485</v>
      </c>
      <c r="H9" s="9">
        <f t="shared" si="17"/>
        <v>1.8507382562763586</v>
      </c>
      <c r="I9" s="9">
        <f t="shared" si="18"/>
        <v>3.8393389303223477</v>
      </c>
      <c r="J9" s="9">
        <f t="shared" si="19"/>
        <v>5.019738260905795</v>
      </c>
      <c r="K9" s="11">
        <f t="shared" si="20"/>
        <v>0.55555555555555558</v>
      </c>
      <c r="L9" s="11">
        <f t="shared" si="21"/>
        <v>0.27247956403269757</v>
      </c>
      <c r="M9" s="11">
        <f t="shared" si="22"/>
        <v>0.20920502092050208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-0.25569755908474234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0.22959981860030887</v>
      </c>
      <c r="Q9" s="11">
        <f>2*'OddsRatio_working_3-way'!K9*'OddsRatio_working_3-way'!L9*'OddsRatio_working_3-way'!M9</f>
        <v>6.3337880993188655E-2</v>
      </c>
      <c r="R9" s="11">
        <f t="shared" si="23"/>
        <v>0</v>
      </c>
      <c r="S9" s="11">
        <f t="shared" si="24"/>
        <v>-0.89793512078156268</v>
      </c>
      <c r="T9" s="11">
        <f t="shared" si="25"/>
        <v>-0.2477062402156035</v>
      </c>
      <c r="U9" s="11">
        <f>'OddsRatio_working_3-way'!S9-'OddsRatio_working_3-way'!R9^2/3</f>
        <v>-0.89793512078156268</v>
      </c>
      <c r="V9" s="11">
        <f>'OddsRatio_working_3-way'!S9*'OddsRatio_working_3-way'!R9/3-2*'OddsRatio_working_3-way'!R9^3/27-'OddsRatio_working_3-way'!T9</f>
        <v>0.2477062402156035</v>
      </c>
      <c r="W9" s="11">
        <f>'OddsRatio_working_3-way'!V9^2+4*'OddsRatio_working_3-way'!U9^3/27</f>
        <v>-4.589996622577891E-2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0.16375160126509389</v>
      </c>
      <c r="Y9" s="11">
        <f>IF('OddsRatio_working_3-way'!W9&gt;=0,IF('OddsRatio_working_3-way'!V9+SQRT('OddsRatio_working_3-way'!W9)&gt;0,0,PI()),ACOS('OddsRatio_working_3-way'!V9/(2*'OddsRatio_working_3-way'!X9)))</f>
        <v>0.71308473615806933</v>
      </c>
      <c r="Z9" s="11">
        <f>'OddsRatio_working_3-way'!X9^(1/3)*COS('OddsRatio_working_3-way'!Y9/3)</f>
        <v>0.53171141017272427</v>
      </c>
      <c r="AA9" s="11">
        <f>'OddsRatio_working_3-way'!X9^(1/3)*COS(('OddsRatio_working_3-way'!Y9+2*PI())/3)</f>
        <v>-0.37741740287951331</v>
      </c>
      <c r="AB9" s="11">
        <f>'OddsRatio_working_3-way'!X9^(1/3)*COS(('OddsRatio_working_3-way'!Y9+4*PI())/3)</f>
        <v>-0.15429400729321066</v>
      </c>
      <c r="AC9" s="11">
        <f>'OddsRatio_working_3-way'!X9^(1/3)*SIN('OddsRatio_working_3-way'!Y9/3)</f>
        <v>0.12882035250425516</v>
      </c>
      <c r="AD9" s="11">
        <f>'OddsRatio_working_3-way'!X9^(1/3)*SIN(('OddsRatio_working_3-way'!Y9+2*PI())/3)</f>
        <v>0.39606541243949933</v>
      </c>
      <c r="AE9" s="11">
        <f>'OddsRatio_working_3-way'!X9^(1/3)*SIN(('OddsRatio_working_3-way'!Y9+4*PI())/3)</f>
        <v>-0.5248857649437545</v>
      </c>
      <c r="AF9" s="11">
        <f>-'OddsRatio_working_3-way'!U9/(3*'OddsRatio_working_3-way'!X9^(1/3))*COS(('OddsRatio_working_3-way'!Y9)/3)</f>
        <v>0.53171141017272416</v>
      </c>
      <c r="AG9" s="11">
        <f>-'OddsRatio_working_3-way'!U9/(3*'OddsRatio_working_3-way'!X9^(1/3))*COS(('OddsRatio_working_3-way'!Y9+2*PI())/3)</f>
        <v>-0.37741740287951325</v>
      </c>
      <c r="AH9" s="11">
        <f>-'OddsRatio_working_3-way'!U9/(3*'OddsRatio_working_3-way'!X9^(1/3))*COS(('OddsRatio_working_3-way'!Y9+4*PI())/3)</f>
        <v>-0.15429400729321063</v>
      </c>
      <c r="AI9" s="11">
        <f>'OddsRatio_working_3-way'!U9/(3*'OddsRatio_working_3-way'!X9^(1/3))*SIN(('OddsRatio_working_3-way'!Y9)/3)</f>
        <v>-0.12882035250425514</v>
      </c>
      <c r="AJ9" s="11">
        <f>'OddsRatio_working_3-way'!U9/(3*'OddsRatio_working_3-way'!X9^(1/3))*SIN(('OddsRatio_working_3-way'!Y9+2*PI())/3)</f>
        <v>-0.39606541243949928</v>
      </c>
      <c r="AK9" s="11">
        <f>'OddsRatio_working_3-way'!U9/(3*'OddsRatio_working_3-way'!X9^(1/3))*SIN(('OddsRatio_working_3-way'!Y9+4*PI())/3)</f>
        <v>0.52488576494375438</v>
      </c>
      <c r="AL9" s="11">
        <f>'OddsRatio_working_3-way'!Z9+'OddsRatio_working_3-way'!AF9</f>
        <v>1.0634228203454485</v>
      </c>
      <c r="AM9" s="11">
        <f>'OddsRatio_working_3-way'!AA9+'OddsRatio_working_3-way'!AG9</f>
        <v>-0.75483480575902662</v>
      </c>
      <c r="AN9" s="11">
        <f>'OddsRatio_working_3-way'!AB9+'OddsRatio_working_3-way'!AH9</f>
        <v>-0.30858801458642127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1.0634228203454485</v>
      </c>
      <c r="AS9" s="11">
        <f>IF(('OddsRatio_working_3-way'!X9=0),IF(Q9&gt;0,-Q9^(1/3),(-Q9)^(1/3)),'OddsRatio_working_3-way'!AM9-'OddsRatio_working_3-way'!R9/3)</f>
        <v>-0.75483480575902662</v>
      </c>
      <c r="AT9" s="11">
        <f>IF(('OddsRatio_working_3-way'!X9=0),IF(Q9&gt;0,-Q9^(1/3),(-Q9)^(1/3)),'OddsRatio_working_3-way'!AN9-'OddsRatio_working_3-way'!R9/3)</f>
        <v>-0.30858801458642127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</v>
      </c>
      <c r="B10" s="4">
        <f>IF('True_Odds_Calculator_3-way'!B11="","",'True_Odds_Calculator_3-way'!B11)</f>
        <v>3.27</v>
      </c>
      <c r="C10" s="4">
        <f>IF('True_Odds_Calculator_3-way'!C11="","",'True_Odds_Calculator_3-way'!C11)</f>
        <v>2.8</v>
      </c>
      <c r="D10" s="9">
        <f t="shared" si="13"/>
        <v>0.35884511320999596</v>
      </c>
      <c r="E10" s="9">
        <f t="shared" si="14"/>
        <v>0.295351737068894</v>
      </c>
      <c r="F10" s="9">
        <f t="shared" si="15"/>
        <v>0.34580314972110987</v>
      </c>
      <c r="G10" s="9">
        <f t="shared" si="16"/>
        <v>1.0510103649793237</v>
      </c>
      <c r="H10" s="9">
        <f t="shared" si="17"/>
        <v>2.7867176204648509</v>
      </c>
      <c r="I10" s="9">
        <f t="shared" si="18"/>
        <v>3.3857935285030645</v>
      </c>
      <c r="J10" s="9">
        <f t="shared" si="19"/>
        <v>2.8918186569627826</v>
      </c>
      <c r="K10" s="11">
        <f t="shared" si="20"/>
        <v>0.37037037037037035</v>
      </c>
      <c r="L10" s="11">
        <f t="shared" si="21"/>
        <v>0.3058103975535168</v>
      </c>
      <c r="M10" s="11">
        <f t="shared" si="22"/>
        <v>0.35714285714285715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-0.28098150575214786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0.23340290924388785</v>
      </c>
      <c r="Q10" s="11">
        <f>2*'OddsRatio_working_3-way'!K10*'OddsRatio_working_3-way'!L10*'OddsRatio_working_3-way'!M10</f>
        <v>8.0902221575004443E-2</v>
      </c>
      <c r="R10" s="11">
        <f t="shared" si="23"/>
        <v>0</v>
      </c>
      <c r="S10" s="11">
        <f t="shared" si="24"/>
        <v>-0.83067000662232615</v>
      </c>
      <c r="T10" s="11">
        <f t="shared" si="25"/>
        <v>-0.28792721200080629</v>
      </c>
      <c r="U10" s="11">
        <f>'OddsRatio_working_3-way'!S10-'OddsRatio_working_3-way'!R10^2/3</f>
        <v>-0.83067000662232615</v>
      </c>
      <c r="V10" s="11">
        <f>'OddsRatio_working_3-way'!S10*'OddsRatio_working_3-way'!R10/3-2*'OddsRatio_working_3-way'!R10^3/27-'OddsRatio_working_3-way'!T10</f>
        <v>0.28792721200080629</v>
      </c>
      <c r="W10" s="11">
        <f>'OddsRatio_working_3-way'!V10^2+4*'OddsRatio_working_3-way'!U10^3/27</f>
        <v>-2.0124125554026873E-3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0.14570045638737714</v>
      </c>
      <c r="Y10" s="11">
        <f>IF('OddsRatio_working_3-way'!W10&gt;=0,IF('OddsRatio_working_3-way'!V10+SQRT('OddsRatio_working_3-way'!W10)&gt;0,0,PI()),ACOS('OddsRatio_working_3-way'!V10/(2*'OddsRatio_working_3-way'!X10)))</f>
        <v>0.15456035866180406</v>
      </c>
      <c r="Z10" s="11">
        <f>'OddsRatio_working_3-way'!X10^(1/3)*COS('OddsRatio_working_3-way'!Y10/3)</f>
        <v>0.52550518248966183</v>
      </c>
      <c r="AA10" s="11">
        <f>'OddsRatio_working_3-way'!X10^(1/3)*COS(('OddsRatio_working_3-way'!Y10+2*PI())/3)</f>
        <v>-0.28622020803823234</v>
      </c>
      <c r="AB10" s="11">
        <f>'OddsRatio_working_3-way'!X10^(1/3)*COS(('OddsRatio_working_3-way'!Y10+4*PI())/3)</f>
        <v>-0.23928497445142963</v>
      </c>
      <c r="AC10" s="11">
        <f>'OddsRatio_working_3-way'!X10^(1/3)*SIN('OddsRatio_working_3-way'!Y10/3)</f>
        <v>2.7098069745818635E-2</v>
      </c>
      <c r="AD10" s="11">
        <f>'OddsRatio_working_3-way'!X10^(1/3)*SIN(('OddsRatio_working_3-way'!Y10+2*PI())/3)</f>
        <v>0.44155180298351526</v>
      </c>
      <c r="AE10" s="11">
        <f>'OddsRatio_working_3-way'!X10^(1/3)*SIN(('OddsRatio_working_3-way'!Y10+4*PI())/3)</f>
        <v>-0.46864987272933373</v>
      </c>
      <c r="AF10" s="11">
        <f>-'OddsRatio_working_3-way'!U10/(3*'OddsRatio_working_3-way'!X10^(1/3))*COS(('OddsRatio_working_3-way'!Y10)/3)</f>
        <v>0.52550518248966183</v>
      </c>
      <c r="AG10" s="11">
        <f>-'OddsRatio_working_3-way'!U10/(3*'OddsRatio_working_3-way'!X10^(1/3))*COS(('OddsRatio_working_3-way'!Y10+2*PI())/3)</f>
        <v>-0.28622020803823234</v>
      </c>
      <c r="AH10" s="11">
        <f>-'OddsRatio_working_3-way'!U10/(3*'OddsRatio_working_3-way'!X10^(1/3))*COS(('OddsRatio_working_3-way'!Y10+4*PI())/3)</f>
        <v>-0.23928497445142963</v>
      </c>
      <c r="AI10" s="11">
        <f>'OddsRatio_working_3-way'!U10/(3*'OddsRatio_working_3-way'!X10^(1/3))*SIN(('OddsRatio_working_3-way'!Y10)/3)</f>
        <v>-2.7098069745818635E-2</v>
      </c>
      <c r="AJ10" s="11">
        <f>'OddsRatio_working_3-way'!U10/(3*'OddsRatio_working_3-way'!X10^(1/3))*SIN(('OddsRatio_working_3-way'!Y10+2*PI())/3)</f>
        <v>-0.44155180298351526</v>
      </c>
      <c r="AK10" s="11">
        <f>'OddsRatio_working_3-way'!U10/(3*'OddsRatio_working_3-way'!X10^(1/3))*SIN(('OddsRatio_working_3-way'!Y10+4*PI())/3)</f>
        <v>0.46864987272933373</v>
      </c>
      <c r="AL10" s="11">
        <f>'OddsRatio_working_3-way'!Z10+'OddsRatio_working_3-way'!AF10</f>
        <v>1.0510103649793237</v>
      </c>
      <c r="AM10" s="11">
        <f>'OddsRatio_working_3-way'!AA10+'OddsRatio_working_3-way'!AG10</f>
        <v>-0.57244041607646468</v>
      </c>
      <c r="AN10" s="11">
        <f>'OddsRatio_working_3-way'!AB10+'OddsRatio_working_3-way'!AH10</f>
        <v>-0.47856994890285925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1.0510103649793237</v>
      </c>
      <c r="AS10" s="11">
        <f>IF(('OddsRatio_working_3-way'!X10=0),IF(Q10&gt;0,-Q10^(1/3),(-Q10)^(1/3)),'OddsRatio_working_3-way'!AM10-'OddsRatio_working_3-way'!R10/3)</f>
        <v>-0.57244041607646468</v>
      </c>
      <c r="AT10" s="11">
        <f>IF(('OddsRatio_working_3-way'!X10=0),IF(Q10&gt;0,-Q10^(1/3),(-Q10)^(1/3)),'OddsRatio_working_3-way'!AN10-'OddsRatio_working_3-way'!R10/3)</f>
        <v>-0.47856994890285925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1.99</v>
      </c>
      <c r="B11" s="4">
        <f>IF('True_Odds_Calculator_3-way'!B12="","",'True_Odds_Calculator_3-way'!B12)</f>
        <v>3.31</v>
      </c>
      <c r="C11" s="4">
        <f>IF('True_Odds_Calculator_3-way'!C12="","",'True_Odds_Calculator_3-way'!C12)</f>
        <v>4.34</v>
      </c>
      <c r="D11" s="9">
        <f t="shared" si="13"/>
        <v>0.48867793241647067</v>
      </c>
      <c r="E11" s="9">
        <f t="shared" si="14"/>
        <v>0.29057483313085825</v>
      </c>
      <c r="F11" s="9">
        <f t="shared" si="15"/>
        <v>0.22074723445267105</v>
      </c>
      <c r="G11" s="9">
        <f t="shared" si="16"/>
        <v>1.0569066100428883</v>
      </c>
      <c r="H11" s="9">
        <f t="shared" si="17"/>
        <v>2.0463375439424598</v>
      </c>
      <c r="I11" s="9">
        <f t="shared" si="18"/>
        <v>3.4414542691990717</v>
      </c>
      <c r="J11" s="9">
        <f t="shared" si="19"/>
        <v>4.5300680775432474</v>
      </c>
      <c r="K11" s="11">
        <f t="shared" si="20"/>
        <v>0.50251256281407031</v>
      </c>
      <c r="L11" s="11">
        <f t="shared" si="21"/>
        <v>0.30211480362537763</v>
      </c>
      <c r="M11" s="11">
        <f t="shared" si="22"/>
        <v>0.2304147465437788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-0.26719162521505302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0.23227222472645576</v>
      </c>
      <c r="Q11" s="11">
        <f>2*'OddsRatio_working_3-way'!K11*'OddsRatio_working_3-way'!L11*'OddsRatio_working_3-way'!M11</f>
        <v>6.9961513471824013E-2</v>
      </c>
      <c r="R11" s="11">
        <f t="shared" si="23"/>
        <v>0</v>
      </c>
      <c r="S11" s="11">
        <f t="shared" si="24"/>
        <v>-0.86930952472596446</v>
      </c>
      <c r="T11" s="11">
        <f t="shared" si="25"/>
        <v>-0.26184021829095311</v>
      </c>
      <c r="U11" s="11">
        <f>'OddsRatio_working_3-way'!S11-'OddsRatio_working_3-way'!R11^2/3</f>
        <v>-0.86930952472596446</v>
      </c>
      <c r="V11" s="11">
        <f>'OddsRatio_working_3-way'!S11*'OddsRatio_working_3-way'!R11/3-2*'OddsRatio_working_3-way'!R11^3/27-'OddsRatio_working_3-way'!T11</f>
        <v>0.26184021829095311</v>
      </c>
      <c r="W11" s="11">
        <f>'OddsRatio_working_3-way'!V11^2+4*'OddsRatio_working_3-way'!U11^3/27</f>
        <v>-2.87636085000854E-2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0.15598390014256228</v>
      </c>
      <c r="Y11" s="11">
        <f>IF('OddsRatio_working_3-way'!W11&gt;=0,IF('OddsRatio_working_3-way'!V11+SQRT('OddsRatio_working_3-way'!W11)&gt;0,0,PI()),ACOS('OddsRatio_working_3-way'!V11/(2*'OddsRatio_working_3-way'!X11)))</f>
        <v>0.57476866121155734</v>
      </c>
      <c r="Z11" s="11">
        <f>'OddsRatio_working_3-way'!X11^(1/3)*COS('OddsRatio_working_3-way'!Y11/3)</f>
        <v>0.52845330502144416</v>
      </c>
      <c r="AA11" s="11">
        <f>'OddsRatio_working_3-way'!X11^(1/3)*COS(('OddsRatio_working_3-way'!Y11+2*PI())/3)</f>
        <v>-0.35299719655786349</v>
      </c>
      <c r="AB11" s="11">
        <f>'OddsRatio_working_3-way'!X11^(1/3)*COS(('OddsRatio_working_3-way'!Y11+4*PI())/3)</f>
        <v>-0.17545610846358062</v>
      </c>
      <c r="AC11" s="11">
        <f>'OddsRatio_working_3-way'!X11^(1/3)*SIN('OddsRatio_working_3-way'!Y11/3)</f>
        <v>0.10250339500345326</v>
      </c>
      <c r="AD11" s="11">
        <f>'OddsRatio_working_3-way'!X11^(1/3)*SIN(('OddsRatio_working_3-way'!Y11+2*PI())/3)</f>
        <v>0.40640228936069073</v>
      </c>
      <c r="AE11" s="11">
        <f>'OddsRatio_working_3-way'!X11^(1/3)*SIN(('OddsRatio_working_3-way'!Y11+4*PI())/3)</f>
        <v>-0.50890568436414396</v>
      </c>
      <c r="AF11" s="11">
        <f>-'OddsRatio_working_3-way'!U11/(3*'OddsRatio_working_3-way'!X11^(1/3))*COS(('OddsRatio_working_3-way'!Y11)/3)</f>
        <v>0.52845330502144416</v>
      </c>
      <c r="AG11" s="11">
        <f>-'OddsRatio_working_3-way'!U11/(3*'OddsRatio_working_3-way'!X11^(1/3))*COS(('OddsRatio_working_3-way'!Y11+2*PI())/3)</f>
        <v>-0.35299719655786349</v>
      </c>
      <c r="AH11" s="11">
        <f>-'OddsRatio_working_3-way'!U11/(3*'OddsRatio_working_3-way'!X11^(1/3))*COS(('OddsRatio_working_3-way'!Y11+4*PI())/3)</f>
        <v>-0.17545610846358062</v>
      </c>
      <c r="AI11" s="11">
        <f>'OddsRatio_working_3-way'!U11/(3*'OddsRatio_working_3-way'!X11^(1/3))*SIN(('OddsRatio_working_3-way'!Y11)/3)</f>
        <v>-0.10250339500345326</v>
      </c>
      <c r="AJ11" s="11">
        <f>'OddsRatio_working_3-way'!U11/(3*'OddsRatio_working_3-way'!X11^(1/3))*SIN(('OddsRatio_working_3-way'!Y11+2*PI())/3)</f>
        <v>-0.40640228936069073</v>
      </c>
      <c r="AK11" s="11">
        <f>'OddsRatio_working_3-way'!U11/(3*'OddsRatio_working_3-way'!X11^(1/3))*SIN(('OddsRatio_working_3-way'!Y11+4*PI())/3)</f>
        <v>0.50890568436414396</v>
      </c>
      <c r="AL11" s="11">
        <f>'OddsRatio_working_3-way'!Z11+'OddsRatio_working_3-way'!AF11</f>
        <v>1.0569066100428883</v>
      </c>
      <c r="AM11" s="11">
        <f>'OddsRatio_working_3-way'!AA11+'OddsRatio_working_3-way'!AG11</f>
        <v>-0.70599439311572698</v>
      </c>
      <c r="AN11" s="11">
        <f>'OddsRatio_working_3-way'!AB11+'OddsRatio_working_3-way'!AH11</f>
        <v>-0.35091221692716124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1.0569066100428883</v>
      </c>
      <c r="AS11" s="11">
        <f>IF(('OddsRatio_working_3-way'!X11=0),IF(Q11&gt;0,-Q11^(1/3),(-Q11)^(1/3)),'OddsRatio_working_3-way'!AM11-'OddsRatio_working_3-way'!R11/3)</f>
        <v>-0.70599439311572698</v>
      </c>
      <c r="AT11" s="11">
        <f>IF(('OddsRatio_working_3-way'!X11=0),IF(Q11&gt;0,-Q11^(1/3),(-Q11)^(1/3)),'OddsRatio_working_3-way'!AN11-'OddsRatio_working_3-way'!R11/3)</f>
        <v>-0.35091221692716124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3.68</v>
      </c>
      <c r="B12" s="4">
        <f>IF('True_Odds_Calculator_3-way'!B13="","",'True_Odds_Calculator_3-way'!B13)</f>
        <v>3.17</v>
      </c>
      <c r="C12" s="4">
        <f>IF('True_Odds_Calculator_3-way'!C13="","",'True_Odds_Calculator_3-way'!C13)</f>
        <v>2.2400000000000002</v>
      </c>
      <c r="D12" s="9">
        <f t="shared" si="13"/>
        <v>0.26171240720382666</v>
      </c>
      <c r="E12" s="9">
        <f t="shared" si="14"/>
        <v>0.30449202206066717</v>
      </c>
      <c r="F12" s="9">
        <f t="shared" si="15"/>
        <v>0.43379557073550606</v>
      </c>
      <c r="G12" s="9">
        <f t="shared" si="16"/>
        <v>1.0526075091986355</v>
      </c>
      <c r="H12" s="9">
        <f t="shared" si="17"/>
        <v>3.8209881246523429</v>
      </c>
      <c r="I12" s="9">
        <f t="shared" si="18"/>
        <v>3.2841582949610397</v>
      </c>
      <c r="J12" s="9">
        <f t="shared" si="19"/>
        <v>2.3052333114063082</v>
      </c>
      <c r="K12" s="11">
        <f t="shared" si="20"/>
        <v>0.27173913043478259</v>
      </c>
      <c r="L12" s="11">
        <f t="shared" si="21"/>
        <v>0.31545741324921134</v>
      </c>
      <c r="M12" s="11">
        <f t="shared" si="22"/>
        <v>0.4464285714285714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-0.27596951721300234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0.23305702235632972</v>
      </c>
      <c r="Q12" s="11">
        <f>2*'OddsRatio_working_3-way'!K12*'OddsRatio_working_3-way'!L12*'OddsRatio_working_3-way'!M12</f>
        <v>7.6537609969237988E-2</v>
      </c>
      <c r="R12" s="11">
        <f t="shared" si="23"/>
        <v>0</v>
      </c>
      <c r="S12" s="11">
        <f t="shared" si="24"/>
        <v>-0.84450277229875592</v>
      </c>
      <c r="T12" s="11">
        <f t="shared" si="25"/>
        <v>-0.27734081192077364</v>
      </c>
      <c r="U12" s="11">
        <f>'OddsRatio_working_3-way'!S12-'OddsRatio_working_3-way'!R12^2/3</f>
        <v>-0.84450277229875592</v>
      </c>
      <c r="V12" s="11">
        <f>'OddsRatio_working_3-way'!S12*'OddsRatio_working_3-way'!R12/3-2*'OddsRatio_working_3-way'!R12^3/27-'OddsRatio_working_3-way'!T12</f>
        <v>0.27734081192077364</v>
      </c>
      <c r="W12" s="11">
        <f>'OddsRatio_working_3-way'!V12^2+4*'OddsRatio_working_3-way'!U12^3/27</f>
        <v>-1.2309726278775107E-2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0.14935499007034303</v>
      </c>
      <c r="Y12" s="11">
        <f>IF('OddsRatio_working_3-way'!W12&gt;=0,IF('OddsRatio_working_3-way'!V12+SQRT('OddsRatio_working_3-way'!W12)&gt;0,0,PI()),ACOS('OddsRatio_working_3-way'!V12/(2*'OddsRatio_working_3-way'!X12)))</f>
        <v>0.38054641522633692</v>
      </c>
      <c r="Z12" s="11">
        <f>'OddsRatio_working_3-way'!X12^(1/3)*COS('OddsRatio_working_3-way'!Y12/3)</f>
        <v>0.52630375459931777</v>
      </c>
      <c r="AA12" s="11">
        <f>'OddsRatio_working_3-way'!X12^(1/3)*COS(('OddsRatio_working_3-way'!Y12+2*PI())/3)</f>
        <v>-0.3212807126198754</v>
      </c>
      <c r="AB12" s="11">
        <f>'OddsRatio_working_3-way'!X12^(1/3)*COS(('OddsRatio_working_3-way'!Y12+4*PI())/3)</f>
        <v>-0.20502304197944224</v>
      </c>
      <c r="AC12" s="11">
        <f>'OddsRatio_working_3-way'!X12^(1/3)*SIN('OddsRatio_working_3-way'!Y12/3)</f>
        <v>6.7121397439612929E-2</v>
      </c>
      <c r="AD12" s="11">
        <f>'OddsRatio_working_3-way'!X12^(1/3)*SIN(('OddsRatio_working_3-way'!Y12+2*PI())/3)</f>
        <v>0.42223172287033384</v>
      </c>
      <c r="AE12" s="11">
        <f>'OddsRatio_working_3-way'!X12^(1/3)*SIN(('OddsRatio_working_3-way'!Y12+4*PI())/3)</f>
        <v>-0.48935312030994671</v>
      </c>
      <c r="AF12" s="11">
        <f>-'OddsRatio_working_3-way'!U12/(3*'OddsRatio_working_3-way'!X12^(1/3))*COS(('OddsRatio_working_3-way'!Y12)/3)</f>
        <v>0.52630375459931777</v>
      </c>
      <c r="AG12" s="11">
        <f>-'OddsRatio_working_3-way'!U12/(3*'OddsRatio_working_3-way'!X12^(1/3))*COS(('OddsRatio_working_3-way'!Y12+2*PI())/3)</f>
        <v>-0.3212807126198754</v>
      </c>
      <c r="AH12" s="11">
        <f>-'OddsRatio_working_3-way'!U12/(3*'OddsRatio_working_3-way'!X12^(1/3))*COS(('OddsRatio_working_3-way'!Y12+4*PI())/3)</f>
        <v>-0.20502304197944224</v>
      </c>
      <c r="AI12" s="11">
        <f>'OddsRatio_working_3-way'!U12/(3*'OddsRatio_working_3-way'!X12^(1/3))*SIN(('OddsRatio_working_3-way'!Y12)/3)</f>
        <v>-6.7121397439612929E-2</v>
      </c>
      <c r="AJ12" s="11">
        <f>'OddsRatio_working_3-way'!U12/(3*'OddsRatio_working_3-way'!X12^(1/3))*SIN(('OddsRatio_working_3-way'!Y12+2*PI())/3)</f>
        <v>-0.42223172287033384</v>
      </c>
      <c r="AK12" s="11">
        <f>'OddsRatio_working_3-way'!U12/(3*'OddsRatio_working_3-way'!X12^(1/3))*SIN(('OddsRatio_working_3-way'!Y12+4*PI())/3)</f>
        <v>0.48935312030994671</v>
      </c>
      <c r="AL12" s="11">
        <f>'OddsRatio_working_3-way'!Z12+'OddsRatio_working_3-way'!AF12</f>
        <v>1.0526075091986355</v>
      </c>
      <c r="AM12" s="11">
        <f>'OddsRatio_working_3-way'!AA12+'OddsRatio_working_3-way'!AG12</f>
        <v>-0.64256142523975079</v>
      </c>
      <c r="AN12" s="11">
        <f>'OddsRatio_working_3-way'!AB12+'OddsRatio_working_3-way'!AH12</f>
        <v>-0.41004608395888448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1.0526075091986355</v>
      </c>
      <c r="AS12" s="11">
        <f>IF(('OddsRatio_working_3-way'!X12=0),IF(Q12&gt;0,-Q12^(1/3),(-Q12)^(1/3)),'OddsRatio_working_3-way'!AM12-'OddsRatio_working_3-way'!R12/3)</f>
        <v>-0.64256142523975079</v>
      </c>
      <c r="AT12" s="11">
        <f>IF(('OddsRatio_working_3-way'!X12=0),IF(Q12&gt;0,-Q12^(1/3),(-Q12)^(1/3)),'OddsRatio_working_3-way'!AN12-'OddsRatio_working_3-way'!R12/3)</f>
        <v>-0.41004608395888448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1.84</v>
      </c>
      <c r="B13" s="4">
        <f>IF('True_Odds_Calculator_3-way'!B14="","",'True_Odds_Calculator_3-way'!B14)</f>
        <v>3.3</v>
      </c>
      <c r="C13" s="4">
        <f>IF('True_Odds_Calculator_3-way'!C14="","",'True_Odds_Calculator_3-way'!C14)</f>
        <v>5.29</v>
      </c>
      <c r="D13" s="9">
        <f t="shared" si="13"/>
        <v>0.52893901005073085</v>
      </c>
      <c r="E13" s="9">
        <f t="shared" si="14"/>
        <v>0.29082575427027957</v>
      </c>
      <c r="F13" s="9">
        <f t="shared" si="15"/>
        <v>0.18023523567898983</v>
      </c>
      <c r="G13" s="9">
        <f t="shared" si="16"/>
        <v>1.0602108790254732</v>
      </c>
      <c r="H13" s="9">
        <f t="shared" si="17"/>
        <v>1.8905771383813976</v>
      </c>
      <c r="I13" s="9">
        <f t="shared" si="18"/>
        <v>3.4384850217585878</v>
      </c>
      <c r="J13" s="9">
        <f t="shared" si="19"/>
        <v>5.54830467101928</v>
      </c>
      <c r="K13" s="11">
        <f t="shared" si="20"/>
        <v>0.54347826086956519</v>
      </c>
      <c r="L13" s="11">
        <f t="shared" si="21"/>
        <v>0.30303030303030304</v>
      </c>
      <c r="M13" s="11">
        <f t="shared" si="22"/>
        <v>0.1890359168241966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-0.25803402646502849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0.23131371245121551</v>
      </c>
      <c r="Q13" s="11">
        <f>2*'OddsRatio_working_3-way'!K13*'OddsRatio_working_3-way'!L13*'OddsRatio_working_3-way'!M13</f>
        <v>6.2264794737877667E-2</v>
      </c>
      <c r="R13" s="11">
        <f t="shared" si="23"/>
        <v>0</v>
      </c>
      <c r="S13" s="11">
        <f t="shared" si="24"/>
        <v>-0.89644654862046114</v>
      </c>
      <c r="T13" s="11">
        <f t="shared" si="25"/>
        <v>-0.24130458913067596</v>
      </c>
      <c r="U13" s="11">
        <f>'OddsRatio_working_3-way'!S13-'OddsRatio_working_3-way'!R13^2/3</f>
        <v>-0.89644654862046114</v>
      </c>
      <c r="V13" s="11">
        <f>'OddsRatio_working_3-way'!S13*'OddsRatio_working_3-way'!R13/3-2*'OddsRatio_working_3-way'!R13^3/27-'OddsRatio_working_3-way'!T13</f>
        <v>0.24130458913067596</v>
      </c>
      <c r="W13" s="11">
        <f>'OddsRatio_working_3-way'!V13^2+4*'OddsRatio_working_3-way'!U13^3/27</f>
        <v>-4.8497896927192537E-2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0.16334457571550767</v>
      </c>
      <c r="Y13" s="11">
        <f>IF('OddsRatio_working_3-way'!W13&gt;=0,IF('OddsRatio_working_3-way'!V13+SQRT('OddsRatio_working_3-way'!W13)&gt;0,0,PI()),ACOS('OddsRatio_working_3-way'!V13/(2*'OddsRatio_working_3-way'!X13)))</f>
        <v>0.73975063924483386</v>
      </c>
      <c r="Z13" s="11">
        <f>'OddsRatio_working_3-way'!X13^(1/3)*COS('OddsRatio_working_3-way'!Y13/3)</f>
        <v>0.53010543951273659</v>
      </c>
      <c r="AA13" s="11">
        <f>'OddsRatio_working_3-way'!X13^(1/3)*COS(('OddsRatio_working_3-way'!Y13+2*PI())/3)</f>
        <v>-0.38060705504661824</v>
      </c>
      <c r="AB13" s="11">
        <f>'OddsRatio_working_3-way'!X13^(1/3)*COS(('OddsRatio_working_3-way'!Y13+4*PI())/3)</f>
        <v>-0.1494983844661186</v>
      </c>
      <c r="AC13" s="11">
        <f>'OddsRatio_working_3-way'!X13^(1/3)*SIN('OddsRatio_working_3-way'!Y13/3)</f>
        <v>0.13343065317170819</v>
      </c>
      <c r="AD13" s="11">
        <f>'OddsRatio_working_3-way'!X13^(1/3)*SIN(('OddsRatio_working_3-way'!Y13+2*PI())/3)</f>
        <v>0.3923694507164911</v>
      </c>
      <c r="AE13" s="11">
        <f>'OddsRatio_working_3-way'!X13^(1/3)*SIN(('OddsRatio_working_3-way'!Y13+4*PI())/3)</f>
        <v>-0.52580010388819909</v>
      </c>
      <c r="AF13" s="11">
        <f>-'OddsRatio_working_3-way'!U13/(3*'OddsRatio_working_3-way'!X13^(1/3))*COS(('OddsRatio_working_3-way'!Y13)/3)</f>
        <v>0.53010543951273659</v>
      </c>
      <c r="AG13" s="11">
        <f>-'OddsRatio_working_3-way'!U13/(3*'OddsRatio_working_3-way'!X13^(1/3))*COS(('OddsRatio_working_3-way'!Y13+2*PI())/3)</f>
        <v>-0.38060705504661824</v>
      </c>
      <c r="AH13" s="11">
        <f>-'OddsRatio_working_3-way'!U13/(3*'OddsRatio_working_3-way'!X13^(1/3))*COS(('OddsRatio_working_3-way'!Y13+4*PI())/3)</f>
        <v>-0.1494983844661186</v>
      </c>
      <c r="AI13" s="11">
        <f>'OddsRatio_working_3-way'!U13/(3*'OddsRatio_working_3-way'!X13^(1/3))*SIN(('OddsRatio_working_3-way'!Y13)/3)</f>
        <v>-0.13343065317170819</v>
      </c>
      <c r="AJ13" s="11">
        <f>'OddsRatio_working_3-way'!U13/(3*'OddsRatio_working_3-way'!X13^(1/3))*SIN(('OddsRatio_working_3-way'!Y13+2*PI())/3)</f>
        <v>-0.3923694507164911</v>
      </c>
      <c r="AK13" s="11">
        <f>'OddsRatio_working_3-way'!U13/(3*'OddsRatio_working_3-way'!X13^(1/3))*SIN(('OddsRatio_working_3-way'!Y13+4*PI())/3)</f>
        <v>0.52580010388819909</v>
      </c>
      <c r="AL13" s="11">
        <f>'OddsRatio_working_3-way'!Z13+'OddsRatio_working_3-way'!AF13</f>
        <v>1.0602108790254732</v>
      </c>
      <c r="AM13" s="11">
        <f>'OddsRatio_working_3-way'!AA13+'OddsRatio_working_3-way'!AG13</f>
        <v>-0.76121411009323647</v>
      </c>
      <c r="AN13" s="11">
        <f>'OddsRatio_working_3-way'!AB13+'OddsRatio_working_3-way'!AH13</f>
        <v>-0.2989967689322372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1.0602108790254732</v>
      </c>
      <c r="AS13" s="11">
        <f>IF(('OddsRatio_working_3-way'!X13=0),IF(Q13&gt;0,-Q13^(1/3),(-Q13)^(1/3)),'OddsRatio_working_3-way'!AM13-'OddsRatio_working_3-way'!R13/3)</f>
        <v>-0.76121411009323647</v>
      </c>
      <c r="AT13" s="11">
        <f>IF(('OddsRatio_working_3-way'!X13=0),IF(Q13&gt;0,-Q13^(1/3),(-Q13)^(1/3)),'OddsRatio_working_3-way'!AN13-'OddsRatio_working_3-way'!R13/3)</f>
        <v>-0.2989967689322372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2.71</v>
      </c>
      <c r="B14" s="4">
        <f>IF('True_Odds_Calculator_3-way'!B15="","",'True_Odds_Calculator_3-way'!B15)</f>
        <v>3.14</v>
      </c>
      <c r="C14" s="4">
        <f>IF('True_Odds_Calculator_3-way'!C15="","",'True_Odds_Calculator_3-way'!C15)</f>
        <v>2.89</v>
      </c>
      <c r="D14" s="9">
        <f t="shared" si="13"/>
        <v>0.35745583891079746</v>
      </c>
      <c r="E14" s="9">
        <f t="shared" si="14"/>
        <v>0.30773364257252506</v>
      </c>
      <c r="F14" s="9">
        <f t="shared" si="15"/>
        <v>0.33481051851667742</v>
      </c>
      <c r="G14" s="9">
        <f t="shared" si="16"/>
        <v>1.051197878024257</v>
      </c>
      <c r="H14" s="9">
        <f t="shared" si="17"/>
        <v>2.7975483714214788</v>
      </c>
      <c r="I14" s="9">
        <f t="shared" si="18"/>
        <v>3.24956345897191</v>
      </c>
      <c r="J14" s="9">
        <f t="shared" si="19"/>
        <v>2.986763989465846</v>
      </c>
      <c r="K14" s="11">
        <f t="shared" si="20"/>
        <v>0.36900369003690037</v>
      </c>
      <c r="L14" s="11">
        <f t="shared" si="21"/>
        <v>0.31847133757961782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-0.28123858630427256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0.23340766323714629</v>
      </c>
      <c r="Q14" s="11">
        <f>2*'OddsRatio_working_3-way'!K14*'OddsRatio_working_3-way'!L14*'OddsRatio_working_3-way'!M14</f>
        <v>8.132671192931927E-2</v>
      </c>
      <c r="R14" s="11">
        <f t="shared" si="23"/>
        <v>0</v>
      </c>
      <c r="S14" s="11">
        <f t="shared" si="24"/>
        <v>-0.82992759387796844</v>
      </c>
      <c r="T14" s="11">
        <f t="shared" si="25"/>
        <v>-0.28917337765782875</v>
      </c>
      <c r="U14" s="11">
        <f>'OddsRatio_working_3-way'!S14-'OddsRatio_working_3-way'!R14^2/3</f>
        <v>-0.82992759387796844</v>
      </c>
      <c r="V14" s="11">
        <f>'OddsRatio_working_3-way'!S14*'OddsRatio_working_3-way'!R14/3-2*'OddsRatio_working_3-way'!R14^3/27-'OddsRatio_working_3-way'!T14</f>
        <v>0.28917337765782875</v>
      </c>
      <c r="W14" s="11">
        <f>'OddsRatio_working_3-way'!V14^2+4*'OddsRatio_working_3-way'!U14^3/27</f>
        <v>-1.0657756275046087E-3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0.14550516998851093</v>
      </c>
      <c r="Y14" s="11">
        <f>IF('OddsRatio_working_3-way'!W14&gt;=0,IF('OddsRatio_working_3-way'!V14+SQRT('OddsRatio_working_3-way'!W14)&gt;0,0,PI()),ACOS('OddsRatio_working_3-way'!V14/(2*'OddsRatio_working_3-way'!X14)))</f>
        <v>0.1124189768674595</v>
      </c>
      <c r="Z14" s="11">
        <f>'OddsRatio_working_3-way'!X14^(1/3)*COS('OddsRatio_working_3-way'!Y14/3)</f>
        <v>0.52559893901212851</v>
      </c>
      <c r="AA14" s="11">
        <f>'OddsRatio_working_3-way'!X14^(1/3)*COS(('OddsRatio_working_3-way'!Y14+2*PI())/3)</f>
        <v>-0.27986449079189074</v>
      </c>
      <c r="AB14" s="11">
        <f>'OddsRatio_working_3-way'!X14^(1/3)*COS(('OddsRatio_working_3-way'!Y14+4*PI())/3)</f>
        <v>-0.24573444822023785</v>
      </c>
      <c r="AC14" s="11">
        <f>'OddsRatio_working_3-way'!X14^(1/3)*SIN('OddsRatio_working_3-way'!Y14/3)</f>
        <v>1.9704989266197313E-2</v>
      </c>
      <c r="AD14" s="11">
        <f>'OddsRatio_working_3-way'!X14^(1/3)*SIN(('OddsRatio_working_3-way'!Y14+2*PI())/3)</f>
        <v>0.44532953875355252</v>
      </c>
      <c r="AE14" s="11">
        <f>'OddsRatio_working_3-way'!X14^(1/3)*SIN(('OddsRatio_working_3-way'!Y14+4*PI())/3)</f>
        <v>-0.46503452801974965</v>
      </c>
      <c r="AF14" s="11">
        <f>-'OddsRatio_working_3-way'!U14/(3*'OddsRatio_working_3-way'!X14^(1/3))*COS(('OddsRatio_working_3-way'!Y14)/3)</f>
        <v>0.52559893901212862</v>
      </c>
      <c r="AG14" s="11">
        <f>-'OddsRatio_working_3-way'!U14/(3*'OddsRatio_working_3-way'!X14^(1/3))*COS(('OddsRatio_working_3-way'!Y14+2*PI())/3)</f>
        <v>-0.2798644907918908</v>
      </c>
      <c r="AH14" s="11">
        <f>-'OddsRatio_working_3-way'!U14/(3*'OddsRatio_working_3-way'!X14^(1/3))*COS(('OddsRatio_working_3-way'!Y14+4*PI())/3)</f>
        <v>-0.24573444822023791</v>
      </c>
      <c r="AI14" s="11">
        <f>'OddsRatio_working_3-way'!U14/(3*'OddsRatio_working_3-way'!X14^(1/3))*SIN(('OddsRatio_working_3-way'!Y14)/3)</f>
        <v>-1.9704989266197317E-2</v>
      </c>
      <c r="AJ14" s="11">
        <f>'OddsRatio_working_3-way'!U14/(3*'OddsRatio_working_3-way'!X14^(1/3))*SIN(('OddsRatio_working_3-way'!Y14+2*PI())/3)</f>
        <v>-0.44532953875355263</v>
      </c>
      <c r="AK14" s="11">
        <f>'OddsRatio_working_3-way'!U14/(3*'OddsRatio_working_3-way'!X14^(1/3))*SIN(('OddsRatio_working_3-way'!Y14+4*PI())/3)</f>
        <v>0.46503452801974976</v>
      </c>
      <c r="AL14" s="11">
        <f>'OddsRatio_working_3-way'!Z14+'OddsRatio_working_3-way'!AF14</f>
        <v>1.051197878024257</v>
      </c>
      <c r="AM14" s="11">
        <f>'OddsRatio_working_3-way'!AA14+'OddsRatio_working_3-way'!AG14</f>
        <v>-0.55972898158378159</v>
      </c>
      <c r="AN14" s="11">
        <f>'OddsRatio_working_3-way'!AB14+'OddsRatio_working_3-way'!AH14</f>
        <v>-0.49146889644047576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1.051197878024257</v>
      </c>
      <c r="AS14" s="11">
        <f>IF(('OddsRatio_working_3-way'!X14=0),IF(Q14&gt;0,-Q14^(1/3),(-Q14)^(1/3)),'OddsRatio_working_3-way'!AM14-'OddsRatio_working_3-way'!R14/3)</f>
        <v>-0.55972898158378159</v>
      </c>
      <c r="AT14" s="11">
        <f>IF(('OddsRatio_working_3-way'!X14=0),IF(Q14&gt;0,-Q14^(1/3),(-Q14)^(1/3)),'OddsRatio_working_3-way'!AN14-'OddsRatio_working_3-way'!R14/3)</f>
        <v>-0.49146889644047576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2.09</v>
      </c>
      <c r="B15" s="4">
        <f>IF('True_Odds_Calculator_3-way'!B16="","",'True_Odds_Calculator_3-way'!B16)</f>
        <v>3.08</v>
      </c>
      <c r="C15" s="4">
        <f>IF('True_Odds_Calculator_3-way'!C16="","",'True_Odds_Calculator_3-way'!C16)</f>
        <v>4.33</v>
      </c>
      <c r="D15" s="9">
        <f t="shared" si="13"/>
        <v>0.46522496831432697</v>
      </c>
      <c r="E15" s="9">
        <f t="shared" si="14"/>
        <v>0.31313243965730619</v>
      </c>
      <c r="F15" s="9">
        <f t="shared" si="15"/>
        <v>0.2216425920283667</v>
      </c>
      <c r="G15" s="9">
        <f t="shared" si="16"/>
        <v>1.0545850471056109</v>
      </c>
      <c r="H15" s="9">
        <f t="shared" si="17"/>
        <v>2.1494977013451155</v>
      </c>
      <c r="I15" s="9">
        <f t="shared" si="18"/>
        <v>3.1935368979796706</v>
      </c>
      <c r="J15" s="9">
        <f t="shared" si="19"/>
        <v>4.5117682068616851</v>
      </c>
      <c r="K15" s="11">
        <f t="shared" si="20"/>
        <v>0.47846889952153115</v>
      </c>
      <c r="L15" s="11">
        <f t="shared" si="21"/>
        <v>0.32467532467532467</v>
      </c>
      <c r="M15" s="11">
        <f t="shared" si="22"/>
        <v>0.23094688221709006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-0.27086267766069294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0.23319995252766507</v>
      </c>
      <c r="Q15" s="11">
        <f>2*'OddsRatio_working_3-way'!K15*'OddsRatio_working_3-way'!L15*'OddsRatio_working_3-way'!M15</f>
        <v>7.1753831546973873E-2</v>
      </c>
      <c r="R15" s="11">
        <f t="shared" si="23"/>
        <v>0</v>
      </c>
      <c r="S15" s="11">
        <f t="shared" si="24"/>
        <v>-0.8609526958150816</v>
      </c>
      <c r="T15" s="11">
        <f t="shared" si="25"/>
        <v>-0.26490852178925589</v>
      </c>
      <c r="U15" s="11">
        <f>'OddsRatio_working_3-way'!S15-'OddsRatio_working_3-way'!R15^2/3</f>
        <v>-0.8609526958150816</v>
      </c>
      <c r="V15" s="11">
        <f>'OddsRatio_working_3-way'!S15*'OddsRatio_working_3-way'!R15/3-2*'OddsRatio_working_3-way'!R15^3/27-'OddsRatio_working_3-way'!T15</f>
        <v>0.26490852178925589</v>
      </c>
      <c r="W15" s="11">
        <f>'OddsRatio_working_3-way'!V15^2+4*'OddsRatio_working_3-way'!U15^3/27</f>
        <v>-2.4367502346073294E-2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0.15374006249400476</v>
      </c>
      <c r="Y15" s="11">
        <f>IF('OddsRatio_working_3-way'!W15&gt;=0,IF('OddsRatio_working_3-way'!V15+SQRT('OddsRatio_working_3-way'!W15)&gt;0,0,PI()),ACOS('OddsRatio_working_3-way'!V15/(2*'OddsRatio_working_3-way'!X15)))</f>
        <v>0.53248764793552028</v>
      </c>
      <c r="Z15" s="11">
        <f>'OddsRatio_working_3-way'!X15^(1/3)*COS('OddsRatio_working_3-way'!Y15/3)</f>
        <v>0.52729252355280543</v>
      </c>
      <c r="AA15" s="11">
        <f>'OddsRatio_working_3-way'!X15^(1/3)*COS(('OddsRatio_working_3-way'!Y15+2*PI())/3)</f>
        <v>-0.34556158334542297</v>
      </c>
      <c r="AB15" s="11">
        <f>'OddsRatio_working_3-way'!X15^(1/3)*COS(('OddsRatio_working_3-way'!Y15+4*PI())/3)</f>
        <v>-0.18173094020738256</v>
      </c>
      <c r="AC15" s="11">
        <f>'OddsRatio_working_3-way'!X15^(1/3)*SIN('OddsRatio_working_3-way'!Y15/3)</f>
        <v>9.4587665917257369E-2</v>
      </c>
      <c r="AD15" s="11">
        <f>'OddsRatio_working_3-way'!X15^(1/3)*SIN(('OddsRatio_working_3-way'!Y15+2*PI())/3)</f>
        <v>0.40935488766370537</v>
      </c>
      <c r="AE15" s="11">
        <f>'OddsRatio_working_3-way'!X15^(1/3)*SIN(('OddsRatio_working_3-way'!Y15+4*PI())/3)</f>
        <v>-0.50394255358096252</v>
      </c>
      <c r="AF15" s="11">
        <f>-'OddsRatio_working_3-way'!U15/(3*'OddsRatio_working_3-way'!X15^(1/3))*COS(('OddsRatio_working_3-way'!Y15)/3)</f>
        <v>0.52729252355280543</v>
      </c>
      <c r="AG15" s="11">
        <f>-'OddsRatio_working_3-way'!U15/(3*'OddsRatio_working_3-way'!X15^(1/3))*COS(('OddsRatio_working_3-way'!Y15+2*PI())/3)</f>
        <v>-0.34556158334542297</v>
      </c>
      <c r="AH15" s="11">
        <f>-'OddsRatio_working_3-way'!U15/(3*'OddsRatio_working_3-way'!X15^(1/3))*COS(('OddsRatio_working_3-way'!Y15+4*PI())/3)</f>
        <v>-0.18173094020738256</v>
      </c>
      <c r="AI15" s="11">
        <f>'OddsRatio_working_3-way'!U15/(3*'OddsRatio_working_3-way'!X15^(1/3))*SIN(('OddsRatio_working_3-way'!Y15)/3)</f>
        <v>-9.4587665917257369E-2</v>
      </c>
      <c r="AJ15" s="11">
        <f>'OddsRatio_working_3-way'!U15/(3*'OddsRatio_working_3-way'!X15^(1/3))*SIN(('OddsRatio_working_3-way'!Y15+2*PI())/3)</f>
        <v>-0.40935488766370537</v>
      </c>
      <c r="AK15" s="11">
        <f>'OddsRatio_working_3-way'!U15/(3*'OddsRatio_working_3-way'!X15^(1/3))*SIN(('OddsRatio_working_3-way'!Y15+4*PI())/3)</f>
        <v>0.50394255358096252</v>
      </c>
      <c r="AL15" s="11">
        <f>'OddsRatio_working_3-way'!Z15+'OddsRatio_working_3-way'!AF15</f>
        <v>1.0545850471056109</v>
      </c>
      <c r="AM15" s="11">
        <f>'OddsRatio_working_3-way'!AA15+'OddsRatio_working_3-way'!AG15</f>
        <v>-0.69112316669084595</v>
      </c>
      <c r="AN15" s="11">
        <f>'OddsRatio_working_3-way'!AB15+'OddsRatio_working_3-way'!AH15</f>
        <v>-0.36346188041476513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1.0545850471056109</v>
      </c>
      <c r="AS15" s="11">
        <f>IF(('OddsRatio_working_3-way'!X15=0),IF(Q15&gt;0,-Q15^(1/3),(-Q15)^(1/3)),'OddsRatio_working_3-way'!AM15-'OddsRatio_working_3-way'!R15/3)</f>
        <v>-0.69112316669084595</v>
      </c>
      <c r="AT15" s="11">
        <f>IF(('OddsRatio_working_3-way'!X15=0),IF(Q15&gt;0,-Q15^(1/3),(-Q15)^(1/3)),'OddsRatio_working_3-way'!AN15-'OddsRatio_working_3-way'!R15/3)</f>
        <v>-0.36346188041476513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</v>
      </c>
      <c r="B16" s="4">
        <f>IF('True_Odds_Calculator_3-way'!B17="","",'True_Odds_Calculator_3-way'!B17)</f>
        <v>3.13</v>
      </c>
      <c r="C16" s="4">
        <f>IF('True_Odds_Calculator_3-way'!C17="","",'True_Odds_Calculator_3-way'!C17)</f>
        <v>3.2</v>
      </c>
      <c r="D16" s="9">
        <f t="shared" si="13"/>
        <v>0.38855045277272032</v>
      </c>
      <c r="E16" s="9">
        <f t="shared" si="14"/>
        <v>0.30915637265750051</v>
      </c>
      <c r="F16" s="9">
        <f t="shared" si="15"/>
        <v>0.30229317456977906</v>
      </c>
      <c r="G16" s="9">
        <f t="shared" si="16"/>
        <v>1.0491122287362125</v>
      </c>
      <c r="H16" s="9">
        <f t="shared" si="17"/>
        <v>2.5736683431043188</v>
      </c>
      <c r="I16" s="9">
        <f t="shared" si="18"/>
        <v>3.2346090472081324</v>
      </c>
      <c r="J16" s="9">
        <f t="shared" si="19"/>
        <v>3.3080469032196675</v>
      </c>
      <c r="K16" s="11">
        <f t="shared" si="20"/>
        <v>0.4</v>
      </c>
      <c r="L16" s="11">
        <f t="shared" si="21"/>
        <v>0.31948881789137379</v>
      </c>
      <c r="M16" s="11">
        <f t="shared" si="22"/>
        <v>0.3125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-0.28071086261980827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0.23282747603833864</v>
      </c>
      <c r="Q16" s="11">
        <f>2*'OddsRatio_working_3-way'!K16*'OddsRatio_working_3-way'!L16*'OddsRatio_working_3-way'!M16</f>
        <v>7.9872204472843447E-2</v>
      </c>
      <c r="R16" s="11">
        <f t="shared" si="23"/>
        <v>0</v>
      </c>
      <c r="S16" s="11">
        <f t="shared" si="24"/>
        <v>-0.82942097026604078</v>
      </c>
      <c r="T16" s="11">
        <f t="shared" si="25"/>
        <v>-0.28453549580310145</v>
      </c>
      <c r="U16" s="11">
        <f>'OddsRatio_working_3-way'!S16-'OddsRatio_working_3-way'!R16^2/3</f>
        <v>-0.82942097026604078</v>
      </c>
      <c r="V16" s="11">
        <f>'OddsRatio_working_3-way'!S16*'OddsRatio_working_3-way'!R16/3-2*'OddsRatio_working_3-way'!R16^3/27-'OddsRatio_working_3-way'!T16</f>
        <v>0.28453549580310145</v>
      </c>
      <c r="W16" s="11">
        <f>'OddsRatio_working_3-way'!V16^2+4*'OddsRatio_working_3-way'!U16^3/27</f>
        <v>-3.5715744266787558E-3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0.14537195637277803</v>
      </c>
      <c r="Y16" s="11">
        <f>IF('OddsRatio_working_3-way'!W16&gt;=0,IF('OddsRatio_working_3-way'!V16+SQRT('OddsRatio_working_3-way'!W16)&gt;0,0,PI()),ACOS('OddsRatio_working_3-way'!V16/(2*'OddsRatio_working_3-way'!X16)))</f>
        <v>0.2070265164703089</v>
      </c>
      <c r="Z16" s="11">
        <f>'OddsRatio_working_3-way'!X16^(1/3)*COS('OddsRatio_working_3-way'!Y16/3)</f>
        <v>0.52455611436810623</v>
      </c>
      <c r="AA16" s="11">
        <f>'OddsRatio_working_3-way'!X16^(1/3)*COS(('OddsRatio_working_3-way'!Y16+2*PI())/3)</f>
        <v>-0.29367717700907253</v>
      </c>
      <c r="AB16" s="11">
        <f>'OddsRatio_working_3-way'!X16^(1/3)*COS(('OddsRatio_working_3-way'!Y16+4*PI())/3)</f>
        <v>-0.23087893735903375</v>
      </c>
      <c r="AC16" s="11">
        <f>'OddsRatio_working_3-way'!X16^(1/3)*SIN('OddsRatio_working_3-way'!Y16/3)</f>
        <v>3.6256580566584526E-2</v>
      </c>
      <c r="AD16" s="11">
        <f>'OddsRatio_working_3-way'!X16^(1/3)*SIN(('OddsRatio_working_3-way'!Y16+2*PI())/3)</f>
        <v>0.43615063046994301</v>
      </c>
      <c r="AE16" s="11">
        <f>'OddsRatio_working_3-way'!X16^(1/3)*SIN(('OddsRatio_working_3-way'!Y16+4*PI())/3)</f>
        <v>-0.47240721103652755</v>
      </c>
      <c r="AF16" s="11">
        <f>-'OddsRatio_working_3-way'!U16/(3*'OddsRatio_working_3-way'!X16^(1/3))*COS(('OddsRatio_working_3-way'!Y16)/3)</f>
        <v>0.52455611436810623</v>
      </c>
      <c r="AG16" s="11">
        <f>-'OddsRatio_working_3-way'!U16/(3*'OddsRatio_working_3-way'!X16^(1/3))*COS(('OddsRatio_working_3-way'!Y16+2*PI())/3)</f>
        <v>-0.29367717700907253</v>
      </c>
      <c r="AH16" s="11">
        <f>-'OddsRatio_working_3-way'!U16/(3*'OddsRatio_working_3-way'!X16^(1/3))*COS(('OddsRatio_working_3-way'!Y16+4*PI())/3)</f>
        <v>-0.23087893735903375</v>
      </c>
      <c r="AI16" s="11">
        <f>'OddsRatio_working_3-way'!U16/(3*'OddsRatio_working_3-way'!X16^(1/3))*SIN(('OddsRatio_working_3-way'!Y16)/3)</f>
        <v>-3.6256580566584526E-2</v>
      </c>
      <c r="AJ16" s="11">
        <f>'OddsRatio_working_3-way'!U16/(3*'OddsRatio_working_3-way'!X16^(1/3))*SIN(('OddsRatio_working_3-way'!Y16+2*PI())/3)</f>
        <v>-0.43615063046994301</v>
      </c>
      <c r="AK16" s="11">
        <f>'OddsRatio_working_3-way'!U16/(3*'OddsRatio_working_3-way'!X16^(1/3))*SIN(('OddsRatio_working_3-way'!Y16+4*PI())/3)</f>
        <v>0.47240721103652755</v>
      </c>
      <c r="AL16" s="11">
        <f>'OddsRatio_working_3-way'!Z16+'OddsRatio_working_3-way'!AF16</f>
        <v>1.0491122287362125</v>
      </c>
      <c r="AM16" s="11">
        <f>'OddsRatio_working_3-way'!AA16+'OddsRatio_working_3-way'!AG16</f>
        <v>-0.58735435401814506</v>
      </c>
      <c r="AN16" s="11">
        <f>'OddsRatio_working_3-way'!AB16+'OddsRatio_working_3-way'!AH16</f>
        <v>-0.46175787471806751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1.0491122287362125</v>
      </c>
      <c r="AS16" s="11">
        <f>IF(('OddsRatio_working_3-way'!X16=0),IF(Q16&gt;0,-Q16^(1/3),(-Q16)^(1/3)),'OddsRatio_working_3-way'!AM16-'OddsRatio_working_3-way'!R16/3)</f>
        <v>-0.58735435401814506</v>
      </c>
      <c r="AT16" s="11">
        <f>IF(('OddsRatio_working_3-way'!X16=0),IF(Q16&gt;0,-Q16^(1/3),(-Q16)^(1/3)),'OddsRatio_working_3-way'!AN16-'OddsRatio_working_3-way'!R16/3)</f>
        <v>-0.46175787471806751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1.26</v>
      </c>
      <c r="B17" s="4">
        <f>IF('True_Odds_Calculator_3-way'!B18="","",'True_Odds_Calculator_3-way'!B18)</f>
        <v>6.04</v>
      </c>
      <c r="C17" s="4">
        <f>IF('True_Odds_Calculator_3-way'!C18="","",'True_Odds_Calculator_3-way'!C18)</f>
        <v>13.9</v>
      </c>
      <c r="D17" s="9">
        <f t="shared" si="13"/>
        <v>0.77938105597181451</v>
      </c>
      <c r="E17" s="9">
        <f t="shared" si="14"/>
        <v>0.15414990391586272</v>
      </c>
      <c r="F17" s="9">
        <f t="shared" si="15"/>
        <v>6.6469040112322825E-2</v>
      </c>
      <c r="G17" s="9">
        <f t="shared" si="16"/>
        <v>1.0887285412016641</v>
      </c>
      <c r="H17" s="9">
        <f t="shared" si="17"/>
        <v>1.2830694207124325</v>
      </c>
      <c r="I17" s="9">
        <f t="shared" si="18"/>
        <v>6.487191847656387</v>
      </c>
      <c r="J17" s="9">
        <f t="shared" si="19"/>
        <v>15.044598181501467</v>
      </c>
      <c r="K17" s="11">
        <f t="shared" si="20"/>
        <v>0.79365079365079361</v>
      </c>
      <c r="L17" s="11">
        <f t="shared" si="21"/>
        <v>0.16556291390728478</v>
      </c>
      <c r="M17" s="11">
        <f t="shared" si="22"/>
        <v>7.1942446043165464E-2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-0.15979798942303114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0.17204779222979233</v>
      </c>
      <c r="Q17" s="11">
        <f>2*'OddsRatio_working_3-way'!K17*'OddsRatio_working_3-way'!L17*'OddsRatio_working_3-way'!M17</f>
        <v>1.8906350794482673E-2</v>
      </c>
      <c r="R17" s="11">
        <f t="shared" si="23"/>
        <v>0</v>
      </c>
      <c r="S17" s="11">
        <f t="shared" si="24"/>
        <v>-1.0766580534022392</v>
      </c>
      <c r="T17" s="11">
        <f t="shared" si="25"/>
        <v>-0.11831407180244387</v>
      </c>
      <c r="U17" s="11">
        <f>'OddsRatio_working_3-way'!S17-'OddsRatio_working_3-way'!R17^2/3</f>
        <v>-1.0766580534022392</v>
      </c>
      <c r="V17" s="11">
        <f>'OddsRatio_working_3-way'!S17*'OddsRatio_working_3-way'!R17/3-2*'OddsRatio_working_3-way'!R17^3/27-'OddsRatio_working_3-way'!T17</f>
        <v>0.11831407180244387</v>
      </c>
      <c r="W17" s="11">
        <f>'OddsRatio_working_3-way'!V17^2+4*'OddsRatio_working_3-way'!U17^3/27</f>
        <v>-0.17089867069902373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0.21499819201885023</v>
      </c>
      <c r="Y17" s="11">
        <f>IF('OddsRatio_working_3-way'!W17&gt;=0,IF('OddsRatio_working_3-way'!V17+SQRT('OddsRatio_working_3-way'!W17)&gt;0,0,PI()),ACOS('OddsRatio_working_3-way'!V17/(2*'OddsRatio_working_3-way'!X17)))</f>
        <v>1.2920492347171715</v>
      </c>
      <c r="Z17" s="11">
        <f>'OddsRatio_working_3-way'!X17^(1/3)*COS('OddsRatio_working_3-way'!Y17/3)</f>
        <v>0.54436427060083203</v>
      </c>
      <c r="AA17" s="11">
        <f>'OddsRatio_working_3-way'!X17^(1/3)*COS(('OddsRatio_working_3-way'!Y17+2*PI())/3)</f>
        <v>-0.48878123276039598</v>
      </c>
      <c r="AB17" s="11">
        <f>'OddsRatio_working_3-way'!X17^(1/3)*COS(('OddsRatio_working_3-way'!Y17+4*PI())/3)</f>
        <v>-5.5583037840435646E-2</v>
      </c>
      <c r="AC17" s="11">
        <f>'OddsRatio_working_3-way'!X17^(1/3)*SIN('OddsRatio_working_3-way'!Y17/3)</f>
        <v>0.25010709444949897</v>
      </c>
      <c r="AD17" s="11">
        <f>'OddsRatio_working_3-way'!X17^(1/3)*SIN(('OddsRatio_working_3-way'!Y17+2*PI())/3)</f>
        <v>0.34637974002815752</v>
      </c>
      <c r="AE17" s="11">
        <f>'OddsRatio_working_3-way'!X17^(1/3)*SIN(('OddsRatio_working_3-way'!Y17+4*PI())/3)</f>
        <v>-0.59648683447765649</v>
      </c>
      <c r="AF17" s="11">
        <f>-'OddsRatio_working_3-way'!U17/(3*'OddsRatio_working_3-way'!X17^(1/3))*COS(('OddsRatio_working_3-way'!Y17)/3)</f>
        <v>0.54436427060083203</v>
      </c>
      <c r="AG17" s="11">
        <f>-'OddsRatio_working_3-way'!U17/(3*'OddsRatio_working_3-way'!X17^(1/3))*COS(('OddsRatio_working_3-way'!Y17+2*PI())/3)</f>
        <v>-0.48878123276039598</v>
      </c>
      <c r="AH17" s="11">
        <f>-'OddsRatio_working_3-way'!U17/(3*'OddsRatio_working_3-way'!X17^(1/3))*COS(('OddsRatio_working_3-way'!Y17+4*PI())/3)</f>
        <v>-5.5583037840435646E-2</v>
      </c>
      <c r="AI17" s="11">
        <f>'OddsRatio_working_3-way'!U17/(3*'OddsRatio_working_3-way'!X17^(1/3))*SIN(('OddsRatio_working_3-way'!Y17)/3)</f>
        <v>-0.25010709444949897</v>
      </c>
      <c r="AJ17" s="11">
        <f>'OddsRatio_working_3-way'!U17/(3*'OddsRatio_working_3-way'!X17^(1/3))*SIN(('OddsRatio_working_3-way'!Y17+2*PI())/3)</f>
        <v>-0.34637974002815752</v>
      </c>
      <c r="AK17" s="11">
        <f>'OddsRatio_working_3-way'!U17/(3*'OddsRatio_working_3-way'!X17^(1/3))*SIN(('OddsRatio_working_3-way'!Y17+4*PI())/3)</f>
        <v>0.59648683447765649</v>
      </c>
      <c r="AL17" s="11">
        <f>'OddsRatio_working_3-way'!Z17+'OddsRatio_working_3-way'!AF17</f>
        <v>1.0887285412016641</v>
      </c>
      <c r="AM17" s="11">
        <f>'OddsRatio_working_3-way'!AA17+'OddsRatio_working_3-way'!AG17</f>
        <v>-0.97756246552079196</v>
      </c>
      <c r="AN17" s="11">
        <f>'OddsRatio_working_3-way'!AB17+'OddsRatio_working_3-way'!AH17</f>
        <v>-0.11116607568087129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1.0887285412016641</v>
      </c>
      <c r="AS17" s="11">
        <f>IF(('OddsRatio_working_3-way'!X17=0),IF(Q17&gt;0,-Q17^(1/3),(-Q17)^(1/3)),'OddsRatio_working_3-way'!AM17-'OddsRatio_working_3-way'!R17/3)</f>
        <v>-0.97756246552079196</v>
      </c>
      <c r="AT17" s="11">
        <f>IF(('OddsRatio_working_3-way'!X17=0),IF(Q17&gt;0,-Q17^(1/3),(-Q17)^(1/3)),'OddsRatio_working_3-way'!AN17-'OddsRatio_working_3-way'!R17/3)</f>
        <v>-0.11116607568087129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8.4700000000000006</v>
      </c>
      <c r="B18" s="4">
        <f>IF('True_Odds_Calculator_3-way'!B19="","",'True_Odds_Calculator_3-way'!B19)</f>
        <v>4.58</v>
      </c>
      <c r="C18" s="4">
        <f>IF('True_Odds_Calculator_3-way'!C19="","",'True_Odds_Calculator_3-way'!C19)</f>
        <v>1.44</v>
      </c>
      <c r="D18" s="9">
        <f t="shared" si="13"/>
        <v>0.11158698964360364</v>
      </c>
      <c r="E18" s="9">
        <f t="shared" si="14"/>
        <v>0.20765808985300807</v>
      </c>
      <c r="F18" s="9">
        <f t="shared" si="15"/>
        <v>0.68075492050338859</v>
      </c>
      <c r="G18" s="9">
        <f t="shared" si="16"/>
        <v>1.0658123459752846</v>
      </c>
      <c r="H18" s="9">
        <f t="shared" si="17"/>
        <v>8.9616182244353766</v>
      </c>
      <c r="I18" s="9">
        <f t="shared" si="18"/>
        <v>4.8156081985915193</v>
      </c>
      <c r="J18" s="9">
        <f t="shared" si="19"/>
        <v>1.4689574322291252</v>
      </c>
      <c r="K18" s="11">
        <f t="shared" si="20"/>
        <v>0.11806375442739078</v>
      </c>
      <c r="L18" s="11">
        <f t="shared" si="21"/>
        <v>0.2183406113537118</v>
      </c>
      <c r="M18" s="11">
        <f t="shared" si="22"/>
        <v>0.69444444444444442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-0.21064197810922725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0.20568785455645319</v>
      </c>
      <c r="Q18" s="11">
        <f>2*'OddsRatio_working_3-way'!K18*'OddsRatio_working_3-way'!L18*'OddsRatio_working_3-way'!M18</f>
        <v>3.5802933778320833E-2</v>
      </c>
      <c r="R18" s="11">
        <f t="shared" si="23"/>
        <v>0</v>
      </c>
      <c r="S18" s="11">
        <f t="shared" si="24"/>
        <v>-0.97648083446023703</v>
      </c>
      <c r="T18" s="11">
        <f t="shared" si="25"/>
        <v>-0.16997055430117267</v>
      </c>
      <c r="U18" s="11">
        <f>'OddsRatio_working_3-way'!S18-'OddsRatio_working_3-way'!R18^2/3</f>
        <v>-0.97648083446023703</v>
      </c>
      <c r="V18" s="11">
        <f>'OddsRatio_working_3-way'!S18*'OddsRatio_working_3-way'!R18/3-2*'OddsRatio_working_3-way'!R18^3/27-'OddsRatio_working_3-way'!T18</f>
        <v>0.16997055430117267</v>
      </c>
      <c r="W18" s="11">
        <f>'OddsRatio_working_3-way'!V18^2+4*'OddsRatio_working_3-way'!U18^3/27</f>
        <v>-0.10904911395504996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0.18570076957601567</v>
      </c>
      <c r="Y18" s="11">
        <f>IF('OddsRatio_working_3-way'!W18&gt;=0,IF('OddsRatio_working_3-way'!V18+SQRT('OddsRatio_working_3-way'!W18)&gt;0,0,PI()),ACOS('OddsRatio_working_3-way'!V18/(2*'OddsRatio_working_3-way'!X18)))</f>
        <v>1.0954500761366612</v>
      </c>
      <c r="Z18" s="11">
        <f>'OddsRatio_working_3-way'!X18^(1/3)*COS('OddsRatio_working_3-way'!Y18/3)</f>
        <v>0.53290617298764242</v>
      </c>
      <c r="AA18" s="11">
        <f>'OddsRatio_working_3-way'!X18^(1/3)*COS(('OddsRatio_working_3-way'!Y18+2*PI())/3)</f>
        <v>-0.44288569886695361</v>
      </c>
      <c r="AB18" s="11">
        <f>'OddsRatio_working_3-way'!X18^(1/3)*COS(('OddsRatio_working_3-way'!Y18+4*PI())/3)</f>
        <v>-9.0020474120688976E-2</v>
      </c>
      <c r="AC18" s="11">
        <f>'OddsRatio_working_3-way'!X18^(1/3)*SIN('OddsRatio_working_3-way'!Y18/3)</f>
        <v>0.20372683249491377</v>
      </c>
      <c r="AD18" s="11">
        <f>'OddsRatio_working_3-way'!X18^(1/3)*SIN(('OddsRatio_working_3-way'!Y18+2*PI())/3)</f>
        <v>0.35964686739338603</v>
      </c>
      <c r="AE18" s="11">
        <f>'OddsRatio_working_3-way'!X18^(1/3)*SIN(('OddsRatio_working_3-way'!Y18+4*PI())/3)</f>
        <v>-0.56337369988829977</v>
      </c>
      <c r="AF18" s="11">
        <f>-'OddsRatio_working_3-way'!U18/(3*'OddsRatio_working_3-way'!X18^(1/3))*COS(('OddsRatio_working_3-way'!Y18)/3)</f>
        <v>0.53290617298764231</v>
      </c>
      <c r="AG18" s="11">
        <f>-'OddsRatio_working_3-way'!U18/(3*'OddsRatio_working_3-way'!X18^(1/3))*COS(('OddsRatio_working_3-way'!Y18+2*PI())/3)</f>
        <v>-0.4428856988669535</v>
      </c>
      <c r="AH18" s="11">
        <f>-'OddsRatio_working_3-way'!U18/(3*'OddsRatio_working_3-way'!X18^(1/3))*COS(('OddsRatio_working_3-way'!Y18+4*PI())/3)</f>
        <v>-9.0020474120688948E-2</v>
      </c>
      <c r="AI18" s="11">
        <f>'OddsRatio_working_3-way'!U18/(3*'OddsRatio_working_3-way'!X18^(1/3))*SIN(('OddsRatio_working_3-way'!Y18)/3)</f>
        <v>-0.20372683249491372</v>
      </c>
      <c r="AJ18" s="11">
        <f>'OddsRatio_working_3-way'!U18/(3*'OddsRatio_working_3-way'!X18^(1/3))*SIN(('OddsRatio_working_3-way'!Y18+2*PI())/3)</f>
        <v>-0.35964686739338597</v>
      </c>
      <c r="AK18" s="11">
        <f>'OddsRatio_working_3-way'!U18/(3*'OddsRatio_working_3-way'!X18^(1/3))*SIN(('OddsRatio_working_3-way'!Y18+4*PI())/3)</f>
        <v>0.56337369988829966</v>
      </c>
      <c r="AL18" s="11">
        <f>'OddsRatio_working_3-way'!Z18+'OddsRatio_working_3-way'!AF18</f>
        <v>1.0658123459752846</v>
      </c>
      <c r="AM18" s="11">
        <f>'OddsRatio_working_3-way'!AA18+'OddsRatio_working_3-way'!AG18</f>
        <v>-0.88577139773390712</v>
      </c>
      <c r="AN18" s="11">
        <f>'OddsRatio_working_3-way'!AB18+'OddsRatio_working_3-way'!AH18</f>
        <v>-0.18004094824137792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1.0658123459752846</v>
      </c>
      <c r="AS18" s="11">
        <f>IF(('OddsRatio_working_3-way'!X18=0),IF(Q18&gt;0,-Q18^(1/3),(-Q18)^(1/3)),'OddsRatio_working_3-way'!AM18-'OddsRatio_working_3-way'!R18/3)</f>
        <v>-0.88577139773390712</v>
      </c>
      <c r="AT18" s="11">
        <f>IF(('OddsRatio_working_3-way'!X18=0),IF(Q18&gt;0,-Q18^(1/3),(-Q18)^(1/3)),'OddsRatio_working_3-way'!AN18-'OddsRatio_working_3-way'!R18/3)</f>
        <v>-0.18004094824137792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3.32</v>
      </c>
      <c r="B19" s="4">
        <f>IF('True_Odds_Calculator_3-way'!B20="","",'True_Odds_Calculator_3-way'!B20)</f>
        <v>3.46</v>
      </c>
      <c r="C19" s="4">
        <f>IF('True_Odds_Calculator_3-way'!C20="","",'True_Odds_Calculator_3-way'!C20)</f>
        <v>2.2000000000000002</v>
      </c>
      <c r="D19" s="9">
        <f t="shared" si="13"/>
        <v>0.28706326411260613</v>
      </c>
      <c r="E19" s="9">
        <f t="shared" si="14"/>
        <v>0.27522262415442394</v>
      </c>
      <c r="F19" s="9">
        <f t="shared" si="15"/>
        <v>0.43771411173296987</v>
      </c>
      <c r="G19" s="9">
        <f t="shared" si="16"/>
        <v>1.0704968402794228</v>
      </c>
      <c r="H19" s="9">
        <f t="shared" si="17"/>
        <v>3.4835526694482599</v>
      </c>
      <c r="I19" s="9">
        <f t="shared" si="18"/>
        <v>3.6334222270873799</v>
      </c>
      <c r="J19" s="9">
        <f t="shared" si="19"/>
        <v>2.2845962083353073</v>
      </c>
      <c r="K19" s="11">
        <f t="shared" si="20"/>
        <v>0.30120481927710846</v>
      </c>
      <c r="L19" s="11">
        <f t="shared" si="21"/>
        <v>0.28901734104046245</v>
      </c>
      <c r="M19" s="11">
        <f t="shared" si="22"/>
        <v>0.45454545454545453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-0.27099886672280293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0.23662701251669846</v>
      </c>
      <c r="Q19" s="11">
        <f>2*'OddsRatio_working_3-way'!K19*'OddsRatio_working_3-way'!L19*'OddsRatio_working_3-way'!M19</f>
        <v>7.9139469069129914E-2</v>
      </c>
      <c r="R19" s="11">
        <f t="shared" si="23"/>
        <v>0</v>
      </c>
      <c r="S19" s="11">
        <f t="shared" si="24"/>
        <v>-0.87316605924679946</v>
      </c>
      <c r="T19" s="11">
        <f t="shared" si="25"/>
        <v>-0.29202878235678909</v>
      </c>
      <c r="U19" s="11">
        <f>'OddsRatio_working_3-way'!S19-'OddsRatio_working_3-way'!R19^2/3</f>
        <v>-0.87316605924679946</v>
      </c>
      <c r="V19" s="11">
        <f>'OddsRatio_working_3-way'!S19*'OddsRatio_working_3-way'!R19/3-2*'OddsRatio_working_3-way'!R19^3/27-'OddsRatio_working_3-way'!T19</f>
        <v>0.29202878235678909</v>
      </c>
      <c r="W19" s="11">
        <f>'OddsRatio_working_3-way'!V19^2+4*'OddsRatio_working_3-way'!U19^3/27</f>
        <v>-1.3344133227563698E-2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0.15702304206099227</v>
      </c>
      <c r="Y19" s="11">
        <f>IF('OddsRatio_working_3-way'!W19&gt;=0,IF('OddsRatio_working_3-way'!V19+SQRT('OddsRatio_working_3-way'!W19)&gt;0,0,PI()),ACOS('OddsRatio_working_3-way'!V19/(2*'OddsRatio_working_3-way'!X19)))</f>
        <v>0.37667857869866861</v>
      </c>
      <c r="Z19" s="11">
        <f>'OddsRatio_working_3-way'!X19^(1/3)*COS('OddsRatio_working_3-way'!Y19/3)</f>
        <v>0.5352484201397113</v>
      </c>
      <c r="AA19" s="11">
        <f>'OddsRatio_working_3-way'!X19^(1/3)*COS(('OddsRatio_working_3-way'!Y19+2*PI())/3)</f>
        <v>-0.32613370814629766</v>
      </c>
      <c r="AB19" s="11">
        <f>'OddsRatio_working_3-way'!X19^(1/3)*COS(('OddsRatio_working_3-way'!Y19+4*PI())/3)</f>
        <v>-0.20911471199341344</v>
      </c>
      <c r="AC19" s="11">
        <f>'OddsRatio_working_3-way'!X19^(1/3)*SIN('OddsRatio_working_3-way'!Y19/3)</f>
        <v>6.7560948929167475E-2</v>
      </c>
      <c r="AD19" s="11">
        <f>'OddsRatio_working_3-way'!X19^(1/3)*SIN(('OddsRatio_working_3-way'!Y19+2*PI())/3)</f>
        <v>0.42975825471189255</v>
      </c>
      <c r="AE19" s="11">
        <f>'OddsRatio_working_3-way'!X19^(1/3)*SIN(('OddsRatio_working_3-way'!Y19+4*PI())/3)</f>
        <v>-0.49731920364106008</v>
      </c>
      <c r="AF19" s="11">
        <f>-'OddsRatio_working_3-way'!U19/(3*'OddsRatio_working_3-way'!X19^(1/3))*COS(('OddsRatio_working_3-way'!Y19)/3)</f>
        <v>0.53524842013971141</v>
      </c>
      <c r="AG19" s="11">
        <f>-'OddsRatio_working_3-way'!U19/(3*'OddsRatio_working_3-way'!X19^(1/3))*COS(('OddsRatio_working_3-way'!Y19+2*PI())/3)</f>
        <v>-0.32613370814629777</v>
      </c>
      <c r="AH19" s="11">
        <f>-'OddsRatio_working_3-way'!U19/(3*'OddsRatio_working_3-way'!X19^(1/3))*COS(('OddsRatio_working_3-way'!Y19+4*PI())/3)</f>
        <v>-0.2091147119934135</v>
      </c>
      <c r="AI19" s="11">
        <f>'OddsRatio_working_3-way'!U19/(3*'OddsRatio_working_3-way'!X19^(1/3))*SIN(('OddsRatio_working_3-way'!Y19)/3)</f>
        <v>-6.7560948929167489E-2</v>
      </c>
      <c r="AJ19" s="11">
        <f>'OddsRatio_working_3-way'!U19/(3*'OddsRatio_working_3-way'!X19^(1/3))*SIN(('OddsRatio_working_3-way'!Y19+2*PI())/3)</f>
        <v>-0.42975825471189266</v>
      </c>
      <c r="AK19" s="11">
        <f>'OddsRatio_working_3-way'!U19/(3*'OddsRatio_working_3-way'!X19^(1/3))*SIN(('OddsRatio_working_3-way'!Y19+4*PI())/3)</f>
        <v>0.49731920364106019</v>
      </c>
      <c r="AL19" s="11">
        <f>'OddsRatio_working_3-way'!Z19+'OddsRatio_working_3-way'!AF19</f>
        <v>1.0704968402794228</v>
      </c>
      <c r="AM19" s="11">
        <f>'OddsRatio_working_3-way'!AA19+'OddsRatio_working_3-way'!AG19</f>
        <v>-0.65226741629259544</v>
      </c>
      <c r="AN19" s="11">
        <f>'OddsRatio_working_3-way'!AB19+'OddsRatio_working_3-way'!AH19</f>
        <v>-0.41822942398682694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1.0704968402794228</v>
      </c>
      <c r="AS19" s="11">
        <f>IF(('OddsRatio_working_3-way'!X19=0),IF(Q19&gt;0,-Q19^(1/3),(-Q19)^(1/3)),'OddsRatio_working_3-way'!AM19-'OddsRatio_working_3-way'!R19/3)</f>
        <v>-0.65226741629259544</v>
      </c>
      <c r="AT19" s="11">
        <f>IF(('OddsRatio_working_3-way'!X19=0),IF(Q19&gt;0,-Q19^(1/3),(-Q19)^(1/3)),'OddsRatio_working_3-way'!AN19-'OddsRatio_working_3-way'!R19/3)</f>
        <v>-0.41822942398682694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3.38</v>
      </c>
      <c r="B20" s="4">
        <f>IF('True_Odds_Calculator_3-way'!B21="","",'True_Odds_Calculator_3-way'!B21)</f>
        <v>3</v>
      </c>
      <c r="C20" s="4">
        <f>IF('True_Odds_Calculator_3-way'!C21="","",'True_Odds_Calculator_3-way'!C21)</f>
        <v>2.5099999999999998</v>
      </c>
      <c r="D20" s="9">
        <f t="shared" si="13"/>
        <v>0.28729715535074679</v>
      </c>
      <c r="E20" s="9">
        <f t="shared" si="14"/>
        <v>0.32418737390586944</v>
      </c>
      <c r="F20" s="9">
        <f t="shared" si="15"/>
        <v>0.38851547074338394</v>
      </c>
      <c r="G20" s="9">
        <f t="shared" si="16"/>
        <v>1.0423179316822475</v>
      </c>
      <c r="H20" s="9">
        <f t="shared" si="17"/>
        <v>3.4807166774037488</v>
      </c>
      <c r="I20" s="9">
        <f t="shared" si="18"/>
        <v>3.084635863364495</v>
      </c>
      <c r="J20" s="9">
        <f t="shared" si="19"/>
        <v>2.5739000768401938</v>
      </c>
      <c r="K20" s="11">
        <f t="shared" si="20"/>
        <v>0.29585798816568049</v>
      </c>
      <c r="L20" s="11">
        <f t="shared" si="21"/>
        <v>0.33333333333333331</v>
      </c>
      <c r="M20" s="11">
        <f t="shared" si="22"/>
        <v>0.39840637450199207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-0.28240489717657979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0.2314214542225575</v>
      </c>
      <c r="Q20" s="11">
        <f>2*'OddsRatio_working_3-way'!K20*'OddsRatio_working_3-way'!L20*'OddsRatio_working_3-way'!M20</f>
        <v>7.8581138955028024E-2</v>
      </c>
      <c r="R20" s="11">
        <f t="shared" si="23"/>
        <v>0</v>
      </c>
      <c r="S20" s="11">
        <f t="shared" si="24"/>
        <v>-0.81946685959151833</v>
      </c>
      <c r="T20" s="11">
        <f t="shared" si="25"/>
        <v>-0.27825699816350374</v>
      </c>
      <c r="U20" s="11">
        <f>'OddsRatio_working_3-way'!S20-'OddsRatio_working_3-way'!R20^2/3</f>
        <v>-0.81946685959151833</v>
      </c>
      <c r="V20" s="11">
        <f>'OddsRatio_working_3-way'!S20*'OddsRatio_working_3-way'!R20/3-2*'OddsRatio_working_3-way'!R20^3/27-'OddsRatio_working_3-way'!T20</f>
        <v>0.27825699816350374</v>
      </c>
      <c r="W20" s="11">
        <f>'OddsRatio_working_3-way'!V20^2+4*'OddsRatio_working_3-way'!U20^3/27</f>
        <v>-4.0979686387635356E-3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0.14276285026725935</v>
      </c>
      <c r="Y20" s="11">
        <f>IF('OddsRatio_working_3-way'!W20&gt;=0,IF('OddsRatio_working_3-way'!V20+SQRT('OddsRatio_working_3-way'!W20)&gt;0,0,PI()),ACOS('OddsRatio_working_3-way'!V20/(2*'OddsRatio_working_3-way'!X20)))</f>
        <v>0.22612391579593782</v>
      </c>
      <c r="Z20" s="11">
        <f>'OddsRatio_working_3-way'!X20^(1/3)*COS('OddsRatio_working_3-way'!Y20/3)</f>
        <v>0.52115896584112376</v>
      </c>
      <c r="AA20" s="11">
        <f>'OddsRatio_working_3-way'!X20^(1/3)*COS(('OddsRatio_working_3-way'!Y20+2*PI())/3)</f>
        <v>-0.29466341081095254</v>
      </c>
      <c r="AB20" s="11">
        <f>'OddsRatio_working_3-way'!X20^(1/3)*COS(('OddsRatio_working_3-way'!Y20+4*PI())/3)</f>
        <v>-0.22649555503017135</v>
      </c>
      <c r="AC20" s="11">
        <f>'OddsRatio_working_3-way'!X20^(1/3)*SIN('OddsRatio_working_3-way'!Y20/3)</f>
        <v>3.935672988511376E-2</v>
      </c>
      <c r="AD20" s="11">
        <f>'OddsRatio_working_3-way'!X20^(1/3)*SIN(('OddsRatio_working_3-way'!Y20+2*PI())/3)</f>
        <v>0.43165853888588285</v>
      </c>
      <c r="AE20" s="11">
        <f>'OddsRatio_working_3-way'!X20^(1/3)*SIN(('OddsRatio_working_3-way'!Y20+4*PI())/3)</f>
        <v>-0.47101526877099648</v>
      </c>
      <c r="AF20" s="11">
        <f>-'OddsRatio_working_3-way'!U20/(3*'OddsRatio_working_3-way'!X20^(1/3))*COS(('OddsRatio_working_3-way'!Y20)/3)</f>
        <v>0.52115896584112387</v>
      </c>
      <c r="AG20" s="11">
        <f>-'OddsRatio_working_3-way'!U20/(3*'OddsRatio_working_3-way'!X20^(1/3))*COS(('OddsRatio_working_3-way'!Y20+2*PI())/3)</f>
        <v>-0.2946634108109526</v>
      </c>
      <c r="AH20" s="11">
        <f>-'OddsRatio_working_3-way'!U20/(3*'OddsRatio_working_3-way'!X20^(1/3))*COS(('OddsRatio_working_3-way'!Y20+4*PI())/3)</f>
        <v>-0.22649555503017141</v>
      </c>
      <c r="AI20" s="11">
        <f>'OddsRatio_working_3-way'!U20/(3*'OddsRatio_working_3-way'!X20^(1/3))*SIN(('OddsRatio_working_3-way'!Y20)/3)</f>
        <v>-3.9356729885113767E-2</v>
      </c>
      <c r="AJ20" s="11">
        <f>'OddsRatio_working_3-way'!U20/(3*'OddsRatio_working_3-way'!X20^(1/3))*SIN(('OddsRatio_working_3-way'!Y20+2*PI())/3)</f>
        <v>-0.4316585388858829</v>
      </c>
      <c r="AK20" s="11">
        <f>'OddsRatio_working_3-way'!U20/(3*'OddsRatio_working_3-way'!X20^(1/3))*SIN(('OddsRatio_working_3-way'!Y20+4*PI())/3)</f>
        <v>0.47101526877099659</v>
      </c>
      <c r="AL20" s="11">
        <f>'OddsRatio_working_3-way'!Z20+'OddsRatio_working_3-way'!AF20</f>
        <v>1.0423179316822475</v>
      </c>
      <c r="AM20" s="11">
        <f>'OddsRatio_working_3-way'!AA20+'OddsRatio_working_3-way'!AG20</f>
        <v>-0.58932682162190519</v>
      </c>
      <c r="AN20" s="11">
        <f>'OddsRatio_working_3-way'!AB20+'OddsRatio_working_3-way'!AH20</f>
        <v>-0.45299111006034276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1.0423179316822475</v>
      </c>
      <c r="AS20" s="11">
        <f>IF(('OddsRatio_working_3-way'!X20=0),IF(Q20&gt;0,-Q20^(1/3),(-Q20)^(1/3)),'OddsRatio_working_3-way'!AM20-'OddsRatio_working_3-way'!R20/3)</f>
        <v>-0.58932682162190519</v>
      </c>
      <c r="AT20" s="11">
        <f>IF(('OddsRatio_working_3-way'!X20=0),IF(Q20&gt;0,-Q20^(1/3),(-Q20)^(1/3)),'OddsRatio_working_3-way'!AN20-'OddsRatio_working_3-way'!R20/3)</f>
        <v>-0.45299111006034276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2.27</v>
      </c>
      <c r="B21" s="4">
        <f>IF('True_Odds_Calculator_3-way'!B22="","",'True_Odds_Calculator_3-way'!B22)</f>
        <v>3.05</v>
      </c>
      <c r="C21" s="4">
        <f>IF('True_Odds_Calculator_3-way'!C22="","",'True_Odds_Calculator_3-way'!C22)</f>
        <v>3.86</v>
      </c>
      <c r="D21" s="9">
        <f t="shared" si="13"/>
        <v>0.43021471838807634</v>
      </c>
      <c r="E21" s="9">
        <f t="shared" si="14"/>
        <v>0.31869011237728506</v>
      </c>
      <c r="F21" s="9">
        <f t="shared" si="15"/>
        <v>0.25109516923463865</v>
      </c>
      <c r="G21" s="9">
        <f t="shared" si="16"/>
        <v>1.0428509506180561</v>
      </c>
      <c r="H21" s="9">
        <f t="shared" si="17"/>
        <v>2.3244207072849314</v>
      </c>
      <c r="I21" s="9">
        <f t="shared" si="18"/>
        <v>3.1378444487670145</v>
      </c>
      <c r="J21" s="9">
        <f t="shared" si="19"/>
        <v>3.9825537187676399</v>
      </c>
      <c r="K21" s="11">
        <f t="shared" si="20"/>
        <v>0.44052863436123346</v>
      </c>
      <c r="L21" s="11">
        <f t="shared" si="21"/>
        <v>0.32786885245901642</v>
      </c>
      <c r="M21" s="11">
        <f t="shared" si="22"/>
        <v>0.2590673575129534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-0.27861892608002103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0.23124666273272937</v>
      </c>
      <c r="Q21" s="11">
        <f>2*'OddsRatio_working_3-way'!K21*'OddsRatio_working_3-way'!L21*'OddsRatio_working_3-way'!M21</f>
        <v>7.4837107680494952E-2</v>
      </c>
      <c r="R21" s="11">
        <f t="shared" si="23"/>
        <v>0</v>
      </c>
      <c r="S21" s="11">
        <f t="shared" si="24"/>
        <v>-0.82997471128832767</v>
      </c>
      <c r="T21" s="11">
        <f t="shared" si="25"/>
        <v>-0.26860023019039736</v>
      </c>
      <c r="U21" s="11">
        <f>'OddsRatio_working_3-way'!S21-'OddsRatio_working_3-way'!R21^2/3</f>
        <v>-0.82997471128832767</v>
      </c>
      <c r="V21" s="11">
        <f>'OddsRatio_working_3-way'!S21*'OddsRatio_working_3-way'!R21/3-2*'OddsRatio_working_3-way'!R21^3/27-'OddsRatio_working_3-way'!T21</f>
        <v>0.26860023019039736</v>
      </c>
      <c r="W21" s="11">
        <f>'OddsRatio_working_3-way'!V21^2+4*'OddsRatio_working_3-way'!U21^3/27</f>
        <v>-1.2555358921217064E-2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0.14551756129377608</v>
      </c>
      <c r="Y21" s="11">
        <f>IF('OddsRatio_working_3-way'!W21&gt;=0,IF('OddsRatio_working_3-way'!V21+SQRT('OddsRatio_working_3-way'!W21)&gt;0,0,PI()),ACOS('OddsRatio_working_3-way'!V21/(2*'OddsRatio_working_3-way'!X21)))</f>
        <v>0.39521592305068443</v>
      </c>
      <c r="Z21" s="11">
        <f>'OddsRatio_working_3-way'!X21^(1/3)*COS('OddsRatio_working_3-way'!Y21/3)</f>
        <v>0.52142547530902816</v>
      </c>
      <c r="AA21" s="11">
        <f>'OddsRatio_working_3-way'!X21^(1/3)*COS(('OddsRatio_working_3-way'!Y21+2*PI())/3)</f>
        <v>-0.32054820452949984</v>
      </c>
      <c r="AB21" s="11">
        <f>'OddsRatio_working_3-way'!X21^(1/3)*COS(('OddsRatio_working_3-way'!Y21+4*PI())/3)</f>
        <v>-0.20087727077952847</v>
      </c>
      <c r="AC21" s="11">
        <f>'OddsRatio_working_3-way'!X21^(1/3)*SIN('OddsRatio_working_3-way'!Y21/3)</f>
        <v>6.909204581471988E-2</v>
      </c>
      <c r="AD21" s="11">
        <f>'OddsRatio_working_3-way'!X21^(1/3)*SIN(('OddsRatio_working_3-way'!Y21+2*PI())/3)</f>
        <v>0.41702168489063401</v>
      </c>
      <c r="AE21" s="11">
        <f>'OddsRatio_working_3-way'!X21^(1/3)*SIN(('OddsRatio_working_3-way'!Y21+4*PI())/3)</f>
        <v>-0.48611373070535385</v>
      </c>
      <c r="AF21" s="11">
        <f>-'OddsRatio_working_3-way'!U21/(3*'OddsRatio_working_3-way'!X21^(1/3))*COS(('OddsRatio_working_3-way'!Y21)/3)</f>
        <v>0.52142547530902794</v>
      </c>
      <c r="AG21" s="11">
        <f>-'OddsRatio_working_3-way'!U21/(3*'OddsRatio_working_3-way'!X21^(1/3))*COS(('OddsRatio_working_3-way'!Y21+2*PI())/3)</f>
        <v>-0.32054820452949967</v>
      </c>
      <c r="AH21" s="11">
        <f>-'OddsRatio_working_3-way'!U21/(3*'OddsRatio_working_3-way'!X21^(1/3))*COS(('OddsRatio_working_3-way'!Y21+4*PI())/3)</f>
        <v>-0.20087727077952838</v>
      </c>
      <c r="AI21" s="11">
        <f>'OddsRatio_working_3-way'!U21/(3*'OddsRatio_working_3-way'!X21^(1/3))*SIN(('OddsRatio_working_3-way'!Y21)/3)</f>
        <v>-6.9092045814719852E-2</v>
      </c>
      <c r="AJ21" s="11">
        <f>'OddsRatio_working_3-way'!U21/(3*'OddsRatio_working_3-way'!X21^(1/3))*SIN(('OddsRatio_working_3-way'!Y21+2*PI())/3)</f>
        <v>-0.41702168489063385</v>
      </c>
      <c r="AK21" s="11">
        <f>'OddsRatio_working_3-way'!U21/(3*'OddsRatio_working_3-way'!X21^(1/3))*SIN(('OddsRatio_working_3-way'!Y21+4*PI())/3)</f>
        <v>0.48611373070535363</v>
      </c>
      <c r="AL21" s="11">
        <f>'OddsRatio_working_3-way'!Z21+'OddsRatio_working_3-way'!AF21</f>
        <v>1.0428509506180561</v>
      </c>
      <c r="AM21" s="11">
        <f>'OddsRatio_working_3-way'!AA21+'OddsRatio_working_3-way'!AG21</f>
        <v>-0.64109640905899945</v>
      </c>
      <c r="AN21" s="11">
        <f>'OddsRatio_working_3-way'!AB21+'OddsRatio_working_3-way'!AH21</f>
        <v>-0.40175454155905688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1.0428509506180561</v>
      </c>
      <c r="AS21" s="11">
        <f>IF(('OddsRatio_working_3-way'!X21=0),IF(Q21&gt;0,-Q21^(1/3),(-Q21)^(1/3)),'OddsRatio_working_3-way'!AM21-'OddsRatio_working_3-way'!R21/3)</f>
        <v>-0.64109640905899945</v>
      </c>
      <c r="AT21" s="11">
        <f>IF(('OddsRatio_working_3-way'!X21=0),IF(Q21&gt;0,-Q21^(1/3),(-Q21)^(1/3)),'OddsRatio_working_3-way'!AN21-'OddsRatio_working_3-way'!R21/3)</f>
        <v>-0.40175454155905688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2.77</v>
      </c>
      <c r="B22" s="4">
        <f>IF('True_Odds_Calculator_3-way'!B23="","",'True_Odds_Calculator_3-way'!B23)</f>
        <v>3.47</v>
      </c>
      <c r="C22" s="4">
        <f>IF('True_Odds_Calculator_3-way'!C23="","",'True_Odds_Calculator_3-way'!C23)</f>
        <v>2.61</v>
      </c>
      <c r="D22" s="9">
        <f t="shared" si="13"/>
        <v>0.34990524912813004</v>
      </c>
      <c r="E22" s="9">
        <f t="shared" si="14"/>
        <v>0.27834329423277515</v>
      </c>
      <c r="F22" s="9">
        <f t="shared" si="15"/>
        <v>0.37175145663909465</v>
      </c>
      <c r="G22" s="9">
        <f t="shared" si="16"/>
        <v>1.0496703633320261</v>
      </c>
      <c r="H22" s="9">
        <f t="shared" si="17"/>
        <v>2.8579165430976858</v>
      </c>
      <c r="I22" s="9">
        <f t="shared" si="18"/>
        <v>3.5926857974301045</v>
      </c>
      <c r="J22" s="9">
        <f t="shared" si="19"/>
        <v>2.6899692849645627</v>
      </c>
      <c r="K22" s="11">
        <f t="shared" si="20"/>
        <v>0.36101083032490977</v>
      </c>
      <c r="L22" s="11">
        <f t="shared" si="21"/>
        <v>0.28818443804034583</v>
      </c>
      <c r="M22" s="11">
        <f t="shared" si="22"/>
        <v>0.38314176245210729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-0.28057330275342351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0.23318795559096822</v>
      </c>
      <c r="Q22" s="11">
        <f>2*'OddsRatio_working_3-way'!K22*'OddsRatio_working_3-way'!L22*'OddsRatio_working_3-way'!M22</f>
        <v>7.972237797981821E-2</v>
      </c>
      <c r="R22" s="11">
        <f t="shared" si="23"/>
        <v>0</v>
      </c>
      <c r="S22" s="11">
        <f t="shared" si="24"/>
        <v>-0.8311124162654242</v>
      </c>
      <c r="T22" s="11">
        <f t="shared" si="25"/>
        <v>-0.28414099701382028</v>
      </c>
      <c r="U22" s="11">
        <f>'OddsRatio_working_3-way'!S22-'OddsRatio_working_3-way'!R22^2/3</f>
        <v>-0.8311124162654242</v>
      </c>
      <c r="V22" s="11">
        <f>'OddsRatio_working_3-way'!S22*'OddsRatio_working_3-way'!R22/3-2*'OddsRatio_working_3-way'!R22^3/27-'OddsRatio_working_3-way'!T22</f>
        <v>0.28414099701382028</v>
      </c>
      <c r="W22" s="11">
        <f>'OddsRatio_working_3-way'!V22^2+4*'OddsRatio_working_3-way'!U22^3/27</f>
        <v>-4.3141328341408242E-3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0.14581687061014978</v>
      </c>
      <c r="Y22" s="11">
        <f>IF('OddsRatio_working_3-way'!W22&gt;=0,IF('OddsRatio_working_3-way'!V22+SQRT('OddsRatio_working_3-way'!W22)&gt;0,0,PI()),ACOS('OddsRatio_working_3-way'!V22/(2*'OddsRatio_working_3-way'!X22)))</f>
        <v>0.2271699137820582</v>
      </c>
      <c r="Z22" s="11">
        <f>'OddsRatio_working_3-way'!X22^(1/3)*COS('OddsRatio_working_3-way'!Y22/3)</f>
        <v>0.52483518166601306</v>
      </c>
      <c r="AA22" s="11">
        <f>'OddsRatio_working_3-way'!X22^(1/3)*COS(('OddsRatio_working_3-way'!Y22+2*PI())/3)</f>
        <v>-0.29690132802256275</v>
      </c>
      <c r="AB22" s="11">
        <f>'OddsRatio_working_3-way'!X22^(1/3)*COS(('OddsRatio_working_3-way'!Y22+4*PI())/3)</f>
        <v>-0.22793385364345037</v>
      </c>
      <c r="AC22" s="11">
        <f>'OddsRatio_working_3-way'!X22^(1/3)*SIN('OddsRatio_working_3-way'!Y22/3)</f>
        <v>3.9818389898109381E-2</v>
      </c>
      <c r="AD22" s="11">
        <f>'OddsRatio_working_3-way'!X22^(1/3)*SIN(('OddsRatio_working_3-way'!Y22+2*PI())/3)</f>
        <v>0.43461140517353353</v>
      </c>
      <c r="AE22" s="11">
        <f>'OddsRatio_working_3-way'!X22^(1/3)*SIN(('OddsRatio_working_3-way'!Y22+4*PI())/3)</f>
        <v>-0.47442979507164268</v>
      </c>
      <c r="AF22" s="11">
        <f>-'OddsRatio_working_3-way'!U22/(3*'OddsRatio_working_3-way'!X22^(1/3))*COS(('OddsRatio_working_3-way'!Y22)/3)</f>
        <v>0.52483518166601306</v>
      </c>
      <c r="AG22" s="11">
        <f>-'OddsRatio_working_3-way'!U22/(3*'OddsRatio_working_3-way'!X22^(1/3))*COS(('OddsRatio_working_3-way'!Y22+2*PI())/3)</f>
        <v>-0.29690132802256275</v>
      </c>
      <c r="AH22" s="11">
        <f>-'OddsRatio_working_3-way'!U22/(3*'OddsRatio_working_3-way'!X22^(1/3))*COS(('OddsRatio_working_3-way'!Y22+4*PI())/3)</f>
        <v>-0.22793385364345037</v>
      </c>
      <c r="AI22" s="11">
        <f>'OddsRatio_working_3-way'!U22/(3*'OddsRatio_working_3-way'!X22^(1/3))*SIN(('OddsRatio_working_3-way'!Y22)/3)</f>
        <v>-3.9818389898109381E-2</v>
      </c>
      <c r="AJ22" s="11">
        <f>'OddsRatio_working_3-way'!U22/(3*'OddsRatio_working_3-way'!X22^(1/3))*SIN(('OddsRatio_working_3-way'!Y22+2*PI())/3)</f>
        <v>-0.43461140517353353</v>
      </c>
      <c r="AK22" s="11">
        <f>'OddsRatio_working_3-way'!U22/(3*'OddsRatio_working_3-way'!X22^(1/3))*SIN(('OddsRatio_working_3-way'!Y22+4*PI())/3)</f>
        <v>0.47442979507164268</v>
      </c>
      <c r="AL22" s="11">
        <f>'OddsRatio_working_3-way'!Z22+'OddsRatio_working_3-way'!AF22</f>
        <v>1.0496703633320261</v>
      </c>
      <c r="AM22" s="11">
        <f>'OddsRatio_working_3-way'!AA22+'OddsRatio_working_3-way'!AG22</f>
        <v>-0.5938026560451255</v>
      </c>
      <c r="AN22" s="11">
        <f>'OddsRatio_working_3-way'!AB22+'OddsRatio_working_3-way'!AH22</f>
        <v>-0.45586770728690074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1.0496703633320261</v>
      </c>
      <c r="AS22" s="11">
        <f>IF(('OddsRatio_working_3-way'!X22=0),IF(Q22&gt;0,-Q22^(1/3),(-Q22)^(1/3)),'OddsRatio_working_3-way'!AM22-'OddsRatio_working_3-way'!R22/3)</f>
        <v>-0.5938026560451255</v>
      </c>
      <c r="AT22" s="11">
        <f>IF(('OddsRatio_working_3-way'!X22=0),IF(Q22&gt;0,-Q22^(1/3),(-Q22)^(1/3)),'OddsRatio_working_3-way'!AN22-'OddsRatio_working_3-way'!R22/3)</f>
        <v>-0.45586770728690074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2.76</v>
      </c>
      <c r="B23" s="4">
        <f>IF('True_Odds_Calculator_3-way'!B24="","",'True_Odds_Calculator_3-way'!B24)</f>
        <v>3.85</v>
      </c>
      <c r="C23" s="4">
        <f>IF('True_Odds_Calculator_3-way'!C24="","",'True_Odds_Calculator_3-way'!C24)</f>
        <v>2.37</v>
      </c>
      <c r="D23" s="9">
        <f t="shared" si="13"/>
        <v>0.34707519181629443</v>
      </c>
      <c r="E23" s="9">
        <f t="shared" si="14"/>
        <v>0.247139739110948</v>
      </c>
      <c r="F23" s="9">
        <f t="shared" si="15"/>
        <v>0.40578506907275769</v>
      </c>
      <c r="G23" s="9">
        <f t="shared" si="16"/>
        <v>1.0688750259228872</v>
      </c>
      <c r="H23" s="9">
        <f t="shared" si="17"/>
        <v>2.8812200456242811</v>
      </c>
      <c r="I23" s="9">
        <f t="shared" si="18"/>
        <v>4.0462938238802293</v>
      </c>
      <c r="J23" s="9">
        <f t="shared" si="19"/>
        <v>2.4643587855143556</v>
      </c>
      <c r="K23" s="11">
        <f t="shared" si="20"/>
        <v>0.3623188405797102</v>
      </c>
      <c r="L23" s="11">
        <f t="shared" si="21"/>
        <v>0.25974025974025972</v>
      </c>
      <c r="M23" s="11">
        <f t="shared" si="22"/>
        <v>0.42194092827004215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-0.27287260528867574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0.23745593365846529</v>
      </c>
      <c r="Q23" s="11">
        <f>2*'OddsRatio_working_3-way'!K23*'OddsRatio_working_3-way'!L23*'OddsRatio_working_3-way'!M23</f>
        <v>7.94167002202225E-2</v>
      </c>
      <c r="R23" s="11">
        <f t="shared" si="23"/>
        <v>0</v>
      </c>
      <c r="S23" s="11">
        <f t="shared" si="24"/>
        <v>-0.87020803501786981</v>
      </c>
      <c r="T23" s="11">
        <f t="shared" si="25"/>
        <v>-0.29103947659460527</v>
      </c>
      <c r="U23" s="11">
        <f>'OddsRatio_working_3-way'!S23-'OddsRatio_working_3-way'!R23^2/3</f>
        <v>-0.87020803501786981</v>
      </c>
      <c r="V23" s="11">
        <f>'OddsRatio_working_3-way'!S23*'OddsRatio_working_3-way'!R23/3-2*'OddsRatio_working_3-way'!R23^3/27-'OddsRatio_working_3-way'!T23</f>
        <v>0.29103947659460527</v>
      </c>
      <c r="W23" s="11">
        <f>'OddsRatio_working_3-way'!V23^2+4*'OddsRatio_working_3-way'!U23^3/27</f>
        <v>-1.292202277926334E-2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0.15622579789820656</v>
      </c>
      <c r="Y23" s="11">
        <f>IF('OddsRatio_working_3-way'!W23&gt;=0,IF('OddsRatio_working_3-way'!V23+SQRT('OddsRatio_working_3-way'!W23)&gt;0,0,PI()),ACOS('OddsRatio_working_3-way'!V23/(2*'OddsRatio_working_3-way'!X23)))</f>
        <v>0.37236201705255056</v>
      </c>
      <c r="Z23" s="11">
        <f>'OddsRatio_working_3-way'!X23^(1/3)*COS('OddsRatio_working_3-way'!Y23/3)</f>
        <v>0.53443751296144371</v>
      </c>
      <c r="AA23" s="11">
        <f>'OddsRatio_working_3-way'!X23^(1/3)*COS(('OddsRatio_working_3-way'!Y23+2*PI())/3)</f>
        <v>-0.3249631701426291</v>
      </c>
      <c r="AB23" s="11">
        <f>'OddsRatio_working_3-way'!X23^(1/3)*COS(('OddsRatio_working_3-way'!Y23+4*PI())/3)</f>
        <v>-0.20947434281881477</v>
      </c>
      <c r="AC23" s="11">
        <f>'OddsRatio_working_3-way'!X23^(1/3)*SIN('OddsRatio_working_3-way'!Y23/3)</f>
        <v>6.6677505543798629E-2</v>
      </c>
      <c r="AD23" s="11">
        <f>'OddsRatio_working_3-way'!X23^(1/3)*SIN(('OddsRatio_working_3-way'!Y23+2*PI())/3)</f>
        <v>0.4294977101880863</v>
      </c>
      <c r="AE23" s="11">
        <f>'OddsRatio_working_3-way'!X23^(1/3)*SIN(('OddsRatio_working_3-way'!Y23+4*PI())/3)</f>
        <v>-0.49617521573188472</v>
      </c>
      <c r="AF23" s="11">
        <f>-'OddsRatio_working_3-way'!U23/(3*'OddsRatio_working_3-way'!X23^(1/3))*COS(('OddsRatio_working_3-way'!Y23)/3)</f>
        <v>0.53443751296144359</v>
      </c>
      <c r="AG23" s="11">
        <f>-'OddsRatio_working_3-way'!U23/(3*'OddsRatio_working_3-way'!X23^(1/3))*COS(('OddsRatio_working_3-way'!Y23+2*PI())/3)</f>
        <v>-0.32496317014262904</v>
      </c>
      <c r="AH23" s="11">
        <f>-'OddsRatio_working_3-way'!U23/(3*'OddsRatio_working_3-way'!X23^(1/3))*COS(('OddsRatio_working_3-way'!Y23+4*PI())/3)</f>
        <v>-0.20947434281881475</v>
      </c>
      <c r="AI23" s="11">
        <f>'OddsRatio_working_3-way'!U23/(3*'OddsRatio_working_3-way'!X23^(1/3))*SIN(('OddsRatio_working_3-way'!Y23)/3)</f>
        <v>-6.6677505543798615E-2</v>
      </c>
      <c r="AJ23" s="11">
        <f>'OddsRatio_working_3-way'!U23/(3*'OddsRatio_working_3-way'!X23^(1/3))*SIN(('OddsRatio_working_3-way'!Y23+2*PI())/3)</f>
        <v>-0.42949771018808619</v>
      </c>
      <c r="AK23" s="11">
        <f>'OddsRatio_working_3-way'!U23/(3*'OddsRatio_working_3-way'!X23^(1/3))*SIN(('OddsRatio_working_3-way'!Y23+4*PI())/3)</f>
        <v>0.49617521573188461</v>
      </c>
      <c r="AL23" s="11">
        <f>'OddsRatio_working_3-way'!Z23+'OddsRatio_working_3-way'!AF23</f>
        <v>1.0688750259228872</v>
      </c>
      <c r="AM23" s="11">
        <f>'OddsRatio_working_3-way'!AA23+'OddsRatio_working_3-way'!AG23</f>
        <v>-0.6499263402852582</v>
      </c>
      <c r="AN23" s="11">
        <f>'OddsRatio_working_3-way'!AB23+'OddsRatio_working_3-way'!AH23</f>
        <v>-0.41894868563762955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1.0688750259228872</v>
      </c>
      <c r="AS23" s="11">
        <f>IF(('OddsRatio_working_3-way'!X23=0),IF(Q23&gt;0,-Q23^(1/3),(-Q23)^(1/3)),'OddsRatio_working_3-way'!AM23-'OddsRatio_working_3-way'!R23/3)</f>
        <v>-0.6499263402852582</v>
      </c>
      <c r="AT23" s="11">
        <f>IF(('OddsRatio_working_3-way'!X23=0),IF(Q23&gt;0,-Q23^(1/3),(-Q23)^(1/3)),'OddsRatio_working_3-way'!AN23-'OddsRatio_working_3-way'!R23/3)</f>
        <v>-0.41894868563762955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2.93</v>
      </c>
      <c r="B24" s="4">
        <f>IF('True_Odds_Calculator_3-way'!B25="","",'True_Odds_Calculator_3-way'!B25)</f>
        <v>3.88</v>
      </c>
      <c r="C24" s="4">
        <f>IF('True_Odds_Calculator_3-way'!C25="","",'True_Odds_Calculator_3-way'!C25)</f>
        <v>2.25</v>
      </c>
      <c r="D24" s="9">
        <f t="shared" si="13"/>
        <v>0.3265706850508856</v>
      </c>
      <c r="E24" s="9">
        <f t="shared" si="14"/>
        <v>0.24526879929329434</v>
      </c>
      <c r="F24" s="9">
        <f t="shared" si="15"/>
        <v>0.42816051565582025</v>
      </c>
      <c r="G24" s="9">
        <f t="shared" si="16"/>
        <v>1.0684581383564229</v>
      </c>
      <c r="H24" s="9">
        <f t="shared" si="17"/>
        <v>3.0621242070278964</v>
      </c>
      <c r="I24" s="9">
        <f t="shared" si="18"/>
        <v>4.0771594384664978</v>
      </c>
      <c r="J24" s="9">
        <f t="shared" si="19"/>
        <v>2.3355726729455286</v>
      </c>
      <c r="K24" s="11">
        <f t="shared" si="20"/>
        <v>0.34129692832764502</v>
      </c>
      <c r="L24" s="11">
        <f t="shared" si="21"/>
        <v>0.25773195876288663</v>
      </c>
      <c r="M24" s="11">
        <f t="shared" si="22"/>
        <v>0.44444444444444442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-0.27163013264839386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0.23691401897657832</v>
      </c>
      <c r="Q24" s="11">
        <f>2*'OddsRatio_working_3-way'!K24*'OddsRatio_working_3-way'!L24*'OddsRatio_working_3-way'!M24</f>
        <v>7.8189445206791525E-2</v>
      </c>
      <c r="R24" s="11">
        <f t="shared" si="23"/>
        <v>0</v>
      </c>
      <c r="S24" s="11">
        <f t="shared" si="24"/>
        <v>-0.87219343696027596</v>
      </c>
      <c r="T24" s="11">
        <f t="shared" si="25"/>
        <v>-0.28785261945883694</v>
      </c>
      <c r="U24" s="11">
        <f>'OddsRatio_working_3-way'!S24-'OddsRatio_working_3-way'!R24^2/3</f>
        <v>-0.87219343696027596</v>
      </c>
      <c r="V24" s="11">
        <f>'OddsRatio_working_3-way'!S24*'OddsRatio_working_3-way'!R24/3-2*'OddsRatio_working_3-way'!R24^3/27-'OddsRatio_working_3-way'!T24</f>
        <v>0.28785261945883694</v>
      </c>
      <c r="W24" s="11">
        <f>'OddsRatio_working_3-way'!V24^2+4*'OddsRatio_working_3-way'!U24^3/27</f>
        <v>-1.5436603544932065E-2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0.15676075248148535</v>
      </c>
      <c r="Y24" s="11">
        <f>IF('OddsRatio_working_3-way'!W24&gt;=0,IF('OddsRatio_working_3-way'!V24+SQRT('OddsRatio_working_3-way'!W24)&gt;0,0,PI()),ACOS('OddsRatio_working_3-way'!V24/(2*'OddsRatio_working_3-way'!X24)))</f>
        <v>0.40746791723031461</v>
      </c>
      <c r="Z24" s="11">
        <f>'OddsRatio_working_3-way'!X24^(1/3)*COS('OddsRatio_working_3-way'!Y24/3)</f>
        <v>0.53422906917821156</v>
      </c>
      <c r="AA24" s="11">
        <f>'OddsRatio_working_3-way'!X24^(1/3)*COS(('OddsRatio_working_3-way'!Y24+2*PI())/3)</f>
        <v>-0.33034297339479873</v>
      </c>
      <c r="AB24" s="11">
        <f>'OddsRatio_working_3-way'!X24^(1/3)*COS(('OddsRatio_working_3-way'!Y24+4*PI())/3)</f>
        <v>-0.20388609578341277</v>
      </c>
      <c r="AC24" s="11">
        <f>'OddsRatio_working_3-way'!X24^(1/3)*SIN('OddsRatio_working_3-way'!Y24/3)</f>
        <v>7.3009912329813242E-2</v>
      </c>
      <c r="AD24" s="11">
        <f>'OddsRatio_working_3-way'!X24^(1/3)*SIN(('OddsRatio_working_3-way'!Y24+2*PI())/3)</f>
        <v>0.42615098918353894</v>
      </c>
      <c r="AE24" s="11">
        <f>'OddsRatio_working_3-way'!X24^(1/3)*SIN(('OddsRatio_working_3-way'!Y24+4*PI())/3)</f>
        <v>-0.49916090151335213</v>
      </c>
      <c r="AF24" s="11">
        <f>-'OddsRatio_working_3-way'!U24/(3*'OddsRatio_working_3-way'!X24^(1/3))*COS(('OddsRatio_working_3-way'!Y24)/3)</f>
        <v>0.53422906917821145</v>
      </c>
      <c r="AG24" s="11">
        <f>-'OddsRatio_working_3-way'!U24/(3*'OddsRatio_working_3-way'!X24^(1/3))*COS(('OddsRatio_working_3-way'!Y24+2*PI())/3)</f>
        <v>-0.33034297339479868</v>
      </c>
      <c r="AH24" s="11">
        <f>-'OddsRatio_working_3-way'!U24/(3*'OddsRatio_working_3-way'!X24^(1/3))*COS(('OddsRatio_working_3-way'!Y24+4*PI())/3)</f>
        <v>-0.20388609578341271</v>
      </c>
      <c r="AI24" s="11">
        <f>'OddsRatio_working_3-way'!U24/(3*'OddsRatio_working_3-way'!X24^(1/3))*SIN(('OddsRatio_working_3-way'!Y24)/3)</f>
        <v>-7.3009912329813229E-2</v>
      </c>
      <c r="AJ24" s="11">
        <f>'OddsRatio_working_3-way'!U24/(3*'OddsRatio_working_3-way'!X24^(1/3))*SIN(('OddsRatio_working_3-way'!Y24+2*PI())/3)</f>
        <v>-0.42615098918353883</v>
      </c>
      <c r="AK24" s="11">
        <f>'OddsRatio_working_3-way'!U24/(3*'OddsRatio_working_3-way'!X24^(1/3))*SIN(('OddsRatio_working_3-way'!Y24+4*PI())/3)</f>
        <v>0.49916090151335202</v>
      </c>
      <c r="AL24" s="11">
        <f>'OddsRatio_working_3-way'!Z24+'OddsRatio_working_3-way'!AF24</f>
        <v>1.0684581383564229</v>
      </c>
      <c r="AM24" s="11">
        <f>'OddsRatio_working_3-way'!AA24+'OddsRatio_working_3-way'!AG24</f>
        <v>-0.66068594678959736</v>
      </c>
      <c r="AN24" s="11">
        <f>'OddsRatio_working_3-way'!AB24+'OddsRatio_working_3-way'!AH24</f>
        <v>-0.40777219156682548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1.0684581383564229</v>
      </c>
      <c r="AS24" s="11">
        <f>IF(('OddsRatio_working_3-way'!X24=0),IF(Q24&gt;0,-Q24^(1/3),(-Q24)^(1/3)),'OddsRatio_working_3-way'!AM24-'OddsRatio_working_3-way'!R24/3)</f>
        <v>-0.66068594678959736</v>
      </c>
      <c r="AT24" s="11">
        <f>IF(('OddsRatio_working_3-way'!X24=0),IF(Q24&gt;0,-Q24^(1/3),(-Q24)^(1/3)),'OddsRatio_working_3-way'!AN24-'OddsRatio_working_3-way'!R24/3)</f>
        <v>-0.40777219156682548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3.56</v>
      </c>
      <c r="C25" s="4">
        <f>IF('True_Odds_Calculator_3-way'!C26="","",'True_Odds_Calculator_3-way'!C26)</f>
        <v>3.73</v>
      </c>
      <c r="D25" s="9">
        <f t="shared" si="13"/>
        <v>0.4779066957511704</v>
      </c>
      <c r="E25" s="9">
        <f t="shared" si="14"/>
        <v>0.26724698408687875</v>
      </c>
      <c r="F25" s="9">
        <f t="shared" si="15"/>
        <v>0.25484632016195091</v>
      </c>
      <c r="G25" s="9">
        <f t="shared" si="16"/>
        <v>1.0710378933519138</v>
      </c>
      <c r="H25" s="9">
        <f t="shared" si="17"/>
        <v>2.0924586512189518</v>
      </c>
      <c r="I25" s="9">
        <f t="shared" si="18"/>
        <v>3.741857006980899</v>
      </c>
      <c r="J25" s="9">
        <f t="shared" si="19"/>
        <v>3.9239334488507245</v>
      </c>
      <c r="K25" s="11">
        <f t="shared" si="20"/>
        <v>0.49504950495049505</v>
      </c>
      <c r="L25" s="11">
        <f t="shared" si="21"/>
        <v>0.2808988764044944</v>
      </c>
      <c r="M25" s="11">
        <f t="shared" si="22"/>
        <v>0.26809651474530832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-0.26576181731797899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0.23524432751736779</v>
      </c>
      <c r="Q25" s="11">
        <f>2*'OddsRatio_working_3-way'!K25*'OddsRatio_working_3-way'!L25*'OddsRatio_working_3-way'!M25</f>
        <v>7.4562385900908981E-2</v>
      </c>
      <c r="R25" s="11">
        <f t="shared" si="23"/>
        <v>0</v>
      </c>
      <c r="S25" s="11">
        <f t="shared" si="24"/>
        <v>-0.88516977303742017</v>
      </c>
      <c r="T25" s="11">
        <f t="shared" si="25"/>
        <v>-0.28056094232564832</v>
      </c>
      <c r="U25" s="11">
        <f>'OddsRatio_working_3-way'!S25-'OddsRatio_working_3-way'!R25^2/3</f>
        <v>-0.88516977303742017</v>
      </c>
      <c r="V25" s="11">
        <f>'OddsRatio_working_3-way'!S25*'OddsRatio_working_3-way'!R25/3-2*'OddsRatio_working_3-way'!R25^3/27-'OddsRatio_working_3-way'!T25</f>
        <v>0.28056094232564832</v>
      </c>
      <c r="W25" s="11">
        <f>'OddsRatio_working_3-way'!V25^2+4*'OddsRatio_working_3-way'!U25^3/27</f>
        <v>-2.4034166973396276E-2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0.16027211963723761</v>
      </c>
      <c r="Y25" s="11">
        <f>IF('OddsRatio_working_3-way'!W25&gt;=0,IF('OddsRatio_working_3-way'!V25+SQRT('OddsRatio_working_3-way'!W25)&gt;0,0,PI()),ACOS('OddsRatio_working_3-way'!V25/(2*'OddsRatio_working_3-way'!X25)))</f>
        <v>0.50481422029916678</v>
      </c>
      <c r="Z25" s="11">
        <f>'OddsRatio_working_3-way'!X25^(1/3)*COS('OddsRatio_working_3-way'!Y25/3)</f>
        <v>0.5355189466759569</v>
      </c>
      <c r="AA25" s="11">
        <f>'OddsRatio_working_3-way'!X25^(1/3)*COS(('OddsRatio_working_3-way'!Y25+2*PI())/3)</f>
        <v>-0.34654422168853338</v>
      </c>
      <c r="AB25" s="11">
        <f>'OddsRatio_working_3-way'!X25^(1/3)*COS(('OddsRatio_working_3-way'!Y25+4*PI())/3)</f>
        <v>-0.18897472498742365</v>
      </c>
      <c r="AC25" s="11">
        <f>'OddsRatio_working_3-way'!X25^(1/3)*SIN('OddsRatio_working_3-way'!Y25/3)</f>
        <v>9.0972791336459552E-2</v>
      </c>
      <c r="AD25" s="11">
        <f>'OddsRatio_working_3-way'!X25^(1/3)*SIN(('OddsRatio_working_3-way'!Y25+2*PI())/3)</f>
        <v>0.41828661636103309</v>
      </c>
      <c r="AE25" s="11">
        <f>'OddsRatio_working_3-way'!X25^(1/3)*SIN(('OddsRatio_working_3-way'!Y25+4*PI())/3)</f>
        <v>-0.50925940769749256</v>
      </c>
      <c r="AF25" s="11">
        <f>-'OddsRatio_working_3-way'!U25/(3*'OddsRatio_working_3-way'!X25^(1/3))*COS(('OddsRatio_working_3-way'!Y25)/3)</f>
        <v>0.53551894667595679</v>
      </c>
      <c r="AG25" s="11">
        <f>-'OddsRatio_working_3-way'!U25/(3*'OddsRatio_working_3-way'!X25^(1/3))*COS(('OddsRatio_working_3-way'!Y25+2*PI())/3)</f>
        <v>-0.34654422168853333</v>
      </c>
      <c r="AH25" s="11">
        <f>-'OddsRatio_working_3-way'!U25/(3*'OddsRatio_working_3-way'!X25^(1/3))*COS(('OddsRatio_working_3-way'!Y25+4*PI())/3)</f>
        <v>-0.1889747249874236</v>
      </c>
      <c r="AI25" s="11">
        <f>'OddsRatio_working_3-way'!U25/(3*'OddsRatio_working_3-way'!X25^(1/3))*SIN(('OddsRatio_working_3-way'!Y25)/3)</f>
        <v>-9.0972791336459538E-2</v>
      </c>
      <c r="AJ25" s="11">
        <f>'OddsRatio_working_3-way'!U25/(3*'OddsRatio_working_3-way'!X25^(1/3))*SIN(('OddsRatio_working_3-way'!Y25+2*PI())/3)</f>
        <v>-0.41828661636103298</v>
      </c>
      <c r="AK25" s="11">
        <f>'OddsRatio_working_3-way'!U25/(3*'OddsRatio_working_3-way'!X25^(1/3))*SIN(('OddsRatio_working_3-way'!Y25+4*PI())/3)</f>
        <v>0.50925940769749256</v>
      </c>
      <c r="AL25" s="11">
        <f>'OddsRatio_working_3-way'!Z25+'OddsRatio_working_3-way'!AF25</f>
        <v>1.0710378933519138</v>
      </c>
      <c r="AM25" s="11">
        <f>'OddsRatio_working_3-way'!AA25+'OddsRatio_working_3-way'!AG25</f>
        <v>-0.69308844337706677</v>
      </c>
      <c r="AN25" s="11">
        <f>'OddsRatio_working_3-way'!AB25+'OddsRatio_working_3-way'!AH25</f>
        <v>-0.37794944997484725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1.0710378933519138</v>
      </c>
      <c r="AS25" s="11">
        <f>IF(('OddsRatio_working_3-way'!X25=0),IF(Q25&gt;0,-Q25^(1/3),(-Q25)^(1/3)),'OddsRatio_working_3-way'!AM25-'OddsRatio_working_3-way'!R25/3)</f>
        <v>-0.69308844337706677</v>
      </c>
      <c r="AT25" s="11">
        <f>IF(('OddsRatio_working_3-way'!X25=0),IF(Q25&gt;0,-Q25^(1/3),(-Q25)^(1/3)),'OddsRatio_working_3-way'!AN25-'OddsRatio_working_3-way'!R25/3)</f>
        <v>-0.37794944997484725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3.89</v>
      </c>
      <c r="C26" s="4">
        <f>IF('True_Odds_Calculator_3-way'!C27="","",'True_Odds_Calculator_3-way'!C27)</f>
        <v>3.5</v>
      </c>
      <c r="D26" s="9">
        <f t="shared" si="13"/>
        <v>0.47160668078430851</v>
      </c>
      <c r="E26" s="9">
        <f t="shared" si="14"/>
        <v>0.25011649933445845</v>
      </c>
      <c r="F26" s="9">
        <f t="shared" si="15"/>
        <v>0.27827681988123326</v>
      </c>
      <c r="G26" s="9">
        <f t="shared" si="16"/>
        <v>1.0374176051412309</v>
      </c>
      <c r="H26" s="9">
        <f t="shared" si="17"/>
        <v>2.12041101355253</v>
      </c>
      <c r="I26" s="9">
        <f t="shared" si="18"/>
        <v>3.9981368788581571</v>
      </c>
      <c r="J26" s="9">
        <f t="shared" si="19"/>
        <v>3.5935440128530773</v>
      </c>
      <c r="K26" s="11">
        <f t="shared" si="20"/>
        <v>0.48076923076923073</v>
      </c>
      <c r="L26" s="11">
        <f t="shared" si="21"/>
        <v>0.25706940874035988</v>
      </c>
      <c r="M26" s="11">
        <f t="shared" si="22"/>
        <v>0.2857142857142857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-0.27553744456058105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0.22846690584479787</v>
      </c>
      <c r="Q26" s="11">
        <f>2*'OddsRatio_working_3-way'!K26*'OddsRatio_working_3-way'!L26*'OddsRatio_working_3-way'!M26</f>
        <v>7.0623463939659292E-2</v>
      </c>
      <c r="R26" s="11">
        <f t="shared" si="23"/>
        <v>0</v>
      </c>
      <c r="S26" s="11">
        <f t="shared" si="24"/>
        <v>-0.82916826861463466</v>
      </c>
      <c r="T26" s="11">
        <f t="shared" si="25"/>
        <v>-0.2563116749967958</v>
      </c>
      <c r="U26" s="11">
        <f>'OddsRatio_working_3-way'!S26-'OddsRatio_working_3-way'!R26^2/3</f>
        <v>-0.82916826861463466</v>
      </c>
      <c r="V26" s="11">
        <f>'OddsRatio_working_3-way'!S26*'OddsRatio_working_3-way'!R26/3-2*'OddsRatio_working_3-way'!R26^3/27-'OddsRatio_working_3-way'!T26</f>
        <v>0.2563116749967958</v>
      </c>
      <c r="W26" s="11">
        <f>'OddsRatio_working_3-way'!V26^2+4*'OddsRatio_working_3-way'!U26^3/27</f>
        <v>-1.8759107881887338E-2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0.14530552520598658</v>
      </c>
      <c r="Y26" s="11">
        <f>IF('OddsRatio_working_3-way'!W26&gt;=0,IF('OddsRatio_working_3-way'!V26+SQRT('OddsRatio_working_3-way'!W26)&gt;0,0,PI()),ACOS('OddsRatio_working_3-way'!V26/(2*'OddsRatio_working_3-way'!X26)))</f>
        <v>0.49075989274861254</v>
      </c>
      <c r="Z26" s="11">
        <f>'OddsRatio_working_3-way'!X26^(1/3)*COS('OddsRatio_working_3-way'!Y26/3)</f>
        <v>0.51870880257061558</v>
      </c>
      <c r="AA26" s="11">
        <f>'OddsRatio_working_3-way'!X26^(1/3)*COS(('OddsRatio_working_3-way'!Y26+2*PI())/3)</f>
        <v>-0.33350256886534535</v>
      </c>
      <c r="AB26" s="11">
        <f>'OddsRatio_working_3-way'!X26^(1/3)*COS(('OddsRatio_working_3-way'!Y26+4*PI())/3)</f>
        <v>-0.18520623370526987</v>
      </c>
      <c r="AC26" s="11">
        <f>'OddsRatio_working_3-way'!X26^(1/3)*SIN('OddsRatio_working_3-way'!Y26/3)</f>
        <v>8.5618929024504478E-2</v>
      </c>
      <c r="AD26" s="11">
        <f>'OddsRatio_working_3-way'!X26^(1/3)*SIN(('OddsRatio_working_3-way'!Y26+2*PI())/3)</f>
        <v>0.4064055356805078</v>
      </c>
      <c r="AE26" s="11">
        <f>'OddsRatio_working_3-way'!X26^(1/3)*SIN(('OddsRatio_working_3-way'!Y26+4*PI())/3)</f>
        <v>-0.49202446470501232</v>
      </c>
      <c r="AF26" s="11">
        <f>-'OddsRatio_working_3-way'!U26/(3*'OddsRatio_working_3-way'!X26^(1/3))*COS(('OddsRatio_working_3-way'!Y26)/3)</f>
        <v>0.51870880257061536</v>
      </c>
      <c r="AG26" s="11">
        <f>-'OddsRatio_working_3-way'!U26/(3*'OddsRatio_working_3-way'!X26^(1/3))*COS(('OddsRatio_working_3-way'!Y26+2*PI())/3)</f>
        <v>-0.33350256886534524</v>
      </c>
      <c r="AH26" s="11">
        <f>-'OddsRatio_working_3-way'!U26/(3*'OddsRatio_working_3-way'!X26^(1/3))*COS(('OddsRatio_working_3-way'!Y26+4*PI())/3)</f>
        <v>-0.18520623370526978</v>
      </c>
      <c r="AI26" s="11">
        <f>'OddsRatio_working_3-way'!U26/(3*'OddsRatio_working_3-way'!X26^(1/3))*SIN(('OddsRatio_working_3-way'!Y26)/3)</f>
        <v>-8.561892902450445E-2</v>
      </c>
      <c r="AJ26" s="11">
        <f>'OddsRatio_working_3-way'!U26/(3*'OddsRatio_working_3-way'!X26^(1/3))*SIN(('OddsRatio_working_3-way'!Y26+2*PI())/3)</f>
        <v>-0.40640553568050763</v>
      </c>
      <c r="AK26" s="11">
        <f>'OddsRatio_working_3-way'!U26/(3*'OddsRatio_working_3-way'!X26^(1/3))*SIN(('OddsRatio_working_3-way'!Y26+4*PI())/3)</f>
        <v>0.49202446470501215</v>
      </c>
      <c r="AL26" s="11">
        <f>'OddsRatio_working_3-way'!Z26+'OddsRatio_working_3-way'!AF26</f>
        <v>1.0374176051412309</v>
      </c>
      <c r="AM26" s="11">
        <f>'OddsRatio_working_3-way'!AA26+'OddsRatio_working_3-way'!AG26</f>
        <v>-0.66700513773069059</v>
      </c>
      <c r="AN26" s="11">
        <f>'OddsRatio_working_3-way'!AB26+'OddsRatio_working_3-way'!AH26</f>
        <v>-0.37041246741053968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1.0374176051412309</v>
      </c>
      <c r="AS26" s="11">
        <f>IF(('OddsRatio_working_3-way'!X26=0),IF(Q26&gt;0,-Q26^(1/3),(-Q26)^(1/3)),'OddsRatio_working_3-way'!AM26-'OddsRatio_working_3-way'!R26/3)</f>
        <v>-0.66700513773069059</v>
      </c>
      <c r="AT26" s="11">
        <f>IF(('OddsRatio_working_3-way'!X26=0),IF(Q26&gt;0,-Q26^(1/3),(-Q26)^(1/3)),'OddsRatio_working_3-way'!AN26-'OddsRatio_working_3-way'!R26/3)</f>
        <v>-0.37041246741053968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2.87</v>
      </c>
      <c r="B27" s="4">
        <f>IF('True_Odds_Calculator_3-way'!B28="","",'True_Odds_Calculator_3-way'!B28)</f>
        <v>3.53</v>
      </c>
      <c r="C27" s="4">
        <f>IF('True_Odds_Calculator_3-way'!C28="","",'True_Odds_Calculator_3-way'!C28)</f>
        <v>2.56</v>
      </c>
      <c r="D27" s="9">
        <f t="shared" si="13"/>
        <v>0.34083841711246382</v>
      </c>
      <c r="E27" s="9">
        <f t="shared" si="14"/>
        <v>0.27650973634924586</v>
      </c>
      <c r="F27" s="9">
        <f t="shared" si="15"/>
        <v>0.38265184653829037</v>
      </c>
      <c r="G27" s="9">
        <f t="shared" si="16"/>
        <v>1.0341933519695914</v>
      </c>
      <c r="H27" s="9">
        <f t="shared" si="17"/>
        <v>2.9339415681831365</v>
      </c>
      <c r="I27" s="9">
        <f t="shared" si="18"/>
        <v>3.6165091804830669</v>
      </c>
      <c r="J27" s="9">
        <f t="shared" si="19"/>
        <v>2.6133416290725626</v>
      </c>
      <c r="K27" s="11">
        <f t="shared" si="20"/>
        <v>0.34843205574912889</v>
      </c>
      <c r="L27" s="11">
        <f t="shared" si="21"/>
        <v>0.28328611898016998</v>
      </c>
      <c r="M27" s="11">
        <f t="shared" si="22"/>
        <v>0.390625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-0.28457068457521895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0.22979982430338264</v>
      </c>
      <c r="Q27" s="11">
        <f>2*'OddsRatio_working_3-way'!K27*'OddsRatio_working_3-way'!L27*'OddsRatio_working_3-way'!M27</f>
        <v>7.7114035001135103E-2</v>
      </c>
      <c r="R27" s="11">
        <f t="shared" si="23"/>
        <v>0</v>
      </c>
      <c r="S27" s="11">
        <f t="shared" si="24"/>
        <v>-0.80753161432073284</v>
      </c>
      <c r="T27" s="11">
        <f t="shared" si="25"/>
        <v>-0.27098376319487677</v>
      </c>
      <c r="U27" s="11">
        <f>'OddsRatio_working_3-way'!S27-'OddsRatio_working_3-way'!R27^2/3</f>
        <v>-0.80753161432073284</v>
      </c>
      <c r="V27" s="11">
        <f>'OddsRatio_working_3-way'!S27*'OddsRatio_working_3-way'!R27/3-2*'OddsRatio_working_3-way'!R27^3/27-'OddsRatio_working_3-way'!T27</f>
        <v>0.27098376319487677</v>
      </c>
      <c r="W27" s="11">
        <f>'OddsRatio_working_3-way'!V27^2+4*'OddsRatio_working_3-way'!U27^3/27</f>
        <v>-4.5822100465957166E-3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0.13965529882701619</v>
      </c>
      <c r="Y27" s="11">
        <f>IF('OddsRatio_working_3-way'!W27&gt;=0,IF('OddsRatio_working_3-way'!V27+SQRT('OddsRatio_working_3-way'!W27)&gt;0,0,PI()),ACOS('OddsRatio_working_3-way'!V27/(2*'OddsRatio_working_3-way'!X27)))</f>
        <v>0.24479138968987346</v>
      </c>
      <c r="Z27" s="11">
        <f>'OddsRatio_working_3-way'!X27^(1/3)*COS('OddsRatio_working_3-way'!Y27/3)</f>
        <v>0.5170966759847957</v>
      </c>
      <c r="AA27" s="11">
        <f>'OddsRatio_working_3-way'!X27^(1/3)*COS(('OddsRatio_working_3-way'!Y27+2*PI())/3)</f>
        <v>-0.2951703852356854</v>
      </c>
      <c r="AB27" s="11">
        <f>'OddsRatio_working_3-way'!X27^(1/3)*COS(('OddsRatio_working_3-way'!Y27+4*PI())/3)</f>
        <v>-0.22192629074911041</v>
      </c>
      <c r="AC27" s="11">
        <f>'OddsRatio_working_3-way'!X27^(1/3)*SIN('OddsRatio_working_3-way'!Y27/3)</f>
        <v>4.2287497668374627E-2</v>
      </c>
      <c r="AD27" s="11">
        <f>'OddsRatio_working_3-way'!X27^(1/3)*SIN(('OddsRatio_working_3-way'!Y27+2*PI())/3)</f>
        <v>0.42667510878113646</v>
      </c>
      <c r="AE27" s="11">
        <f>'OddsRatio_working_3-way'!X27^(1/3)*SIN(('OddsRatio_working_3-way'!Y27+4*PI())/3)</f>
        <v>-0.46896260644951099</v>
      </c>
      <c r="AF27" s="11">
        <f>-'OddsRatio_working_3-way'!U27/(3*'OddsRatio_working_3-way'!X27^(1/3))*COS(('OddsRatio_working_3-way'!Y27)/3)</f>
        <v>0.51709667598479581</v>
      </c>
      <c r="AG27" s="11">
        <f>-'OddsRatio_working_3-way'!U27/(3*'OddsRatio_working_3-way'!X27^(1/3))*COS(('OddsRatio_working_3-way'!Y27+2*PI())/3)</f>
        <v>-0.29517038523568545</v>
      </c>
      <c r="AH27" s="11">
        <f>-'OddsRatio_working_3-way'!U27/(3*'OddsRatio_working_3-way'!X27^(1/3))*COS(('OddsRatio_working_3-way'!Y27+4*PI())/3)</f>
        <v>-0.22192629074911047</v>
      </c>
      <c r="AI27" s="11">
        <f>'OddsRatio_working_3-way'!U27/(3*'OddsRatio_working_3-way'!X27^(1/3))*SIN(('OddsRatio_working_3-way'!Y27)/3)</f>
        <v>-4.2287497668374634E-2</v>
      </c>
      <c r="AJ27" s="11">
        <f>'OddsRatio_working_3-way'!U27/(3*'OddsRatio_working_3-way'!X27^(1/3))*SIN(('OddsRatio_working_3-way'!Y27+2*PI())/3)</f>
        <v>-0.42667510878113657</v>
      </c>
      <c r="AK27" s="11">
        <f>'OddsRatio_working_3-way'!U27/(3*'OddsRatio_working_3-way'!X27^(1/3))*SIN(('OddsRatio_working_3-way'!Y27+4*PI())/3)</f>
        <v>0.46896260644951104</v>
      </c>
      <c r="AL27" s="11">
        <f>'OddsRatio_working_3-way'!Z27+'OddsRatio_working_3-way'!AF27</f>
        <v>1.0341933519695914</v>
      </c>
      <c r="AM27" s="11">
        <f>'OddsRatio_working_3-way'!AA27+'OddsRatio_working_3-way'!AG27</f>
        <v>-0.59034077047137079</v>
      </c>
      <c r="AN27" s="11">
        <f>'OddsRatio_working_3-way'!AB27+'OddsRatio_working_3-way'!AH27</f>
        <v>-0.44385258149822088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1.0341933519695914</v>
      </c>
      <c r="AS27" s="11">
        <f>IF(('OddsRatio_working_3-way'!X27=0),IF(Q27&gt;0,-Q27^(1/3),(-Q27)^(1/3)),'OddsRatio_working_3-way'!AM27-'OddsRatio_working_3-way'!R27/3)</f>
        <v>-0.59034077047137079</v>
      </c>
      <c r="AT27" s="11">
        <f>IF(('OddsRatio_working_3-way'!X27=0),IF(Q27&gt;0,-Q27^(1/3),(-Q27)^(1/3)),'OddsRatio_working_3-way'!AN27-'OddsRatio_working_3-way'!R27/3)</f>
        <v>-0.44385258149822088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1.77</v>
      </c>
      <c r="B28" s="4">
        <f>IF('True_Odds_Calculator_3-way'!B29="","",'True_Odds_Calculator_3-way'!B29)</f>
        <v>4.07</v>
      </c>
      <c r="C28" s="4">
        <f>IF('True_Odds_Calculator_3-way'!C29="","",'True_Odds_Calculator_3-way'!C29)</f>
        <v>4.7</v>
      </c>
      <c r="D28" s="9">
        <f t="shared" si="13"/>
        <v>0.55527394498041271</v>
      </c>
      <c r="E28" s="9">
        <f t="shared" si="14"/>
        <v>0.23847850382478608</v>
      </c>
      <c r="F28" s="9">
        <f t="shared" si="15"/>
        <v>0.20624755119480118</v>
      </c>
      <c r="G28" s="9">
        <f t="shared" si="16"/>
        <v>1.0401465987038465</v>
      </c>
      <c r="H28" s="9">
        <f t="shared" si="17"/>
        <v>1.8009128810019619</v>
      </c>
      <c r="I28" s="9">
        <f t="shared" si="18"/>
        <v>4.1932500580208094</v>
      </c>
      <c r="J28" s="9">
        <f t="shared" si="19"/>
        <v>4.8485424152042329</v>
      </c>
      <c r="K28" s="11">
        <f t="shared" si="20"/>
        <v>0.56497175141242939</v>
      </c>
      <c r="L28" s="11">
        <f t="shared" si="21"/>
        <v>0.24570024570024568</v>
      </c>
      <c r="M28" s="11">
        <f t="shared" si="22"/>
        <v>0.21276595744680851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-0.25832431782666188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0.22269261360498285</v>
      </c>
      <c r="Q28" s="11">
        <f>2*'OddsRatio_working_3-way'!K28*'OddsRatio_working_3-way'!L28*'OddsRatio_working_3-way'!M28</f>
        <v>5.9069658781162562E-2</v>
      </c>
      <c r="R28" s="11">
        <f t="shared" si="23"/>
        <v>0</v>
      </c>
      <c r="S28" s="11">
        <f t="shared" si="24"/>
        <v>-0.86206600864581306</v>
      </c>
      <c r="T28" s="11">
        <f t="shared" si="25"/>
        <v>-0.22866472377873026</v>
      </c>
      <c r="U28" s="11">
        <f>'OddsRatio_working_3-way'!S28-'OddsRatio_working_3-way'!R28^2/3</f>
        <v>-0.86206600864581306</v>
      </c>
      <c r="V28" s="11">
        <f>'OddsRatio_working_3-way'!S28*'OddsRatio_working_3-way'!R28/3-2*'OddsRatio_working_3-way'!R28^3/27-'OddsRatio_working_3-way'!T28</f>
        <v>0.22866472377873026</v>
      </c>
      <c r="W28" s="11">
        <f>'OddsRatio_working_3-way'!V28^2+4*'OddsRatio_working_3-way'!U28^3/27</f>
        <v>-4.2623715395865673E-2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0.15403836478022989</v>
      </c>
      <c r="Y28" s="11">
        <f>IF('OddsRatio_working_3-way'!W28&gt;=0,IF('OddsRatio_working_3-way'!V28+SQRT('OddsRatio_working_3-way'!W28)&gt;0,0,PI()),ACOS('OddsRatio_working_3-way'!V28/(2*'OddsRatio_working_3-way'!X28)))</f>
        <v>0.73439991693463091</v>
      </c>
      <c r="Z28" s="11">
        <f>'OddsRatio_working_3-way'!X28^(1/3)*COS('OddsRatio_working_3-way'!Y28/3)</f>
        <v>0.52007329935192326</v>
      </c>
      <c r="AA28" s="11">
        <f>'OddsRatio_working_3-way'!X28^(1/3)*COS(('OddsRatio_working_3-way'!Y28+2*PI())/3)</f>
        <v>-0.37255031390105403</v>
      </c>
      <c r="AB28" s="11">
        <f>'OddsRatio_working_3-way'!X28^(1/3)*COS(('OddsRatio_working_3-way'!Y28+4*PI())/3)</f>
        <v>-0.14752298545086942</v>
      </c>
      <c r="AC28" s="11">
        <f>'OddsRatio_working_3-way'!X28^(1/3)*SIN('OddsRatio_working_3-way'!Y28/3)</f>
        <v>0.12991958865573655</v>
      </c>
      <c r="AD28" s="11">
        <f>'OddsRatio_working_3-way'!X28^(1/3)*SIN(('OddsRatio_working_3-way'!Y28+2*PI())/3)</f>
        <v>0.38543689474088644</v>
      </c>
      <c r="AE28" s="11">
        <f>'OddsRatio_working_3-way'!X28^(1/3)*SIN(('OddsRatio_working_3-way'!Y28+4*PI())/3)</f>
        <v>-0.51535648339662288</v>
      </c>
      <c r="AF28" s="11">
        <f>-'OddsRatio_working_3-way'!U28/(3*'OddsRatio_working_3-way'!X28^(1/3))*COS(('OddsRatio_working_3-way'!Y28)/3)</f>
        <v>0.52007329935192326</v>
      </c>
      <c r="AG28" s="11">
        <f>-'OddsRatio_working_3-way'!U28/(3*'OddsRatio_working_3-way'!X28^(1/3))*COS(('OddsRatio_working_3-way'!Y28+2*PI())/3)</f>
        <v>-0.37255031390105403</v>
      </c>
      <c r="AH28" s="11">
        <f>-'OddsRatio_working_3-way'!U28/(3*'OddsRatio_working_3-way'!X28^(1/3))*COS(('OddsRatio_working_3-way'!Y28+4*PI())/3)</f>
        <v>-0.14752298545086942</v>
      </c>
      <c r="AI28" s="11">
        <f>'OddsRatio_working_3-way'!U28/(3*'OddsRatio_working_3-way'!X28^(1/3))*SIN(('OddsRatio_working_3-way'!Y28)/3)</f>
        <v>-0.12991958865573655</v>
      </c>
      <c r="AJ28" s="11">
        <f>'OddsRatio_working_3-way'!U28/(3*'OddsRatio_working_3-way'!X28^(1/3))*SIN(('OddsRatio_working_3-way'!Y28+2*PI())/3)</f>
        <v>-0.38543689474088644</v>
      </c>
      <c r="AK28" s="11">
        <f>'OddsRatio_working_3-way'!U28/(3*'OddsRatio_working_3-way'!X28^(1/3))*SIN(('OddsRatio_working_3-way'!Y28+4*PI())/3)</f>
        <v>0.51535648339662288</v>
      </c>
      <c r="AL28" s="11">
        <f>'OddsRatio_working_3-way'!Z28+'OddsRatio_working_3-way'!AF28</f>
        <v>1.0401465987038465</v>
      </c>
      <c r="AM28" s="11">
        <f>'OddsRatio_working_3-way'!AA28+'OddsRatio_working_3-way'!AG28</f>
        <v>-0.74510062780210806</v>
      </c>
      <c r="AN28" s="11">
        <f>'OddsRatio_working_3-way'!AB28+'OddsRatio_working_3-way'!AH28</f>
        <v>-0.29504597090173884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1.0401465987038465</v>
      </c>
      <c r="AS28" s="11">
        <f>IF(('OddsRatio_working_3-way'!X28=0),IF(Q28&gt;0,-Q28^(1/3),(-Q28)^(1/3)),'OddsRatio_working_3-way'!AM28-'OddsRatio_working_3-way'!R28/3)</f>
        <v>-0.74510062780210806</v>
      </c>
      <c r="AT28" s="11">
        <f>IF(('OddsRatio_working_3-way'!X28=0),IF(Q28&gt;0,-Q28^(1/3),(-Q28)^(1/3)),'OddsRatio_working_3-way'!AN28-'OddsRatio_working_3-way'!R28/3)</f>
        <v>-0.29504597090173884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1.36</v>
      </c>
      <c r="B29" s="4">
        <f>IF('True_Odds_Calculator_3-way'!B30="","",'True_Odds_Calculator_3-way'!B30)</f>
        <v>5.37</v>
      </c>
      <c r="C29" s="4">
        <f>IF('True_Odds_Calculator_3-way'!C30="","",'True_Odds_Calculator_3-way'!C30)</f>
        <v>9.56</v>
      </c>
      <c r="D29" s="9">
        <f t="shared" si="13"/>
        <v>0.72351440791796573</v>
      </c>
      <c r="E29" s="9">
        <f t="shared" si="14"/>
        <v>0.17734316448512069</v>
      </c>
      <c r="F29" s="9">
        <f t="shared" si="15"/>
        <v>9.9142427596913413E-2</v>
      </c>
      <c r="G29" s="9">
        <f t="shared" si="16"/>
        <v>1.0615068962777108</v>
      </c>
      <c r="H29" s="9">
        <f t="shared" si="17"/>
        <v>1.3821424826599764</v>
      </c>
      <c r="I29" s="9">
        <f t="shared" si="18"/>
        <v>5.6387851367335964</v>
      </c>
      <c r="J29" s="9">
        <f t="shared" si="19"/>
        <v>10.086499032137205</v>
      </c>
      <c r="K29" s="11">
        <f t="shared" si="20"/>
        <v>0.73529411764705876</v>
      </c>
      <c r="L29" s="11">
        <f t="shared" si="21"/>
        <v>0.18621973929236499</v>
      </c>
      <c r="M29" s="11">
        <f t="shared" si="22"/>
        <v>0.10460251046025104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-0.19287974183151679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0.19035044419114039</v>
      </c>
      <c r="Q29" s="11">
        <f>2*'OddsRatio_working_3-way'!K29*'OddsRatio_working_3-way'!L29*'OddsRatio_working_3-way'!M29</f>
        <v>2.8645665040051223E-2</v>
      </c>
      <c r="R29" s="11">
        <f t="shared" si="23"/>
        <v>0</v>
      </c>
      <c r="S29" s="11">
        <f t="shared" si="24"/>
        <v>-0.98688665996563918</v>
      </c>
      <c r="T29" s="11">
        <f t="shared" si="25"/>
        <v>-0.14851567493839565</v>
      </c>
      <c r="U29" s="11">
        <f>'OddsRatio_working_3-way'!S29-'OddsRatio_working_3-way'!R29^2/3</f>
        <v>-0.98688665996563918</v>
      </c>
      <c r="V29" s="11">
        <f>'OddsRatio_working_3-way'!S29*'OddsRatio_working_3-way'!R29/3-2*'OddsRatio_working_3-way'!R29^3/27-'OddsRatio_working_3-way'!T29</f>
        <v>0.14851567493839565</v>
      </c>
      <c r="W29" s="11">
        <f>'OddsRatio_working_3-way'!V29^2+4*'OddsRatio_working_3-way'!U29^3/27</f>
        <v>-0.12033918377783603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0.18867703190918816</v>
      </c>
      <c r="Y29" s="11">
        <f>IF('OddsRatio_working_3-way'!W29&gt;=0,IF('OddsRatio_working_3-way'!V29+SQRT('OddsRatio_working_3-way'!W29)&gt;0,0,PI()),ACOS('OddsRatio_working_3-way'!V29/(2*'OddsRatio_working_3-way'!X29)))</f>
        <v>1.1662832781415677</v>
      </c>
      <c r="Z29" s="11">
        <f>'OddsRatio_working_3-way'!X29^(1/3)*COS('OddsRatio_working_3-way'!Y29/3)</f>
        <v>0.53075344813885539</v>
      </c>
      <c r="AA29" s="11">
        <f>'OddsRatio_working_3-way'!X29^(1/3)*COS(('OddsRatio_working_3-way'!Y29+2*PI())/3)</f>
        <v>-0.45365111945538084</v>
      </c>
      <c r="AB29" s="11">
        <f>'OddsRatio_working_3-way'!X29^(1/3)*COS(('OddsRatio_working_3-way'!Y29+4*PI())/3)</f>
        <v>-7.7102328683474289E-2</v>
      </c>
      <c r="AC29" s="11">
        <f>'OddsRatio_working_3-way'!X29^(1/3)*SIN('OddsRatio_working_3-way'!Y29/3)</f>
        <v>0.21740054571518824</v>
      </c>
      <c r="AD29" s="11">
        <f>'OddsRatio_working_3-way'!X29^(1/3)*SIN(('OddsRatio_working_3-way'!Y29+2*PI())/3)</f>
        <v>0.35094569637684142</v>
      </c>
      <c r="AE29" s="11">
        <f>'OddsRatio_working_3-way'!X29^(1/3)*SIN(('OddsRatio_working_3-way'!Y29+4*PI())/3)</f>
        <v>-0.56834624209202955</v>
      </c>
      <c r="AF29" s="11">
        <f>-'OddsRatio_working_3-way'!U29/(3*'OddsRatio_working_3-way'!X29^(1/3))*COS(('OddsRatio_working_3-way'!Y29)/3)</f>
        <v>0.5307534481388555</v>
      </c>
      <c r="AG29" s="11">
        <f>-'OddsRatio_working_3-way'!U29/(3*'OddsRatio_working_3-way'!X29^(1/3))*COS(('OddsRatio_working_3-way'!Y29+2*PI())/3)</f>
        <v>-0.45365111945538089</v>
      </c>
      <c r="AH29" s="11">
        <f>-'OddsRatio_working_3-way'!U29/(3*'OddsRatio_working_3-way'!X29^(1/3))*COS(('OddsRatio_working_3-way'!Y29+4*PI())/3)</f>
        <v>-7.7102328683474303E-2</v>
      </c>
      <c r="AI29" s="11">
        <f>'OddsRatio_working_3-way'!U29/(3*'OddsRatio_working_3-way'!X29^(1/3))*SIN(('OddsRatio_working_3-way'!Y29)/3)</f>
        <v>-0.21740054571518827</v>
      </c>
      <c r="AJ29" s="11">
        <f>'OddsRatio_working_3-way'!U29/(3*'OddsRatio_working_3-way'!X29^(1/3))*SIN(('OddsRatio_working_3-way'!Y29+2*PI())/3)</f>
        <v>-0.35094569637684148</v>
      </c>
      <c r="AK29" s="11">
        <f>'OddsRatio_working_3-way'!U29/(3*'OddsRatio_working_3-way'!X29^(1/3))*SIN(('OddsRatio_working_3-way'!Y29+4*PI())/3)</f>
        <v>0.56834624209202966</v>
      </c>
      <c r="AL29" s="11">
        <f>'OddsRatio_working_3-way'!Z29+'OddsRatio_working_3-way'!AF29</f>
        <v>1.0615068962777108</v>
      </c>
      <c r="AM29" s="11">
        <f>'OddsRatio_working_3-way'!AA29+'OddsRatio_working_3-way'!AG29</f>
        <v>-0.90730223891076167</v>
      </c>
      <c r="AN29" s="11">
        <f>'OddsRatio_working_3-way'!AB29+'OddsRatio_working_3-way'!AH29</f>
        <v>-0.15420465736694861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1.0615068962777108</v>
      </c>
      <c r="AS29" s="11">
        <f>IF(('OddsRatio_working_3-way'!X29=0),IF(Q29&gt;0,-Q29^(1/3),(-Q29)^(1/3)),'OddsRatio_working_3-way'!AM29-'OddsRatio_working_3-way'!R29/3)</f>
        <v>-0.90730223891076167</v>
      </c>
      <c r="AT29" s="11">
        <f>IF(('OddsRatio_working_3-way'!X29=0),IF(Q29&gt;0,-Q29^(1/3),(-Q29)^(1/3)),'OddsRatio_working_3-way'!AN29-'OddsRatio_working_3-way'!R29/3)</f>
        <v>-0.15420465736694861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1.72</v>
      </c>
      <c r="B30" s="4">
        <f>IF('True_Odds_Calculator_3-way'!B31="","",'True_Odds_Calculator_3-way'!B31)</f>
        <v>3.8</v>
      </c>
      <c r="C30" s="4">
        <f>IF('True_Odds_Calculator_3-way'!C31="","",'True_Odds_Calculator_3-way'!C31)</f>
        <v>5.49</v>
      </c>
      <c r="D30" s="9">
        <f t="shared" si="13"/>
        <v>0.57020547786072617</v>
      </c>
      <c r="E30" s="9">
        <f t="shared" si="14"/>
        <v>0.25437107328888786</v>
      </c>
      <c r="F30" s="9">
        <f t="shared" si="15"/>
        <v>0.17542344885038608</v>
      </c>
      <c r="G30" s="9">
        <f t="shared" si="16"/>
        <v>1.046880220344621</v>
      </c>
      <c r="H30" s="9">
        <f t="shared" si="17"/>
        <v>1.7537537586481271</v>
      </c>
      <c r="I30" s="9">
        <f t="shared" si="18"/>
        <v>3.9312646169649383</v>
      </c>
      <c r="J30" s="9">
        <f t="shared" si="19"/>
        <v>5.700492189347349</v>
      </c>
      <c r="K30" s="11">
        <f t="shared" si="20"/>
        <v>0.58139534883720934</v>
      </c>
      <c r="L30" s="11">
        <f t="shared" si="21"/>
        <v>0.26315789473684209</v>
      </c>
      <c r="M30" s="11">
        <f t="shared" si="22"/>
        <v>0.18214936247723132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-0.25226237534362028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0.22322772237494226</v>
      </c>
      <c r="Q30" s="11">
        <f>2*'OddsRatio_working_3-way'!K30*'OddsRatio_working_3-way'!L30*'OddsRatio_working_3-way'!M30</f>
        <v>5.5737259019960621E-2</v>
      </c>
      <c r="R30" s="11">
        <f t="shared" si="23"/>
        <v>0</v>
      </c>
      <c r="S30" s="11">
        <f t="shared" si="24"/>
        <v>-0.88490295895641058</v>
      </c>
      <c r="T30" s="11">
        <f t="shared" si="25"/>
        <v>-0.22094955279810505</v>
      </c>
      <c r="U30" s="11">
        <f>'OddsRatio_working_3-way'!S30-'OddsRatio_working_3-way'!R30^2/3</f>
        <v>-0.88490295895641058</v>
      </c>
      <c r="V30" s="11">
        <f>'OddsRatio_working_3-way'!S30*'OddsRatio_working_3-way'!R30/3-2*'OddsRatio_working_3-way'!R30^3/27-'OddsRatio_working_3-way'!T30</f>
        <v>0.22094955279810505</v>
      </c>
      <c r="W30" s="11">
        <f>'OddsRatio_working_3-way'!V30^2+4*'OddsRatio_working_3-way'!U30^3/27</f>
        <v>-5.3837018834914437E-2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0.16019965957875584</v>
      </c>
      <c r="Y30" s="11">
        <f>IF('OddsRatio_working_3-way'!W30&gt;=0,IF('OddsRatio_working_3-way'!V30+SQRT('OddsRatio_working_3-way'!W30)&gt;0,0,PI()),ACOS('OddsRatio_working_3-way'!V30/(2*'OddsRatio_working_3-way'!X30)))</f>
        <v>0.80985035496581859</v>
      </c>
      <c r="Z30" s="11">
        <f>'OddsRatio_working_3-way'!X30^(1/3)*COS('OddsRatio_working_3-way'!Y30/3)</f>
        <v>0.52344011017231051</v>
      </c>
      <c r="AA30" s="11">
        <f>'OddsRatio_working_3-way'!X30^(1/3)*COS(('OddsRatio_working_3-way'!Y30+2*PI())/3)</f>
        <v>-0.38715361533301351</v>
      </c>
      <c r="AB30" s="11">
        <f>'OddsRatio_working_3-way'!X30^(1/3)*COS(('OddsRatio_working_3-way'!Y30+4*PI())/3)</f>
        <v>-0.13628649483929672</v>
      </c>
      <c r="AC30" s="11">
        <f>'OddsRatio_working_3-way'!X30^(1/3)*SIN('OddsRatio_working_3-way'!Y30/3)</f>
        <v>0.14483819954787361</v>
      </c>
      <c r="AD30" s="11">
        <f>'OddsRatio_working_3-way'!X30^(1/3)*SIN(('OddsRatio_working_3-way'!Y30+2*PI())/3)</f>
        <v>0.38089333299500955</v>
      </c>
      <c r="AE30" s="11">
        <f>'OddsRatio_working_3-way'!X30^(1/3)*SIN(('OddsRatio_working_3-way'!Y30+4*PI())/3)</f>
        <v>-0.52573153254288307</v>
      </c>
      <c r="AF30" s="11">
        <f>-'OddsRatio_working_3-way'!U30/(3*'OddsRatio_working_3-way'!X30^(1/3))*COS(('OddsRatio_working_3-way'!Y30)/3)</f>
        <v>0.52344011017231051</v>
      </c>
      <c r="AG30" s="11">
        <f>-'OddsRatio_working_3-way'!U30/(3*'OddsRatio_working_3-way'!X30^(1/3))*COS(('OddsRatio_working_3-way'!Y30+2*PI())/3)</f>
        <v>-0.38715361533301351</v>
      </c>
      <c r="AH30" s="11">
        <f>-'OddsRatio_working_3-way'!U30/(3*'OddsRatio_working_3-way'!X30^(1/3))*COS(('OddsRatio_working_3-way'!Y30+4*PI())/3)</f>
        <v>-0.13628649483929672</v>
      </c>
      <c r="AI30" s="11">
        <f>'OddsRatio_working_3-way'!U30/(3*'OddsRatio_working_3-way'!X30^(1/3))*SIN(('OddsRatio_working_3-way'!Y30)/3)</f>
        <v>-0.14483819954787361</v>
      </c>
      <c r="AJ30" s="11">
        <f>'OddsRatio_working_3-way'!U30/(3*'OddsRatio_working_3-way'!X30^(1/3))*SIN(('OddsRatio_working_3-way'!Y30+2*PI())/3)</f>
        <v>-0.38089333299500955</v>
      </c>
      <c r="AK30" s="11">
        <f>'OddsRatio_working_3-way'!U30/(3*'OddsRatio_working_3-way'!X30^(1/3))*SIN(('OddsRatio_working_3-way'!Y30+4*PI())/3)</f>
        <v>0.52573153254288307</v>
      </c>
      <c r="AL30" s="11">
        <f>'OddsRatio_working_3-way'!Z30+'OddsRatio_working_3-way'!AF30</f>
        <v>1.046880220344621</v>
      </c>
      <c r="AM30" s="11">
        <f>'OddsRatio_working_3-way'!AA30+'OddsRatio_working_3-way'!AG30</f>
        <v>-0.77430723066602702</v>
      </c>
      <c r="AN30" s="11">
        <f>'OddsRatio_working_3-way'!AB30+'OddsRatio_working_3-way'!AH30</f>
        <v>-0.27257298967859345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1.046880220344621</v>
      </c>
      <c r="AS30" s="11">
        <f>IF(('OddsRatio_working_3-way'!X30=0),IF(Q30&gt;0,-Q30^(1/3),(-Q30)^(1/3)),'OddsRatio_working_3-way'!AM30-'OddsRatio_working_3-way'!R30/3)</f>
        <v>-0.77430723066602702</v>
      </c>
      <c r="AT30" s="11">
        <f>IF(('OddsRatio_working_3-way'!X30=0),IF(Q30&gt;0,-Q30^(1/3),(-Q30)^(1/3)),'OddsRatio_working_3-way'!AN30-'OddsRatio_working_3-way'!R30/3)</f>
        <v>-0.27257298967859345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4.32</v>
      </c>
      <c r="B31" s="4">
        <f>IF('True_Odds_Calculator_3-way'!B32="","",'True_Odds_Calculator_3-way'!B32)</f>
        <v>4.3099999999999996</v>
      </c>
      <c r="C31" s="4">
        <f>IF('True_Odds_Calculator_3-way'!C32="","",'True_Odds_Calculator_3-way'!C32)</f>
        <v>1.78</v>
      </c>
      <c r="D31" s="9">
        <f t="shared" si="13"/>
        <v>0.22405151771334961</v>
      </c>
      <c r="E31" s="9">
        <f t="shared" si="14"/>
        <v>0.2245763963697367</v>
      </c>
      <c r="F31" s="9">
        <f t="shared" si="15"/>
        <v>0.55137208591691367</v>
      </c>
      <c r="G31" s="9">
        <f t="shared" si="16"/>
        <v>1.0431503645269502</v>
      </c>
      <c r="H31" s="9">
        <f t="shared" si="17"/>
        <v>4.4632592102294746</v>
      </c>
      <c r="I31" s="9">
        <f t="shared" si="18"/>
        <v>4.4528277065842046</v>
      </c>
      <c r="J31" s="9">
        <f t="shared" si="19"/>
        <v>1.813657284331021</v>
      </c>
      <c r="K31" s="11">
        <f t="shared" si="20"/>
        <v>0.23148148148148145</v>
      </c>
      <c r="L31" s="11">
        <f t="shared" si="21"/>
        <v>0.23201856148491881</v>
      </c>
      <c r="M31" s="11">
        <f t="shared" si="22"/>
        <v>0.5617977528089888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-0.25863045323276301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0.22358218120620688</v>
      </c>
      <c r="Q31" s="11">
        <f>2*'OddsRatio_working_3-way'!K31*'OddsRatio_working_3-way'!L31*'OddsRatio_working_3-way'!M31</f>
        <v>6.0346067801945173E-2</v>
      </c>
      <c r="R31" s="11">
        <f t="shared" si="23"/>
        <v>0</v>
      </c>
      <c r="S31" s="11">
        <f t="shared" si="24"/>
        <v>-0.8644851308557493</v>
      </c>
      <c r="T31" s="11">
        <f t="shared" si="25"/>
        <v>-0.23332932006902812</v>
      </c>
      <c r="U31" s="11">
        <f>'OddsRatio_working_3-way'!S31-'OddsRatio_working_3-way'!R31^2/3</f>
        <v>-0.8644851308557493</v>
      </c>
      <c r="V31" s="11">
        <f>'OddsRatio_working_3-way'!S31*'OddsRatio_working_3-way'!R31/3-2*'OddsRatio_working_3-way'!R31^3/27-'OddsRatio_working_3-way'!T31</f>
        <v>0.23332932006902812</v>
      </c>
      <c r="W31" s="11">
        <f>'OddsRatio_working_3-way'!V31^2+4*'OddsRatio_working_3-way'!U31^3/27</f>
        <v>-4.1269961562984875E-2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0.15468721114466755</v>
      </c>
      <c r="Y31" s="11">
        <f>IF('OddsRatio_working_3-way'!W31&gt;=0,IF('OddsRatio_working_3-way'!V31+SQRT('OddsRatio_working_3-way'!W31)&gt;0,0,PI()),ACOS('OddsRatio_working_3-way'!V31/(2*'OddsRatio_working_3-way'!X31)))</f>
        <v>0.71636565464604329</v>
      </c>
      <c r="Z31" s="11">
        <f>'OddsRatio_working_3-way'!X31^(1/3)*COS('OddsRatio_working_3-way'!Y31/3)</f>
        <v>0.5215751822634751</v>
      </c>
      <c r="AA31" s="11">
        <f>'OddsRatio_working_3-way'!X31^(1/3)*COS(('OddsRatio_working_3-way'!Y31+2*PI())/3)</f>
        <v>-0.37074567245846152</v>
      </c>
      <c r="AB31" s="11">
        <f>'OddsRatio_working_3-way'!X31^(1/3)*COS(('OddsRatio_working_3-way'!Y31+4*PI())/3)</f>
        <v>-0.15082950980501347</v>
      </c>
      <c r="AC31" s="11">
        <f>'OddsRatio_working_3-way'!X31^(1/3)*SIN('OddsRatio_working_3-way'!Y31/3)</f>
        <v>0.12696865570711763</v>
      </c>
      <c r="AD31" s="11">
        <f>'OddsRatio_working_3-way'!X31^(1/3)*SIN(('OddsRatio_working_3-way'!Y31+2*PI())/3)</f>
        <v>0.38821302997010931</v>
      </c>
      <c r="AE31" s="11">
        <f>'OddsRatio_working_3-way'!X31^(1/3)*SIN(('OddsRatio_working_3-way'!Y31+4*PI())/3)</f>
        <v>-0.515181685677227</v>
      </c>
      <c r="AF31" s="11">
        <f>-'OddsRatio_working_3-way'!U31/(3*'OddsRatio_working_3-way'!X31^(1/3))*COS(('OddsRatio_working_3-way'!Y31)/3)</f>
        <v>0.5215751822634751</v>
      </c>
      <c r="AG31" s="11">
        <f>-'OddsRatio_working_3-way'!U31/(3*'OddsRatio_working_3-way'!X31^(1/3))*COS(('OddsRatio_working_3-way'!Y31+2*PI())/3)</f>
        <v>-0.37074567245846152</v>
      </c>
      <c r="AH31" s="11">
        <f>-'OddsRatio_working_3-way'!U31/(3*'OddsRatio_working_3-way'!X31^(1/3))*COS(('OddsRatio_working_3-way'!Y31+4*PI())/3)</f>
        <v>-0.15082950980501347</v>
      </c>
      <c r="AI31" s="11">
        <f>'OddsRatio_working_3-way'!U31/(3*'OddsRatio_working_3-way'!X31^(1/3))*SIN(('OddsRatio_working_3-way'!Y31)/3)</f>
        <v>-0.12696865570711763</v>
      </c>
      <c r="AJ31" s="11">
        <f>'OddsRatio_working_3-way'!U31/(3*'OddsRatio_working_3-way'!X31^(1/3))*SIN(('OddsRatio_working_3-way'!Y31+2*PI())/3)</f>
        <v>-0.38821302997010931</v>
      </c>
      <c r="AK31" s="11">
        <f>'OddsRatio_working_3-way'!U31/(3*'OddsRatio_working_3-way'!X31^(1/3))*SIN(('OddsRatio_working_3-way'!Y31+4*PI())/3)</f>
        <v>0.515181685677227</v>
      </c>
      <c r="AL31" s="11">
        <f>'OddsRatio_working_3-way'!Z31+'OddsRatio_working_3-way'!AF31</f>
        <v>1.0431503645269502</v>
      </c>
      <c r="AM31" s="11">
        <f>'OddsRatio_working_3-way'!AA31+'OddsRatio_working_3-way'!AG31</f>
        <v>-0.74149134491692303</v>
      </c>
      <c r="AN31" s="11">
        <f>'OddsRatio_working_3-way'!AB31+'OddsRatio_working_3-way'!AH31</f>
        <v>-0.30165901961002695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1.0431503645269502</v>
      </c>
      <c r="AS31" s="11">
        <f>IF(('OddsRatio_working_3-way'!X31=0),IF(Q31&gt;0,-Q31^(1/3),(-Q31)^(1/3)),'OddsRatio_working_3-way'!AM31-'OddsRatio_working_3-way'!R31/3)</f>
        <v>-0.74149134491692303</v>
      </c>
      <c r="AT31" s="11">
        <f>IF(('OddsRatio_working_3-way'!X31=0),IF(Q31&gt;0,-Q31^(1/3),(-Q31)^(1/3)),'OddsRatio_working_3-way'!AN31-'OddsRatio_working_3-way'!R31/3)</f>
        <v>-0.30165901961002695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4.03</v>
      </c>
      <c r="B32" s="4">
        <f>IF('True_Odds_Calculator_3-way'!B33="","",'True_Odds_Calculator_3-way'!B33)</f>
        <v>3.9</v>
      </c>
      <c r="C32" s="4">
        <f>IF('True_Odds_Calculator_3-way'!C33="","",'True_Odds_Calculator_3-way'!C33)</f>
        <v>1.91</v>
      </c>
      <c r="D32" s="9">
        <f t="shared" si="13"/>
        <v>0.23981274336220407</v>
      </c>
      <c r="E32" s="9">
        <f t="shared" si="14"/>
        <v>0.24789801005004866</v>
      </c>
      <c r="F32" s="9">
        <f t="shared" si="15"/>
        <v>0.51228924658774733</v>
      </c>
      <c r="G32" s="9">
        <f t="shared" si="16"/>
        <v>1.0461782800252633</v>
      </c>
      <c r="H32" s="9">
        <f t="shared" si="17"/>
        <v>4.1699201884765476</v>
      </c>
      <c r="I32" s="9">
        <f t="shared" si="18"/>
        <v>4.033917012073263</v>
      </c>
      <c r="J32" s="9">
        <f t="shared" si="19"/>
        <v>1.9520222348229894</v>
      </c>
      <c r="K32" s="11">
        <f t="shared" si="20"/>
        <v>0.24813895781637715</v>
      </c>
      <c r="L32" s="11">
        <f t="shared" si="21"/>
        <v>0.25641025641025644</v>
      </c>
      <c r="M32" s="11">
        <f t="shared" si="22"/>
        <v>0.52356020942408377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-0.2663661283826797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0.2278521239715425</v>
      </c>
      <c r="Q32" s="11">
        <f>2*'OddsRatio_working_3-way'!K32*'OddsRatio_working_3-way'!L32*'OddsRatio_working_3-way'!M32</f>
        <v>6.662342806185452E-2</v>
      </c>
      <c r="R32" s="11">
        <f t="shared" si="23"/>
        <v>0</v>
      </c>
      <c r="S32" s="11">
        <f t="shared" si="24"/>
        <v>-0.85540952731120012</v>
      </c>
      <c r="T32" s="11">
        <f t="shared" si="25"/>
        <v>-0.25011974482783628</v>
      </c>
      <c r="U32" s="11">
        <f>'OddsRatio_working_3-way'!S32-'OddsRatio_working_3-way'!R32^2/3</f>
        <v>-0.85540952731120012</v>
      </c>
      <c r="V32" s="11">
        <f>'OddsRatio_working_3-way'!S32*'OddsRatio_working_3-way'!R32/3-2*'OddsRatio_working_3-way'!R32^3/27-'OddsRatio_working_3-way'!T32</f>
        <v>0.25011974482783628</v>
      </c>
      <c r="W32" s="11">
        <f>'OddsRatio_working_3-way'!V32^2+4*'OddsRatio_working_3-way'!U32^3/27</f>
        <v>-3.0169732411637312E-2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0.15225769205887371</v>
      </c>
      <c r="Y32" s="11">
        <f>IF('OddsRatio_working_3-way'!W32&gt;=0,IF('OddsRatio_working_3-way'!V32+SQRT('OddsRatio_working_3-way'!W32)&gt;0,0,PI()),ACOS('OddsRatio_working_3-way'!V32/(2*'OddsRatio_working_3-way'!X32)))</f>
        <v>0.60698792756651165</v>
      </c>
      <c r="Z32" s="11">
        <f>'OddsRatio_working_3-way'!X32^(1/3)*COS('OddsRatio_working_3-way'!Y32/3)</f>
        <v>0.52308914001263174</v>
      </c>
      <c r="AA32" s="11">
        <f>'OddsRatio_working_3-way'!X32^(1/3)*COS(('OddsRatio_working_3-way'!Y32+2*PI())/3)</f>
        <v>-0.35447301306028167</v>
      </c>
      <c r="AB32" s="11">
        <f>'OddsRatio_working_3-way'!X32^(1/3)*COS(('OddsRatio_working_3-way'!Y32+4*PI())/3)</f>
        <v>-0.16861612695235031</v>
      </c>
      <c r="AC32" s="11">
        <f>'OddsRatio_working_3-way'!X32^(1/3)*SIN('OddsRatio_working_3-way'!Y32/3)</f>
        <v>0.10730452322516001</v>
      </c>
      <c r="AD32" s="11">
        <f>'OddsRatio_working_3-way'!X32^(1/3)*SIN(('OddsRatio_working_3-way'!Y32+2*PI())/3)</f>
        <v>0.39935622208211413</v>
      </c>
      <c r="AE32" s="11">
        <f>'OddsRatio_working_3-way'!X32^(1/3)*SIN(('OddsRatio_working_3-way'!Y32+4*PI())/3)</f>
        <v>-0.50666074530727401</v>
      </c>
      <c r="AF32" s="11">
        <f>-'OddsRatio_working_3-way'!U32/(3*'OddsRatio_working_3-way'!X32^(1/3))*COS(('OddsRatio_working_3-way'!Y32)/3)</f>
        <v>0.52308914001263151</v>
      </c>
      <c r="AG32" s="11">
        <f>-'OddsRatio_working_3-way'!U32/(3*'OddsRatio_working_3-way'!X32^(1/3))*COS(('OddsRatio_working_3-way'!Y32+2*PI())/3)</f>
        <v>-0.35447301306028156</v>
      </c>
      <c r="AH32" s="11">
        <f>-'OddsRatio_working_3-way'!U32/(3*'OddsRatio_working_3-way'!X32^(1/3))*COS(('OddsRatio_working_3-way'!Y32+4*PI())/3)</f>
        <v>-0.16861612695235026</v>
      </c>
      <c r="AI32" s="11">
        <f>'OddsRatio_working_3-way'!U32/(3*'OddsRatio_working_3-way'!X32^(1/3))*SIN(('OddsRatio_working_3-way'!Y32)/3)</f>
        <v>-0.10730452322515997</v>
      </c>
      <c r="AJ32" s="11">
        <f>'OddsRatio_working_3-way'!U32/(3*'OddsRatio_working_3-way'!X32^(1/3))*SIN(('OddsRatio_working_3-way'!Y32+2*PI())/3)</f>
        <v>-0.39935622208211397</v>
      </c>
      <c r="AK32" s="11">
        <f>'OddsRatio_working_3-way'!U32/(3*'OddsRatio_working_3-way'!X32^(1/3))*SIN(('OddsRatio_working_3-way'!Y32+4*PI())/3)</f>
        <v>0.50666074530727379</v>
      </c>
      <c r="AL32" s="11">
        <f>'OddsRatio_working_3-way'!Z32+'OddsRatio_working_3-way'!AF32</f>
        <v>1.0461782800252633</v>
      </c>
      <c r="AM32" s="11">
        <f>'OddsRatio_working_3-way'!AA32+'OddsRatio_working_3-way'!AG32</f>
        <v>-0.70894602612056323</v>
      </c>
      <c r="AN32" s="11">
        <f>'OddsRatio_working_3-way'!AB32+'OddsRatio_working_3-way'!AH32</f>
        <v>-0.33723225390470057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1.0461782800252633</v>
      </c>
      <c r="AS32" s="11">
        <f>IF(('OddsRatio_working_3-way'!X32=0),IF(Q32&gt;0,-Q32^(1/3),(-Q32)^(1/3)),'OddsRatio_working_3-way'!AM32-'OddsRatio_working_3-way'!R32/3)</f>
        <v>-0.70894602612056323</v>
      </c>
      <c r="AT32" s="11">
        <f>IF(('OddsRatio_working_3-way'!X32=0),IF(Q32&gt;0,-Q32^(1/3),(-Q32)^(1/3)),'OddsRatio_working_3-way'!AN32-'OddsRatio_working_3-way'!R32/3)</f>
        <v>-0.33723225390470057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2.82</v>
      </c>
      <c r="B33" s="4">
        <f>IF('True_Odds_Calculator_3-way'!B34="","",'True_Odds_Calculator_3-way'!B34)</f>
        <v>3.6</v>
      </c>
      <c r="C33" s="4">
        <f>IF('True_Odds_Calculator_3-way'!C34="","",'True_Odds_Calculator_3-way'!C34)</f>
        <v>2.5299999999999998</v>
      </c>
      <c r="D33" s="9">
        <f t="shared" si="13"/>
        <v>0.3451425728621389</v>
      </c>
      <c r="E33" s="9">
        <f t="shared" si="14"/>
        <v>0.26950510679066164</v>
      </c>
      <c r="F33" s="9">
        <f t="shared" si="15"/>
        <v>0.38535232034719941</v>
      </c>
      <c r="G33" s="9">
        <f t="shared" si="16"/>
        <v>1.042501857040949</v>
      </c>
      <c r="H33" s="9">
        <f t="shared" si="17"/>
        <v>2.8973533798145277</v>
      </c>
      <c r="I33" s="9">
        <f t="shared" si="18"/>
        <v>3.7105048283064668</v>
      </c>
      <c r="J33" s="9">
        <f t="shared" si="19"/>
        <v>2.5950278412726511</v>
      </c>
      <c r="K33" s="11">
        <f t="shared" si="20"/>
        <v>0.3546099290780142</v>
      </c>
      <c r="L33" s="11">
        <f t="shared" si="21"/>
        <v>0.27777777777777779</v>
      </c>
      <c r="M33" s="11">
        <f t="shared" si="22"/>
        <v>0.39525691699604748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-0.28187985311019537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0.23165668401561101</v>
      </c>
      <c r="Q33" s="11">
        <f>2*'OddsRatio_working_3-way'!K33*'OddsRatio_working_3-way'!L33*'OddsRatio_working_3-way'!M33</f>
        <v>7.7867792946423861E-2</v>
      </c>
      <c r="R33" s="11">
        <f t="shared" si="23"/>
        <v>0</v>
      </c>
      <c r="S33" s="11">
        <f t="shared" si="24"/>
        <v>-0.82182774490466837</v>
      </c>
      <c r="T33" s="11">
        <f t="shared" si="25"/>
        <v>-0.27624462013602291</v>
      </c>
      <c r="U33" s="11">
        <f>'OddsRatio_working_3-way'!S33-'OddsRatio_working_3-way'!R33^2/3</f>
        <v>-0.82182774490466837</v>
      </c>
      <c r="V33" s="11">
        <f>'OddsRatio_working_3-way'!S33*'OddsRatio_working_3-way'!R33/3-2*'OddsRatio_working_3-way'!R33^3/27-'OddsRatio_working_3-way'!T33</f>
        <v>0.27624462013602291</v>
      </c>
      <c r="W33" s="11">
        <f>'OddsRatio_working_3-way'!V33^2+4*'OddsRatio_working_3-way'!U33^3/27</f>
        <v>-5.9204877911028519E-3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0.14338024440730882</v>
      </c>
      <c r="Y33" s="11">
        <f>IF('OddsRatio_working_3-way'!W33&gt;=0,IF('OddsRatio_working_3-way'!V33+SQRT('OddsRatio_working_3-way'!W33)&gt;0,0,PI()),ACOS('OddsRatio_working_3-way'!V33/(2*'OddsRatio_working_3-way'!X33)))</f>
        <v>0.27165275259544464</v>
      </c>
      <c r="Z33" s="11">
        <f>'OddsRatio_working_3-way'!X33^(1/3)*COS('OddsRatio_working_3-way'!Y33/3)</f>
        <v>0.5212509285204745</v>
      </c>
      <c r="AA33" s="11">
        <f>'OddsRatio_working_3-way'!X33^(1/3)*COS(('OddsRatio_working_3-way'!Y33+2*PI())/3)</f>
        <v>-0.30161373530909352</v>
      </c>
      <c r="AB33" s="11">
        <f>'OddsRatio_working_3-way'!X33^(1/3)*COS(('OddsRatio_working_3-way'!Y33+4*PI())/3)</f>
        <v>-0.21963719321138109</v>
      </c>
      <c r="AC33" s="11">
        <f>'OddsRatio_working_3-way'!X33^(1/3)*SIN('OddsRatio_working_3-way'!Y33/3)</f>
        <v>4.7329178647348917E-2</v>
      </c>
      <c r="AD33" s="11">
        <f>'OddsRatio_working_3-way'!X33^(1/3)*SIN(('OddsRatio_working_3-way'!Y33+2*PI())/3)</f>
        <v>0.42775195652128301</v>
      </c>
      <c r="AE33" s="11">
        <f>'OddsRatio_working_3-way'!X33^(1/3)*SIN(('OddsRatio_working_3-way'!Y33+4*PI())/3)</f>
        <v>-0.47508113516863193</v>
      </c>
      <c r="AF33" s="11">
        <f>-'OddsRatio_working_3-way'!U33/(3*'OddsRatio_working_3-way'!X33^(1/3))*COS(('OddsRatio_working_3-way'!Y33)/3)</f>
        <v>0.52125092852047439</v>
      </c>
      <c r="AG33" s="11">
        <f>-'OddsRatio_working_3-way'!U33/(3*'OddsRatio_working_3-way'!X33^(1/3))*COS(('OddsRatio_working_3-way'!Y33+2*PI())/3)</f>
        <v>-0.30161373530909347</v>
      </c>
      <c r="AH33" s="11">
        <f>-'OddsRatio_working_3-way'!U33/(3*'OddsRatio_working_3-way'!X33^(1/3))*COS(('OddsRatio_working_3-way'!Y33+4*PI())/3)</f>
        <v>-0.21963719321138103</v>
      </c>
      <c r="AI33" s="11">
        <f>'OddsRatio_working_3-way'!U33/(3*'OddsRatio_working_3-way'!X33^(1/3))*SIN(('OddsRatio_working_3-way'!Y33)/3)</f>
        <v>-4.732917864734891E-2</v>
      </c>
      <c r="AJ33" s="11">
        <f>'OddsRatio_working_3-way'!U33/(3*'OddsRatio_working_3-way'!X33^(1/3))*SIN(('OddsRatio_working_3-way'!Y33+2*PI())/3)</f>
        <v>-0.42775195652128289</v>
      </c>
      <c r="AK33" s="11">
        <f>'OddsRatio_working_3-way'!U33/(3*'OddsRatio_working_3-way'!X33^(1/3))*SIN(('OddsRatio_working_3-way'!Y33+4*PI())/3)</f>
        <v>0.47508113516863187</v>
      </c>
      <c r="AL33" s="11">
        <f>'OddsRatio_working_3-way'!Z33+'OddsRatio_working_3-way'!AF33</f>
        <v>1.042501857040949</v>
      </c>
      <c r="AM33" s="11">
        <f>'OddsRatio_working_3-way'!AA33+'OddsRatio_working_3-way'!AG33</f>
        <v>-0.60322747061818704</v>
      </c>
      <c r="AN33" s="11">
        <f>'OddsRatio_working_3-way'!AB33+'OddsRatio_working_3-way'!AH33</f>
        <v>-0.43927438642276212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1.042501857040949</v>
      </c>
      <c r="AS33" s="11">
        <f>IF(('OddsRatio_working_3-way'!X33=0),IF(Q33&gt;0,-Q33^(1/3),(-Q33)^(1/3)),'OddsRatio_working_3-way'!AM33-'OddsRatio_working_3-way'!R33/3)</f>
        <v>-0.60322747061818704</v>
      </c>
      <c r="AT33" s="11">
        <f>IF(('OddsRatio_working_3-way'!X33=0),IF(Q33&gt;0,-Q33^(1/3),(-Q33)^(1/3)),'OddsRatio_working_3-way'!AN33-'OddsRatio_working_3-way'!R33/3)</f>
        <v>-0.43927438642276212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2.06</v>
      </c>
      <c r="B34" s="4">
        <f>IF('True_Odds_Calculator_3-way'!B35="","",'True_Odds_Calculator_3-way'!B35)</f>
        <v>3.78</v>
      </c>
      <c r="C34" s="4">
        <f>IF('True_Odds_Calculator_3-way'!C35="","",'True_Odds_Calculator_3-way'!C35)</f>
        <v>3.59</v>
      </c>
      <c r="D34" s="9">
        <f t="shared" si="13"/>
        <v>0.47432596540025229</v>
      </c>
      <c r="E34" s="9">
        <f t="shared" si="14"/>
        <v>0.25598000794034192</v>
      </c>
      <c r="F34" s="9">
        <f t="shared" si="15"/>
        <v>0.26969402665940562</v>
      </c>
      <c r="G34" s="9">
        <f t="shared" si="16"/>
        <v>1.0455234095129635</v>
      </c>
      <c r="H34" s="9">
        <f t="shared" si="17"/>
        <v>2.1082548140837414</v>
      </c>
      <c r="I34" s="9">
        <f t="shared" si="18"/>
        <v>3.9065550784460386</v>
      </c>
      <c r="J34" s="9">
        <f t="shared" si="19"/>
        <v>3.7079056306385749</v>
      </c>
      <c r="K34" s="11">
        <f t="shared" si="20"/>
        <v>0.4854368932038835</v>
      </c>
      <c r="L34" s="11">
        <f t="shared" si="21"/>
        <v>0.26455026455026459</v>
      </c>
      <c r="M34" s="11">
        <f t="shared" si="22"/>
        <v>0.2785515320334262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-0.27302156796166577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0.23001571261300285</v>
      </c>
      <c r="Q34" s="11">
        <f>2*'OddsRatio_working_3-way'!K34*'OddsRatio_working_3-way'!L34*'OddsRatio_working_3-way'!M34</f>
        <v>7.1544545136237286E-2</v>
      </c>
      <c r="R34" s="11">
        <f t="shared" si="23"/>
        <v>0</v>
      </c>
      <c r="S34" s="11">
        <f t="shared" si="24"/>
        <v>-0.84248183881684668</v>
      </c>
      <c r="T34" s="11">
        <f t="shared" si="25"/>
        <v>-0.26204722824785281</v>
      </c>
      <c r="U34" s="11">
        <f>'OddsRatio_working_3-way'!S34-'OddsRatio_working_3-way'!R34^2/3</f>
        <v>-0.84248183881684668</v>
      </c>
      <c r="V34" s="11">
        <f>'OddsRatio_working_3-way'!S34*'OddsRatio_working_3-way'!R34/3-2*'OddsRatio_working_3-way'!R34^3/27-'OddsRatio_working_3-way'!T34</f>
        <v>0.26204722824785281</v>
      </c>
      <c r="W34" s="11">
        <f>'OddsRatio_working_3-way'!V34^2+4*'OddsRatio_working_3-way'!U34^3/27</f>
        <v>-1.9919856640907632E-2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0.14881919102831623</v>
      </c>
      <c r="Y34" s="11">
        <f>IF('OddsRatio_working_3-way'!W34&gt;=0,IF('OddsRatio_working_3-way'!V34+SQRT('OddsRatio_working_3-way'!W34)&gt;0,0,PI()),ACOS('OddsRatio_working_3-way'!V34/(2*'OddsRatio_working_3-way'!X34)))</f>
        <v>0.49404599590866027</v>
      </c>
      <c r="Z34" s="11">
        <f>'OddsRatio_working_3-way'!X34^(1/3)*COS('OddsRatio_working_3-way'!Y34/3)</f>
        <v>0.52276170475648176</v>
      </c>
      <c r="AA34" s="11">
        <f>'OddsRatio_working_3-way'!X34^(1/3)*COS(('OddsRatio_working_3-way'!Y34+2*PI())/3)</f>
        <v>-0.33661787607192817</v>
      </c>
      <c r="AB34" s="11">
        <f>'OddsRatio_working_3-way'!X34^(1/3)*COS(('OddsRatio_working_3-way'!Y34+4*PI())/3)</f>
        <v>-0.18614382868455343</v>
      </c>
      <c r="AC34" s="11">
        <f>'OddsRatio_working_3-way'!X34^(1/3)*SIN('OddsRatio_working_3-way'!Y34/3)</f>
        <v>8.6876231765153286E-2</v>
      </c>
      <c r="AD34" s="11">
        <f>'OddsRatio_working_3-way'!X34^(1/3)*SIN(('OddsRatio_working_3-way'!Y34+2*PI())/3)</f>
        <v>0.40928680056219691</v>
      </c>
      <c r="AE34" s="11">
        <f>'OddsRatio_working_3-way'!X34^(1/3)*SIN(('OddsRatio_working_3-way'!Y34+4*PI())/3)</f>
        <v>-0.49616303232735026</v>
      </c>
      <c r="AF34" s="11">
        <f>-'OddsRatio_working_3-way'!U34/(3*'OddsRatio_working_3-way'!X34^(1/3))*COS(('OddsRatio_working_3-way'!Y34)/3)</f>
        <v>0.52276170475648176</v>
      </c>
      <c r="AG34" s="11">
        <f>-'OddsRatio_working_3-way'!U34/(3*'OddsRatio_working_3-way'!X34^(1/3))*COS(('OddsRatio_working_3-way'!Y34+2*PI())/3)</f>
        <v>-0.33661787607192817</v>
      </c>
      <c r="AH34" s="11">
        <f>-'OddsRatio_working_3-way'!U34/(3*'OddsRatio_working_3-way'!X34^(1/3))*COS(('OddsRatio_working_3-way'!Y34+4*PI())/3)</f>
        <v>-0.18614382868455343</v>
      </c>
      <c r="AI34" s="11">
        <f>'OddsRatio_working_3-way'!U34/(3*'OddsRatio_working_3-way'!X34^(1/3))*SIN(('OddsRatio_working_3-way'!Y34)/3)</f>
        <v>-8.6876231765153286E-2</v>
      </c>
      <c r="AJ34" s="11">
        <f>'OddsRatio_working_3-way'!U34/(3*'OddsRatio_working_3-way'!X34^(1/3))*SIN(('OddsRatio_working_3-way'!Y34+2*PI())/3)</f>
        <v>-0.40928680056219691</v>
      </c>
      <c r="AK34" s="11">
        <f>'OddsRatio_working_3-way'!U34/(3*'OddsRatio_working_3-way'!X34^(1/3))*SIN(('OddsRatio_working_3-way'!Y34+4*PI())/3)</f>
        <v>0.49616303232735026</v>
      </c>
      <c r="AL34" s="11">
        <f>'OddsRatio_working_3-way'!Z34+'OddsRatio_working_3-way'!AF34</f>
        <v>1.0455234095129635</v>
      </c>
      <c r="AM34" s="11">
        <f>'OddsRatio_working_3-way'!AA34+'OddsRatio_working_3-way'!AG34</f>
        <v>-0.67323575214385634</v>
      </c>
      <c r="AN34" s="11">
        <f>'OddsRatio_working_3-way'!AB34+'OddsRatio_working_3-way'!AH34</f>
        <v>-0.37228765736910685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1.0455234095129635</v>
      </c>
      <c r="AS34" s="11">
        <f>IF(('OddsRatio_working_3-way'!X34=0),IF(Q34&gt;0,-Q34^(1/3),(-Q34)^(1/3)),'OddsRatio_working_3-way'!AM34-'OddsRatio_working_3-way'!R34/3)</f>
        <v>-0.67323575214385634</v>
      </c>
      <c r="AT34" s="11">
        <f>IF(('OddsRatio_working_3-way'!X34=0),IF(Q34&gt;0,-Q34^(1/3),(-Q34)^(1/3)),'OddsRatio_working_3-way'!AN34-'OddsRatio_working_3-way'!R34/3)</f>
        <v>-0.37228765736910685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4.0599999999999996</v>
      </c>
      <c r="B35" s="4">
        <f>IF('True_Odds_Calculator_3-way'!B36="","",'True_Odds_Calculator_3-way'!B36)</f>
        <v>3.69</v>
      </c>
      <c r="C35" s="4">
        <f>IF('True_Odds_Calculator_3-way'!C36="","",'True_Odds_Calculator_3-way'!C36)</f>
        <v>1.95</v>
      </c>
      <c r="D35" s="9">
        <f t="shared" si="13"/>
        <v>0.23751764521646382</v>
      </c>
      <c r="E35" s="9">
        <f t="shared" si="14"/>
        <v>0.26163966563924618</v>
      </c>
      <c r="F35" s="9">
        <f t="shared" si="15"/>
        <v>0.50084268914428987</v>
      </c>
      <c r="G35" s="9">
        <f t="shared" si="16"/>
        <v>1.0490893840676501</v>
      </c>
      <c r="H35" s="9">
        <f t="shared" si="17"/>
        <v>4.210213515247009</v>
      </c>
      <c r="I35" s="9">
        <f t="shared" si="18"/>
        <v>3.8220504431419786</v>
      </c>
      <c r="J35" s="9">
        <f t="shared" si="19"/>
        <v>1.9966349148642675</v>
      </c>
      <c r="K35" s="11">
        <f t="shared" si="20"/>
        <v>0.24630541871921185</v>
      </c>
      <c r="L35" s="11">
        <f t="shared" si="21"/>
        <v>0.2710027100271003</v>
      </c>
      <c r="M35" s="11">
        <f t="shared" si="22"/>
        <v>0.51282051282051289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-0.26767653428713145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0.2293442158875296</v>
      </c>
      <c r="Q35" s="11">
        <f>2*'OddsRatio_working_3-way'!K35*'OddsRatio_working_3-way'!L35*'OddsRatio_working_3-way'!M35</f>
        <v>6.8460959966426774E-2</v>
      </c>
      <c r="R35" s="11">
        <f t="shared" si="23"/>
        <v>0</v>
      </c>
      <c r="S35" s="11">
        <f t="shared" si="24"/>
        <v>-0.85679611960873825</v>
      </c>
      <c r="T35" s="11">
        <f t="shared" si="25"/>
        <v>-0.25576003570410105</v>
      </c>
      <c r="U35" s="11">
        <f>'OddsRatio_working_3-way'!S35-'OddsRatio_working_3-way'!R35^2/3</f>
        <v>-0.85679611960873825</v>
      </c>
      <c r="V35" s="11">
        <f>'OddsRatio_working_3-way'!S35*'OddsRatio_working_3-way'!R35/3-2*'OddsRatio_working_3-way'!R35^3/27-'OddsRatio_working_3-way'!T35</f>
        <v>0.25576003570410105</v>
      </c>
      <c r="W35" s="11">
        <f>'OddsRatio_working_3-way'!V35^2+4*'OddsRatio_working_3-way'!U35^3/27</f>
        <v>-2.7768090153286865E-2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0.15262804953272016</v>
      </c>
      <c r="Y35" s="11">
        <f>IF('OddsRatio_working_3-way'!W35&gt;=0,IF('OddsRatio_working_3-way'!V35+SQRT('OddsRatio_working_3-way'!W35)&gt;0,0,PI()),ACOS('OddsRatio_working_3-way'!V35/(2*'OddsRatio_working_3-way'!X35)))</f>
        <v>0.5774562573657932</v>
      </c>
      <c r="Z35" s="11">
        <f>'OddsRatio_working_3-way'!X35^(1/3)*COS('OddsRatio_working_3-way'!Y35/3)</f>
        <v>0.52454469203382492</v>
      </c>
      <c r="AA35" s="11">
        <f>'OddsRatio_working_3-way'!X35^(1/3)*COS(('OddsRatio_working_3-way'!Y35+2*PI())/3)</f>
        <v>-0.3508086631220384</v>
      </c>
      <c r="AB35" s="11">
        <f>'OddsRatio_working_3-way'!X35^(1/3)*COS(('OddsRatio_working_3-way'!Y35+4*PI())/3)</f>
        <v>-0.17373602891178658</v>
      </c>
      <c r="AC35" s="11">
        <f>'OddsRatio_working_3-way'!X35^(1/3)*SIN('OddsRatio_working_3-way'!Y35/3)</f>
        <v>0.10223293302740502</v>
      </c>
      <c r="AD35" s="11">
        <f>'OddsRatio_working_3-way'!X35^(1/3)*SIN(('OddsRatio_working_3-way'!Y35+2*PI())/3)</f>
        <v>0.40315256220787465</v>
      </c>
      <c r="AE35" s="11">
        <f>'OddsRatio_working_3-way'!X35^(1/3)*SIN(('OddsRatio_working_3-way'!Y35+4*PI())/3)</f>
        <v>-0.50538549523527976</v>
      </c>
      <c r="AF35" s="11">
        <f>-'OddsRatio_working_3-way'!U35/(3*'OddsRatio_working_3-way'!X35^(1/3))*COS(('OddsRatio_working_3-way'!Y35)/3)</f>
        <v>0.52454469203382503</v>
      </c>
      <c r="AG35" s="11">
        <f>-'OddsRatio_working_3-way'!U35/(3*'OddsRatio_working_3-way'!X35^(1/3))*COS(('OddsRatio_working_3-way'!Y35+2*PI())/3)</f>
        <v>-0.35080866312203846</v>
      </c>
      <c r="AH35" s="11">
        <f>-'OddsRatio_working_3-way'!U35/(3*'OddsRatio_working_3-way'!X35^(1/3))*COS(('OddsRatio_working_3-way'!Y35+4*PI())/3)</f>
        <v>-0.17373602891178663</v>
      </c>
      <c r="AI35" s="11">
        <f>'OddsRatio_working_3-way'!U35/(3*'OddsRatio_working_3-way'!X35^(1/3))*SIN(('OddsRatio_working_3-way'!Y35)/3)</f>
        <v>-0.10223293302740503</v>
      </c>
      <c r="AJ35" s="11">
        <f>'OddsRatio_working_3-way'!U35/(3*'OddsRatio_working_3-way'!X35^(1/3))*SIN(('OddsRatio_working_3-way'!Y35+2*PI())/3)</f>
        <v>-0.40315256220787471</v>
      </c>
      <c r="AK35" s="11">
        <f>'OddsRatio_working_3-way'!U35/(3*'OddsRatio_working_3-way'!X35^(1/3))*SIN(('OddsRatio_working_3-way'!Y35+4*PI())/3)</f>
        <v>0.50538549523527976</v>
      </c>
      <c r="AL35" s="11">
        <f>'OddsRatio_working_3-way'!Z35+'OddsRatio_working_3-way'!AF35</f>
        <v>1.0490893840676501</v>
      </c>
      <c r="AM35" s="11">
        <f>'OddsRatio_working_3-way'!AA35+'OddsRatio_working_3-way'!AG35</f>
        <v>-0.7016173262440768</v>
      </c>
      <c r="AN35" s="11">
        <f>'OddsRatio_working_3-way'!AB35+'OddsRatio_working_3-way'!AH35</f>
        <v>-0.34747205782357321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1.0490893840676501</v>
      </c>
      <c r="AS35" s="11">
        <f>IF(('OddsRatio_working_3-way'!X35=0),IF(Q35&gt;0,-Q35^(1/3),(-Q35)^(1/3)),'OddsRatio_working_3-way'!AM35-'OddsRatio_working_3-way'!R35/3)</f>
        <v>-0.7016173262440768</v>
      </c>
      <c r="AT35" s="11">
        <f>IF(('OddsRatio_working_3-way'!X35=0),IF(Q35&gt;0,-Q35^(1/3),(-Q35)^(1/3)),'OddsRatio_working_3-way'!AN35-'OddsRatio_working_3-way'!R35/3)</f>
        <v>-0.34747205782357321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2.74</v>
      </c>
      <c r="B36" s="4">
        <f>IF('True_Odds_Calculator_3-way'!B37="","",'True_Odds_Calculator_3-way'!B37)</f>
        <v>3.3</v>
      </c>
      <c r="C36" s="4">
        <f>IF('True_Odds_Calculator_3-way'!C37="","",'True_Odds_Calculator_3-way'!C37)</f>
        <v>2.83</v>
      </c>
      <c r="D36" s="9">
        <f t="shared" si="13"/>
        <v>0.35758852284946752</v>
      </c>
      <c r="E36" s="9">
        <f t="shared" si="14"/>
        <v>0.29632284946668819</v>
      </c>
      <c r="F36" s="9">
        <f t="shared" si="15"/>
        <v>0.34608862768384435</v>
      </c>
      <c r="G36" s="9">
        <f t="shared" si="16"/>
        <v>1.032477204302769</v>
      </c>
      <c r="H36" s="9">
        <f t="shared" si="17"/>
        <v>2.7965103354868179</v>
      </c>
      <c r="I36" s="9">
        <f t="shared" si="18"/>
        <v>3.3746975698963682</v>
      </c>
      <c r="J36" s="9">
        <f t="shared" si="19"/>
        <v>2.8894332838740677</v>
      </c>
      <c r="K36" s="11">
        <f t="shared" si="20"/>
        <v>0.36496350364963503</v>
      </c>
      <c r="L36" s="11">
        <f t="shared" si="21"/>
        <v>0.30303030303030304</v>
      </c>
      <c r="M36" s="11">
        <f t="shared" si="22"/>
        <v>0.35335689045936397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-0.28620501265003595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0.22939669840704119</v>
      </c>
      <c r="Q36" s="11">
        <f>2*'OddsRatio_working_3-way'!K36*'OddsRatio_working_3-way'!L36*'OddsRatio_working_3-way'!M36</f>
        <v>7.8159011382296834E-2</v>
      </c>
      <c r="R36" s="11">
        <f t="shared" si="23"/>
        <v>0</v>
      </c>
      <c r="S36" s="11">
        <f t="shared" si="24"/>
        <v>-0.80151181239981117</v>
      </c>
      <c r="T36" s="11">
        <f t="shared" si="25"/>
        <v>-0.27308749996586412</v>
      </c>
      <c r="U36" s="11">
        <f>'OddsRatio_working_3-way'!S36-'OddsRatio_working_3-way'!R36^2/3</f>
        <v>-0.80151181239981117</v>
      </c>
      <c r="V36" s="11">
        <f>'OddsRatio_working_3-way'!S36*'OddsRatio_working_3-way'!R36/3-2*'OddsRatio_working_3-way'!R36^3/27-'OddsRatio_working_3-way'!T36</f>
        <v>0.27308749996586412</v>
      </c>
      <c r="W36" s="11">
        <f>'OddsRatio_working_3-way'!V36^2+4*'OddsRatio_working_3-way'!U36^3/27</f>
        <v>-1.7059090138249883E-3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0.13809660717359318</v>
      </c>
      <c r="Y36" s="11">
        <f>IF('OddsRatio_working_3-way'!W36&gt;=0,IF('OddsRatio_working_3-way'!V36+SQRT('OddsRatio_working_3-way'!W36)&gt;0,0,PI()),ACOS('OddsRatio_working_3-way'!V36/(2*'OddsRatio_working_3-way'!X36)))</f>
        <v>0.15010565488931737</v>
      </c>
      <c r="Z36" s="11">
        <f>'OddsRatio_working_3-way'!X36^(1/3)*COS('OddsRatio_working_3-way'!Y36/3)</f>
        <v>0.51623860215138451</v>
      </c>
      <c r="AA36" s="11">
        <f>'OddsRatio_working_3-way'!X36^(1/3)*COS(('OddsRatio_working_3-way'!Y36+2*PI())/3)</f>
        <v>-0.28050751977529287</v>
      </c>
      <c r="AB36" s="11">
        <f>'OddsRatio_working_3-way'!X36^(1/3)*COS(('OddsRatio_working_3-way'!Y36+4*PI())/3)</f>
        <v>-0.23573108237609161</v>
      </c>
      <c r="AC36" s="11">
        <f>'OddsRatio_working_3-way'!X36^(1/3)*SIN('OddsRatio_working_3-way'!Y36/3)</f>
        <v>2.585168818578119E-2</v>
      </c>
      <c r="AD36" s="11">
        <f>'OddsRatio_working_3-way'!X36^(1/3)*SIN(('OddsRatio_working_3-way'!Y36+2*PI())/3)</f>
        <v>0.4341498997843764</v>
      </c>
      <c r="AE36" s="11">
        <f>'OddsRatio_working_3-way'!X36^(1/3)*SIN(('OddsRatio_working_3-way'!Y36+4*PI())/3)</f>
        <v>-0.46000158797015767</v>
      </c>
      <c r="AF36" s="11">
        <f>-'OddsRatio_working_3-way'!U36/(3*'OddsRatio_working_3-way'!X36^(1/3))*COS(('OddsRatio_working_3-way'!Y36)/3)</f>
        <v>0.51623860215138451</v>
      </c>
      <c r="AG36" s="11">
        <f>-'OddsRatio_working_3-way'!U36/(3*'OddsRatio_working_3-way'!X36^(1/3))*COS(('OddsRatio_working_3-way'!Y36+2*PI())/3)</f>
        <v>-0.28050751977529287</v>
      </c>
      <c r="AH36" s="11">
        <f>-'OddsRatio_working_3-way'!U36/(3*'OddsRatio_working_3-way'!X36^(1/3))*COS(('OddsRatio_working_3-way'!Y36+4*PI())/3)</f>
        <v>-0.23573108237609161</v>
      </c>
      <c r="AI36" s="11">
        <f>'OddsRatio_working_3-way'!U36/(3*'OddsRatio_working_3-way'!X36^(1/3))*SIN(('OddsRatio_working_3-way'!Y36)/3)</f>
        <v>-2.585168818578119E-2</v>
      </c>
      <c r="AJ36" s="11">
        <f>'OddsRatio_working_3-way'!U36/(3*'OddsRatio_working_3-way'!X36^(1/3))*SIN(('OddsRatio_working_3-way'!Y36+2*PI())/3)</f>
        <v>-0.4341498997843764</v>
      </c>
      <c r="AK36" s="11">
        <f>'OddsRatio_working_3-way'!U36/(3*'OddsRatio_working_3-way'!X36^(1/3))*SIN(('OddsRatio_working_3-way'!Y36+4*PI())/3)</f>
        <v>0.46000158797015767</v>
      </c>
      <c r="AL36" s="11">
        <f>'OddsRatio_working_3-way'!Z36+'OddsRatio_working_3-way'!AF36</f>
        <v>1.032477204302769</v>
      </c>
      <c r="AM36" s="11">
        <f>'OddsRatio_working_3-way'!AA36+'OddsRatio_working_3-way'!AG36</f>
        <v>-0.56101503955058574</v>
      </c>
      <c r="AN36" s="11">
        <f>'OddsRatio_working_3-way'!AB36+'OddsRatio_working_3-way'!AH36</f>
        <v>-0.47146216475218322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1.032477204302769</v>
      </c>
      <c r="AS36" s="11">
        <f>IF(('OddsRatio_working_3-way'!X36=0),IF(Q36&gt;0,-Q36^(1/3),(-Q36)^(1/3)),'OddsRatio_working_3-way'!AM36-'OddsRatio_working_3-way'!R36/3)</f>
        <v>-0.56101503955058574</v>
      </c>
      <c r="AT36" s="11">
        <f>IF(('OddsRatio_working_3-way'!X36=0),IF(Q36&gt;0,-Q36^(1/3),(-Q36)^(1/3)),'OddsRatio_working_3-way'!AN36-'OddsRatio_working_3-way'!R36/3)</f>
        <v>-0.47146216475218322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1.41</v>
      </c>
      <c r="B37" s="4">
        <f>IF('True_Odds_Calculator_3-way'!B38="","",'True_Odds_Calculator_3-way'!B38)</f>
        <v>5.12</v>
      </c>
      <c r="C37" s="4">
        <f>IF('True_Odds_Calculator_3-way'!C38="","",'True_Odds_Calculator_3-way'!C38)</f>
        <v>8.1300000000000008</v>
      </c>
      <c r="D37" s="9">
        <f t="shared" si="13"/>
        <v>0.69695518073151763</v>
      </c>
      <c r="E37" s="9">
        <f t="shared" si="14"/>
        <v>0.18624279281680722</v>
      </c>
      <c r="F37" s="9">
        <f t="shared" si="15"/>
        <v>0.11680202645167512</v>
      </c>
      <c r="G37" s="9">
        <f t="shared" si="16"/>
        <v>1.0605182742986372</v>
      </c>
      <c r="H37" s="9">
        <f t="shared" si="17"/>
        <v>1.4348124924624412</v>
      </c>
      <c r="I37" s="9">
        <f t="shared" si="18"/>
        <v>5.369335290110385</v>
      </c>
      <c r="J37" s="9">
        <f t="shared" si="19"/>
        <v>8.5614952957492836</v>
      </c>
      <c r="K37" s="11">
        <f t="shared" si="20"/>
        <v>0.70921985815602839</v>
      </c>
      <c r="L37" s="11">
        <f t="shared" si="21"/>
        <v>0.1953125</v>
      </c>
      <c r="M37" s="11">
        <f t="shared" si="22"/>
        <v>0.12300123001230011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-0.20520643870002531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0.19866388823462702</v>
      </c>
      <c r="Q37" s="11">
        <f>2*'OddsRatio_working_3-way'!K37*'OddsRatio_working_3-way'!L37*'OddsRatio_working_3-way'!M37</f>
        <v>3.4076138633726757E-2</v>
      </c>
      <c r="R37" s="11">
        <f t="shared" si="23"/>
        <v>0</v>
      </c>
      <c r="S37" s="11">
        <f t="shared" si="24"/>
        <v>-0.96811722620964002</v>
      </c>
      <c r="T37" s="11">
        <f t="shared" si="25"/>
        <v>-0.16605784326065864</v>
      </c>
      <c r="U37" s="11">
        <f>'OddsRatio_working_3-way'!S37-'OddsRatio_working_3-way'!R37^2/3</f>
        <v>-0.96811722620964002</v>
      </c>
      <c r="V37" s="11">
        <f>'OddsRatio_working_3-way'!S37*'OddsRatio_working_3-way'!R37/3-2*'OddsRatio_working_3-way'!R37^3/27-'OddsRatio_working_3-way'!T37</f>
        <v>0.16605784326065864</v>
      </c>
      <c r="W37" s="11">
        <f>'OddsRatio_working_3-way'!V37^2+4*'OddsRatio_working_3-way'!U37^3/27</f>
        <v>-0.10684980057664345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0.18332008065472868</v>
      </c>
      <c r="Y37" s="11">
        <f>IF('OddsRatio_working_3-way'!W37&gt;=0,IF('OddsRatio_working_3-way'!V37+SQRT('OddsRatio_working_3-way'!W37)&gt;0,0,PI()),ACOS('OddsRatio_working_3-way'!V37/(2*'OddsRatio_working_3-way'!X37)))</f>
        <v>1.1007610157616494</v>
      </c>
      <c r="Z37" s="11">
        <f>'OddsRatio_working_3-way'!X37^(1/3)*COS('OddsRatio_working_3-way'!Y37/3)</f>
        <v>0.5302591371493186</v>
      </c>
      <c r="AA37" s="11">
        <f>'OddsRatio_working_3-way'!X37^(1/3)*COS(('OddsRatio_working_3-way'!Y37+2*PI())/3)</f>
        <v>-0.44161821453993122</v>
      </c>
      <c r="AB37" s="11">
        <f>'OddsRatio_working_3-way'!X37^(1/3)*COS(('OddsRatio_working_3-way'!Y37+4*PI())/3)</f>
        <v>-8.8640922609387079E-2</v>
      </c>
      <c r="AC37" s="11">
        <f>'OddsRatio_working_3-way'!X37^(1/3)*SIN('OddsRatio_working_3-way'!Y37/3)</f>
        <v>0.20379153451392473</v>
      </c>
      <c r="AD37" s="11">
        <f>'OddsRatio_working_3-way'!X37^(1/3)*SIN(('OddsRatio_working_3-way'!Y37+2*PI())/3)</f>
        <v>0.35732211610316444</v>
      </c>
      <c r="AE37" s="11">
        <f>'OddsRatio_working_3-way'!X37^(1/3)*SIN(('OddsRatio_working_3-way'!Y37+4*PI())/3)</f>
        <v>-0.56111365061708907</v>
      </c>
      <c r="AF37" s="11">
        <f>-'OddsRatio_working_3-way'!U37/(3*'OddsRatio_working_3-way'!X37^(1/3))*COS(('OddsRatio_working_3-way'!Y37)/3)</f>
        <v>0.53025913714931849</v>
      </c>
      <c r="AG37" s="11">
        <f>-'OddsRatio_working_3-way'!U37/(3*'OddsRatio_working_3-way'!X37^(1/3))*COS(('OddsRatio_working_3-way'!Y37+2*PI())/3)</f>
        <v>-0.44161821453993111</v>
      </c>
      <c r="AH37" s="11">
        <f>-'OddsRatio_working_3-way'!U37/(3*'OddsRatio_working_3-way'!X37^(1/3))*COS(('OddsRatio_working_3-way'!Y37+4*PI())/3)</f>
        <v>-8.8640922609387052E-2</v>
      </c>
      <c r="AI37" s="11">
        <f>'OddsRatio_working_3-way'!U37/(3*'OddsRatio_working_3-way'!X37^(1/3))*SIN(('OddsRatio_working_3-way'!Y37)/3)</f>
        <v>-0.20379153451392468</v>
      </c>
      <c r="AJ37" s="11">
        <f>'OddsRatio_working_3-way'!U37/(3*'OddsRatio_working_3-way'!X37^(1/3))*SIN(('OddsRatio_working_3-way'!Y37+2*PI())/3)</f>
        <v>-0.35732211610316439</v>
      </c>
      <c r="AK37" s="11">
        <f>'OddsRatio_working_3-way'!U37/(3*'OddsRatio_working_3-way'!X37^(1/3))*SIN(('OddsRatio_working_3-way'!Y37+4*PI())/3)</f>
        <v>0.56111365061708895</v>
      </c>
      <c r="AL37" s="11">
        <f>'OddsRatio_working_3-way'!Z37+'OddsRatio_working_3-way'!AF37</f>
        <v>1.0605182742986372</v>
      </c>
      <c r="AM37" s="11">
        <f>'OddsRatio_working_3-way'!AA37+'OddsRatio_working_3-way'!AG37</f>
        <v>-0.88323642907986233</v>
      </c>
      <c r="AN37" s="11">
        <f>'OddsRatio_working_3-way'!AB37+'OddsRatio_working_3-way'!AH37</f>
        <v>-0.17728184521877413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1.0605182742986372</v>
      </c>
      <c r="AS37" s="11">
        <f>IF(('OddsRatio_working_3-way'!X37=0),IF(Q37&gt;0,-Q37^(1/3),(-Q37)^(1/3)),'OddsRatio_working_3-way'!AM37-'OddsRatio_working_3-way'!R37/3)</f>
        <v>-0.88323642907986233</v>
      </c>
      <c r="AT37" s="11">
        <f>IF(('OddsRatio_working_3-way'!X37=0),IF(Q37&gt;0,-Q37^(1/3),(-Q37)^(1/3)),'OddsRatio_working_3-way'!AN37-'OddsRatio_working_3-way'!R37/3)</f>
        <v>-0.17728184521877413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1.65</v>
      </c>
      <c r="B38" s="4">
        <f>IF('True_Odds_Calculator_3-way'!B39="","",'True_Odds_Calculator_3-way'!B39)</f>
        <v>3.91</v>
      </c>
      <c r="C38" s="4">
        <f>IF('True_Odds_Calculator_3-way'!C39="","",'True_Odds_Calculator_3-way'!C39)</f>
        <v>6.09</v>
      </c>
      <c r="D38" s="9">
        <f t="shared" si="13"/>
        <v>0.59497829446021988</v>
      </c>
      <c r="E38" s="9">
        <f t="shared" si="14"/>
        <v>0.24706048167496794</v>
      </c>
      <c r="F38" s="9">
        <f t="shared" si="15"/>
        <v>0.15796122386481218</v>
      </c>
      <c r="G38" s="9">
        <f t="shared" si="16"/>
        <v>1.0472824336900368</v>
      </c>
      <c r="H38" s="9">
        <f t="shared" si="17"/>
        <v>1.6807335818985238</v>
      </c>
      <c r="I38" s="9">
        <f t="shared" si="18"/>
        <v>4.0475918820380068</v>
      </c>
      <c r="J38" s="9">
        <f t="shared" si="19"/>
        <v>6.3306675874822869</v>
      </c>
      <c r="K38" s="11">
        <f t="shared" si="20"/>
        <v>0.60606060606060608</v>
      </c>
      <c r="L38" s="11">
        <f t="shared" si="21"/>
        <v>0.25575447570332482</v>
      </c>
      <c r="M38" s="11">
        <f t="shared" si="22"/>
        <v>0.16420361247947454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-0.24504516267458309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0.22015984622916451</v>
      </c>
      <c r="Q38" s="11">
        <f>2*'OddsRatio_working_3-way'!K38*'OddsRatio_working_3-way'!L38*'OddsRatio_working_3-way'!M38</f>
        <v>5.0904010688824164E-2</v>
      </c>
      <c r="R38" s="11">
        <f t="shared" si="23"/>
        <v>0</v>
      </c>
      <c r="S38" s="11">
        <f t="shared" si="24"/>
        <v>-0.89844600001973529</v>
      </c>
      <c r="T38" s="11">
        <f t="shared" si="25"/>
        <v>-0.2077331791953145</v>
      </c>
      <c r="U38" s="11">
        <f>'OddsRatio_working_3-way'!S38-'OddsRatio_working_3-way'!R38^2/3</f>
        <v>-0.89844600001973529</v>
      </c>
      <c r="V38" s="11">
        <f>'OddsRatio_working_3-way'!S38*'OddsRatio_working_3-way'!R38/3-2*'OddsRatio_working_3-way'!R38^3/27-'OddsRatio_working_3-way'!T38</f>
        <v>0.2077331791953145</v>
      </c>
      <c r="W38" s="11">
        <f>'OddsRatio_working_3-way'!V38^2+4*'OddsRatio_working_3-way'!U38^3/27</f>
        <v>-6.4288451678920208E-2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0.16389137059155437</v>
      </c>
      <c r="Y38" s="11">
        <f>IF('OddsRatio_working_3-way'!W38&gt;=0,IF('OddsRatio_working_3-way'!V38+SQRT('OddsRatio_working_3-way'!W38)&gt;0,0,PI()),ACOS('OddsRatio_working_3-way'!V38/(2*'OddsRatio_working_3-way'!X38)))</f>
        <v>0.88440141106157955</v>
      </c>
      <c r="Z38" s="11">
        <f>'OddsRatio_working_3-way'!X38^(1/3)*COS('OddsRatio_working_3-way'!Y38/3)</f>
        <v>0.52364121684501852</v>
      </c>
      <c r="AA38" s="11">
        <f>'OddsRatio_working_3-way'!X38^(1/3)*COS(('OddsRatio_working_3-way'!Y38+2*PI())/3)</f>
        <v>-0.39952103333374567</v>
      </c>
      <c r="AB38" s="11">
        <f>'OddsRatio_working_3-way'!X38^(1/3)*COS(('OddsRatio_working_3-way'!Y38+4*PI())/3)</f>
        <v>-0.12412018351127295</v>
      </c>
      <c r="AC38" s="11">
        <f>'OddsRatio_working_3-way'!X38^(1/3)*SIN('OddsRatio_working_3-way'!Y38/3)</f>
        <v>0.15900275478005632</v>
      </c>
      <c r="AD38" s="11">
        <f>'OddsRatio_working_3-way'!X38^(1/3)*SIN(('OddsRatio_working_3-way'!Y38+2*PI())/3)</f>
        <v>0.37398521886635377</v>
      </c>
      <c r="AE38" s="11">
        <f>'OddsRatio_working_3-way'!X38^(1/3)*SIN(('OddsRatio_working_3-way'!Y38+4*PI())/3)</f>
        <v>-0.53298797364641015</v>
      </c>
      <c r="AF38" s="11">
        <f>-'OddsRatio_working_3-way'!U38/(3*'OddsRatio_working_3-way'!X38^(1/3))*COS(('OddsRatio_working_3-way'!Y38)/3)</f>
        <v>0.52364121684501841</v>
      </c>
      <c r="AG38" s="11">
        <f>-'OddsRatio_working_3-way'!U38/(3*'OddsRatio_working_3-way'!X38^(1/3))*COS(('OddsRatio_working_3-way'!Y38+2*PI())/3)</f>
        <v>-0.39952103333374556</v>
      </c>
      <c r="AH38" s="11">
        <f>-'OddsRatio_working_3-way'!U38/(3*'OddsRatio_working_3-way'!X38^(1/3))*COS(('OddsRatio_working_3-way'!Y38+4*PI())/3)</f>
        <v>-0.12412018351127292</v>
      </c>
      <c r="AI38" s="11">
        <f>'OddsRatio_working_3-way'!U38/(3*'OddsRatio_working_3-way'!X38^(1/3))*SIN(('OddsRatio_working_3-way'!Y38)/3)</f>
        <v>-0.15900275478005629</v>
      </c>
      <c r="AJ38" s="11">
        <f>'OddsRatio_working_3-way'!U38/(3*'OddsRatio_working_3-way'!X38^(1/3))*SIN(('OddsRatio_working_3-way'!Y38+2*PI())/3)</f>
        <v>-0.37398521886635366</v>
      </c>
      <c r="AK38" s="11">
        <f>'OddsRatio_working_3-way'!U38/(3*'OddsRatio_working_3-way'!X38^(1/3))*SIN(('OddsRatio_working_3-way'!Y38+4*PI())/3)</f>
        <v>0.53298797364641004</v>
      </c>
      <c r="AL38" s="11">
        <f>'OddsRatio_working_3-way'!Z38+'OddsRatio_working_3-way'!AF38</f>
        <v>1.0472824336900368</v>
      </c>
      <c r="AM38" s="11">
        <f>'OddsRatio_working_3-way'!AA38+'OddsRatio_working_3-way'!AG38</f>
        <v>-0.79904206666749122</v>
      </c>
      <c r="AN38" s="11">
        <f>'OddsRatio_working_3-way'!AB38+'OddsRatio_working_3-way'!AH38</f>
        <v>-0.24824036702254587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1.0472824336900368</v>
      </c>
      <c r="AS38" s="11">
        <f>IF(('OddsRatio_working_3-way'!X38=0),IF(Q38&gt;0,-Q38^(1/3),(-Q38)^(1/3)),'OddsRatio_working_3-way'!AM38-'OddsRatio_working_3-way'!R38/3)</f>
        <v>-0.79904206666749122</v>
      </c>
      <c r="AT38" s="11">
        <f>IF(('OddsRatio_working_3-way'!X38=0),IF(Q38&gt;0,-Q38^(1/3),(-Q38)^(1/3)),'OddsRatio_working_3-way'!AN38-'OddsRatio_working_3-way'!R38/3)</f>
        <v>-0.24824036702254587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3.73</v>
      </c>
      <c r="C39" s="4">
        <f>IF('True_Odds_Calculator_3-way'!C40="","",'True_Odds_Calculator_3-way'!C40)</f>
        <v>2.2799999999999998</v>
      </c>
      <c r="D39" s="9">
        <f t="shared" si="13"/>
        <v>0.30820023112850997</v>
      </c>
      <c r="E39" s="9">
        <f t="shared" si="14"/>
        <v>0.26151264694446985</v>
      </c>
      <c r="F39" s="9">
        <f t="shared" si="15"/>
        <v>0.43028712192702029</v>
      </c>
      <c r="G39" s="9">
        <f t="shared" si="16"/>
        <v>1.0343981107340823</v>
      </c>
      <c r="H39" s="9">
        <f t="shared" si="17"/>
        <v>3.2446439002929588</v>
      </c>
      <c r="I39" s="9">
        <f t="shared" si="18"/>
        <v>3.8239068423040439</v>
      </c>
      <c r="J39" s="9">
        <f t="shared" si="19"/>
        <v>2.3240295817396248</v>
      </c>
      <c r="K39" s="11">
        <f t="shared" si="20"/>
        <v>0.31545741324921134</v>
      </c>
      <c r="L39" s="11">
        <f t="shared" si="21"/>
        <v>0.26809651474530832</v>
      </c>
      <c r="M39" s="11">
        <f t="shared" si="22"/>
        <v>0.43859649122807021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-0.28127388353581162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0.22923743166832775</v>
      </c>
      <c r="Q39" s="11">
        <f>2*'OddsRatio_working_3-way'!K39*'OddsRatio_working_3-way'!L39*'OddsRatio_working_3-way'!M39</f>
        <v>7.41868710900737E-2</v>
      </c>
      <c r="R39" s="11">
        <f t="shared" si="23"/>
        <v>0</v>
      </c>
      <c r="S39" s="11">
        <f t="shared" si="24"/>
        <v>-0.81499721476679998</v>
      </c>
      <c r="T39" s="11">
        <f t="shared" si="25"/>
        <v>-0.26375314393747573</v>
      </c>
      <c r="U39" s="11">
        <f>'OddsRatio_working_3-way'!S39-'OddsRatio_working_3-way'!R39^2/3</f>
        <v>-0.81499721476679998</v>
      </c>
      <c r="V39" s="11">
        <f>'OddsRatio_working_3-way'!S39*'OddsRatio_working_3-way'!R39/3-2*'OddsRatio_working_3-way'!R39^3/27-'OddsRatio_working_3-way'!T39</f>
        <v>0.26375314393747573</v>
      </c>
      <c r="W39" s="11">
        <f>'OddsRatio_working_3-way'!V39^2+4*'OddsRatio_working_3-way'!U39^3/27</f>
        <v>-1.0632475352637991E-2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0.14159643029534746</v>
      </c>
      <c r="Y39" s="11">
        <f>IF('OddsRatio_working_3-way'!W39&gt;=0,IF('OddsRatio_working_3-way'!V39+SQRT('OddsRatio_working_3-way'!W39)&gt;0,0,PI()),ACOS('OddsRatio_working_3-way'!V39/(2*'OddsRatio_working_3-way'!X39)))</f>
        <v>0.37267908554319984</v>
      </c>
      <c r="Z39" s="11">
        <f>'OddsRatio_working_3-way'!X39^(1/3)*COS('OddsRatio_working_3-way'!Y39/3)</f>
        <v>0.51719905536704125</v>
      </c>
      <c r="AA39" s="11">
        <f>'OddsRatio_working_3-way'!X39^(1/3)*COS(('OddsRatio_working_3-way'!Y39+2*PI())/3)</f>
        <v>-0.31452945292287876</v>
      </c>
      <c r="AB39" s="11">
        <f>'OddsRatio_working_3-way'!X39^(1/3)*COS(('OddsRatio_working_3-way'!Y39+4*PI())/3)</f>
        <v>-0.20266960244416216</v>
      </c>
      <c r="AC39" s="11">
        <f>'OddsRatio_working_3-way'!X39^(1/3)*SIN('OddsRatio_working_3-way'!Y39/3)</f>
        <v>6.4582314785398276E-2</v>
      </c>
      <c r="AD39" s="11">
        <f>'OddsRatio_working_3-way'!X39^(1/3)*SIN(('OddsRatio_working_3-way'!Y39+2*PI())/3)</f>
        <v>0.41561636336847307</v>
      </c>
      <c r="AE39" s="11">
        <f>'OddsRatio_working_3-way'!X39^(1/3)*SIN(('OddsRatio_working_3-way'!Y39+4*PI())/3)</f>
        <v>-0.48019867815387135</v>
      </c>
      <c r="AF39" s="11">
        <f>-'OddsRatio_working_3-way'!U39/(3*'OddsRatio_working_3-way'!X39^(1/3))*COS(('OddsRatio_working_3-way'!Y39)/3)</f>
        <v>0.51719905536704114</v>
      </c>
      <c r="AG39" s="11">
        <f>-'OddsRatio_working_3-way'!U39/(3*'OddsRatio_working_3-way'!X39^(1/3))*COS(('OddsRatio_working_3-way'!Y39+2*PI())/3)</f>
        <v>-0.31452945292287871</v>
      </c>
      <c r="AH39" s="11">
        <f>-'OddsRatio_working_3-way'!U39/(3*'OddsRatio_working_3-way'!X39^(1/3))*COS(('OddsRatio_working_3-way'!Y39+4*PI())/3)</f>
        <v>-0.2026696024441621</v>
      </c>
      <c r="AI39" s="11">
        <f>'OddsRatio_working_3-way'!U39/(3*'OddsRatio_working_3-way'!X39^(1/3))*SIN(('OddsRatio_working_3-way'!Y39)/3)</f>
        <v>-6.4582314785398262E-2</v>
      </c>
      <c r="AJ39" s="11">
        <f>'OddsRatio_working_3-way'!U39/(3*'OddsRatio_working_3-way'!X39^(1/3))*SIN(('OddsRatio_working_3-way'!Y39+2*PI())/3)</f>
        <v>-0.41561636336847296</v>
      </c>
      <c r="AK39" s="11">
        <f>'OddsRatio_working_3-way'!U39/(3*'OddsRatio_working_3-way'!X39^(1/3))*SIN(('OddsRatio_working_3-way'!Y39+4*PI())/3)</f>
        <v>0.48019867815387124</v>
      </c>
      <c r="AL39" s="11">
        <f>'OddsRatio_working_3-way'!Z39+'OddsRatio_working_3-way'!AF39</f>
        <v>1.0343981107340823</v>
      </c>
      <c r="AM39" s="11">
        <f>'OddsRatio_working_3-way'!AA39+'OddsRatio_working_3-way'!AG39</f>
        <v>-0.62905890584575741</v>
      </c>
      <c r="AN39" s="11">
        <f>'OddsRatio_working_3-way'!AB39+'OddsRatio_working_3-way'!AH39</f>
        <v>-0.40533920488832426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1.0343981107340823</v>
      </c>
      <c r="AS39" s="11">
        <f>IF(('OddsRatio_working_3-way'!X39=0),IF(Q39&gt;0,-Q39^(1/3),(-Q39)^(1/3)),'OddsRatio_working_3-way'!AM39-'OddsRatio_working_3-way'!R39/3)</f>
        <v>-0.62905890584575741</v>
      </c>
      <c r="AT39" s="11">
        <f>IF(('OddsRatio_working_3-way'!X39=0),IF(Q39&gt;0,-Q39^(1/3),(-Q39)^(1/3)),'OddsRatio_working_3-way'!AN39-'OddsRatio_working_3-way'!R39/3)</f>
        <v>-0.40533920488832426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1.6</v>
      </c>
      <c r="B40" s="4">
        <f>IF('True_Odds_Calculator_3-way'!B41="","",'True_Odds_Calculator_3-way'!B41)</f>
        <v>4.09</v>
      </c>
      <c r="C40" s="4">
        <f>IF('True_Odds_Calculator_3-way'!C41="","",'True_Odds_Calculator_3-way'!C41)</f>
        <v>6.37</v>
      </c>
      <c r="D40" s="9">
        <f t="shared" si="13"/>
        <v>0.61361332111148958</v>
      </c>
      <c r="E40" s="9">
        <f t="shared" si="14"/>
        <v>0.2356874243451596</v>
      </c>
      <c r="F40" s="9">
        <f t="shared" si="15"/>
        <v>0.15069925454335109</v>
      </c>
      <c r="G40" s="9">
        <f t="shared" si="16"/>
        <v>1.0494847096556281</v>
      </c>
      <c r="H40" s="9">
        <f t="shared" si="17"/>
        <v>1.6296908257933769</v>
      </c>
      <c r="I40" s="9">
        <f t="shared" si="18"/>
        <v>4.2429077528358903</v>
      </c>
      <c r="J40" s="9">
        <f t="shared" si="19"/>
        <v>6.635732890850722</v>
      </c>
      <c r="K40" s="11">
        <f t="shared" si="20"/>
        <v>0.625</v>
      </c>
      <c r="L40" s="11">
        <f t="shared" si="21"/>
        <v>0.24449877750611249</v>
      </c>
      <c r="M40" s="11">
        <f t="shared" si="22"/>
        <v>0.15698587127158556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-0.23883682681272644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0.21734290857588098</v>
      </c>
      <c r="Q40" s="11">
        <f>2*'OddsRatio_working_3-way'!K40*'OddsRatio_working_3-way'!L40*'OddsRatio_working_3-way'!M40</f>
        <v>4.7978567014543269E-2</v>
      </c>
      <c r="R40" s="11">
        <f t="shared" si="23"/>
        <v>0</v>
      </c>
      <c r="S40" s="11">
        <f t="shared" si="24"/>
        <v>-0.91000584573291543</v>
      </c>
      <c r="T40" s="11">
        <f t="shared" si="25"/>
        <v>-0.20088429265627275</v>
      </c>
      <c r="U40" s="11">
        <f>'OddsRatio_working_3-way'!S40-'OddsRatio_working_3-way'!R40^2/3</f>
        <v>-0.91000584573291543</v>
      </c>
      <c r="V40" s="11">
        <f>'OddsRatio_working_3-way'!S40*'OddsRatio_working_3-way'!R40/3-2*'OddsRatio_working_3-way'!R40^3/27-'OddsRatio_working_3-way'!T40</f>
        <v>0.20088429265627275</v>
      </c>
      <c r="W40" s="11">
        <f>'OddsRatio_working_3-way'!V40^2+4*'OddsRatio_working_3-way'!U40^3/27</f>
        <v>-7.1287800615481289E-2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0.16706458305958533</v>
      </c>
      <c r="Y40" s="11">
        <f>IF('OddsRatio_working_3-way'!W40&gt;=0,IF('OddsRatio_working_3-way'!V40+SQRT('OddsRatio_working_3-way'!W40)&gt;0,0,PI()),ACOS('OddsRatio_working_3-way'!V40/(2*'OddsRatio_working_3-way'!X40)))</f>
        <v>0.92577250761908314</v>
      </c>
      <c r="Z40" s="11">
        <f>'OddsRatio_working_3-way'!X40^(1/3)*COS('OddsRatio_working_3-way'!Y40/3)</f>
        <v>0.52474235482781406</v>
      </c>
      <c r="AA40" s="11">
        <f>'OddsRatio_working_3-way'!X40^(1/3)*COS(('OddsRatio_working_3-way'!Y40+2*PI())/3)</f>
        <v>-0.40723510398139046</v>
      </c>
      <c r="AB40" s="11">
        <f>'OddsRatio_working_3-way'!X40^(1/3)*COS(('OddsRatio_working_3-way'!Y40+4*PI())/3)</f>
        <v>-0.11750725084642358</v>
      </c>
      <c r="AC40" s="11">
        <f>'OddsRatio_working_3-way'!X40^(1/3)*SIN('OddsRatio_working_3-way'!Y40/3)</f>
        <v>0.16727445399920546</v>
      </c>
      <c r="AD40" s="11">
        <f>'OddsRatio_working_3-way'!X40^(1/3)*SIN(('OddsRatio_working_3-way'!Y40+2*PI())/3)</f>
        <v>0.3708029827229522</v>
      </c>
      <c r="AE40" s="11">
        <f>'OddsRatio_working_3-way'!X40^(1/3)*SIN(('OddsRatio_working_3-way'!Y40+4*PI())/3)</f>
        <v>-0.53807743672215758</v>
      </c>
      <c r="AF40" s="11">
        <f>-'OddsRatio_working_3-way'!U40/(3*'OddsRatio_working_3-way'!X40^(1/3))*COS(('OddsRatio_working_3-way'!Y40)/3)</f>
        <v>0.52474235482781395</v>
      </c>
      <c r="AG40" s="11">
        <f>-'OddsRatio_working_3-way'!U40/(3*'OddsRatio_working_3-way'!X40^(1/3))*COS(('OddsRatio_working_3-way'!Y40+2*PI())/3)</f>
        <v>-0.40723510398139035</v>
      </c>
      <c r="AH40" s="11">
        <f>-'OddsRatio_working_3-way'!U40/(3*'OddsRatio_working_3-way'!X40^(1/3))*COS(('OddsRatio_working_3-way'!Y40+4*PI())/3)</f>
        <v>-0.11750725084642355</v>
      </c>
      <c r="AI40" s="11">
        <f>'OddsRatio_working_3-way'!U40/(3*'OddsRatio_working_3-way'!X40^(1/3))*SIN(('OddsRatio_working_3-way'!Y40)/3)</f>
        <v>-0.16727445399920543</v>
      </c>
      <c r="AJ40" s="11">
        <f>'OddsRatio_working_3-way'!U40/(3*'OddsRatio_working_3-way'!X40^(1/3))*SIN(('OddsRatio_working_3-way'!Y40+2*PI())/3)</f>
        <v>-0.37080298272295209</v>
      </c>
      <c r="AK40" s="11">
        <f>'OddsRatio_working_3-way'!U40/(3*'OddsRatio_working_3-way'!X40^(1/3))*SIN(('OddsRatio_working_3-way'!Y40+4*PI())/3)</f>
        <v>0.53807743672215746</v>
      </c>
      <c r="AL40" s="11">
        <f>'OddsRatio_working_3-way'!Z40+'OddsRatio_working_3-way'!AF40</f>
        <v>1.0494847096556281</v>
      </c>
      <c r="AM40" s="11">
        <f>'OddsRatio_working_3-way'!AA40+'OddsRatio_working_3-way'!AG40</f>
        <v>-0.8144702079627808</v>
      </c>
      <c r="AN40" s="11">
        <f>'OddsRatio_working_3-way'!AB40+'OddsRatio_working_3-way'!AH40</f>
        <v>-0.23501450169284713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1.0494847096556281</v>
      </c>
      <c r="AS40" s="11">
        <f>IF(('OddsRatio_working_3-way'!X40=0),IF(Q40&gt;0,-Q40^(1/3),(-Q40)^(1/3)),'OddsRatio_working_3-way'!AM40-'OddsRatio_working_3-way'!R40/3)</f>
        <v>-0.8144702079627808</v>
      </c>
      <c r="AT40" s="11">
        <f>IF(('OddsRatio_working_3-way'!X40=0),IF(Q40&gt;0,-Q40^(1/3),(-Q40)^(1/3)),'OddsRatio_working_3-way'!AN40-'OddsRatio_working_3-way'!R40/3)</f>
        <v>-0.23501450169284713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2.2599999999999998</v>
      </c>
      <c r="B41" s="4">
        <f>IF('True_Odds_Calculator_3-way'!B42="","",'True_Odds_Calculator_3-way'!B42)</f>
        <v>3.42</v>
      </c>
      <c r="C41" s="4">
        <f>IF('True_Odds_Calculator_3-way'!C42="","",'True_Odds_Calculator_3-way'!C42)</f>
        <v>3.47</v>
      </c>
      <c r="D41" s="9">
        <f t="shared" si="13"/>
        <v>0.43381316772450318</v>
      </c>
      <c r="E41" s="9">
        <f t="shared" si="14"/>
        <v>0.28516862922963582</v>
      </c>
      <c r="F41" s="9">
        <f t="shared" si="15"/>
        <v>0.28101820304586111</v>
      </c>
      <c r="G41" s="9">
        <f t="shared" si="16"/>
        <v>1.0358252404994848</v>
      </c>
      <c r="H41" s="9">
        <f t="shared" si="17"/>
        <v>2.3051398030293511</v>
      </c>
      <c r="I41" s="9">
        <f t="shared" si="18"/>
        <v>3.5066970820087535</v>
      </c>
      <c r="J41" s="9">
        <f t="shared" si="19"/>
        <v>3.5584883440337269</v>
      </c>
      <c r="K41" s="11">
        <f t="shared" si="20"/>
        <v>0.44247787610619471</v>
      </c>
      <c r="L41" s="11">
        <f t="shared" si="21"/>
        <v>0.29239766081871343</v>
      </c>
      <c r="M41" s="11">
        <f t="shared" si="22"/>
        <v>0.28818443804034583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-0.28081405727984499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0.22930371758372495</v>
      </c>
      <c r="Q41" s="11">
        <f>2*'OddsRatio_working_3-way'!K41*'OddsRatio_working_3-way'!L41*'OddsRatio_working_3-way'!M41</f>
        <v>7.4570314661373968E-2</v>
      </c>
      <c r="R41" s="11">
        <f t="shared" si="23"/>
        <v>0</v>
      </c>
      <c r="S41" s="11">
        <f t="shared" si="24"/>
        <v>-0.81656780221373515</v>
      </c>
      <c r="T41" s="11">
        <f t="shared" si="25"/>
        <v>-0.26555050478495451</v>
      </c>
      <c r="U41" s="11">
        <f>'OddsRatio_working_3-way'!S41-'OddsRatio_working_3-way'!R41^2/3</f>
        <v>-0.81656780221373515</v>
      </c>
      <c r="V41" s="11">
        <f>'OddsRatio_working_3-way'!S41*'OddsRatio_working_3-way'!R41/3-2*'OddsRatio_working_3-way'!R41^3/27-'OddsRatio_working_3-way'!T41</f>
        <v>0.26555050478495451</v>
      </c>
      <c r="W41" s="11">
        <f>'OddsRatio_working_3-way'!V41^2+4*'OddsRatio_working_3-way'!U41^3/27</f>
        <v>-1.0145671474998674E-2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0.14200593479371101</v>
      </c>
      <c r="Y41" s="11">
        <f>IF('OddsRatio_working_3-way'!W41&gt;=0,IF('OddsRatio_working_3-way'!V41+SQRT('OddsRatio_working_3-way'!W41)&gt;0,0,PI()),ACOS('OddsRatio_working_3-way'!V41/(2*'OddsRatio_working_3-way'!X41)))</f>
        <v>0.36254315238106982</v>
      </c>
      <c r="Z41" s="11">
        <f>'OddsRatio_working_3-way'!X41^(1/3)*COS('OddsRatio_working_3-way'!Y41/3)</f>
        <v>0.51791262024974249</v>
      </c>
      <c r="AA41" s="11">
        <f>'OddsRatio_working_3-way'!X41^(1/3)*COS(('OddsRatio_working_3-way'!Y41+2*PI())/3)</f>
        <v>-0.31342500657492722</v>
      </c>
      <c r="AB41" s="11">
        <f>'OddsRatio_working_3-way'!X41^(1/3)*COS(('OddsRatio_working_3-way'!Y41+4*PI())/3)</f>
        <v>-0.20448761367481516</v>
      </c>
      <c r="AC41" s="11">
        <f>'OddsRatio_working_3-way'!X41^(1/3)*SIN('OddsRatio_working_3-way'!Y41/3)</f>
        <v>6.2895033115695678E-2</v>
      </c>
      <c r="AD41" s="11">
        <f>'OddsRatio_working_3-way'!X41^(1/3)*SIN(('OddsRatio_working_3-way'!Y41+2*PI())/3)</f>
        <v>0.41707796951899206</v>
      </c>
      <c r="AE41" s="11">
        <f>'OddsRatio_working_3-way'!X41^(1/3)*SIN(('OddsRatio_working_3-way'!Y41+4*PI())/3)</f>
        <v>-0.47997300263468778</v>
      </c>
      <c r="AF41" s="11">
        <f>-'OddsRatio_working_3-way'!U41/(3*'OddsRatio_working_3-way'!X41^(1/3))*COS(('OddsRatio_working_3-way'!Y41)/3)</f>
        <v>0.51791262024974238</v>
      </c>
      <c r="AG41" s="11">
        <f>-'OddsRatio_working_3-way'!U41/(3*'OddsRatio_working_3-way'!X41^(1/3))*COS(('OddsRatio_working_3-way'!Y41+2*PI())/3)</f>
        <v>-0.31342500657492717</v>
      </c>
      <c r="AH41" s="11">
        <f>-'OddsRatio_working_3-way'!U41/(3*'OddsRatio_working_3-way'!X41^(1/3))*COS(('OddsRatio_working_3-way'!Y41+4*PI())/3)</f>
        <v>-0.20448761367481513</v>
      </c>
      <c r="AI41" s="11">
        <f>'OddsRatio_working_3-way'!U41/(3*'OddsRatio_working_3-way'!X41^(1/3))*SIN(('OddsRatio_working_3-way'!Y41)/3)</f>
        <v>-6.2895033115695664E-2</v>
      </c>
      <c r="AJ41" s="11">
        <f>'OddsRatio_working_3-way'!U41/(3*'OddsRatio_working_3-way'!X41^(1/3))*SIN(('OddsRatio_working_3-way'!Y41+2*PI())/3)</f>
        <v>-0.41707796951899195</v>
      </c>
      <c r="AK41" s="11">
        <f>'OddsRatio_working_3-way'!U41/(3*'OddsRatio_working_3-way'!X41^(1/3))*SIN(('OddsRatio_working_3-way'!Y41+4*PI())/3)</f>
        <v>0.47997300263468767</v>
      </c>
      <c r="AL41" s="11">
        <f>'OddsRatio_working_3-way'!Z41+'OddsRatio_working_3-way'!AF41</f>
        <v>1.0358252404994848</v>
      </c>
      <c r="AM41" s="11">
        <f>'OddsRatio_working_3-way'!AA41+'OddsRatio_working_3-way'!AG41</f>
        <v>-0.62685001314985445</v>
      </c>
      <c r="AN41" s="11">
        <f>'OddsRatio_working_3-way'!AB41+'OddsRatio_working_3-way'!AH41</f>
        <v>-0.40897522734963032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1.0358252404994848</v>
      </c>
      <c r="AS41" s="11">
        <f>IF(('OddsRatio_working_3-way'!X41=0),IF(Q41&gt;0,-Q41^(1/3),(-Q41)^(1/3)),'OddsRatio_working_3-way'!AM41-'OddsRatio_working_3-way'!R41/3)</f>
        <v>-0.62685001314985445</v>
      </c>
      <c r="AT41" s="11">
        <f>IF(('OddsRatio_working_3-way'!X41=0),IF(Q41&gt;0,-Q41^(1/3),(-Q41)^(1/3)),'OddsRatio_working_3-way'!AN41-'OddsRatio_working_3-way'!R41/3)</f>
        <v>-0.40897522734963032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7.48</v>
      </c>
      <c r="B42" s="4">
        <f>IF('True_Odds_Calculator_3-way'!B43="","",'True_Odds_Calculator_3-way'!B43)</f>
        <v>4.51</v>
      </c>
      <c r="C42" s="4">
        <f>IF('True_Odds_Calculator_3-way'!C43="","",'True_Odds_Calculator_3-way'!C43)</f>
        <v>1.49</v>
      </c>
      <c r="D42" s="9">
        <f t="shared" si="13"/>
        <v>0.12773015588550513</v>
      </c>
      <c r="E42" s="9">
        <f t="shared" si="14"/>
        <v>0.2128092323542195</v>
      </c>
      <c r="F42" s="9">
        <f t="shared" si="15"/>
        <v>0.65946061176027537</v>
      </c>
      <c r="G42" s="9">
        <f t="shared" si="16"/>
        <v>1.0538587611643631</v>
      </c>
      <c r="H42" s="9">
        <f t="shared" si="17"/>
        <v>7.8290047723450753</v>
      </c>
      <c r="I42" s="9">
        <f t="shared" si="18"/>
        <v>4.6990442516869138</v>
      </c>
      <c r="J42" s="9">
        <f t="shared" si="19"/>
        <v>1.5163907929705378</v>
      </c>
      <c r="K42" s="11">
        <f t="shared" si="20"/>
        <v>0.13368983957219249</v>
      </c>
      <c r="L42" s="11">
        <f t="shared" si="21"/>
        <v>0.22172949002217296</v>
      </c>
      <c r="M42" s="11">
        <f t="shared" si="22"/>
        <v>0.67114093959731547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-0.22172455615705389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0.20849559051720679</v>
      </c>
      <c r="Q42" s="11">
        <f>2*'OddsRatio_working_3-way'!K42*'OddsRatio_working_3-way'!L42*'OddsRatio_working_3-way'!M42</f>
        <v>3.9789234831527999E-2</v>
      </c>
      <c r="R42" s="11">
        <f t="shared" si="23"/>
        <v>0</v>
      </c>
      <c r="S42" s="11">
        <f t="shared" si="24"/>
        <v>-0.94033603733780102</v>
      </c>
      <c r="T42" s="11">
        <f t="shared" si="25"/>
        <v>-0.17945344224003831</v>
      </c>
      <c r="U42" s="11">
        <f>'OddsRatio_working_3-way'!S42-'OddsRatio_working_3-way'!R42^2/3</f>
        <v>-0.94033603733780102</v>
      </c>
      <c r="V42" s="11">
        <f>'OddsRatio_working_3-way'!S42*'OddsRatio_working_3-way'!R42/3-2*'OddsRatio_working_3-way'!R42^3/27-'OddsRatio_working_3-way'!T42</f>
        <v>0.17945344224003831</v>
      </c>
      <c r="W42" s="11">
        <f>'OddsRatio_working_3-way'!V42^2+4*'OddsRatio_working_3-way'!U42^3/27</f>
        <v>-9.0977956327530002E-2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0.17548610647237062</v>
      </c>
      <c r="Y42" s="11">
        <f>IF('OddsRatio_working_3-way'!W42&gt;=0,IF('OddsRatio_working_3-way'!V42+SQRT('OddsRatio_working_3-way'!W42)&gt;0,0,PI()),ACOS('OddsRatio_working_3-way'!V42/(2*'OddsRatio_working_3-way'!X42)))</f>
        <v>1.0340950618377631</v>
      </c>
      <c r="Z42" s="11">
        <f>'OddsRatio_working_3-way'!X42^(1/3)*COS('OddsRatio_working_3-way'!Y42/3)</f>
        <v>0.52692938058218153</v>
      </c>
      <c r="AA42" s="11">
        <f>'OddsRatio_working_3-way'!X42^(1/3)*COS(('OddsRatio_working_3-way'!Y42+2*PI())/3)</f>
        <v>-0.42730327013084984</v>
      </c>
      <c r="AB42" s="11">
        <f>'OddsRatio_working_3-way'!X42^(1/3)*COS(('OddsRatio_working_3-way'!Y42+4*PI())/3)</f>
        <v>-9.9626110451331587E-2</v>
      </c>
      <c r="AC42" s="11">
        <f>'OddsRatio_working_3-way'!X42^(1/3)*SIN('OddsRatio_working_3-way'!Y42/3)</f>
        <v>0.18918449634826182</v>
      </c>
      <c r="AD42" s="11">
        <f>'OddsRatio_working_3-way'!X42^(1/3)*SIN(('OddsRatio_working_3-way'!Y42+2*PI())/3)</f>
        <v>0.36174198141043706</v>
      </c>
      <c r="AE42" s="11">
        <f>'OddsRatio_working_3-way'!X42^(1/3)*SIN(('OddsRatio_working_3-way'!Y42+4*PI())/3)</f>
        <v>-0.55092647775869885</v>
      </c>
      <c r="AF42" s="11">
        <f>-'OddsRatio_working_3-way'!U42/(3*'OddsRatio_working_3-way'!X42^(1/3))*COS(('OddsRatio_working_3-way'!Y42)/3)</f>
        <v>0.52692938058218153</v>
      </c>
      <c r="AG42" s="11">
        <f>-'OddsRatio_working_3-way'!U42/(3*'OddsRatio_working_3-way'!X42^(1/3))*COS(('OddsRatio_working_3-way'!Y42+2*PI())/3)</f>
        <v>-0.42730327013084984</v>
      </c>
      <c r="AH42" s="11">
        <f>-'OddsRatio_working_3-way'!U42/(3*'OddsRatio_working_3-way'!X42^(1/3))*COS(('OddsRatio_working_3-way'!Y42+4*PI())/3)</f>
        <v>-9.9626110451331587E-2</v>
      </c>
      <c r="AI42" s="11">
        <f>'OddsRatio_working_3-way'!U42/(3*'OddsRatio_working_3-way'!X42^(1/3))*SIN(('OddsRatio_working_3-way'!Y42)/3)</f>
        <v>-0.18918449634826182</v>
      </c>
      <c r="AJ42" s="11">
        <f>'OddsRatio_working_3-way'!U42/(3*'OddsRatio_working_3-way'!X42^(1/3))*SIN(('OddsRatio_working_3-way'!Y42+2*PI())/3)</f>
        <v>-0.36174198141043706</v>
      </c>
      <c r="AK42" s="11">
        <f>'OddsRatio_working_3-way'!U42/(3*'OddsRatio_working_3-way'!X42^(1/3))*SIN(('OddsRatio_working_3-way'!Y42+4*PI())/3)</f>
        <v>0.55092647775869885</v>
      </c>
      <c r="AL42" s="11">
        <f>'OddsRatio_working_3-way'!Z42+'OddsRatio_working_3-way'!AF42</f>
        <v>1.0538587611643631</v>
      </c>
      <c r="AM42" s="11">
        <f>'OddsRatio_working_3-way'!AA42+'OddsRatio_working_3-way'!AG42</f>
        <v>-0.85460654026169969</v>
      </c>
      <c r="AN42" s="11">
        <f>'OddsRatio_working_3-way'!AB42+'OddsRatio_working_3-way'!AH42</f>
        <v>-0.19925222090266317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1.0538587611643631</v>
      </c>
      <c r="AS42" s="11">
        <f>IF(('OddsRatio_working_3-way'!X42=0),IF(Q42&gt;0,-Q42^(1/3),(-Q42)^(1/3)),'OddsRatio_working_3-way'!AM42-'OddsRatio_working_3-way'!R42/3)</f>
        <v>-0.85460654026169969</v>
      </c>
      <c r="AT42" s="11">
        <f>IF(('OddsRatio_working_3-way'!X42=0),IF(Q42&gt;0,-Q42^(1/3),(-Q42)^(1/3)),'OddsRatio_working_3-way'!AN42-'OddsRatio_working_3-way'!R42/3)</f>
        <v>-0.19925222090266317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3.05</v>
      </c>
      <c r="B43" s="4">
        <f>IF('True_Odds_Calculator_3-way'!B44="","",'True_Odds_Calculator_3-way'!B44)</f>
        <v>3.26</v>
      </c>
      <c r="C43" s="4">
        <f>IF('True_Odds_Calculator_3-way'!C44="","",'True_Odds_Calculator_3-way'!C44)</f>
        <v>2.5499999999999998</v>
      </c>
      <c r="D43" s="9">
        <f t="shared" si="13"/>
        <v>0.31908647142354085</v>
      </c>
      <c r="E43" s="9">
        <f t="shared" si="14"/>
        <v>0.2982807569952759</v>
      </c>
      <c r="F43" s="9">
        <f t="shared" si="15"/>
        <v>0.38263277158118325</v>
      </c>
      <c r="G43" s="9">
        <f t="shared" si="16"/>
        <v>1.0409496187261407</v>
      </c>
      <c r="H43" s="9">
        <f t="shared" si="17"/>
        <v>3.1339467183885885</v>
      </c>
      <c r="I43" s="9">
        <f t="shared" si="18"/>
        <v>3.3525461383210775</v>
      </c>
      <c r="J43" s="9">
        <f t="shared" si="19"/>
        <v>2.6134719090255181</v>
      </c>
      <c r="K43" s="11">
        <f t="shared" si="20"/>
        <v>0.32786885245901642</v>
      </c>
      <c r="L43" s="11">
        <f t="shared" si="21"/>
        <v>0.30674846625766872</v>
      </c>
      <c r="M43" s="11">
        <f t="shared" si="22"/>
        <v>0.39215686274509809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-0.28322812580729761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0.23112131305302971</v>
      </c>
      <c r="Q43" s="11">
        <f>2*'OddsRatio_working_3-way'!K43*'OddsRatio_working_3-way'!L43*'OddsRatio_working_3-way'!M43</f>
        <v>7.8880994216051117E-2</v>
      </c>
      <c r="R43" s="11">
        <f t="shared" si="23"/>
        <v>0</v>
      </c>
      <c r="S43" s="11">
        <f t="shared" si="24"/>
        <v>-0.81602528842873367</v>
      </c>
      <c r="T43" s="11">
        <f t="shared" si="25"/>
        <v>-0.27850692437840746</v>
      </c>
      <c r="U43" s="11">
        <f>'OddsRatio_working_3-way'!S43-'OddsRatio_working_3-way'!R43^2/3</f>
        <v>-0.81602528842873367</v>
      </c>
      <c r="V43" s="11">
        <f>'OddsRatio_working_3-way'!S43*'OddsRatio_working_3-way'!R43/3-2*'OddsRatio_working_3-way'!R43^3/27-'OddsRatio_working_3-way'!T43</f>
        <v>0.27850692437840746</v>
      </c>
      <c r="W43" s="11">
        <f>'OddsRatio_working_3-way'!V43^2+4*'OddsRatio_working_3-way'!U43^3/27</f>
        <v>-2.9359690616551637E-3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0.14186443880371777</v>
      </c>
      <c r="Y43" s="11">
        <f>IF('OddsRatio_working_3-way'!W43&gt;=0,IF('OddsRatio_working_3-way'!V43+SQRT('OddsRatio_working_3-way'!W43)&gt;0,0,PI()),ACOS('OddsRatio_working_3-way'!V43/(2*'OddsRatio_working_3-way'!X43)))</f>
        <v>0.19215339630775552</v>
      </c>
      <c r="Z43" s="11">
        <f>'OddsRatio_working_3-way'!X43^(1/3)*COS('OddsRatio_working_3-way'!Y43/3)</f>
        <v>0.52047480936307033</v>
      </c>
      <c r="AA43" s="11">
        <f>'OddsRatio_working_3-way'!X43^(1/3)*COS(('OddsRatio_working_3-way'!Y43+2*PI())/3)</f>
        <v>-0.28914764025719364</v>
      </c>
      <c r="AB43" s="11">
        <f>'OddsRatio_working_3-way'!X43^(1/3)*COS(('OddsRatio_working_3-way'!Y43+4*PI())/3)</f>
        <v>-0.23132716910587661</v>
      </c>
      <c r="AC43" s="11">
        <f>'OddsRatio_working_3-way'!X43^(1/3)*SIN('OddsRatio_working_3-way'!Y43/3)</f>
        <v>3.3382664583883843E-2</v>
      </c>
      <c r="AD43" s="11">
        <f>'OddsRatio_working_3-way'!X43^(1/3)*SIN(('OddsRatio_working_3-way'!Y43+2*PI())/3)</f>
        <v>0.4340530746463398</v>
      </c>
      <c r="AE43" s="11">
        <f>'OddsRatio_working_3-way'!X43^(1/3)*SIN(('OddsRatio_working_3-way'!Y43+4*PI())/3)</f>
        <v>-0.46743573923022375</v>
      </c>
      <c r="AF43" s="11">
        <f>-'OddsRatio_working_3-way'!U43/(3*'OddsRatio_working_3-way'!X43^(1/3))*COS(('OddsRatio_working_3-way'!Y43)/3)</f>
        <v>0.52047480936307033</v>
      </c>
      <c r="AG43" s="11">
        <f>-'OddsRatio_working_3-way'!U43/(3*'OddsRatio_working_3-way'!X43^(1/3))*COS(('OddsRatio_working_3-way'!Y43+2*PI())/3)</f>
        <v>-0.28914764025719364</v>
      </c>
      <c r="AH43" s="11">
        <f>-'OddsRatio_working_3-way'!U43/(3*'OddsRatio_working_3-way'!X43^(1/3))*COS(('OddsRatio_working_3-way'!Y43+4*PI())/3)</f>
        <v>-0.23132716910587661</v>
      </c>
      <c r="AI43" s="11">
        <f>'OddsRatio_working_3-way'!U43/(3*'OddsRatio_working_3-way'!X43^(1/3))*SIN(('OddsRatio_working_3-way'!Y43)/3)</f>
        <v>-3.3382664583883843E-2</v>
      </c>
      <c r="AJ43" s="11">
        <f>'OddsRatio_working_3-way'!U43/(3*'OddsRatio_working_3-way'!X43^(1/3))*SIN(('OddsRatio_working_3-way'!Y43+2*PI())/3)</f>
        <v>-0.4340530746463398</v>
      </c>
      <c r="AK43" s="11">
        <f>'OddsRatio_working_3-way'!U43/(3*'OddsRatio_working_3-way'!X43^(1/3))*SIN(('OddsRatio_working_3-way'!Y43+4*PI())/3)</f>
        <v>0.46743573923022375</v>
      </c>
      <c r="AL43" s="11">
        <f>'OddsRatio_working_3-way'!Z43+'OddsRatio_working_3-way'!AF43</f>
        <v>1.0409496187261407</v>
      </c>
      <c r="AM43" s="11">
        <f>'OddsRatio_working_3-way'!AA43+'OddsRatio_working_3-way'!AG43</f>
        <v>-0.57829528051438728</v>
      </c>
      <c r="AN43" s="11">
        <f>'OddsRatio_working_3-way'!AB43+'OddsRatio_working_3-way'!AH43</f>
        <v>-0.46265433821175322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1.0409496187261407</v>
      </c>
      <c r="AS43" s="11">
        <f>IF(('OddsRatio_working_3-way'!X43=0),IF(Q43&gt;0,-Q43^(1/3),(-Q43)^(1/3)),'OddsRatio_working_3-way'!AM43-'OddsRatio_working_3-way'!R43/3)</f>
        <v>-0.57829528051438728</v>
      </c>
      <c r="AT43" s="11">
        <f>IF(('OddsRatio_working_3-way'!X43=0),IF(Q43&gt;0,-Q43^(1/3),(-Q43)^(1/3)),'OddsRatio_working_3-way'!AN43-'OddsRatio_working_3-way'!R43/3)</f>
        <v>-0.46265433821175322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2.12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4</v>
      </c>
      <c r="D44" s="9">
        <f t="shared" si="13"/>
        <v>0.46108233110780628</v>
      </c>
      <c r="E44" s="9">
        <f t="shared" si="14"/>
        <v>0.29683036754299619</v>
      </c>
      <c r="F44" s="9">
        <f t="shared" si="15"/>
        <v>0.24208730134919759</v>
      </c>
      <c r="G44" s="9">
        <f t="shared" si="16"/>
        <v>1.0435804142098242</v>
      </c>
      <c r="H44" s="9">
        <f t="shared" si="17"/>
        <v>2.1688100639150032</v>
      </c>
      <c r="I44" s="9">
        <f t="shared" si="18"/>
        <v>3.3689275402563013</v>
      </c>
      <c r="J44" s="9">
        <f t="shared" si="19"/>
        <v>4.1307412426294725</v>
      </c>
      <c r="K44" s="11">
        <f t="shared" si="20"/>
        <v>0.47169811320754712</v>
      </c>
      <c r="L44" s="11">
        <f t="shared" si="21"/>
        <v>0.3058103975535168</v>
      </c>
      <c r="M44" s="11">
        <f t="shared" si="22"/>
        <v>0.25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-0.2750562575731349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0.23043967457157688</v>
      </c>
      <c r="Q44" s="11">
        <f>2*'OddsRatio_working_3-way'!K44*'OddsRatio_working_3-way'!L44*'OddsRatio_working_3-way'!M44</f>
        <v>7.2125093762621884E-2</v>
      </c>
      <c r="R44" s="11">
        <f t="shared" si="23"/>
        <v>0</v>
      </c>
      <c r="S44" s="11">
        <f t="shared" si="24"/>
        <v>-0.83779106356198829</v>
      </c>
      <c r="T44" s="11">
        <f t="shared" si="25"/>
        <v>-0.26221942521501984</v>
      </c>
      <c r="U44" s="11">
        <f>'OddsRatio_working_3-way'!S44-'OddsRatio_working_3-way'!R44^2/3</f>
        <v>-0.83779106356198829</v>
      </c>
      <c r="V44" s="11">
        <f>'OddsRatio_working_3-way'!S44*'OddsRatio_working_3-way'!R44/3-2*'OddsRatio_working_3-way'!R44^3/27-'OddsRatio_working_3-way'!T44</f>
        <v>0.26221942521501984</v>
      </c>
      <c r="W44" s="11">
        <f>'OddsRatio_working_3-way'!V44^2+4*'OddsRatio_working_3-way'!U44^3/27</f>
        <v>-1.8358070618897743E-2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0.1475780281571355</v>
      </c>
      <c r="Y44" s="11">
        <f>IF('OddsRatio_working_3-way'!W44&gt;=0,IF('OddsRatio_working_3-way'!V44+SQRT('OddsRatio_working_3-way'!W44)&gt;0,0,PI()),ACOS('OddsRatio_working_3-way'!V44/(2*'OddsRatio_working_3-way'!X44)))</f>
        <v>0.47692775133975229</v>
      </c>
      <c r="Z44" s="11">
        <f>'OddsRatio_working_3-way'!X44^(1/3)*COS('OddsRatio_working_3-way'!Y44/3)</f>
        <v>0.52179020710491208</v>
      </c>
      <c r="AA44" s="11">
        <f>'OddsRatio_working_3-way'!X44^(1/3)*COS(('OddsRatio_working_3-way'!Y44+2*PI())/3)</f>
        <v>-0.33334509125125961</v>
      </c>
      <c r="AB44" s="11">
        <f>'OddsRatio_working_3-way'!X44^(1/3)*COS(('OddsRatio_working_3-way'!Y44+4*PI())/3)</f>
        <v>-0.18844511585365259</v>
      </c>
      <c r="AC44" s="11">
        <f>'OddsRatio_working_3-way'!X44^(1/3)*SIN('OddsRatio_working_3-way'!Y44/3)</f>
        <v>8.3658039801378634E-2</v>
      </c>
      <c r="AD44" s="11">
        <f>'OddsRatio_working_3-way'!X44^(1/3)*SIN(('OddsRatio_working_3-way'!Y44+2*PI())/3)</f>
        <v>0.41005455489810805</v>
      </c>
      <c r="AE44" s="11">
        <f>'OddsRatio_working_3-way'!X44^(1/3)*SIN(('OddsRatio_working_3-way'!Y44+4*PI())/3)</f>
        <v>-0.49371259469948664</v>
      </c>
      <c r="AF44" s="11">
        <f>-'OddsRatio_working_3-way'!U44/(3*'OddsRatio_working_3-way'!X44^(1/3))*COS(('OddsRatio_working_3-way'!Y44)/3)</f>
        <v>0.52179020710491208</v>
      </c>
      <c r="AG44" s="11">
        <f>-'OddsRatio_working_3-way'!U44/(3*'OddsRatio_working_3-way'!X44^(1/3))*COS(('OddsRatio_working_3-way'!Y44+2*PI())/3)</f>
        <v>-0.33334509125125961</v>
      </c>
      <c r="AH44" s="11">
        <f>-'OddsRatio_working_3-way'!U44/(3*'OddsRatio_working_3-way'!X44^(1/3))*COS(('OddsRatio_working_3-way'!Y44+4*PI())/3)</f>
        <v>-0.18844511585365259</v>
      </c>
      <c r="AI44" s="11">
        <f>'OddsRatio_working_3-way'!U44/(3*'OddsRatio_working_3-way'!X44^(1/3))*SIN(('OddsRatio_working_3-way'!Y44)/3)</f>
        <v>-8.3658039801378634E-2</v>
      </c>
      <c r="AJ44" s="11">
        <f>'OddsRatio_working_3-way'!U44/(3*'OddsRatio_working_3-way'!X44^(1/3))*SIN(('OddsRatio_working_3-way'!Y44+2*PI())/3)</f>
        <v>-0.41005455489810805</v>
      </c>
      <c r="AK44" s="11">
        <f>'OddsRatio_working_3-way'!U44/(3*'OddsRatio_working_3-way'!X44^(1/3))*SIN(('OddsRatio_working_3-way'!Y44+4*PI())/3)</f>
        <v>0.49371259469948664</v>
      </c>
      <c r="AL44" s="11">
        <f>'OddsRatio_working_3-way'!Z44+'OddsRatio_working_3-way'!AF44</f>
        <v>1.0435804142098242</v>
      </c>
      <c r="AM44" s="11">
        <f>'OddsRatio_working_3-way'!AA44+'OddsRatio_working_3-way'!AG44</f>
        <v>-0.66669018250251921</v>
      </c>
      <c r="AN44" s="11">
        <f>'OddsRatio_working_3-way'!AB44+'OddsRatio_working_3-way'!AH44</f>
        <v>-0.37689023170730518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1.0435804142098242</v>
      </c>
      <c r="AS44" s="11">
        <f>IF(('OddsRatio_working_3-way'!X44=0),IF(Q44&gt;0,-Q44^(1/3),(-Q44)^(1/3)),'OddsRatio_working_3-way'!AM44-'OddsRatio_working_3-way'!R44/3)</f>
        <v>-0.66669018250251921</v>
      </c>
      <c r="AT44" s="11">
        <f>IF(('OddsRatio_working_3-way'!X44=0),IF(Q44&gt;0,-Q44^(1/3),(-Q44)^(1/3)),'OddsRatio_working_3-way'!AN44-'OddsRatio_working_3-way'!R44/3)</f>
        <v>-0.37689023170730518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2.36</v>
      </c>
      <c r="B45" s="4">
        <f>IF('True_Odds_Calculator_3-way'!B46="","",'True_Odds_Calculator_3-way'!B46)</f>
        <v>3.38</v>
      </c>
      <c r="C45" s="4">
        <f>IF('True_Odds_Calculator_3-way'!C46="","",'True_Odds_Calculator_3-way'!C46)</f>
        <v>3.24</v>
      </c>
      <c r="D45" s="9">
        <f t="shared" si="13"/>
        <v>0.41334351414576098</v>
      </c>
      <c r="E45" s="9">
        <f t="shared" si="14"/>
        <v>0.28704562910697362</v>
      </c>
      <c r="F45" s="9">
        <f t="shared" si="15"/>
        <v>0.29961085674726579</v>
      </c>
      <c r="G45" s="9">
        <f t="shared" si="16"/>
        <v>1.0435994478336026</v>
      </c>
      <c r="H45" s="9">
        <f t="shared" si="17"/>
        <v>2.419295249053699</v>
      </c>
      <c r="I45" s="9">
        <f t="shared" si="18"/>
        <v>3.4837666858439738</v>
      </c>
      <c r="J45" s="9">
        <f t="shared" si="19"/>
        <v>3.3376627631472702</v>
      </c>
      <c r="K45" s="11">
        <f t="shared" si="20"/>
        <v>0.42372881355932207</v>
      </c>
      <c r="L45" s="11">
        <f t="shared" si="21"/>
        <v>0.29585798816568049</v>
      </c>
      <c r="M45" s="11">
        <f t="shared" si="22"/>
        <v>0.30864197530864196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-0.28053701413110377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0.23138088109839522</v>
      </c>
      <c r="Q45" s="11">
        <f>2*'OddsRatio_working_3-way'!K45*'OddsRatio_working_3-way'!L45*'OddsRatio_working_3-way'!M45</f>
        <v>7.7384910066352924E-2</v>
      </c>
      <c r="R45" s="11">
        <f t="shared" si="23"/>
        <v>0</v>
      </c>
      <c r="S45" s="11">
        <f t="shared" si="24"/>
        <v>-0.8247784407880796</v>
      </c>
      <c r="T45" s="11">
        <f t="shared" si="25"/>
        <v>-0.27584563237059523</v>
      </c>
      <c r="U45" s="11">
        <f>'OddsRatio_working_3-way'!S45-'OddsRatio_working_3-way'!R45^2/3</f>
        <v>-0.8247784407880796</v>
      </c>
      <c r="V45" s="11">
        <f>'OddsRatio_working_3-way'!S45*'OddsRatio_working_3-way'!R45/3-2*'OddsRatio_working_3-way'!R45^3/27-'OddsRatio_working_3-way'!T45</f>
        <v>0.27584563237059523</v>
      </c>
      <c r="W45" s="11">
        <f>'OddsRatio_working_3-way'!V45^2+4*'OddsRatio_working_3-way'!U45^3/27</f>
        <v>-7.0296834379602047E-3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0.14415312720844264</v>
      </c>
      <c r="Y45" s="11">
        <f>IF('OddsRatio_working_3-way'!W45&gt;=0,IF('OddsRatio_working_3-way'!V45+SQRT('OddsRatio_working_3-way'!W45)&gt;0,0,PI()),ACOS('OddsRatio_working_3-way'!V45/(2*'OddsRatio_working_3-way'!X45)))</f>
        <v>0.29507645588063758</v>
      </c>
      <c r="Z45" s="11">
        <f>'OddsRatio_working_3-way'!X45^(1/3)*COS('OddsRatio_working_3-way'!Y45/3)</f>
        <v>0.52179972391680141</v>
      </c>
      <c r="AA45" s="11">
        <f>'OddsRatio_working_3-way'!X45^(1/3)*COS(('OddsRatio_working_3-way'!Y45+2*PI())/3)</f>
        <v>-0.30549129933467561</v>
      </c>
      <c r="AB45" s="11">
        <f>'OddsRatio_working_3-way'!X45^(1/3)*COS(('OddsRatio_working_3-way'!Y45+4*PI())/3)</f>
        <v>-0.21630842458212599</v>
      </c>
      <c r="AC45" s="11">
        <f>'OddsRatio_working_3-way'!X45^(1/3)*SIN('OddsRatio_working_3-way'!Y45/3)</f>
        <v>5.1489756745489328E-2</v>
      </c>
      <c r="AD45" s="11">
        <f>'OddsRatio_working_3-way'!X45^(1/3)*SIN(('OddsRatio_working_3-way'!Y45+2*PI())/3)</f>
        <v>0.42614693822691196</v>
      </c>
      <c r="AE45" s="11">
        <f>'OddsRatio_working_3-way'!X45^(1/3)*SIN(('OddsRatio_working_3-way'!Y45+4*PI())/3)</f>
        <v>-0.47763669497240119</v>
      </c>
      <c r="AF45" s="11">
        <f>-'OddsRatio_working_3-way'!U45/(3*'OddsRatio_working_3-way'!X45^(1/3))*COS(('OddsRatio_working_3-way'!Y45)/3)</f>
        <v>0.52179972391680129</v>
      </c>
      <c r="AG45" s="11">
        <f>-'OddsRatio_working_3-way'!U45/(3*'OddsRatio_working_3-way'!X45^(1/3))*COS(('OddsRatio_working_3-way'!Y45+2*PI())/3)</f>
        <v>-0.30549129933467556</v>
      </c>
      <c r="AH45" s="11">
        <f>-'OddsRatio_working_3-way'!U45/(3*'OddsRatio_working_3-way'!X45^(1/3))*COS(('OddsRatio_working_3-way'!Y45+4*PI())/3)</f>
        <v>-0.21630842458212593</v>
      </c>
      <c r="AI45" s="11">
        <f>'OddsRatio_working_3-way'!U45/(3*'OddsRatio_working_3-way'!X45^(1/3))*SIN(('OddsRatio_working_3-way'!Y45)/3)</f>
        <v>-5.1489756745489321E-2</v>
      </c>
      <c r="AJ45" s="11">
        <f>'OddsRatio_working_3-way'!U45/(3*'OddsRatio_working_3-way'!X45^(1/3))*SIN(('OddsRatio_working_3-way'!Y45+2*PI())/3)</f>
        <v>-0.42614693822691185</v>
      </c>
      <c r="AK45" s="11">
        <f>'OddsRatio_working_3-way'!U45/(3*'OddsRatio_working_3-way'!X45^(1/3))*SIN(('OddsRatio_working_3-way'!Y45+4*PI())/3)</f>
        <v>0.47763669497240108</v>
      </c>
      <c r="AL45" s="11">
        <f>'OddsRatio_working_3-way'!Z45+'OddsRatio_working_3-way'!AF45</f>
        <v>1.0435994478336026</v>
      </c>
      <c r="AM45" s="11">
        <f>'OddsRatio_working_3-way'!AA45+'OddsRatio_working_3-way'!AG45</f>
        <v>-0.61098259866935112</v>
      </c>
      <c r="AN45" s="11">
        <f>'OddsRatio_working_3-way'!AB45+'OddsRatio_working_3-way'!AH45</f>
        <v>-0.43261684916425192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1.0435994478336026</v>
      </c>
      <c r="AS45" s="11">
        <f>IF(('OddsRatio_working_3-way'!X45=0),IF(Q45&gt;0,-Q45^(1/3),(-Q45)^(1/3)),'OddsRatio_working_3-way'!AM45-'OddsRatio_working_3-way'!R45/3)</f>
        <v>-0.61098259866935112</v>
      </c>
      <c r="AT45" s="11">
        <f>IF(('OddsRatio_working_3-way'!X45=0),IF(Q45&gt;0,-Q45^(1/3),(-Q45)^(1/3)),'OddsRatio_working_3-way'!AN45-'OddsRatio_working_3-way'!R45/3)</f>
        <v>-0.43261684916425192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2.5299999999999998</v>
      </c>
      <c r="B46" s="4">
        <f>IF('True_Odds_Calculator_3-way'!B47="","",'True_Odds_Calculator_3-way'!B47)</f>
        <v>3.3</v>
      </c>
      <c r="C46" s="4">
        <f>IF('True_Odds_Calculator_3-way'!C47="","",'True_Odds_Calculator_3-way'!C47)</f>
        <v>3.05</v>
      </c>
      <c r="D46" s="9">
        <f t="shared" si="13"/>
        <v>0.38591524528616616</v>
      </c>
      <c r="E46" s="9">
        <f t="shared" si="14"/>
        <v>0.29480576295485067</v>
      </c>
      <c r="F46" s="9">
        <f t="shared" si="15"/>
        <v>0.31927899175898339</v>
      </c>
      <c r="G46" s="9">
        <f t="shared" si="16"/>
        <v>1.0400278032101657</v>
      </c>
      <c r="H46" s="9">
        <f t="shared" si="17"/>
        <v>2.591242538911553</v>
      </c>
      <c r="I46" s="9">
        <f t="shared" si="18"/>
        <v>3.3920639473833809</v>
      </c>
      <c r="J46" s="9">
        <f t="shared" si="19"/>
        <v>3.1320569965808391</v>
      </c>
      <c r="K46" s="11">
        <f t="shared" si="20"/>
        <v>0.39525691699604748</v>
      </c>
      <c r="L46" s="11">
        <f t="shared" si="21"/>
        <v>0.30303030303030304</v>
      </c>
      <c r="M46" s="11">
        <f t="shared" si="22"/>
        <v>0.32786885245901642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-0.28329494648421627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0.23091015121080566</v>
      </c>
      <c r="Q46" s="11">
        <f>2*'OddsRatio_working_3-way'!K46*'OddsRatio_working_3-way'!L46*'OddsRatio_working_3-way'!M46</f>
        <v>7.8540867758777444E-2</v>
      </c>
      <c r="R46" s="11">
        <f t="shared" si="23"/>
        <v>0</v>
      </c>
      <c r="S46" s="11">
        <f t="shared" si="24"/>
        <v>-0.81508743476181555</v>
      </c>
      <c r="T46" s="11">
        <f t="shared" si="25"/>
        <v>-0.2772406240686448</v>
      </c>
      <c r="U46" s="11">
        <f>'OddsRatio_working_3-way'!S46-'OddsRatio_working_3-way'!R46^2/3</f>
        <v>-0.81508743476181555</v>
      </c>
      <c r="V46" s="11">
        <f>'OddsRatio_working_3-way'!S46*'OddsRatio_working_3-way'!R46/3-2*'OddsRatio_working_3-way'!R46^3/27-'OddsRatio_working_3-way'!T46</f>
        <v>0.2772406240686448</v>
      </c>
      <c r="W46" s="11">
        <f>'OddsRatio_working_3-way'!V46^2+4*'OddsRatio_working_3-way'!U46^3/27</f>
        <v>-3.3624693669612737E-3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0.14161994298202929</v>
      </c>
      <c r="Y46" s="11">
        <f>IF('OddsRatio_working_3-way'!W46&gt;=0,IF('OddsRatio_working_3-way'!V46+SQRT('OddsRatio_working_3-way'!W46)&gt;0,0,PI()),ACOS('OddsRatio_working_3-way'!V46/(2*'OddsRatio_working_3-way'!X46)))</f>
        <v>0.20618461578241409</v>
      </c>
      <c r="Z46" s="11">
        <f>'OddsRatio_working_3-way'!X46^(1/3)*COS('OddsRatio_working_3-way'!Y46/3)</f>
        <v>0.52001390160508287</v>
      </c>
      <c r="AA46" s="11">
        <f>'OddsRatio_working_3-way'!X46^(1/3)*COS(('OddsRatio_working_3-way'!Y46+2*PI())/3)</f>
        <v>-0.29100719747169329</v>
      </c>
      <c r="AB46" s="11">
        <f>'OddsRatio_working_3-way'!X46^(1/3)*COS(('OddsRatio_working_3-way'!Y46+4*PI())/3)</f>
        <v>-0.22900670413338964</v>
      </c>
      <c r="AC46" s="11">
        <f>'OddsRatio_working_3-way'!X46^(1/3)*SIN('OddsRatio_working_3-way'!Y46/3)</f>
        <v>3.5796001518759266E-2</v>
      </c>
      <c r="AD46" s="11">
        <f>'OddsRatio_working_3-way'!X46^(1/3)*SIN(('OddsRatio_working_3-way'!Y46+2*PI())/3)</f>
        <v>0.43244724835168358</v>
      </c>
      <c r="AE46" s="11">
        <f>'OddsRatio_working_3-way'!X46^(1/3)*SIN(('OddsRatio_working_3-way'!Y46+4*PI())/3)</f>
        <v>-0.4682432498704428</v>
      </c>
      <c r="AF46" s="11">
        <f>-'OddsRatio_working_3-way'!U46/(3*'OddsRatio_working_3-way'!X46^(1/3))*COS(('OddsRatio_working_3-way'!Y46)/3)</f>
        <v>0.52001390160508298</v>
      </c>
      <c r="AG46" s="11">
        <f>-'OddsRatio_working_3-way'!U46/(3*'OddsRatio_working_3-way'!X46^(1/3))*COS(('OddsRatio_working_3-way'!Y46+2*PI())/3)</f>
        <v>-0.29100719747169335</v>
      </c>
      <c r="AH46" s="11">
        <f>-'OddsRatio_working_3-way'!U46/(3*'OddsRatio_working_3-way'!X46^(1/3))*COS(('OddsRatio_working_3-way'!Y46+4*PI())/3)</f>
        <v>-0.22900670413338969</v>
      </c>
      <c r="AI46" s="11">
        <f>'OddsRatio_working_3-way'!U46/(3*'OddsRatio_working_3-way'!X46^(1/3))*SIN(('OddsRatio_working_3-way'!Y46)/3)</f>
        <v>-3.5796001518759279E-2</v>
      </c>
      <c r="AJ46" s="11">
        <f>'OddsRatio_working_3-way'!U46/(3*'OddsRatio_working_3-way'!X46^(1/3))*SIN(('OddsRatio_working_3-way'!Y46+2*PI())/3)</f>
        <v>-0.43244724835168369</v>
      </c>
      <c r="AK46" s="11">
        <f>'OddsRatio_working_3-way'!U46/(3*'OddsRatio_working_3-way'!X46^(1/3))*SIN(('OddsRatio_working_3-way'!Y46+4*PI())/3)</f>
        <v>0.46824324987044291</v>
      </c>
      <c r="AL46" s="11">
        <f>'OddsRatio_working_3-way'!Z46+'OddsRatio_working_3-way'!AF46</f>
        <v>1.0400278032101657</v>
      </c>
      <c r="AM46" s="11">
        <f>'OddsRatio_working_3-way'!AA46+'OddsRatio_working_3-way'!AG46</f>
        <v>-0.58201439494338669</v>
      </c>
      <c r="AN46" s="11">
        <f>'OddsRatio_working_3-way'!AB46+'OddsRatio_working_3-way'!AH46</f>
        <v>-0.45801340826677933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1.0400278032101657</v>
      </c>
      <c r="AS46" s="11">
        <f>IF(('OddsRatio_working_3-way'!X46=0),IF(Q46&gt;0,-Q46^(1/3),(-Q46)^(1/3)),'OddsRatio_working_3-way'!AM46-'OddsRatio_working_3-way'!R46/3)</f>
        <v>-0.58201439494338669</v>
      </c>
      <c r="AT46" s="11">
        <f>IF(('OddsRatio_working_3-way'!X46=0),IF(Q46&gt;0,-Q46^(1/3),(-Q46)^(1/3)),'OddsRatio_working_3-way'!AN46-'OddsRatio_working_3-way'!R46/3)</f>
        <v>-0.45801340826677933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1.67</v>
      </c>
      <c r="B47" s="4">
        <f>IF('True_Odds_Calculator_3-way'!B48="","",'True_Odds_Calculator_3-way'!B48)</f>
        <v>4.08</v>
      </c>
      <c r="C47" s="4">
        <f>IF('True_Odds_Calculator_3-way'!C48="","",'True_Odds_Calculator_3-way'!C48)</f>
        <v>5.38</v>
      </c>
      <c r="D47" s="9">
        <f t="shared" si="13"/>
        <v>0.58625432550640899</v>
      </c>
      <c r="E47" s="9">
        <f t="shared" si="14"/>
        <v>0.23560915292826493</v>
      </c>
      <c r="F47" s="9">
        <f t="shared" si="15"/>
        <v>0.17813652156532617</v>
      </c>
      <c r="G47" s="9">
        <f t="shared" si="16"/>
        <v>1.0533497674745433</v>
      </c>
      <c r="H47" s="9">
        <f t="shared" si="17"/>
        <v>1.7057443442079439</v>
      </c>
      <c r="I47" s="9">
        <f t="shared" si="18"/>
        <v>4.2443172838215943</v>
      </c>
      <c r="J47" s="9">
        <f t="shared" si="19"/>
        <v>5.6136719815384986</v>
      </c>
      <c r="K47" s="11">
        <f t="shared" si="20"/>
        <v>0.5988023952095809</v>
      </c>
      <c r="L47" s="11">
        <f t="shared" si="21"/>
        <v>0.24509803921568626</v>
      </c>
      <c r="M47" s="11">
        <f t="shared" si="22"/>
        <v>0.18587360594795541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-0.24657027515055174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0.22178472706893237</v>
      </c>
      <c r="Q47" s="11">
        <f>2*'OddsRatio_working_3-way'!K47*'OddsRatio_working_3-way'!L47*'OddsRatio_working_3-way'!M47</f>
        <v>5.4559588454841906E-2</v>
      </c>
      <c r="R47" s="11">
        <f t="shared" si="23"/>
        <v>0</v>
      </c>
      <c r="S47" s="11">
        <f t="shared" si="24"/>
        <v>-0.89947876699052343</v>
      </c>
      <c r="T47" s="11">
        <f t="shared" si="25"/>
        <v>-0.22127398941956292</v>
      </c>
      <c r="U47" s="11">
        <f>'OddsRatio_working_3-way'!S47-'OddsRatio_working_3-way'!R47^2/3</f>
        <v>-0.89947876699052343</v>
      </c>
      <c r="V47" s="11">
        <f>'OddsRatio_working_3-way'!S47*'OddsRatio_working_3-way'!R47/3-2*'OddsRatio_working_3-way'!R47^3/27-'OddsRatio_working_3-way'!T47</f>
        <v>0.22127398941956292</v>
      </c>
      <c r="W47" s="11">
        <f>'OddsRatio_working_3-way'!V47^2+4*'OddsRatio_working_3-way'!U47^3/27</f>
        <v>-5.8850286375500299E-2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0.16417404238273262</v>
      </c>
      <c r="Y47" s="11">
        <f>IF('OddsRatio_working_3-way'!W47&gt;=0,IF('OddsRatio_working_3-way'!V47+SQRT('OddsRatio_working_3-way'!W47)&gt;0,0,PI()),ACOS('OddsRatio_working_3-way'!V47/(2*'OddsRatio_working_3-way'!X47)))</f>
        <v>0.8313206062449322</v>
      </c>
      <c r="Z47" s="11">
        <f>'OddsRatio_working_3-way'!X47^(1/3)*COS('OddsRatio_working_3-way'!Y47/3)</f>
        <v>0.52667488373727178</v>
      </c>
      <c r="AA47" s="11">
        <f>'OddsRatio_working_3-way'!X47^(1/3)*COS(('OddsRatio_working_3-way'!Y47+2*PI())/3)</f>
        <v>-0.39306741865842554</v>
      </c>
      <c r="AB47" s="11">
        <f>'OddsRatio_working_3-way'!X47^(1/3)*COS(('OddsRatio_working_3-way'!Y47+4*PI())/3)</f>
        <v>-0.13360746507884658</v>
      </c>
      <c r="AC47" s="11">
        <f>'OddsRatio_working_3-way'!X47^(1/3)*SIN('OddsRatio_working_3-way'!Y47/3)</f>
        <v>0.14979927404309795</v>
      </c>
      <c r="AD47" s="11">
        <f>'OddsRatio_working_3-way'!X47^(1/3)*SIN(('OddsRatio_working_3-way'!Y47+2*PI())/3)</f>
        <v>0.38121419183014416</v>
      </c>
      <c r="AE47" s="11">
        <f>'OddsRatio_working_3-way'!X47^(1/3)*SIN(('OddsRatio_working_3-way'!Y47+4*PI())/3)</f>
        <v>-0.53101346587324194</v>
      </c>
      <c r="AF47" s="11">
        <f>-'OddsRatio_working_3-way'!U47/(3*'OddsRatio_working_3-way'!X47^(1/3))*COS(('OddsRatio_working_3-way'!Y47)/3)</f>
        <v>0.52667488373727167</v>
      </c>
      <c r="AG47" s="11">
        <f>-'OddsRatio_working_3-way'!U47/(3*'OddsRatio_working_3-way'!X47^(1/3))*COS(('OddsRatio_working_3-way'!Y47+2*PI())/3)</f>
        <v>-0.39306741865842543</v>
      </c>
      <c r="AH47" s="11">
        <f>-'OddsRatio_working_3-way'!U47/(3*'OddsRatio_working_3-way'!X47^(1/3))*COS(('OddsRatio_working_3-way'!Y47+4*PI())/3)</f>
        <v>-0.13360746507884655</v>
      </c>
      <c r="AI47" s="11">
        <f>'OddsRatio_working_3-way'!U47/(3*'OddsRatio_working_3-way'!X47^(1/3))*SIN(('OddsRatio_working_3-way'!Y47)/3)</f>
        <v>-0.14979927404309792</v>
      </c>
      <c r="AJ47" s="11">
        <f>'OddsRatio_working_3-way'!U47/(3*'OddsRatio_working_3-way'!X47^(1/3))*SIN(('OddsRatio_working_3-way'!Y47+2*PI())/3)</f>
        <v>-0.38121419183014404</v>
      </c>
      <c r="AK47" s="11">
        <f>'OddsRatio_working_3-way'!U47/(3*'OddsRatio_working_3-way'!X47^(1/3))*SIN(('OddsRatio_working_3-way'!Y47+4*PI())/3)</f>
        <v>0.53101346587324183</v>
      </c>
      <c r="AL47" s="11">
        <f>'OddsRatio_working_3-way'!Z47+'OddsRatio_working_3-way'!AF47</f>
        <v>1.0533497674745433</v>
      </c>
      <c r="AM47" s="11">
        <f>'OddsRatio_working_3-way'!AA47+'OddsRatio_working_3-way'!AG47</f>
        <v>-0.78613483731685097</v>
      </c>
      <c r="AN47" s="11">
        <f>'OddsRatio_working_3-way'!AB47+'OddsRatio_working_3-way'!AH47</f>
        <v>-0.26721493015769315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1.0533497674745433</v>
      </c>
      <c r="AS47" s="11">
        <f>IF(('OddsRatio_working_3-way'!X47=0),IF(Q47&gt;0,-Q47^(1/3),(-Q47)^(1/3)),'OddsRatio_working_3-way'!AM47-'OddsRatio_working_3-way'!R47/3)</f>
        <v>-0.78613483731685097</v>
      </c>
      <c r="AT47" s="11">
        <f>IF(('OddsRatio_working_3-way'!X47=0),IF(Q47&gt;0,-Q47^(1/3),(-Q47)^(1/3)),'OddsRatio_working_3-way'!AN47-'OddsRatio_working_3-way'!R47/3)</f>
        <v>-0.26721493015769315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5.18</v>
      </c>
      <c r="B48" s="4">
        <f>IF('True_Odds_Calculator_3-way'!B49="","",'True_Odds_Calculator_3-way'!B49)</f>
        <v>3.69</v>
      </c>
      <c r="C48" s="4">
        <f>IF('True_Odds_Calculator_3-way'!C49="","",'True_Odds_Calculator_3-way'!C49)</f>
        <v>1.76</v>
      </c>
      <c r="D48" s="9">
        <f t="shared" si="13"/>
        <v>0.18474354456732697</v>
      </c>
      <c r="E48" s="9">
        <f t="shared" si="14"/>
        <v>0.26042436878432984</v>
      </c>
      <c r="F48" s="9">
        <f t="shared" si="15"/>
        <v>0.55483208664834294</v>
      </c>
      <c r="G48" s="9">
        <f t="shared" si="16"/>
        <v>1.0557198628300064</v>
      </c>
      <c r="H48" s="9">
        <f t="shared" si="17"/>
        <v>5.4129090266294266</v>
      </c>
      <c r="I48" s="9">
        <f t="shared" si="18"/>
        <v>3.8398864310127174</v>
      </c>
      <c r="J48" s="9">
        <f t="shared" si="19"/>
        <v>1.8023470957508052</v>
      </c>
      <c r="K48" s="11">
        <f t="shared" si="20"/>
        <v>0.19305019305019305</v>
      </c>
      <c r="L48" s="11">
        <f t="shared" si="21"/>
        <v>0.2710027100271003</v>
      </c>
      <c r="M48" s="11">
        <f t="shared" si="22"/>
        <v>0.56818181818181823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-0.25402318695001613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0.22680662924565365</v>
      </c>
      <c r="Q48" s="11">
        <f>2*'OddsRatio_working_3-way'!K48*'OddsRatio_working_3-way'!L48*'OddsRatio_working_3-way'!M48</f>
        <v>5.9451278963474102E-2</v>
      </c>
      <c r="R48" s="11">
        <f t="shared" si="23"/>
        <v>0</v>
      </c>
      <c r="S48" s="11">
        <f t="shared" si="24"/>
        <v>-0.89285797870995987</v>
      </c>
      <c r="T48" s="11">
        <f t="shared" si="25"/>
        <v>-0.23403878865267627</v>
      </c>
      <c r="U48" s="11">
        <f>'OddsRatio_working_3-way'!S48-'OddsRatio_working_3-way'!R48^2/3</f>
        <v>-0.89285797870995987</v>
      </c>
      <c r="V48" s="11">
        <f>'OddsRatio_working_3-way'!S48*'OddsRatio_working_3-way'!R48/3-2*'OddsRatio_working_3-way'!R48^3/27-'OddsRatio_working_3-way'!T48</f>
        <v>0.23403878865267627</v>
      </c>
      <c r="W48" s="11">
        <f>'OddsRatio_working_3-way'!V48^2+4*'OddsRatio_working_3-way'!U48^3/27</f>
        <v>-5.0675067157917884E-2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0.16236472966128601</v>
      </c>
      <c r="Y48" s="11">
        <f>IF('OddsRatio_working_3-way'!W48&gt;=0,IF('OddsRatio_working_3-way'!V48+SQRT('OddsRatio_working_3-way'!W48)&gt;0,0,PI()),ACOS('OddsRatio_working_3-way'!V48/(2*'OddsRatio_working_3-way'!X48)))</f>
        <v>0.76595695552295195</v>
      </c>
      <c r="Z48" s="11">
        <f>'OddsRatio_working_3-way'!X48^(1/3)*COS('OddsRatio_working_3-way'!Y48/3)</f>
        <v>0.5278599314150032</v>
      </c>
      <c r="AA48" s="11">
        <f>'OddsRatio_working_3-way'!X48^(1/3)*COS(('OddsRatio_working_3-way'!Y48+2*PI())/3)</f>
        <v>-0.38325060215569134</v>
      </c>
      <c r="AB48" s="11">
        <f>'OddsRatio_working_3-way'!X48^(1/3)*COS(('OddsRatio_working_3-way'!Y48+4*PI())/3)</f>
        <v>-0.14460932925931172</v>
      </c>
      <c r="AC48" s="11">
        <f>'OddsRatio_working_3-way'!X48^(1/3)*SIN('OddsRatio_working_3-way'!Y48/3)</f>
        <v>0.13777960314647961</v>
      </c>
      <c r="AD48" s="11">
        <f>'OddsRatio_working_3-way'!X48^(1/3)*SIN(('OddsRatio_working_3-way'!Y48+2*PI())/3)</f>
        <v>0.38825030867206439</v>
      </c>
      <c r="AE48" s="11">
        <f>'OddsRatio_working_3-way'!X48^(1/3)*SIN(('OddsRatio_working_3-way'!Y48+4*PI())/3)</f>
        <v>-0.52602991181854397</v>
      </c>
      <c r="AF48" s="11">
        <f>-'OddsRatio_working_3-way'!U48/(3*'OddsRatio_working_3-way'!X48^(1/3))*COS(('OddsRatio_working_3-way'!Y48)/3)</f>
        <v>0.5278599314150032</v>
      </c>
      <c r="AG48" s="11">
        <f>-'OddsRatio_working_3-way'!U48/(3*'OddsRatio_working_3-way'!X48^(1/3))*COS(('OddsRatio_working_3-way'!Y48+2*PI())/3)</f>
        <v>-0.38325060215569134</v>
      </c>
      <c r="AH48" s="11">
        <f>-'OddsRatio_working_3-way'!U48/(3*'OddsRatio_working_3-way'!X48^(1/3))*COS(('OddsRatio_working_3-way'!Y48+4*PI())/3)</f>
        <v>-0.14460932925931172</v>
      </c>
      <c r="AI48" s="11">
        <f>'OddsRatio_working_3-way'!U48/(3*'OddsRatio_working_3-way'!X48^(1/3))*SIN(('OddsRatio_working_3-way'!Y48)/3)</f>
        <v>-0.13777960314647961</v>
      </c>
      <c r="AJ48" s="11">
        <f>'OddsRatio_working_3-way'!U48/(3*'OddsRatio_working_3-way'!X48^(1/3))*SIN(('OddsRatio_working_3-way'!Y48+2*PI())/3)</f>
        <v>-0.38825030867206439</v>
      </c>
      <c r="AK48" s="11">
        <f>'OddsRatio_working_3-way'!U48/(3*'OddsRatio_working_3-way'!X48^(1/3))*SIN(('OddsRatio_working_3-way'!Y48+4*PI())/3)</f>
        <v>0.52602991181854397</v>
      </c>
      <c r="AL48" s="11">
        <f>'OddsRatio_working_3-way'!Z48+'OddsRatio_working_3-way'!AF48</f>
        <v>1.0557198628300064</v>
      </c>
      <c r="AM48" s="11">
        <f>'OddsRatio_working_3-way'!AA48+'OddsRatio_working_3-way'!AG48</f>
        <v>-0.76650120431138269</v>
      </c>
      <c r="AN48" s="11">
        <f>'OddsRatio_working_3-way'!AB48+'OddsRatio_working_3-way'!AH48</f>
        <v>-0.28921865851862344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1.0557198628300064</v>
      </c>
      <c r="AS48" s="11">
        <f>IF(('OddsRatio_working_3-way'!X48=0),IF(Q48&gt;0,-Q48^(1/3),(-Q48)^(1/3)),'OddsRatio_working_3-way'!AM48-'OddsRatio_working_3-way'!R48/3)</f>
        <v>-0.76650120431138269</v>
      </c>
      <c r="AT48" s="11">
        <f>IF(('OddsRatio_working_3-way'!X48=0),IF(Q48&gt;0,-Q48^(1/3),(-Q48)^(1/3)),'OddsRatio_working_3-way'!AN48-'OddsRatio_working_3-way'!R48/3)</f>
        <v>-0.28921865851862344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2.52</v>
      </c>
      <c r="B49" s="4">
        <f>IF('True_Odds_Calculator_3-way'!B50="","",'True_Odds_Calculator_3-way'!B50)</f>
        <v>3.11</v>
      </c>
      <c r="C49" s="4">
        <f>IF('True_Odds_Calculator_3-way'!C50="","",'True_Odds_Calculator_3-way'!C50)</f>
        <v>3.24</v>
      </c>
      <c r="D49" s="9">
        <f t="shared" si="13"/>
        <v>0.38716830395895219</v>
      </c>
      <c r="E49" s="9">
        <f t="shared" si="14"/>
        <v>0.3127683811242708</v>
      </c>
      <c r="F49" s="9">
        <f t="shared" si="15"/>
        <v>0.30006331491677701</v>
      </c>
      <c r="G49" s="9">
        <f t="shared" si="16"/>
        <v>1.0413526708482093</v>
      </c>
      <c r="H49" s="9">
        <f t="shared" si="17"/>
        <v>2.582856059689278</v>
      </c>
      <c r="I49" s="9">
        <f t="shared" si="18"/>
        <v>3.1972541354897208</v>
      </c>
      <c r="J49" s="9">
        <f t="shared" si="19"/>
        <v>3.3326299826999892</v>
      </c>
      <c r="K49" s="11">
        <f t="shared" si="20"/>
        <v>0.3968253968253968</v>
      </c>
      <c r="L49" s="11">
        <f t="shared" si="21"/>
        <v>0.32154340836012862</v>
      </c>
      <c r="M49" s="11">
        <f t="shared" si="22"/>
        <v>0.30864197530864196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-0.28292291338617404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0.231170366337688</v>
      </c>
      <c r="Q49" s="11">
        <f>2*'OddsRatio_working_3-way'!K49*'OddsRatio_working_3-way'!L49*'OddsRatio_working_3-way'!M49</f>
        <v>7.8763327542653486E-2</v>
      </c>
      <c r="R49" s="11">
        <f t="shared" si="23"/>
        <v>0</v>
      </c>
      <c r="S49" s="11">
        <f t="shared" si="24"/>
        <v>-0.81707898300253012</v>
      </c>
      <c r="T49" s="11">
        <f t="shared" si="25"/>
        <v>-0.27839147632113459</v>
      </c>
      <c r="U49" s="11">
        <f>'OddsRatio_working_3-way'!S49-'OddsRatio_working_3-way'!R49^2/3</f>
        <v>-0.81707898300253012</v>
      </c>
      <c r="V49" s="11">
        <f>'OddsRatio_working_3-way'!S49*'OddsRatio_working_3-way'!R49/3-2*'OddsRatio_working_3-way'!R49^3/27-'OddsRatio_working_3-way'!T49</f>
        <v>0.27839147632113459</v>
      </c>
      <c r="W49" s="11">
        <f>'OddsRatio_working_3-way'!V49^2+4*'OddsRatio_working_3-way'!U49^3/27</f>
        <v>-3.3125102297731635E-3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0.14213930167096117</v>
      </c>
      <c r="Y49" s="11">
        <f>IF('OddsRatio_working_3-way'!W49&gt;=0,IF('OddsRatio_working_3-way'!V49+SQRT('OddsRatio_working_3-way'!W49)&gt;0,0,PI()),ACOS('OddsRatio_working_3-way'!V49/(2*'OddsRatio_working_3-way'!X49)))</f>
        <v>0.2038670131745719</v>
      </c>
      <c r="Z49" s="11">
        <f>'OddsRatio_working_3-way'!X49^(1/3)*COS('OddsRatio_working_3-way'!Y49/3)</f>
        <v>0.52067633542410474</v>
      </c>
      <c r="AA49" s="11">
        <f>'OddsRatio_working_3-way'!X49^(1/3)*COS(('OddsRatio_working_3-way'!Y49+2*PI())/3)</f>
        <v>-0.29102792247852916</v>
      </c>
      <c r="AB49" s="11">
        <f>'OddsRatio_working_3-way'!X49^(1/3)*COS(('OddsRatio_working_3-way'!Y49+4*PI())/3)</f>
        <v>-0.22964841294557573</v>
      </c>
      <c r="AC49" s="11">
        <f>'OddsRatio_working_3-way'!X49^(1/3)*SIN('OddsRatio_working_3-way'!Y49/3)</f>
        <v>3.5437476351577929E-2</v>
      </c>
      <c r="AD49" s="11">
        <f>'OddsRatio_working_3-way'!X49^(1/3)*SIN(('OddsRatio_working_3-way'!Y49+2*PI())/3)</f>
        <v>0.43320019545087318</v>
      </c>
      <c r="AE49" s="11">
        <f>'OddsRatio_working_3-way'!X49^(1/3)*SIN(('OddsRatio_working_3-way'!Y49+4*PI())/3)</f>
        <v>-0.46863767180245097</v>
      </c>
      <c r="AF49" s="11">
        <f>-'OddsRatio_working_3-way'!U49/(3*'OddsRatio_working_3-way'!X49^(1/3))*COS(('OddsRatio_working_3-way'!Y49)/3)</f>
        <v>0.52067633542410452</v>
      </c>
      <c r="AG49" s="11">
        <f>-'OddsRatio_working_3-way'!U49/(3*'OddsRatio_working_3-way'!X49^(1/3))*COS(('OddsRatio_working_3-way'!Y49+2*PI())/3)</f>
        <v>-0.29102792247852899</v>
      </c>
      <c r="AH49" s="11">
        <f>-'OddsRatio_working_3-way'!U49/(3*'OddsRatio_working_3-way'!X49^(1/3))*COS(('OddsRatio_working_3-way'!Y49+4*PI())/3)</f>
        <v>-0.22964841294557564</v>
      </c>
      <c r="AI49" s="11">
        <f>'OddsRatio_working_3-way'!U49/(3*'OddsRatio_working_3-way'!X49^(1/3))*SIN(('OddsRatio_working_3-way'!Y49)/3)</f>
        <v>-3.5437476351577915E-2</v>
      </c>
      <c r="AJ49" s="11">
        <f>'OddsRatio_working_3-way'!U49/(3*'OddsRatio_working_3-way'!X49^(1/3))*SIN(('OddsRatio_working_3-way'!Y49+2*PI())/3)</f>
        <v>-0.43320019545087302</v>
      </c>
      <c r="AK49" s="11">
        <f>'OddsRatio_working_3-way'!U49/(3*'OddsRatio_working_3-way'!X49^(1/3))*SIN(('OddsRatio_working_3-way'!Y49+4*PI())/3)</f>
        <v>0.46863767180245081</v>
      </c>
      <c r="AL49" s="11">
        <f>'OddsRatio_working_3-way'!Z49+'OddsRatio_working_3-way'!AF49</f>
        <v>1.0413526708482093</v>
      </c>
      <c r="AM49" s="11">
        <f>'OddsRatio_working_3-way'!AA49+'OddsRatio_working_3-way'!AG49</f>
        <v>-0.58205584495705809</v>
      </c>
      <c r="AN49" s="11">
        <f>'OddsRatio_working_3-way'!AB49+'OddsRatio_working_3-way'!AH49</f>
        <v>-0.45929682589115139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1.0413526708482093</v>
      </c>
      <c r="AS49" s="11">
        <f>IF(('OddsRatio_working_3-way'!X49=0),IF(Q49&gt;0,-Q49^(1/3),(-Q49)^(1/3)),'OddsRatio_working_3-way'!AM49-'OddsRatio_working_3-way'!R49/3)</f>
        <v>-0.58205584495705809</v>
      </c>
      <c r="AT49" s="11">
        <f>IF(('OddsRatio_working_3-way'!X49=0),IF(Q49&gt;0,-Q49^(1/3),(-Q49)^(1/3)),'OddsRatio_working_3-way'!AN49-'OddsRatio_working_3-way'!R49/3)</f>
        <v>-0.45929682589115139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1.65</v>
      </c>
      <c r="B50" s="4">
        <f>IF('True_Odds_Calculator_3-way'!B51="","",'True_Odds_Calculator_3-way'!B51)</f>
        <v>3.73</v>
      </c>
      <c r="C50" s="4">
        <f>IF('True_Odds_Calculator_3-way'!C51="","",'True_Odds_Calculator_3-way'!C51)</f>
        <v>6.43</v>
      </c>
      <c r="D50" s="9">
        <f t="shared" si="13"/>
        <v>0.59340281357481861</v>
      </c>
      <c r="E50" s="9">
        <f t="shared" si="14"/>
        <v>0.25787665804116566</v>
      </c>
      <c r="F50" s="9">
        <f t="shared" si="15"/>
        <v>0.14872052838401567</v>
      </c>
      <c r="G50" s="9">
        <f t="shared" si="16"/>
        <v>1.0541475683160839</v>
      </c>
      <c r="H50" s="9">
        <f t="shared" si="17"/>
        <v>1.6851959194054547</v>
      </c>
      <c r="I50" s="9">
        <f t="shared" si="18"/>
        <v>3.8778228615029082</v>
      </c>
      <c r="J50" s="9">
        <f t="shared" si="19"/>
        <v>6.7240212959563355</v>
      </c>
      <c r="K50" s="11">
        <f t="shared" si="20"/>
        <v>0.60606060606060608</v>
      </c>
      <c r="L50" s="11">
        <f t="shared" si="21"/>
        <v>0.26809651474530832</v>
      </c>
      <c r="M50" s="11">
        <f t="shared" si="22"/>
        <v>0.15552099533437014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-0.24348492871543748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0.22262409113588449</v>
      </c>
      <c r="Q50" s="11">
        <f>2*'OddsRatio_working_3-way'!K50*'OddsRatio_working_3-way'!L50*'OddsRatio_working_3-way'!M50</f>
        <v>5.0538953719837569E-2</v>
      </c>
      <c r="R50" s="11">
        <f t="shared" si="23"/>
        <v>0</v>
      </c>
      <c r="S50" s="11">
        <f t="shared" si="24"/>
        <v>-0.91432390624910842</v>
      </c>
      <c r="T50" s="11">
        <f t="shared" si="25"/>
        <v>-0.20756501844474651</v>
      </c>
      <c r="U50" s="11">
        <f>'OddsRatio_working_3-way'!S50-'OddsRatio_working_3-way'!R50^2/3</f>
        <v>-0.91432390624910842</v>
      </c>
      <c r="V50" s="11">
        <f>'OddsRatio_working_3-way'!S50*'OddsRatio_working_3-way'!R50/3-2*'OddsRatio_working_3-way'!R50^3/27-'OddsRatio_working_3-way'!T50</f>
        <v>0.20756501844474651</v>
      </c>
      <c r="W50" s="11">
        <f>'OddsRatio_working_3-way'!V50^2+4*'OddsRatio_working_3-way'!U50^3/27</f>
        <v>-7.0155874475996666E-2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0.16825509751413523</v>
      </c>
      <c r="Y50" s="11">
        <f>IF('OddsRatio_working_3-way'!W50&gt;=0,IF('OddsRatio_working_3-way'!V50+SQRT('OddsRatio_working_3-way'!W50)&gt;0,0,PI()),ACOS('OddsRatio_working_3-way'!V50/(2*'OddsRatio_working_3-way'!X50)))</f>
        <v>0.90610470700224788</v>
      </c>
      <c r="Z50" s="11">
        <f>'OddsRatio_working_3-way'!X50^(1/3)*COS('OddsRatio_working_3-way'!Y50/3)</f>
        <v>0.52707378415804196</v>
      </c>
      <c r="AA50" s="11">
        <f>'OddsRatio_working_3-way'!X50^(1/3)*COS(('OddsRatio_working_3-way'!Y50+2*PI())/3)</f>
        <v>-0.40575466910520175</v>
      </c>
      <c r="AB50" s="11">
        <f>'OddsRatio_working_3-way'!X50^(1/3)*COS(('OddsRatio_working_3-way'!Y50+4*PI())/3)</f>
        <v>-0.12131911505284028</v>
      </c>
      <c r="AC50" s="11">
        <f>'OddsRatio_working_3-way'!X50^(1/3)*SIN('OddsRatio_working_3-way'!Y50/3)</f>
        <v>0.16421894369923129</v>
      </c>
      <c r="AD50" s="11">
        <f>'OddsRatio_working_3-way'!X50^(1/3)*SIN(('OddsRatio_working_3-way'!Y50+2*PI())/3)</f>
        <v>0.37434981490004465</v>
      </c>
      <c r="AE50" s="11">
        <f>'OddsRatio_working_3-way'!X50^(1/3)*SIN(('OddsRatio_working_3-way'!Y50+4*PI())/3)</f>
        <v>-0.538568758599276</v>
      </c>
      <c r="AF50" s="11">
        <f>-'OddsRatio_working_3-way'!U50/(3*'OddsRatio_working_3-way'!X50^(1/3))*COS(('OddsRatio_working_3-way'!Y50)/3)</f>
        <v>0.52707378415804196</v>
      </c>
      <c r="AG50" s="11">
        <f>-'OddsRatio_working_3-way'!U50/(3*'OddsRatio_working_3-way'!X50^(1/3))*COS(('OddsRatio_working_3-way'!Y50+2*PI())/3)</f>
        <v>-0.40575466910520175</v>
      </c>
      <c r="AH50" s="11">
        <f>-'OddsRatio_working_3-way'!U50/(3*'OddsRatio_working_3-way'!X50^(1/3))*COS(('OddsRatio_working_3-way'!Y50+4*PI())/3)</f>
        <v>-0.12131911505284028</v>
      </c>
      <c r="AI50" s="11">
        <f>'OddsRatio_working_3-way'!U50/(3*'OddsRatio_working_3-way'!X50^(1/3))*SIN(('OddsRatio_working_3-way'!Y50)/3)</f>
        <v>-0.16421894369923129</v>
      </c>
      <c r="AJ50" s="11">
        <f>'OddsRatio_working_3-way'!U50/(3*'OddsRatio_working_3-way'!X50^(1/3))*SIN(('OddsRatio_working_3-way'!Y50+2*PI())/3)</f>
        <v>-0.37434981490004465</v>
      </c>
      <c r="AK50" s="11">
        <f>'OddsRatio_working_3-way'!U50/(3*'OddsRatio_working_3-way'!X50^(1/3))*SIN(('OddsRatio_working_3-way'!Y50+4*PI())/3)</f>
        <v>0.538568758599276</v>
      </c>
      <c r="AL50" s="11">
        <f>'OddsRatio_working_3-way'!Z50+'OddsRatio_working_3-way'!AF50</f>
        <v>1.0541475683160839</v>
      </c>
      <c r="AM50" s="11">
        <f>'OddsRatio_working_3-way'!AA50+'OddsRatio_working_3-way'!AG50</f>
        <v>-0.8115093382104035</v>
      </c>
      <c r="AN50" s="11">
        <f>'OddsRatio_working_3-way'!AB50+'OddsRatio_working_3-way'!AH50</f>
        <v>-0.24263823010568056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1.0541475683160839</v>
      </c>
      <c r="AS50" s="11">
        <f>IF(('OddsRatio_working_3-way'!X50=0),IF(Q50&gt;0,-Q50^(1/3),(-Q50)^(1/3)),'OddsRatio_working_3-way'!AM50-'OddsRatio_working_3-way'!R50/3)</f>
        <v>-0.8115093382104035</v>
      </c>
      <c r="AT50" s="11">
        <f>IF(('OddsRatio_working_3-way'!X50=0),IF(Q50&gt;0,-Q50^(1/3),(-Q50)^(1/3)),'OddsRatio_working_3-way'!AN50-'OddsRatio_working_3-way'!R50/3)</f>
        <v>-0.24263823010568056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1.62</v>
      </c>
      <c r="B51" s="4">
        <f>IF('True_Odds_Calculator_3-way'!B52="","",'True_Odds_Calculator_3-way'!B52)</f>
        <v>3.86</v>
      </c>
      <c r="C51" s="4">
        <f>IF('True_Odds_Calculator_3-way'!C52="","",'True_Odds_Calculator_3-way'!C52)</f>
        <v>6.51</v>
      </c>
      <c r="D51" s="9">
        <f t="shared" si="13"/>
        <v>0.60444607271132378</v>
      </c>
      <c r="E51" s="9">
        <f t="shared" si="14"/>
        <v>0.2488355998031504</v>
      </c>
      <c r="F51" s="9">
        <f t="shared" si="15"/>
        <v>0.1467183274855256</v>
      </c>
      <c r="G51" s="9">
        <f t="shared" si="16"/>
        <v>1.0554956581031716</v>
      </c>
      <c r="H51" s="9">
        <f t="shared" si="17"/>
        <v>1.6544073080239667</v>
      </c>
      <c r="I51" s="9">
        <f t="shared" si="18"/>
        <v>4.0187175821750705</v>
      </c>
      <c r="J51" s="9">
        <f t="shared" si="19"/>
        <v>6.8157810761484745</v>
      </c>
      <c r="K51" s="11">
        <f t="shared" si="20"/>
        <v>0.61728395061728392</v>
      </c>
      <c r="L51" s="11">
        <f t="shared" si="21"/>
        <v>0.2590673575129534</v>
      </c>
      <c r="M51" s="11">
        <f t="shared" si="22"/>
        <v>0.15360983102918588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-0.2400081634393666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0.22083931122503378</v>
      </c>
      <c r="Q51" s="11">
        <f>2*'OddsRatio_working_3-way'!K51*'OddsRatio_working_3-way'!L51*'OddsRatio_working_3-way'!M51</f>
        <v>4.9129991373756121E-2</v>
      </c>
      <c r="R51" s="11">
        <f t="shared" si="23"/>
        <v>0</v>
      </c>
      <c r="S51" s="11">
        <f t="shared" si="24"/>
        <v>-0.92013249907986794</v>
      </c>
      <c r="T51" s="11">
        <f t="shared" si="25"/>
        <v>-0.20470133461176149</v>
      </c>
      <c r="U51" s="11">
        <f>'OddsRatio_working_3-way'!S51-'OddsRatio_working_3-way'!R51^2/3</f>
        <v>-0.92013249907986794</v>
      </c>
      <c r="V51" s="11">
        <f>'OddsRatio_working_3-way'!S51*'OddsRatio_working_3-way'!R51/3-2*'OddsRatio_working_3-way'!R51^3/27-'OddsRatio_working_3-way'!T51</f>
        <v>0.20470133461176149</v>
      </c>
      <c r="W51" s="11">
        <f>'OddsRatio_working_3-way'!V51^2+4*'OddsRatio_working_3-way'!U51^3/27</f>
        <v>-7.3508399181571649E-2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0.16986099874118249</v>
      </c>
      <c r="Y51" s="11">
        <f>IF('OddsRatio_working_3-way'!W51&gt;=0,IF('OddsRatio_working_3-way'!V51+SQRT('OddsRatio_working_3-way'!W51)&gt;0,0,PI()),ACOS('OddsRatio_working_3-way'!V51/(2*'OddsRatio_working_3-way'!X51)))</f>
        <v>0.92409708829568793</v>
      </c>
      <c r="Z51" s="11">
        <f>'OddsRatio_working_3-way'!X51^(1/3)*COS('OddsRatio_working_3-way'!Y51/3)</f>
        <v>0.52774782905158579</v>
      </c>
      <c r="AA51" s="11">
        <f>'OddsRatio_working_3-way'!X51^(1/3)*COS(('OddsRatio_working_3-way'!Y51+2*PI())/3)</f>
        <v>-0.40928641903785545</v>
      </c>
      <c r="AB51" s="11">
        <f>'OddsRatio_working_3-way'!X51^(1/3)*COS(('OddsRatio_working_3-way'!Y51+4*PI())/3)</f>
        <v>-0.11846141001373002</v>
      </c>
      <c r="AC51" s="11">
        <f>'OddsRatio_working_3-way'!X51^(1/3)*SIN('OddsRatio_working_3-way'!Y51/3)</f>
        <v>0.16790789724715413</v>
      </c>
      <c r="AD51" s="11">
        <f>'OddsRatio_working_3-way'!X51^(1/3)*SIN(('OddsRatio_working_3-way'!Y51+2*PI())/3)</f>
        <v>0.37308907812718356</v>
      </c>
      <c r="AE51" s="11">
        <f>'OddsRatio_working_3-way'!X51^(1/3)*SIN(('OddsRatio_working_3-way'!Y51+4*PI())/3)</f>
        <v>-0.54099697537433755</v>
      </c>
      <c r="AF51" s="11">
        <f>-'OddsRatio_working_3-way'!U51/(3*'OddsRatio_working_3-way'!X51^(1/3))*COS(('OddsRatio_working_3-way'!Y51)/3)</f>
        <v>0.52774782905158568</v>
      </c>
      <c r="AG51" s="11">
        <f>-'OddsRatio_working_3-way'!U51/(3*'OddsRatio_working_3-way'!X51^(1/3))*COS(('OddsRatio_working_3-way'!Y51+2*PI())/3)</f>
        <v>-0.40928641903785534</v>
      </c>
      <c r="AH51" s="11">
        <f>-'OddsRatio_working_3-way'!U51/(3*'OddsRatio_working_3-way'!X51^(1/3))*COS(('OddsRatio_working_3-way'!Y51+4*PI())/3)</f>
        <v>-0.11846141001372998</v>
      </c>
      <c r="AI51" s="11">
        <f>'OddsRatio_working_3-way'!U51/(3*'OddsRatio_working_3-way'!X51^(1/3))*SIN(('OddsRatio_working_3-way'!Y51)/3)</f>
        <v>-0.16790789724715408</v>
      </c>
      <c r="AJ51" s="11">
        <f>'OddsRatio_working_3-way'!U51/(3*'OddsRatio_working_3-way'!X51^(1/3))*SIN(('OddsRatio_working_3-way'!Y51+2*PI())/3)</f>
        <v>-0.37308907812718339</v>
      </c>
      <c r="AK51" s="11">
        <f>'OddsRatio_working_3-way'!U51/(3*'OddsRatio_working_3-way'!X51^(1/3))*SIN(('OddsRatio_working_3-way'!Y51+4*PI())/3)</f>
        <v>0.54099697537433733</v>
      </c>
      <c r="AL51" s="11">
        <f>'OddsRatio_working_3-way'!Z51+'OddsRatio_working_3-way'!AF51</f>
        <v>1.0554956581031716</v>
      </c>
      <c r="AM51" s="11">
        <f>'OddsRatio_working_3-way'!AA51+'OddsRatio_working_3-way'!AG51</f>
        <v>-0.8185728380757108</v>
      </c>
      <c r="AN51" s="11">
        <f>'OddsRatio_working_3-way'!AB51+'OddsRatio_working_3-way'!AH51</f>
        <v>-0.23692282002746001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1.0554956581031716</v>
      </c>
      <c r="AS51" s="11">
        <f>IF(('OddsRatio_working_3-way'!X51=0),IF(Q51&gt;0,-Q51^(1/3),(-Q51)^(1/3)),'OddsRatio_working_3-way'!AM51-'OddsRatio_working_3-way'!R51/3)</f>
        <v>-0.8185728380757108</v>
      </c>
      <c r="AT51" s="11">
        <f>IF(('OddsRatio_working_3-way'!X51=0),IF(Q51&gt;0,-Q51^(1/3),(-Q51)^(1/3)),'OddsRatio_working_3-way'!AN51-'OddsRatio_working_3-way'!R51/3)</f>
        <v>-0.23692282002746001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2.65</v>
      </c>
      <c r="B52" s="4">
        <f>IF('True_Odds_Calculator_3-way'!B53="","",'True_Odds_Calculator_3-way'!B53)</f>
        <v>3.16</v>
      </c>
      <c r="C52" s="4">
        <f>IF('True_Odds_Calculator_3-way'!C53="","",'True_Odds_Calculator_3-way'!C53)</f>
        <v>3</v>
      </c>
      <c r="D52" s="9">
        <f t="shared" si="13"/>
        <v>0.36787460995521842</v>
      </c>
      <c r="E52" s="9">
        <f t="shared" si="14"/>
        <v>0.30774591669010609</v>
      </c>
      <c r="F52" s="9">
        <f t="shared" si="15"/>
        <v>0.32437947335467554</v>
      </c>
      <c r="G52" s="9">
        <f t="shared" si="16"/>
        <v>1.0414045618518579</v>
      </c>
      <c r="H52" s="9">
        <f t="shared" si="17"/>
        <v>2.7183175270555653</v>
      </c>
      <c r="I52" s="9">
        <f t="shared" si="18"/>
        <v>3.2494338536000131</v>
      </c>
      <c r="J52" s="9">
        <f t="shared" si="19"/>
        <v>3.0828091237037154</v>
      </c>
      <c r="K52" s="11">
        <f t="shared" si="20"/>
        <v>0.37735849056603776</v>
      </c>
      <c r="L52" s="11">
        <f t="shared" si="21"/>
        <v>0.31645569620253161</v>
      </c>
      <c r="M52" s="11">
        <f t="shared" si="22"/>
        <v>0.33333333333333331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-0.28373537138762828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0.23127139558952309</v>
      </c>
      <c r="Q52" s="11">
        <f>2*'OddsRatio_working_3-way'!K52*'OddsRatio_working_3-way'!L52*'OddsRatio_working_3-way'!M52</f>
        <v>7.9611495900007961E-2</v>
      </c>
      <c r="R52" s="11">
        <f t="shared" si="23"/>
        <v>0</v>
      </c>
      <c r="S52" s="11">
        <f t="shared" si="24"/>
        <v>-0.81509539842873191</v>
      </c>
      <c r="T52" s="11">
        <f t="shared" si="25"/>
        <v>-0.28058361391694736</v>
      </c>
      <c r="U52" s="11">
        <f>'OddsRatio_working_3-way'!S52-'OddsRatio_working_3-way'!R52^2/3</f>
        <v>-0.81509539842873191</v>
      </c>
      <c r="V52" s="11">
        <f>'OddsRatio_working_3-way'!S52*'OddsRatio_working_3-way'!R52/3-2*'OddsRatio_working_3-way'!R52^3/27-'OddsRatio_working_3-way'!T52</f>
        <v>0.28058361391694736</v>
      </c>
      <c r="W52" s="11">
        <f>'OddsRatio_working_3-way'!V52^2+4*'OddsRatio_working_3-way'!U52^3/27</f>
        <v>-1.5000200926305746E-3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0.1416220184958232</v>
      </c>
      <c r="Y52" s="11">
        <f>IF('OddsRatio_working_3-way'!W52&gt;=0,IF('OddsRatio_working_3-way'!V52+SQRT('OddsRatio_working_3-way'!W52)&gt;0,0,PI()),ACOS('OddsRatio_working_3-way'!V52/(2*'OddsRatio_working_3-way'!X52)))</f>
        <v>0.13716726606169072</v>
      </c>
      <c r="Z52" s="11">
        <f>'OddsRatio_working_3-way'!X52^(1/3)*COS('OddsRatio_working_3-way'!Y52/3)</f>
        <v>0.52070228092592896</v>
      </c>
      <c r="AA52" s="11">
        <f>'OddsRatio_working_3-way'!X52^(1/3)*COS(('OddsRatio_working_3-way'!Y52+2*PI())/3)</f>
        <v>-0.28098365330275643</v>
      </c>
      <c r="AB52" s="11">
        <f>'OddsRatio_working_3-way'!X52^(1/3)*COS(('OddsRatio_working_3-way'!Y52+4*PI())/3)</f>
        <v>-0.23971862762317267</v>
      </c>
      <c r="AC52" s="11">
        <f>'OddsRatio_working_3-way'!X52^(1/3)*SIN('OddsRatio_working_3-way'!Y52/3)</f>
        <v>2.3824373684224513E-2</v>
      </c>
      <c r="AD52" s="11">
        <f>'OddsRatio_working_3-way'!X52^(1/3)*SIN(('OddsRatio_working_3-way'!Y52+2*PI())/3)</f>
        <v>0.43902921624824359</v>
      </c>
      <c r="AE52" s="11">
        <f>'OddsRatio_working_3-way'!X52^(1/3)*SIN(('OddsRatio_working_3-way'!Y52+4*PI())/3)</f>
        <v>-0.46285358993246806</v>
      </c>
      <c r="AF52" s="11">
        <f>-'OddsRatio_working_3-way'!U52/(3*'OddsRatio_working_3-way'!X52^(1/3))*COS(('OddsRatio_working_3-way'!Y52)/3)</f>
        <v>0.52070228092592896</v>
      </c>
      <c r="AG52" s="11">
        <f>-'OddsRatio_working_3-way'!U52/(3*'OddsRatio_working_3-way'!X52^(1/3))*COS(('OddsRatio_working_3-way'!Y52+2*PI())/3)</f>
        <v>-0.28098365330275643</v>
      </c>
      <c r="AH52" s="11">
        <f>-'OddsRatio_working_3-way'!U52/(3*'OddsRatio_working_3-way'!X52^(1/3))*COS(('OddsRatio_working_3-way'!Y52+4*PI())/3)</f>
        <v>-0.23971862762317267</v>
      </c>
      <c r="AI52" s="11">
        <f>'OddsRatio_working_3-way'!U52/(3*'OddsRatio_working_3-way'!X52^(1/3))*SIN(('OddsRatio_working_3-way'!Y52)/3)</f>
        <v>-2.3824373684224513E-2</v>
      </c>
      <c r="AJ52" s="11">
        <f>'OddsRatio_working_3-way'!U52/(3*'OddsRatio_working_3-way'!X52^(1/3))*SIN(('OddsRatio_working_3-way'!Y52+2*PI())/3)</f>
        <v>-0.43902921624824359</v>
      </c>
      <c r="AK52" s="11">
        <f>'OddsRatio_working_3-way'!U52/(3*'OddsRatio_working_3-way'!X52^(1/3))*SIN(('OddsRatio_working_3-way'!Y52+4*PI())/3)</f>
        <v>0.46285358993246806</v>
      </c>
      <c r="AL52" s="11">
        <f>'OddsRatio_working_3-way'!Z52+'OddsRatio_working_3-way'!AF52</f>
        <v>1.0414045618518579</v>
      </c>
      <c r="AM52" s="11">
        <f>'OddsRatio_working_3-way'!AA52+'OddsRatio_working_3-way'!AG52</f>
        <v>-0.56196730660551286</v>
      </c>
      <c r="AN52" s="11">
        <f>'OddsRatio_working_3-way'!AB52+'OddsRatio_working_3-way'!AH52</f>
        <v>-0.47943725524634534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1.0414045618518579</v>
      </c>
      <c r="AS52" s="11">
        <f>IF(('OddsRatio_working_3-way'!X52=0),IF(Q52&gt;0,-Q52^(1/3),(-Q52)^(1/3)),'OddsRatio_working_3-way'!AM52-'OddsRatio_working_3-way'!R52/3)</f>
        <v>-0.56196730660551286</v>
      </c>
      <c r="AT52" s="11">
        <f>IF(('OddsRatio_working_3-way'!X52=0),IF(Q52&gt;0,-Q52^(1/3),(-Q52)^(1/3)),'OddsRatio_working_3-way'!AN52-'OddsRatio_working_3-way'!R52/3)</f>
        <v>-0.47943725524634534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2.62</v>
      </c>
      <c r="B53" s="4">
        <f>IF('True_Odds_Calculator_3-way'!B54="","",'True_Odds_Calculator_3-way'!B54)</f>
        <v>3.41</v>
      </c>
      <c r="C53" s="4">
        <f>IF('True_Odds_Calculator_3-way'!C54="","",'True_Odds_Calculator_3-way'!C54)</f>
        <v>2.71</v>
      </c>
      <c r="D53" s="9">
        <f t="shared" si="13"/>
        <v>0.36631085557533544</v>
      </c>
      <c r="E53" s="9">
        <f t="shared" si="14"/>
        <v>0.27983568313469287</v>
      </c>
      <c r="F53" s="9">
        <f t="shared" si="15"/>
        <v>0.35385346128997158</v>
      </c>
      <c r="G53" s="9">
        <f t="shared" si="16"/>
        <v>1.067852979457488</v>
      </c>
      <c r="H53" s="9">
        <f t="shared" si="17"/>
        <v>2.7299218267211307</v>
      </c>
      <c r="I53" s="9">
        <f t="shared" si="18"/>
        <v>3.5735256804925468</v>
      </c>
      <c r="J53" s="9">
        <f t="shared" si="19"/>
        <v>2.8260285948723052</v>
      </c>
      <c r="K53" s="11">
        <f t="shared" si="20"/>
        <v>0.38167938931297707</v>
      </c>
      <c r="L53" s="11">
        <f t="shared" si="21"/>
        <v>0.29325513196480935</v>
      </c>
      <c r="M53" s="11">
        <f t="shared" si="22"/>
        <v>0.36900369003690037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-0.27574218098519543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0.23707563976761292</v>
      </c>
      <c r="Q53" s="11">
        <f>2*'OddsRatio_working_3-way'!K53*'OddsRatio_working_3-way'!L53*'OddsRatio_working_3-way'!M53</f>
        <v>8.2604752532269315E-2</v>
      </c>
      <c r="R53" s="11">
        <f t="shared" si="23"/>
        <v>0</v>
      </c>
      <c r="S53" s="11">
        <f t="shared" si="24"/>
        <v>-0.859772846216595</v>
      </c>
      <c r="T53" s="11">
        <f t="shared" si="25"/>
        <v>-0.29957242028452785</v>
      </c>
      <c r="U53" s="11">
        <f>'OddsRatio_working_3-way'!S53-'OddsRatio_working_3-way'!R53^2/3</f>
        <v>-0.859772846216595</v>
      </c>
      <c r="V53" s="11">
        <f>'OddsRatio_working_3-way'!S53*'OddsRatio_working_3-way'!R53/3-2*'OddsRatio_working_3-way'!R53^3/27-'OddsRatio_working_3-way'!T53</f>
        <v>0.29957242028452785</v>
      </c>
      <c r="W53" s="11">
        <f>'OddsRatio_working_3-way'!V53^2+4*'OddsRatio_working_3-way'!U53^3/27</f>
        <v>-4.4122352713399371E-3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0.15342414271103957</v>
      </c>
      <c r="Y53" s="11">
        <f>IF('OddsRatio_working_3-way'!W53&gt;=0,IF('OddsRatio_working_3-way'!V53+SQRT('OddsRatio_working_3-way'!W53)&gt;0,0,PI()),ACOS('OddsRatio_working_3-way'!V53/(2*'OddsRatio_working_3-way'!X53)))</f>
        <v>0.21820132039633888</v>
      </c>
      <c r="Z53" s="11">
        <f>'OddsRatio_working_3-way'!X53^(1/3)*COS('OddsRatio_working_3-way'!Y53/3)</f>
        <v>0.53392648972874401</v>
      </c>
      <c r="AA53" s="11">
        <f>'OddsRatio_working_3-way'!X53^(1/3)*COS(('OddsRatio_working_3-way'!Y53+2*PI())/3)</f>
        <v>-0.30065433016308013</v>
      </c>
      <c r="AB53" s="11">
        <f>'OddsRatio_working_3-way'!X53^(1/3)*COS(('OddsRatio_working_3-way'!Y53+4*PI())/3)</f>
        <v>-0.23327215956566399</v>
      </c>
      <c r="AC53" s="11">
        <f>'OddsRatio_working_3-way'!X53^(1/3)*SIN('OddsRatio_working_3-way'!Y53/3)</f>
        <v>3.8903114332999443E-2</v>
      </c>
      <c r="AD53" s="11">
        <f>'OddsRatio_working_3-way'!X53^(1/3)*SIN(('OddsRatio_working_3-way'!Y53+2*PI())/3)</f>
        <v>0.44294234669204369</v>
      </c>
      <c r="AE53" s="11">
        <f>'OddsRatio_working_3-way'!X53^(1/3)*SIN(('OddsRatio_working_3-way'!Y53+4*PI())/3)</f>
        <v>-0.48184546102504316</v>
      </c>
      <c r="AF53" s="11">
        <f>-'OddsRatio_working_3-way'!U53/(3*'OddsRatio_working_3-way'!X53^(1/3))*COS(('OddsRatio_working_3-way'!Y53)/3)</f>
        <v>0.53392648972874401</v>
      </c>
      <c r="AG53" s="11">
        <f>-'OddsRatio_working_3-way'!U53/(3*'OddsRatio_working_3-way'!X53^(1/3))*COS(('OddsRatio_working_3-way'!Y53+2*PI())/3)</f>
        <v>-0.30065433016308013</v>
      </c>
      <c r="AH53" s="11">
        <f>-'OddsRatio_working_3-way'!U53/(3*'OddsRatio_working_3-way'!X53^(1/3))*COS(('OddsRatio_working_3-way'!Y53+4*PI())/3)</f>
        <v>-0.23327215956566399</v>
      </c>
      <c r="AI53" s="11">
        <f>'OddsRatio_working_3-way'!U53/(3*'OddsRatio_working_3-way'!X53^(1/3))*SIN(('OddsRatio_working_3-way'!Y53)/3)</f>
        <v>-3.8903114332999443E-2</v>
      </c>
      <c r="AJ53" s="11">
        <f>'OddsRatio_working_3-way'!U53/(3*'OddsRatio_working_3-way'!X53^(1/3))*SIN(('OddsRatio_working_3-way'!Y53+2*PI())/3)</f>
        <v>-0.44294234669204369</v>
      </c>
      <c r="AK53" s="11">
        <f>'OddsRatio_working_3-way'!U53/(3*'OddsRatio_working_3-way'!X53^(1/3))*SIN(('OddsRatio_working_3-way'!Y53+4*PI())/3)</f>
        <v>0.48184546102504316</v>
      </c>
      <c r="AL53" s="11">
        <f>'OddsRatio_working_3-way'!Z53+'OddsRatio_working_3-way'!AF53</f>
        <v>1.067852979457488</v>
      </c>
      <c r="AM53" s="11">
        <f>'OddsRatio_working_3-way'!AA53+'OddsRatio_working_3-way'!AG53</f>
        <v>-0.60130866032616026</v>
      </c>
      <c r="AN53" s="11">
        <f>'OddsRatio_working_3-way'!AB53+'OddsRatio_working_3-way'!AH53</f>
        <v>-0.46654431913132799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1.067852979457488</v>
      </c>
      <c r="AS53" s="11">
        <f>IF(('OddsRatio_working_3-way'!X53=0),IF(Q53&gt;0,-Q53^(1/3),(-Q53)^(1/3)),'OddsRatio_working_3-way'!AM53-'OddsRatio_working_3-way'!R53/3)</f>
        <v>-0.60130866032616026</v>
      </c>
      <c r="AT53" s="11">
        <f>IF(('OddsRatio_working_3-way'!X53=0),IF(Q53&gt;0,-Q53^(1/3),(-Q53)^(1/3)),'OddsRatio_working_3-way'!AN53-'OddsRatio_working_3-way'!R53/3)</f>
        <v>-0.46654431913132799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2.77</v>
      </c>
      <c r="B54" s="4">
        <f>IF('True_Odds_Calculator_3-way'!B55="","",'True_Odds_Calculator_3-way'!B55)</f>
        <v>3.27</v>
      </c>
      <c r="C54" s="4">
        <f>IF('True_Odds_Calculator_3-way'!C55="","",'True_Odds_Calculator_3-way'!C55)</f>
        <v>2.65</v>
      </c>
      <c r="D54" s="9">
        <f t="shared" si="13"/>
        <v>0.34596631534067285</v>
      </c>
      <c r="E54" s="9">
        <f t="shared" si="14"/>
        <v>0.29201500235577227</v>
      </c>
      <c r="F54" s="9">
        <f t="shared" si="15"/>
        <v>0.36201868230355472</v>
      </c>
      <c r="G54" s="9">
        <f t="shared" si="16"/>
        <v>1.0680535645236093</v>
      </c>
      <c r="H54" s="9">
        <f t="shared" si="17"/>
        <v>2.8904548092067879</v>
      </c>
      <c r="I54" s="9">
        <f t="shared" si="18"/>
        <v>3.4244815914685933</v>
      </c>
      <c r="J54" s="9">
        <f t="shared" si="19"/>
        <v>2.7622883814639554</v>
      </c>
      <c r="K54" s="11">
        <f t="shared" si="20"/>
        <v>0.36101083032490977</v>
      </c>
      <c r="L54" s="11">
        <f t="shared" si="21"/>
        <v>0.3058103975535168</v>
      </c>
      <c r="M54" s="11">
        <f t="shared" si="22"/>
        <v>0.37735849056603776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-0.27619109514950657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0.23704940563715154</v>
      </c>
      <c r="Q54" s="11">
        <f>2*'OddsRatio_working_3-way'!K54*'OddsRatio_working_3-way'!L54*'OddsRatio_working_3-way'!M54</f>
        <v>8.3321407956819526E-2</v>
      </c>
      <c r="R54" s="11">
        <f t="shared" si="23"/>
        <v>0</v>
      </c>
      <c r="S54" s="11">
        <f t="shared" si="24"/>
        <v>-0.85828040729855171</v>
      </c>
      <c r="T54" s="11">
        <f t="shared" si="25"/>
        <v>-0.30168028376047512</v>
      </c>
      <c r="U54" s="11">
        <f>'OddsRatio_working_3-way'!S54-'OddsRatio_working_3-way'!R54^2/3</f>
        <v>-0.85828040729855171</v>
      </c>
      <c r="V54" s="11">
        <f>'OddsRatio_working_3-way'!S54*'OddsRatio_working_3-way'!R54/3-2*'OddsRatio_working_3-way'!R54^3/27-'OddsRatio_working_3-way'!T54</f>
        <v>0.30168028376047512</v>
      </c>
      <c r="W54" s="11">
        <f>'OddsRatio_working_3-way'!V54^2+4*'OddsRatio_working_3-way'!U54^3/27</f>
        <v>-2.6554051586087507E-3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0.15302483357972452</v>
      </c>
      <c r="Y54" s="11">
        <f>IF('OddsRatio_working_3-way'!W54&gt;=0,IF('OddsRatio_working_3-way'!V54+SQRT('OddsRatio_working_3-way'!W54)&gt;0,0,PI()),ACOS('OddsRatio_working_3-way'!V54/(2*'OddsRatio_working_3-way'!X54)))</f>
        <v>0.16917927847983405</v>
      </c>
      <c r="Z54" s="11">
        <f>'OddsRatio_working_3-way'!X54^(1/3)*COS('OddsRatio_working_3-way'!Y54/3)</f>
        <v>0.53402678226180467</v>
      </c>
      <c r="AA54" s="11">
        <f>'OddsRatio_working_3-way'!X54^(1/3)*COS(('OddsRatio_working_3-way'!Y54+2*PI())/3)</f>
        <v>-0.2931217938963962</v>
      </c>
      <c r="AB54" s="11">
        <f>'OddsRatio_working_3-way'!X54^(1/3)*COS(('OddsRatio_working_3-way'!Y54+4*PI())/3)</f>
        <v>-0.24090498836540836</v>
      </c>
      <c r="AC54" s="11">
        <f>'OddsRatio_working_3-way'!X54^(1/3)*SIN('OddsRatio_working_3-way'!Y54/3)</f>
        <v>3.0147386729538071E-2</v>
      </c>
      <c r="AD54" s="11">
        <f>'OddsRatio_working_3-way'!X54^(1/3)*SIN(('OddsRatio_working_3-way'!Y54+2*PI())/3)</f>
        <v>0.44740706637521482</v>
      </c>
      <c r="AE54" s="11">
        <f>'OddsRatio_working_3-way'!X54^(1/3)*SIN(('OddsRatio_working_3-way'!Y54+4*PI())/3)</f>
        <v>-0.47755445310475297</v>
      </c>
      <c r="AF54" s="11">
        <f>-'OddsRatio_working_3-way'!U54/(3*'OddsRatio_working_3-way'!X54^(1/3))*COS(('OddsRatio_working_3-way'!Y54)/3)</f>
        <v>0.53402678226180467</v>
      </c>
      <c r="AG54" s="11">
        <f>-'OddsRatio_working_3-way'!U54/(3*'OddsRatio_working_3-way'!X54^(1/3))*COS(('OddsRatio_working_3-way'!Y54+2*PI())/3)</f>
        <v>-0.2931217938963962</v>
      </c>
      <c r="AH54" s="11">
        <f>-'OddsRatio_working_3-way'!U54/(3*'OddsRatio_working_3-way'!X54^(1/3))*COS(('OddsRatio_working_3-way'!Y54+4*PI())/3)</f>
        <v>-0.24090498836540836</v>
      </c>
      <c r="AI54" s="11">
        <f>'OddsRatio_working_3-way'!U54/(3*'OddsRatio_working_3-way'!X54^(1/3))*SIN(('OddsRatio_working_3-way'!Y54)/3)</f>
        <v>-3.0147386729538071E-2</v>
      </c>
      <c r="AJ54" s="11">
        <f>'OddsRatio_working_3-way'!U54/(3*'OddsRatio_working_3-way'!X54^(1/3))*SIN(('OddsRatio_working_3-way'!Y54+2*PI())/3)</f>
        <v>-0.44740706637521482</v>
      </c>
      <c r="AK54" s="11">
        <f>'OddsRatio_working_3-way'!U54/(3*'OddsRatio_working_3-way'!X54^(1/3))*SIN(('OddsRatio_working_3-way'!Y54+4*PI())/3)</f>
        <v>0.47755445310475297</v>
      </c>
      <c r="AL54" s="11">
        <f>'OddsRatio_working_3-way'!Z54+'OddsRatio_working_3-way'!AF54</f>
        <v>1.0680535645236093</v>
      </c>
      <c r="AM54" s="11">
        <f>'OddsRatio_working_3-way'!AA54+'OddsRatio_working_3-way'!AG54</f>
        <v>-0.5862435877927924</v>
      </c>
      <c r="AN54" s="11">
        <f>'OddsRatio_working_3-way'!AB54+'OddsRatio_working_3-way'!AH54</f>
        <v>-0.48180997673081671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1.0680535645236093</v>
      </c>
      <c r="AS54" s="11">
        <f>IF(('OddsRatio_working_3-way'!X54=0),IF(Q54&gt;0,-Q54^(1/3),(-Q54)^(1/3)),'OddsRatio_working_3-way'!AM54-'OddsRatio_working_3-way'!R54/3)</f>
        <v>-0.5862435877927924</v>
      </c>
      <c r="AT54" s="11">
        <f>IF(('OddsRatio_working_3-way'!X54=0),IF(Q54&gt;0,-Q54^(1/3),(-Q54)^(1/3)),'OddsRatio_working_3-way'!AN54-'OddsRatio_working_3-way'!R54/3)</f>
        <v>-0.48180997673081671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2.62</v>
      </c>
      <c r="B55" s="4">
        <f>IF('True_Odds_Calculator_3-way'!B56="","",'True_Odds_Calculator_3-way'!B56)</f>
        <v>3.3</v>
      </c>
      <c r="C55" s="4">
        <f>IF('True_Odds_Calculator_3-way'!C56="","",'True_Odds_Calculator_3-way'!C56)</f>
        <v>2.79</v>
      </c>
      <c r="D55" s="9">
        <f t="shared" si="13"/>
        <v>0.36661596281301539</v>
      </c>
      <c r="E55" s="9">
        <f t="shared" si="14"/>
        <v>0.28961697374676298</v>
      </c>
      <c r="F55" s="9">
        <f t="shared" si="15"/>
        <v>0.34376706344022168</v>
      </c>
      <c r="G55" s="9">
        <f t="shared" si="16"/>
        <v>1.0664505651438758</v>
      </c>
      <c r="H55" s="9">
        <f t="shared" si="17"/>
        <v>2.7276499155330796</v>
      </c>
      <c r="I55" s="9">
        <f t="shared" si="18"/>
        <v>3.4528362998309139</v>
      </c>
      <c r="J55" s="9">
        <f t="shared" si="19"/>
        <v>2.9089465116075379</v>
      </c>
      <c r="K55" s="11">
        <f t="shared" si="20"/>
        <v>0.38167938931297707</v>
      </c>
      <c r="L55" s="11">
        <f t="shared" si="21"/>
        <v>0.30303030303030304</v>
      </c>
      <c r="M55" s="11">
        <f t="shared" si="22"/>
        <v>0.35842293906810035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-0.27648810190056194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0.23671003725177575</v>
      </c>
      <c r="Q55" s="11">
        <f>2*'OddsRatio_working_3-way'!K55*'OddsRatio_working_3-way'!L55*'OddsRatio_working_3-way'!M55</f>
        <v>8.2910696060166628E-2</v>
      </c>
      <c r="R55" s="11">
        <f t="shared" si="23"/>
        <v>0</v>
      </c>
      <c r="S55" s="11">
        <f t="shared" si="24"/>
        <v>-0.856131007535752</v>
      </c>
      <c r="T55" s="11">
        <f t="shared" si="25"/>
        <v>-0.29987075570429134</v>
      </c>
      <c r="U55" s="11">
        <f>'OddsRatio_working_3-way'!S55-'OddsRatio_working_3-way'!R55^2/3</f>
        <v>-0.856131007535752</v>
      </c>
      <c r="V55" s="11">
        <f>'OddsRatio_working_3-way'!S55*'OddsRatio_working_3-way'!R55/3-2*'OddsRatio_working_3-way'!R55^3/27-'OddsRatio_working_3-way'!T55</f>
        <v>0.29987075570429134</v>
      </c>
      <c r="W55" s="11">
        <f>'OddsRatio_working_3-way'!V55^2+4*'OddsRatio_working_3-way'!U55^3/27</f>
        <v>-3.041980523695309E-3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0.15245036130685136</v>
      </c>
      <c r="Y55" s="11">
        <f>IF('OddsRatio_working_3-way'!W55&gt;=0,IF('OddsRatio_working_3-way'!V55+SQRT('OddsRatio_working_3-way'!W55)&gt;0,0,PI()),ACOS('OddsRatio_working_3-way'!V55/(2*'OddsRatio_working_3-way'!X55)))</f>
        <v>0.18189350751319555</v>
      </c>
      <c r="Z55" s="11">
        <f>'OddsRatio_working_3-way'!X55^(1/3)*COS('OddsRatio_working_3-way'!Y55/3)</f>
        <v>0.53322528257193791</v>
      </c>
      <c r="AA55" s="11">
        <f>'OddsRatio_working_3-way'!X55^(1/3)*COS(('OddsRatio_working_3-way'!Y55+2*PI())/3)</f>
        <v>-0.29464566473146447</v>
      </c>
      <c r="AB55" s="11">
        <f>'OddsRatio_working_3-way'!X55^(1/3)*COS(('OddsRatio_working_3-way'!Y55+4*PI())/3)</f>
        <v>-0.23857961784047355</v>
      </c>
      <c r="AC55" s="11">
        <f>'OddsRatio_working_3-way'!X55^(1/3)*SIN('OddsRatio_working_3-way'!Y55/3)</f>
        <v>3.2369747264911812E-2</v>
      </c>
      <c r="AD55" s="11">
        <f>'OddsRatio_working_3-way'!X55^(1/3)*SIN(('OddsRatio_working_3-way'!Y55+2*PI())/3)</f>
        <v>0.445601767014978</v>
      </c>
      <c r="AE55" s="11">
        <f>'OddsRatio_working_3-way'!X55^(1/3)*SIN(('OddsRatio_working_3-way'!Y55+4*PI())/3)</f>
        <v>-0.47797151427988976</v>
      </c>
      <c r="AF55" s="11">
        <f>-'OddsRatio_working_3-way'!U55/(3*'OddsRatio_working_3-way'!X55^(1/3))*COS(('OddsRatio_working_3-way'!Y55)/3)</f>
        <v>0.53322528257193802</v>
      </c>
      <c r="AG55" s="11">
        <f>-'OddsRatio_working_3-way'!U55/(3*'OddsRatio_working_3-way'!X55^(1/3))*COS(('OddsRatio_working_3-way'!Y55+2*PI())/3)</f>
        <v>-0.29464566473146453</v>
      </c>
      <c r="AH55" s="11">
        <f>-'OddsRatio_working_3-way'!U55/(3*'OddsRatio_working_3-way'!X55^(1/3))*COS(('OddsRatio_working_3-way'!Y55+4*PI())/3)</f>
        <v>-0.2385796178404736</v>
      </c>
      <c r="AI55" s="11">
        <f>'OddsRatio_working_3-way'!U55/(3*'OddsRatio_working_3-way'!X55^(1/3))*SIN(('OddsRatio_working_3-way'!Y55)/3)</f>
        <v>-3.2369747264911819E-2</v>
      </c>
      <c r="AJ55" s="11">
        <f>'OddsRatio_working_3-way'!U55/(3*'OddsRatio_working_3-way'!X55^(1/3))*SIN(('OddsRatio_working_3-way'!Y55+2*PI())/3)</f>
        <v>-0.44560176701497811</v>
      </c>
      <c r="AK55" s="11">
        <f>'OddsRatio_working_3-way'!U55/(3*'OddsRatio_working_3-way'!X55^(1/3))*SIN(('OddsRatio_working_3-way'!Y55+4*PI())/3)</f>
        <v>0.47797151427988988</v>
      </c>
      <c r="AL55" s="11">
        <f>'OddsRatio_working_3-way'!Z55+'OddsRatio_working_3-way'!AF55</f>
        <v>1.0664505651438758</v>
      </c>
      <c r="AM55" s="11">
        <f>'OddsRatio_working_3-way'!AA55+'OddsRatio_working_3-way'!AG55</f>
        <v>-0.58929132946292895</v>
      </c>
      <c r="AN55" s="11">
        <f>'OddsRatio_working_3-way'!AB55+'OddsRatio_working_3-way'!AH55</f>
        <v>-0.47715923568094715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1.0664505651438758</v>
      </c>
      <c r="AS55" s="11">
        <f>IF(('OddsRatio_working_3-way'!X55=0),IF(Q55&gt;0,-Q55^(1/3),(-Q55)^(1/3)),'OddsRatio_working_3-way'!AM55-'OddsRatio_working_3-way'!R55/3)</f>
        <v>-0.58929132946292895</v>
      </c>
      <c r="AT55" s="11">
        <f>IF(('OddsRatio_working_3-way'!X55=0),IF(Q55&gt;0,-Q55^(1/3),(-Q55)^(1/3)),'OddsRatio_working_3-way'!AN55-'OddsRatio_working_3-way'!R55/3)</f>
        <v>-0.47715923568094715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2.68</v>
      </c>
      <c r="B56" s="4">
        <f>IF('True_Odds_Calculator_3-way'!B57="","",'True_Odds_Calculator_3-way'!B57)</f>
        <v>3.29</v>
      </c>
      <c r="C56" s="4">
        <f>IF('True_Odds_Calculator_3-way'!C57="","",'True_Odds_Calculator_3-way'!C57)</f>
        <v>2.73</v>
      </c>
      <c r="D56" s="9">
        <f t="shared" si="13"/>
        <v>0.35813455453333431</v>
      </c>
      <c r="E56" s="9">
        <f t="shared" si="14"/>
        <v>0.29044414070497832</v>
      </c>
      <c r="F56" s="9">
        <f t="shared" si="15"/>
        <v>0.35142130476168737</v>
      </c>
      <c r="G56" s="9">
        <f t="shared" si="16"/>
        <v>1.0668134652814354</v>
      </c>
      <c r="H56" s="9">
        <f t="shared" si="17"/>
        <v>2.7922466216728115</v>
      </c>
      <c r="I56" s="9">
        <f t="shared" si="18"/>
        <v>3.4430028354944868</v>
      </c>
      <c r="J56" s="9">
        <f t="shared" si="19"/>
        <v>2.845587294936883</v>
      </c>
      <c r="K56" s="11">
        <f t="shared" si="20"/>
        <v>0.37313432835820892</v>
      </c>
      <c r="L56" s="11">
        <f t="shared" si="21"/>
        <v>0.303951367781155</v>
      </c>
      <c r="M56" s="11">
        <f t="shared" si="22"/>
        <v>0.36630036630036628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-0.27650152324652155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0.23679990109242027</v>
      </c>
      <c r="Q56" s="11">
        <f>2*'OddsRatio_working_3-way'!K56*'OddsRatio_working_3-way'!L56*'OddsRatio_working_3-way'!M56</f>
        <v>8.3087684593831646E-2</v>
      </c>
      <c r="R56" s="11">
        <f t="shared" si="23"/>
        <v>0</v>
      </c>
      <c r="S56" s="11">
        <f t="shared" si="24"/>
        <v>-0.85641445411241246</v>
      </c>
      <c r="T56" s="11">
        <f t="shared" si="25"/>
        <v>-0.30049629968856567</v>
      </c>
      <c r="U56" s="11">
        <f>'OddsRatio_working_3-way'!S56-'OddsRatio_working_3-way'!R56^2/3</f>
        <v>-0.85641445411241246</v>
      </c>
      <c r="V56" s="11">
        <f>'OddsRatio_working_3-way'!S56*'OddsRatio_working_3-way'!R56/3-2*'OddsRatio_working_3-way'!R56^3/27-'OddsRatio_working_3-way'!T56</f>
        <v>0.30049629968856567</v>
      </c>
      <c r="W56" s="11">
        <f>'OddsRatio_working_3-way'!V56^2+4*'OddsRatio_working_3-way'!U56^3/27</f>
        <v>-2.7587906924083638E-3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0.15252607713021454</v>
      </c>
      <c r="Y56" s="11">
        <f>IF('OddsRatio_working_3-way'!W56&gt;=0,IF('OddsRatio_working_3-way'!V56+SQRT('OddsRatio_working_3-way'!W56)&gt;0,0,PI()),ACOS('OddsRatio_working_3-way'!V56/(2*'OddsRatio_working_3-way'!X56)))</f>
        <v>0.1730433307436019</v>
      </c>
      <c r="Z56" s="11">
        <f>'OddsRatio_working_3-way'!X56^(1/3)*COS('OddsRatio_working_3-way'!Y56/3)</f>
        <v>0.5334067326407177</v>
      </c>
      <c r="AA56" s="11">
        <f>'OddsRatio_working_3-way'!X56^(1/3)*COS(('OddsRatio_working_3-way'!Y56+2*PI())/3)</f>
        <v>-0.29337838662529009</v>
      </c>
      <c r="AB56" s="11">
        <f>'OddsRatio_working_3-way'!X56^(1/3)*COS(('OddsRatio_working_3-way'!Y56+4*PI())/3)</f>
        <v>-0.24002834601542775</v>
      </c>
      <c r="AC56" s="11">
        <f>'OddsRatio_working_3-way'!X56^(1/3)*SIN('OddsRatio_working_3-way'!Y56/3)</f>
        <v>3.0801660307381636E-2</v>
      </c>
      <c r="AD56" s="11">
        <f>'OddsRatio_working_3-way'!X56^(1/3)*SIN(('OddsRatio_working_3-way'!Y56+2*PI())/3)</f>
        <v>0.44654295086282486</v>
      </c>
      <c r="AE56" s="11">
        <f>'OddsRatio_working_3-way'!X56^(1/3)*SIN(('OddsRatio_working_3-way'!Y56+4*PI())/3)</f>
        <v>-0.47734461117020638</v>
      </c>
      <c r="AF56" s="11">
        <f>-'OddsRatio_working_3-way'!U56/(3*'OddsRatio_working_3-way'!X56^(1/3))*COS(('OddsRatio_working_3-way'!Y56)/3)</f>
        <v>0.53340673264071781</v>
      </c>
      <c r="AG56" s="11">
        <f>-'OddsRatio_working_3-way'!U56/(3*'OddsRatio_working_3-way'!X56^(1/3))*COS(('OddsRatio_working_3-way'!Y56+2*PI())/3)</f>
        <v>-0.29337838662529014</v>
      </c>
      <c r="AH56" s="11">
        <f>-'OddsRatio_working_3-way'!U56/(3*'OddsRatio_working_3-way'!X56^(1/3))*COS(('OddsRatio_working_3-way'!Y56+4*PI())/3)</f>
        <v>-0.2400283460154278</v>
      </c>
      <c r="AI56" s="11">
        <f>'OddsRatio_working_3-way'!U56/(3*'OddsRatio_working_3-way'!X56^(1/3))*SIN(('OddsRatio_working_3-way'!Y56)/3)</f>
        <v>-3.0801660307381643E-2</v>
      </c>
      <c r="AJ56" s="11">
        <f>'OddsRatio_working_3-way'!U56/(3*'OddsRatio_working_3-way'!X56^(1/3))*SIN(('OddsRatio_working_3-way'!Y56+2*PI())/3)</f>
        <v>-0.44654295086282497</v>
      </c>
      <c r="AK56" s="11">
        <f>'OddsRatio_working_3-way'!U56/(3*'OddsRatio_working_3-way'!X56^(1/3))*SIN(('OddsRatio_working_3-way'!Y56+4*PI())/3)</f>
        <v>0.47734461117020649</v>
      </c>
      <c r="AL56" s="11">
        <f>'OddsRatio_working_3-way'!Z56+'OddsRatio_working_3-way'!AF56</f>
        <v>1.0668134652814354</v>
      </c>
      <c r="AM56" s="11">
        <f>'OddsRatio_working_3-way'!AA56+'OddsRatio_working_3-way'!AG56</f>
        <v>-0.58675677325058029</v>
      </c>
      <c r="AN56" s="11">
        <f>'OddsRatio_working_3-way'!AB56+'OddsRatio_working_3-way'!AH56</f>
        <v>-0.48005669203085555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1.0668134652814354</v>
      </c>
      <c r="AS56" s="11">
        <f>IF(('OddsRatio_working_3-way'!X56=0),IF(Q56&gt;0,-Q56^(1/3),(-Q56)^(1/3)),'OddsRatio_working_3-way'!AM56-'OddsRatio_working_3-way'!R56/3)</f>
        <v>-0.58675677325058029</v>
      </c>
      <c r="AT56" s="11">
        <f>IF(('OddsRatio_working_3-way'!X56=0),IF(Q56&gt;0,-Q56^(1/3),(-Q56)^(1/3)),'OddsRatio_working_3-way'!AN56-'OddsRatio_working_3-way'!R56/3)</f>
        <v>-0.48005669203085555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2.1800000000000002</v>
      </c>
      <c r="B57" s="4">
        <f>IF('True_Odds_Calculator_3-way'!B58="","",'True_Odds_Calculator_3-way'!B58)</f>
        <v>3.65</v>
      </c>
      <c r="C57" s="4">
        <f>IF('True_Odds_Calculator_3-way'!C58="","",'True_Odds_Calculator_3-way'!C58)</f>
        <v>3.21</v>
      </c>
      <c r="D57" s="9">
        <f t="shared" si="13"/>
        <v>0.44200938860610017</v>
      </c>
      <c r="E57" s="9">
        <f t="shared" si="14"/>
        <v>0.2607534406921469</v>
      </c>
      <c r="F57" s="9">
        <f t="shared" si="15"/>
        <v>0.29723717070175276</v>
      </c>
      <c r="G57" s="9">
        <f t="shared" si="16"/>
        <v>1.0698265957145998</v>
      </c>
      <c r="H57" s="9">
        <f t="shared" si="17"/>
        <v>2.262395382943228</v>
      </c>
      <c r="I57" s="9">
        <f t="shared" si="18"/>
        <v>3.8350404786436898</v>
      </c>
      <c r="J57" s="9">
        <f t="shared" si="19"/>
        <v>3.3643167765292659</v>
      </c>
      <c r="K57" s="11">
        <f t="shared" si="20"/>
        <v>0.4587155963302752</v>
      </c>
      <c r="L57" s="11">
        <f t="shared" si="21"/>
        <v>0.27397260273972601</v>
      </c>
      <c r="M57" s="11">
        <f t="shared" si="22"/>
        <v>0.3115264797507788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-0.2705613545078942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0.23647353747577027</v>
      </c>
      <c r="Q57" s="11">
        <f>2*'OddsRatio_working_3-way'!K57*'OddsRatio_working_3-way'!L57*'OddsRatio_working_3-way'!M57</f>
        <v>7.8302495852904053E-2</v>
      </c>
      <c r="R57" s="11">
        <f t="shared" si="23"/>
        <v>0</v>
      </c>
      <c r="S57" s="11">
        <f t="shared" si="24"/>
        <v>-0.87401076885453965</v>
      </c>
      <c r="T57" s="11">
        <f t="shared" si="25"/>
        <v>-0.28940753935580776</v>
      </c>
      <c r="U57" s="11">
        <f>'OddsRatio_working_3-way'!S57-'OddsRatio_working_3-way'!R57^2/3</f>
        <v>-0.87401076885453965</v>
      </c>
      <c r="V57" s="11">
        <f>'OddsRatio_working_3-way'!S57*'OddsRatio_working_3-way'!R57/3-2*'OddsRatio_working_3-way'!R57^3/27-'OddsRatio_working_3-way'!T57</f>
        <v>0.28940753935580776</v>
      </c>
      <c r="W57" s="11">
        <f>'OddsRatio_working_3-way'!V57^2+4*'OddsRatio_working_3-way'!U57^3/27</f>
        <v>-1.5154728388114505E-2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0.15725095566013098</v>
      </c>
      <c r="Y57" s="11">
        <f>IF('OddsRatio_working_3-way'!W57&gt;=0,IF('OddsRatio_working_3-way'!V57+SQRT('OddsRatio_working_3-way'!W57)&gt;0,0,PI()),ACOS('OddsRatio_working_3-way'!V57/(2*'OddsRatio_working_3-way'!X57)))</f>
        <v>0.40218182652748746</v>
      </c>
      <c r="Z57" s="11">
        <f>'OddsRatio_working_3-way'!X57^(1/3)*COS('OddsRatio_working_3-way'!Y57/3)</f>
        <v>0.53491329785730002</v>
      </c>
      <c r="AA57" s="11">
        <f>'OddsRatio_working_3-way'!X57^(1/3)*COS(('OddsRatio_working_3-way'!Y57+2*PI())/3)</f>
        <v>-0.32993476545920492</v>
      </c>
      <c r="AB57" s="11">
        <f>'OddsRatio_working_3-way'!X57^(1/3)*COS(('OddsRatio_working_3-way'!Y57+4*PI())/3)</f>
        <v>-0.20497853239809496</v>
      </c>
      <c r="AC57" s="11">
        <f>'OddsRatio_working_3-way'!X57^(1/3)*SIN('OddsRatio_working_3-way'!Y57/3)</f>
        <v>7.2143514794753505E-2</v>
      </c>
      <c r="AD57" s="11">
        <f>'OddsRatio_working_3-way'!X57^(1/3)*SIN(('OddsRatio_working_3-way'!Y57+2*PI())/3)</f>
        <v>0.42717674736915723</v>
      </c>
      <c r="AE57" s="11">
        <f>'OddsRatio_working_3-way'!X57^(1/3)*SIN(('OddsRatio_working_3-way'!Y57+4*PI())/3)</f>
        <v>-0.49932026216391062</v>
      </c>
      <c r="AF57" s="11">
        <f>-'OddsRatio_working_3-way'!U57/(3*'OddsRatio_working_3-way'!X57^(1/3))*COS(('OddsRatio_working_3-way'!Y57)/3)</f>
        <v>0.5349132978572998</v>
      </c>
      <c r="AG57" s="11">
        <f>-'OddsRatio_working_3-way'!U57/(3*'OddsRatio_working_3-way'!X57^(1/3))*COS(('OddsRatio_working_3-way'!Y57+2*PI())/3)</f>
        <v>-0.3299347654592048</v>
      </c>
      <c r="AH57" s="11">
        <f>-'OddsRatio_working_3-way'!U57/(3*'OddsRatio_working_3-way'!X57^(1/3))*COS(('OddsRatio_working_3-way'!Y57+4*PI())/3)</f>
        <v>-0.20497853239809488</v>
      </c>
      <c r="AI57" s="11">
        <f>'OddsRatio_working_3-way'!U57/(3*'OddsRatio_working_3-way'!X57^(1/3))*SIN(('OddsRatio_working_3-way'!Y57)/3)</f>
        <v>-7.2143514794753463E-2</v>
      </c>
      <c r="AJ57" s="11">
        <f>'OddsRatio_working_3-way'!U57/(3*'OddsRatio_working_3-way'!X57^(1/3))*SIN(('OddsRatio_working_3-way'!Y57+2*PI())/3)</f>
        <v>-0.42717674736915706</v>
      </c>
      <c r="AK57" s="11">
        <f>'OddsRatio_working_3-way'!U57/(3*'OddsRatio_working_3-way'!X57^(1/3))*SIN(('OddsRatio_working_3-way'!Y57+4*PI())/3)</f>
        <v>0.49932026216391046</v>
      </c>
      <c r="AL57" s="11">
        <f>'OddsRatio_working_3-way'!Z57+'OddsRatio_working_3-way'!AF57</f>
        <v>1.0698265957145998</v>
      </c>
      <c r="AM57" s="11">
        <f>'OddsRatio_working_3-way'!AA57+'OddsRatio_working_3-way'!AG57</f>
        <v>-0.65986953091840972</v>
      </c>
      <c r="AN57" s="11">
        <f>'OddsRatio_working_3-way'!AB57+'OddsRatio_working_3-way'!AH57</f>
        <v>-0.40995706479618987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1.0698265957145998</v>
      </c>
      <c r="AS57" s="11">
        <f>IF(('OddsRatio_working_3-way'!X57=0),IF(Q57&gt;0,-Q57^(1/3),(-Q57)^(1/3)),'OddsRatio_working_3-way'!AM57-'OddsRatio_working_3-way'!R57/3)</f>
        <v>-0.65986953091840972</v>
      </c>
      <c r="AT57" s="11">
        <f>IF(('OddsRatio_working_3-way'!X57=0),IF(Q57&gt;0,-Q57^(1/3),(-Q57)^(1/3)),'OddsRatio_working_3-way'!AN57-'OddsRatio_working_3-way'!R57/3)</f>
        <v>-0.40995706479618987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2.93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2.6</v>
      </c>
      <c r="D58" s="9">
        <f t="shared" si="13"/>
        <v>0.32659948053890187</v>
      </c>
      <c r="E58" s="9">
        <f t="shared" si="14"/>
        <v>0.30430274404086227</v>
      </c>
      <c r="F58" s="9">
        <f t="shared" si="15"/>
        <v>0.36909777542023575</v>
      </c>
      <c r="G58" s="9">
        <f t="shared" si="16"/>
        <v>1.0683182522934662</v>
      </c>
      <c r="H58" s="9">
        <f t="shared" si="17"/>
        <v>3.0618542269263904</v>
      </c>
      <c r="I58" s="9">
        <f t="shared" si="18"/>
        <v>3.2862010599080183</v>
      </c>
      <c r="J58" s="9">
        <f t="shared" si="19"/>
        <v>2.7093092036695463</v>
      </c>
      <c r="K58" s="11">
        <f t="shared" si="20"/>
        <v>0.34129692832764502</v>
      </c>
      <c r="L58" s="11">
        <f t="shared" si="21"/>
        <v>0.31847133757961782</v>
      </c>
      <c r="M58" s="11">
        <f t="shared" si="22"/>
        <v>0.38461538461538458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-0.27626155284249676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0.23703498084489799</v>
      </c>
      <c r="Q58" s="11">
        <f>2*'OddsRatio_working_3-way'!K58*'OddsRatio_working_3-way'!L58*'OddsRatio_working_3-way'!M58</f>
        <v>8.3610222520246191E-2</v>
      </c>
      <c r="R58" s="11">
        <f t="shared" si="23"/>
        <v>0</v>
      </c>
      <c r="S58" s="11">
        <f t="shared" si="24"/>
        <v>-0.85800929737058718</v>
      </c>
      <c r="T58" s="11">
        <f t="shared" si="25"/>
        <v>-0.30264878214130053</v>
      </c>
      <c r="U58" s="11">
        <f>'OddsRatio_working_3-way'!S58-'OddsRatio_working_3-way'!R58^2/3</f>
        <v>-0.85800929737058718</v>
      </c>
      <c r="V58" s="11">
        <f>'OddsRatio_working_3-way'!S58*'OddsRatio_working_3-way'!R58/3-2*'OddsRatio_working_3-way'!R58^3/27-'OddsRatio_working_3-way'!T58</f>
        <v>0.30264878214130053</v>
      </c>
      <c r="W58" s="11">
        <f>'OddsRatio_working_3-way'!V58^2+4*'OddsRatio_working_3-way'!U58^3/27</f>
        <v>-1.9813806522488014E-3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0.15295233406511094</v>
      </c>
      <c r="Y58" s="11">
        <f>IF('OddsRatio_working_3-way'!W58&gt;=0,IF('OddsRatio_working_3-way'!V58+SQRT('OddsRatio_working_3-way'!W58)&gt;0,0,PI()),ACOS('OddsRatio_working_3-way'!V58/(2*'OddsRatio_working_3-way'!X58)))</f>
        <v>0.1460301373821471</v>
      </c>
      <c r="Z58" s="11">
        <f>'OddsRatio_working_3-way'!X58^(1/3)*COS('OddsRatio_working_3-way'!Y58/3)</f>
        <v>0.53415912614673311</v>
      </c>
      <c r="AA58" s="11">
        <f>'OddsRatio_working_3-way'!X58^(1/3)*COS(('OddsRatio_working_3-way'!Y58+2*PI())/3)</f>
        <v>-0.28961498648331513</v>
      </c>
      <c r="AB58" s="11">
        <f>'OddsRatio_working_3-way'!X58^(1/3)*COS(('OddsRatio_working_3-way'!Y58+4*PI())/3)</f>
        <v>-0.24454413966341768</v>
      </c>
      <c r="AC58" s="11">
        <f>'OddsRatio_working_3-way'!X58^(1/3)*SIN('OddsRatio_working_3-way'!Y58/3)</f>
        <v>2.602166554407213E-2</v>
      </c>
      <c r="AD58" s="11">
        <f>'OddsRatio_working_3-way'!X58^(1/3)*SIN(('OddsRatio_working_3-way'!Y58+2*PI())/3)</f>
        <v>0.44958454013433147</v>
      </c>
      <c r="AE58" s="11">
        <f>'OddsRatio_working_3-way'!X58^(1/3)*SIN(('OddsRatio_working_3-way'!Y58+4*PI())/3)</f>
        <v>-0.47560620567840356</v>
      </c>
      <c r="AF58" s="11">
        <f>-'OddsRatio_working_3-way'!U58/(3*'OddsRatio_working_3-way'!X58^(1/3))*COS(('OddsRatio_working_3-way'!Y58)/3)</f>
        <v>0.53415912614673311</v>
      </c>
      <c r="AG58" s="11">
        <f>-'OddsRatio_working_3-way'!U58/(3*'OddsRatio_working_3-way'!X58^(1/3))*COS(('OddsRatio_working_3-way'!Y58+2*PI())/3)</f>
        <v>-0.28961498648331513</v>
      </c>
      <c r="AH58" s="11">
        <f>-'OddsRatio_working_3-way'!U58/(3*'OddsRatio_working_3-way'!X58^(1/3))*COS(('OddsRatio_working_3-way'!Y58+4*PI())/3)</f>
        <v>-0.24454413966341768</v>
      </c>
      <c r="AI58" s="11">
        <f>'OddsRatio_working_3-way'!U58/(3*'OddsRatio_working_3-way'!X58^(1/3))*SIN(('OddsRatio_working_3-way'!Y58)/3)</f>
        <v>-2.602166554407213E-2</v>
      </c>
      <c r="AJ58" s="11">
        <f>'OddsRatio_working_3-way'!U58/(3*'OddsRatio_working_3-way'!X58^(1/3))*SIN(('OddsRatio_working_3-way'!Y58+2*PI())/3)</f>
        <v>-0.44958454013433147</v>
      </c>
      <c r="AK58" s="11">
        <f>'OddsRatio_working_3-way'!U58/(3*'OddsRatio_working_3-way'!X58^(1/3))*SIN(('OddsRatio_working_3-way'!Y58+4*PI())/3)</f>
        <v>0.47560620567840356</v>
      </c>
      <c r="AL58" s="11">
        <f>'OddsRatio_working_3-way'!Z58+'OddsRatio_working_3-way'!AF58</f>
        <v>1.0683182522934662</v>
      </c>
      <c r="AM58" s="11">
        <f>'OddsRatio_working_3-way'!AA58+'OddsRatio_working_3-way'!AG58</f>
        <v>-0.57922997296663026</v>
      </c>
      <c r="AN58" s="11">
        <f>'OddsRatio_working_3-way'!AB58+'OddsRatio_working_3-way'!AH58</f>
        <v>-0.48908827932683535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1.0683182522934662</v>
      </c>
      <c r="AS58" s="11">
        <f>IF(('OddsRatio_working_3-way'!X58=0),IF(Q58&gt;0,-Q58^(1/3),(-Q58)^(1/3)),'OddsRatio_working_3-way'!AM58-'OddsRatio_working_3-way'!R58/3)</f>
        <v>-0.57922997296663026</v>
      </c>
      <c r="AT58" s="11">
        <f>IF(('OddsRatio_working_3-way'!X58=0),IF(Q58&gt;0,-Q58^(1/3),(-Q58)^(1/3)),'OddsRatio_working_3-way'!AN58-'OddsRatio_working_3-way'!R58/3)</f>
        <v>-0.48908827932683535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1.75</v>
      </c>
      <c r="B59" s="4">
        <f>IF('True_Odds_Calculator_3-way'!B60="","",'True_Odds_Calculator_3-way'!B60)</f>
        <v>3.75</v>
      </c>
      <c r="C59" s="4">
        <f>IF('True_Odds_Calculator_3-way'!C60="","",'True_Odds_Calculator_3-way'!C60)</f>
        <v>4.76</v>
      </c>
      <c r="D59" s="9">
        <f t="shared" si="13"/>
        <v>0.55166494012332123</v>
      </c>
      <c r="E59" s="9">
        <f t="shared" si="14"/>
        <v>0.25126386890075064</v>
      </c>
      <c r="F59" s="9">
        <f t="shared" si="15"/>
        <v>0.1970711909759281</v>
      </c>
      <c r="G59" s="9">
        <f t="shared" si="16"/>
        <v>1.0835926598887027</v>
      </c>
      <c r="H59" s="9">
        <f t="shared" si="17"/>
        <v>1.8126944949165271</v>
      </c>
      <c r="I59" s="9">
        <f t="shared" si="18"/>
        <v>3.9798798146939323</v>
      </c>
      <c r="J59" s="9">
        <f t="shared" si="19"/>
        <v>5.0743084011815212</v>
      </c>
      <c r="K59" s="11">
        <f t="shared" si="20"/>
        <v>0.5714285714285714</v>
      </c>
      <c r="L59" s="11">
        <f t="shared" si="21"/>
        <v>0.26666666666666666</v>
      </c>
      <c r="M59" s="11">
        <f t="shared" si="22"/>
        <v>0.21008403361344538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-0.24825930372148874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0.23241296518607443</v>
      </c>
      <c r="Q59" s="11">
        <f>2*'OddsRatio_working_3-way'!K59*'OddsRatio_working_3-way'!L59*'OddsRatio_working_3-way'!M59</f>
        <v>6.4025610244097628E-2</v>
      </c>
      <c r="R59" s="11">
        <f t="shared" si="23"/>
        <v>0</v>
      </c>
      <c r="S59" s="11">
        <f t="shared" si="24"/>
        <v>-0.93617021276595691</v>
      </c>
      <c r="T59" s="11">
        <f t="shared" si="25"/>
        <v>-0.25789813023855557</v>
      </c>
      <c r="U59" s="11">
        <f>'OddsRatio_working_3-way'!S59-'OddsRatio_working_3-way'!R59^2/3</f>
        <v>-0.93617021276595691</v>
      </c>
      <c r="V59" s="11">
        <f>'OddsRatio_working_3-way'!S59*'OddsRatio_working_3-way'!R59/3-2*'OddsRatio_working_3-way'!R59^3/27-'OddsRatio_working_3-way'!T59</f>
        <v>0.25789813023855557</v>
      </c>
      <c r="W59" s="11">
        <f>'OddsRatio_working_3-way'!V59^2+4*'OddsRatio_working_3-way'!U59^3/27</f>
        <v>-5.504015523865731E-2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0.17432125574582139</v>
      </c>
      <c r="Y59" s="11">
        <f>IF('OddsRatio_working_3-way'!W59&gt;=0,IF('OddsRatio_working_3-way'!V59+SQRT('OddsRatio_working_3-way'!W59)&gt;0,0,PI()),ACOS('OddsRatio_working_3-way'!V59/(2*'OddsRatio_working_3-way'!X59)))</f>
        <v>0.73814092080749394</v>
      </c>
      <c r="Z59" s="11">
        <f>'OddsRatio_working_3-way'!X59^(1/3)*COS('OddsRatio_working_3-way'!Y59/3)</f>
        <v>0.54179632994435134</v>
      </c>
      <c r="AA59" s="11">
        <f>'OddsRatio_working_3-way'!X59^(1/3)*COS(('OddsRatio_working_3-way'!Y59+2*PI())/3)</f>
        <v>-0.38873324394110148</v>
      </c>
      <c r="AB59" s="11">
        <f>'OddsRatio_working_3-way'!X59^(1/3)*COS(('OddsRatio_working_3-way'!Y59+4*PI())/3)</f>
        <v>-0.15306308600324992</v>
      </c>
      <c r="AC59" s="11">
        <f>'OddsRatio_working_3-way'!X59^(1/3)*SIN('OddsRatio_working_3-way'!Y59/3)</f>
        <v>0.13606422912538044</v>
      </c>
      <c r="AD59" s="11">
        <f>'OddsRatio_working_3-way'!X59^(1/3)*SIN(('OddsRatio_working_3-way'!Y59+2*PI())/3)</f>
        <v>0.40117727084629362</v>
      </c>
      <c r="AE59" s="11">
        <f>'OddsRatio_working_3-way'!X59^(1/3)*SIN(('OddsRatio_working_3-way'!Y59+4*PI())/3)</f>
        <v>-0.53724149997167392</v>
      </c>
      <c r="AF59" s="11">
        <f>-'OddsRatio_working_3-way'!U59/(3*'OddsRatio_working_3-way'!X59^(1/3))*COS(('OddsRatio_working_3-way'!Y59)/3)</f>
        <v>0.54179632994435123</v>
      </c>
      <c r="AG59" s="11">
        <f>-'OddsRatio_working_3-way'!U59/(3*'OddsRatio_working_3-way'!X59^(1/3))*COS(('OddsRatio_working_3-way'!Y59+2*PI())/3)</f>
        <v>-0.38873324394110143</v>
      </c>
      <c r="AH59" s="11">
        <f>-'OddsRatio_working_3-way'!U59/(3*'OddsRatio_working_3-way'!X59^(1/3))*COS(('OddsRatio_working_3-way'!Y59+4*PI())/3)</f>
        <v>-0.15306308600324989</v>
      </c>
      <c r="AI59" s="11">
        <f>'OddsRatio_working_3-way'!U59/(3*'OddsRatio_working_3-way'!X59^(1/3))*SIN(('OddsRatio_working_3-way'!Y59)/3)</f>
        <v>-0.13606422912538041</v>
      </c>
      <c r="AJ59" s="11">
        <f>'OddsRatio_working_3-way'!U59/(3*'OddsRatio_working_3-way'!X59^(1/3))*SIN(('OddsRatio_working_3-way'!Y59+2*PI())/3)</f>
        <v>-0.40117727084629357</v>
      </c>
      <c r="AK59" s="11">
        <f>'OddsRatio_working_3-way'!U59/(3*'OddsRatio_working_3-way'!X59^(1/3))*SIN(('OddsRatio_working_3-way'!Y59+4*PI())/3)</f>
        <v>0.53724149997167381</v>
      </c>
      <c r="AL59" s="11">
        <f>'OddsRatio_working_3-way'!Z59+'OddsRatio_working_3-way'!AF59</f>
        <v>1.0835926598887027</v>
      </c>
      <c r="AM59" s="11">
        <f>'OddsRatio_working_3-way'!AA59+'OddsRatio_working_3-way'!AG59</f>
        <v>-0.77746648788220285</v>
      </c>
      <c r="AN59" s="11">
        <f>'OddsRatio_working_3-way'!AB59+'OddsRatio_working_3-way'!AH59</f>
        <v>-0.30612617200649983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1.0835926598887027</v>
      </c>
      <c r="AS59" s="11">
        <f>IF(('OddsRatio_working_3-way'!X59=0),IF(Q59&gt;0,-Q59^(1/3),(-Q59)^(1/3)),'OddsRatio_working_3-way'!AM59-'OddsRatio_working_3-way'!R59/3)</f>
        <v>-0.77746648788220285</v>
      </c>
      <c r="AT59" s="11">
        <f>IF(('OddsRatio_working_3-way'!X59=0),IF(Q59&gt;0,-Q59^(1/3),(-Q59)^(1/3)),'OddsRatio_working_3-way'!AN59-'OddsRatio_working_3-way'!R59/3)</f>
        <v>-0.30612617200649983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1.85</v>
      </c>
      <c r="B60" s="4">
        <f>IF('True_Odds_Calculator_3-way'!B61="","",'True_Odds_Calculator_3-way'!B61)</f>
        <v>3.8</v>
      </c>
      <c r="C60" s="4">
        <f>IF('True_Odds_Calculator_3-way'!C61="","",'True_Odds_Calculator_3-way'!C61)</f>
        <v>4.1399999999999997</v>
      </c>
      <c r="D60" s="9">
        <f t="shared" si="13"/>
        <v>0.52234860819759288</v>
      </c>
      <c r="E60" s="9">
        <f t="shared" si="14"/>
        <v>0.2492372734265447</v>
      </c>
      <c r="F60" s="9">
        <f t="shared" si="15"/>
        <v>0.22841411837586265</v>
      </c>
      <c r="G60" s="9">
        <f t="shared" si="16"/>
        <v>1.0758003468683777</v>
      </c>
      <c r="H60" s="9">
        <f t="shared" si="17"/>
        <v>1.9144302948381213</v>
      </c>
      <c r="I60" s="9">
        <f t="shared" si="18"/>
        <v>4.0122409712314573</v>
      </c>
      <c r="J60" s="9">
        <f t="shared" si="19"/>
        <v>4.3780130891667053</v>
      </c>
      <c r="K60" s="11">
        <f t="shared" si="20"/>
        <v>0.54054054054054046</v>
      </c>
      <c r="L60" s="11">
        <f t="shared" si="21"/>
        <v>0.26315789473684209</v>
      </c>
      <c r="M60" s="11">
        <f t="shared" si="22"/>
        <v>0.24154589371980678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-0.25677393640780377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0.2332996612172813</v>
      </c>
      <c r="Q60" s="11">
        <f>2*'OddsRatio_working_3-way'!K60*'OddsRatio_working_3-way'!L60*'OddsRatio_working_3-way'!M60</f>
        <v>6.8718604187711738E-2</v>
      </c>
      <c r="R60" s="11">
        <f t="shared" si="23"/>
        <v>0</v>
      </c>
      <c r="S60" s="11">
        <f t="shared" si="24"/>
        <v>-0.90857999250655619</v>
      </c>
      <c r="T60" s="11">
        <f t="shared" si="25"/>
        <v>-0.26762297275598129</v>
      </c>
      <c r="U60" s="11">
        <f>'OddsRatio_working_3-way'!S60-'OddsRatio_working_3-way'!R60^2/3</f>
        <v>-0.90857999250655619</v>
      </c>
      <c r="V60" s="11">
        <f>'OddsRatio_working_3-way'!S60*'OddsRatio_working_3-way'!R60/3-2*'OddsRatio_working_3-way'!R60^3/27-'OddsRatio_working_3-way'!T60</f>
        <v>0.26762297275598129</v>
      </c>
      <c r="W60" s="11">
        <f>'OddsRatio_working_3-way'!V60^2+4*'OddsRatio_working_3-way'!U60^3/27</f>
        <v>-3.9496281838555372E-2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0.16667208628419464</v>
      </c>
      <c r="Y60" s="11">
        <f>IF('OddsRatio_working_3-way'!W60&gt;=0,IF('OddsRatio_working_3-way'!V60+SQRT('OddsRatio_working_3-way'!W60)&gt;0,0,PI()),ACOS('OddsRatio_working_3-way'!V60/(2*'OddsRatio_working_3-way'!X60)))</f>
        <v>0.63874801019031846</v>
      </c>
      <c r="Z60" s="11">
        <f>'OddsRatio_working_3-way'!X60^(1/3)*COS('OddsRatio_working_3-way'!Y60/3)</f>
        <v>0.53790017343418883</v>
      </c>
      <c r="AA60" s="11">
        <f>'OddsRatio_working_3-way'!X60^(1/3)*COS(('OddsRatio_working_3-way'!Y60+2*PI())/3)</f>
        <v>-0.36966031803070604</v>
      </c>
      <c r="AB60" s="11">
        <f>'OddsRatio_working_3-way'!X60^(1/3)*COS(('OddsRatio_working_3-way'!Y60+4*PI())/3)</f>
        <v>-0.1682398554034828</v>
      </c>
      <c r="AC60" s="11">
        <f>'OddsRatio_working_3-way'!X60^(1/3)*SIN('OddsRatio_working_3-way'!Y60/3)</f>
        <v>0.11629015831812625</v>
      </c>
      <c r="AD60" s="11">
        <f>'OddsRatio_working_3-way'!X60^(1/3)*SIN(('OddsRatio_working_3-way'!Y60+2*PI())/3)</f>
        <v>0.4076901357349999</v>
      </c>
      <c r="AE60" s="11">
        <f>'OddsRatio_working_3-way'!X60^(1/3)*SIN(('OddsRatio_working_3-way'!Y60+4*PI())/3)</f>
        <v>-0.52398029405312618</v>
      </c>
      <c r="AF60" s="11">
        <f>-'OddsRatio_working_3-way'!U60/(3*'OddsRatio_working_3-way'!X60^(1/3))*COS(('OddsRatio_working_3-way'!Y60)/3)</f>
        <v>0.53790017343418894</v>
      </c>
      <c r="AG60" s="11">
        <f>-'OddsRatio_working_3-way'!U60/(3*'OddsRatio_working_3-way'!X60^(1/3))*COS(('OddsRatio_working_3-way'!Y60+2*PI())/3)</f>
        <v>-0.36966031803070609</v>
      </c>
      <c r="AH60" s="11">
        <f>-'OddsRatio_working_3-way'!U60/(3*'OddsRatio_working_3-way'!X60^(1/3))*COS(('OddsRatio_working_3-way'!Y60+4*PI())/3)</f>
        <v>-0.16823985540348282</v>
      </c>
      <c r="AI60" s="11">
        <f>'OddsRatio_working_3-way'!U60/(3*'OddsRatio_working_3-way'!X60^(1/3))*SIN(('OddsRatio_working_3-way'!Y60)/3)</f>
        <v>-0.11629015831812628</v>
      </c>
      <c r="AJ60" s="11">
        <f>'OddsRatio_working_3-way'!U60/(3*'OddsRatio_working_3-way'!X60^(1/3))*SIN(('OddsRatio_working_3-way'!Y60+2*PI())/3)</f>
        <v>-0.40769013573499996</v>
      </c>
      <c r="AK60" s="11">
        <f>'OddsRatio_working_3-way'!U60/(3*'OddsRatio_working_3-way'!X60^(1/3))*SIN(('OddsRatio_working_3-way'!Y60+4*PI())/3)</f>
        <v>0.52398029405312629</v>
      </c>
      <c r="AL60" s="11">
        <f>'OddsRatio_working_3-way'!Z60+'OddsRatio_working_3-way'!AF60</f>
        <v>1.0758003468683777</v>
      </c>
      <c r="AM60" s="11">
        <f>'OddsRatio_working_3-way'!AA60+'OddsRatio_working_3-way'!AG60</f>
        <v>-0.73932063606141218</v>
      </c>
      <c r="AN60" s="11">
        <f>'OddsRatio_working_3-way'!AB60+'OddsRatio_working_3-way'!AH60</f>
        <v>-0.33647971080696559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1.0758003468683777</v>
      </c>
      <c r="AS60" s="11">
        <f>IF(('OddsRatio_working_3-way'!X60=0),IF(Q60&gt;0,-Q60^(1/3),(-Q60)^(1/3)),'OddsRatio_working_3-way'!AM60-'OddsRatio_working_3-way'!R60/3)</f>
        <v>-0.73932063606141218</v>
      </c>
      <c r="AT60" s="11">
        <f>IF(('OddsRatio_working_3-way'!X60=0),IF(Q60&gt;0,-Q60^(1/3),(-Q60)^(1/3)),'OddsRatio_working_3-way'!AN60-'OddsRatio_working_3-way'!R60/3)</f>
        <v>-0.33647971080696559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1.53</v>
      </c>
      <c r="B61" s="4">
        <f>IF('True_Odds_Calculator_3-way'!B62="","",'True_Odds_Calculator_3-way'!B62)</f>
        <v>4.2300000000000004</v>
      </c>
      <c r="C61" s="4">
        <f>IF('True_Odds_Calculator_3-way'!C62="","",'True_Odds_Calculator_3-way'!C62)</f>
        <v>6.26</v>
      </c>
      <c r="D61" s="9">
        <f t="shared" si="13"/>
        <v>0.6322783824618019</v>
      </c>
      <c r="E61" s="9">
        <f t="shared" si="14"/>
        <v>0.22005312537268956</v>
      </c>
      <c r="F61" s="9">
        <f t="shared" si="15"/>
        <v>0.14766849216550862</v>
      </c>
      <c r="G61" s="9">
        <f t="shared" si="16"/>
        <v>1.0973242039561539</v>
      </c>
      <c r="H61" s="9">
        <f t="shared" si="17"/>
        <v>1.5815818280967615</v>
      </c>
      <c r="I61" s="9">
        <f t="shared" si="18"/>
        <v>4.5443571787783767</v>
      </c>
      <c r="J61" s="9">
        <f t="shared" si="19"/>
        <v>6.7719253128093699</v>
      </c>
      <c r="K61" s="11">
        <f t="shared" si="20"/>
        <v>0.65359477124183007</v>
      </c>
      <c r="L61" s="11">
        <f t="shared" si="21"/>
        <v>0.23640661938534277</v>
      </c>
      <c r="M61" s="11">
        <f t="shared" si="22"/>
        <v>0.15974440894568689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-0.22225830842965411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0.22263857115995239</v>
      </c>
      <c r="Q61" s="11">
        <f>2*'OddsRatio_working_3-way'!K61*'OddsRatio_working_3-way'!L61*'OddsRatio_working_3-way'!M61</f>
        <v>4.9365536842561501E-2</v>
      </c>
      <c r="R61" s="11">
        <f t="shared" si="23"/>
        <v>0</v>
      </c>
      <c r="S61" s="11">
        <f t="shared" si="24"/>
        <v>-1.0017109044561034</v>
      </c>
      <c r="T61" s="11">
        <f t="shared" si="25"/>
        <v>-0.22210884799470137</v>
      </c>
      <c r="U61" s="11">
        <f>'OddsRatio_working_3-way'!S61-'OddsRatio_working_3-way'!R61^2/3</f>
        <v>-1.0017109044561034</v>
      </c>
      <c r="V61" s="11">
        <f>'OddsRatio_working_3-way'!S61*'OddsRatio_working_3-way'!R61/3-2*'OddsRatio_working_3-way'!R61^3/27-'OddsRatio_working_3-way'!T61</f>
        <v>0.22210884799470137</v>
      </c>
      <c r="W61" s="11">
        <f>'OddsRatio_working_3-way'!V61^2+4*'OddsRatio_working_3-way'!U61^3/27</f>
        <v>-9.9577511488190107E-2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0.1929441964958544</v>
      </c>
      <c r="Y61" s="11">
        <f>IF('OddsRatio_working_3-way'!W61&gt;=0,IF('OddsRatio_working_3-way'!V61+SQRT('OddsRatio_working_3-way'!W61)&gt;0,0,PI()),ACOS('OddsRatio_working_3-way'!V61/(2*'OddsRatio_working_3-way'!X61)))</f>
        <v>0.95748560226900081</v>
      </c>
      <c r="Z61" s="11">
        <f>'OddsRatio_working_3-way'!X61^(1/3)*COS('OddsRatio_working_3-way'!Y61/3)</f>
        <v>0.54866210197807708</v>
      </c>
      <c r="AA61" s="11">
        <f>'OddsRatio_working_3-way'!X61^(1/3)*COS(('OddsRatio_working_3-way'!Y61+2*PI())/3)</f>
        <v>-0.43135063417462233</v>
      </c>
      <c r="AB61" s="11">
        <f>'OddsRatio_working_3-way'!X61^(1/3)*COS(('OddsRatio_working_3-way'!Y61+4*PI())/3)</f>
        <v>-0.11731146780345493</v>
      </c>
      <c r="AC61" s="11">
        <f>'OddsRatio_working_3-way'!X61^(1/3)*SIN('OddsRatio_working_3-way'!Y61/3)</f>
        <v>0.18131059724047935</v>
      </c>
      <c r="AD61" s="11">
        <f>'OddsRatio_working_3-way'!X61^(1/3)*SIN(('OddsRatio_working_3-way'!Y61+2*PI())/3)</f>
        <v>0.38450001978654352</v>
      </c>
      <c r="AE61" s="11">
        <f>'OddsRatio_working_3-way'!X61^(1/3)*SIN(('OddsRatio_working_3-way'!Y61+4*PI())/3)</f>
        <v>-0.56581061702702273</v>
      </c>
      <c r="AF61" s="11">
        <f>-'OddsRatio_working_3-way'!U61/(3*'OddsRatio_working_3-way'!X61^(1/3))*COS(('OddsRatio_working_3-way'!Y61)/3)</f>
        <v>0.54866210197807685</v>
      </c>
      <c r="AG61" s="11">
        <f>-'OddsRatio_working_3-way'!U61/(3*'OddsRatio_working_3-way'!X61^(1/3))*COS(('OddsRatio_working_3-way'!Y61+2*PI())/3)</f>
        <v>-0.43135063417462216</v>
      </c>
      <c r="AH61" s="11">
        <f>-'OddsRatio_working_3-way'!U61/(3*'OddsRatio_working_3-way'!X61^(1/3))*COS(('OddsRatio_working_3-way'!Y61+4*PI())/3)</f>
        <v>-0.11731146780345487</v>
      </c>
      <c r="AI61" s="11">
        <f>'OddsRatio_working_3-way'!U61/(3*'OddsRatio_working_3-way'!X61^(1/3))*SIN(('OddsRatio_working_3-way'!Y61)/3)</f>
        <v>-0.18131059724047929</v>
      </c>
      <c r="AJ61" s="11">
        <f>'OddsRatio_working_3-way'!U61/(3*'OddsRatio_working_3-way'!X61^(1/3))*SIN(('OddsRatio_working_3-way'!Y61+2*PI())/3)</f>
        <v>-0.38450001978654336</v>
      </c>
      <c r="AK61" s="11">
        <f>'OddsRatio_working_3-way'!U61/(3*'OddsRatio_working_3-way'!X61^(1/3))*SIN(('OddsRatio_working_3-way'!Y61+4*PI())/3)</f>
        <v>0.56581061702702251</v>
      </c>
      <c r="AL61" s="11">
        <f>'OddsRatio_working_3-way'!Z61+'OddsRatio_working_3-way'!AF61</f>
        <v>1.0973242039561539</v>
      </c>
      <c r="AM61" s="11">
        <f>'OddsRatio_working_3-way'!AA61+'OddsRatio_working_3-way'!AG61</f>
        <v>-0.86270126834924454</v>
      </c>
      <c r="AN61" s="11">
        <f>'OddsRatio_working_3-way'!AB61+'OddsRatio_working_3-way'!AH61</f>
        <v>-0.2346229356069098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1.0973242039561539</v>
      </c>
      <c r="AS61" s="11">
        <f>IF(('OddsRatio_working_3-way'!X61=0),IF(Q61&gt;0,-Q61^(1/3),(-Q61)^(1/3)),'OddsRatio_working_3-way'!AM61-'OddsRatio_working_3-way'!R61/3)</f>
        <v>-0.86270126834924454</v>
      </c>
      <c r="AT61" s="11">
        <f>IF(('OddsRatio_working_3-way'!X61=0),IF(Q61&gt;0,-Q61^(1/3),(-Q61)^(1/3)),'OddsRatio_working_3-way'!AN61-'OddsRatio_working_3-way'!R61/3)</f>
        <v>-0.2346229356069098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2.62</v>
      </c>
      <c r="B62" s="4">
        <f>IF('True_Odds_Calculator_3-way'!B63="","",'True_Odds_Calculator_3-way'!B63)</f>
        <v>3.45</v>
      </c>
      <c r="C62" s="4">
        <f>IF('True_Odds_Calculator_3-way'!C63="","",'True_Odds_Calculator_3-way'!C63)</f>
        <v>2.68</v>
      </c>
      <c r="D62" s="9">
        <f t="shared" si="13"/>
        <v>0.36604719867581859</v>
      </c>
      <c r="E62" s="9">
        <f t="shared" si="14"/>
        <v>0.27630312176862021</v>
      </c>
      <c r="F62" s="9">
        <f t="shared" si="15"/>
        <v>0.35764967955556137</v>
      </c>
      <c r="G62" s="9">
        <f t="shared" si="16"/>
        <v>1.0690667518339796</v>
      </c>
      <c r="H62" s="9">
        <f t="shared" si="17"/>
        <v>2.7318881379710471</v>
      </c>
      <c r="I62" s="9">
        <f t="shared" si="18"/>
        <v>3.6192135419932492</v>
      </c>
      <c r="J62" s="9">
        <f t="shared" si="19"/>
        <v>2.7960321430810864</v>
      </c>
      <c r="K62" s="11">
        <f t="shared" si="20"/>
        <v>0.38167938931297707</v>
      </c>
      <c r="L62" s="11">
        <f t="shared" si="21"/>
        <v>0.28985507246376813</v>
      </c>
      <c r="M62" s="11">
        <f t="shared" si="22"/>
        <v>0.37313432835820892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-0.27525498957254901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0.2373628042991151</v>
      </c>
      <c r="Q62" s="11">
        <f>2*'OddsRatio_working_3-way'!K62*'OddsRatio_working_3-way'!L62*'OddsRatio_working_3-way'!M62</f>
        <v>8.256097540838786E-2</v>
      </c>
      <c r="R62" s="11">
        <f t="shared" si="23"/>
        <v>0</v>
      </c>
      <c r="S62" s="11">
        <f t="shared" si="24"/>
        <v>-0.86233788047846938</v>
      </c>
      <c r="T62" s="11">
        <f t="shared" si="25"/>
        <v>-0.29994361060120672</v>
      </c>
      <c r="U62" s="11">
        <f>'OddsRatio_working_3-way'!S62-'OddsRatio_working_3-way'!R62^2/3</f>
        <v>-0.86233788047846938</v>
      </c>
      <c r="V62" s="11">
        <f>'OddsRatio_working_3-way'!S62*'OddsRatio_working_3-way'!R62/3-2*'OddsRatio_working_3-way'!R62^3/27-'OddsRatio_working_3-way'!T62</f>
        <v>0.29994361060120672</v>
      </c>
      <c r="W62" s="11">
        <f>'OddsRatio_working_3-way'!V62^2+4*'OddsRatio_working_3-way'!U62^3/27</f>
        <v>-5.0349272671244144E-3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0.1541112397001049</v>
      </c>
      <c r="Y62" s="11">
        <f>IF('OddsRatio_working_3-way'!W62&gt;=0,IF('OddsRatio_working_3-way'!V62+SQRT('OddsRatio_working_3-way'!W62)&gt;0,0,PI()),ACOS('OddsRatio_working_3-way'!V62/(2*'OddsRatio_working_3-way'!X62)))</f>
        <v>0.23229788894112291</v>
      </c>
      <c r="Z62" s="11">
        <f>'OddsRatio_working_3-way'!X62^(1/3)*COS('OddsRatio_working_3-way'!Y62/3)</f>
        <v>0.53453337591698979</v>
      </c>
      <c r="AA62" s="11">
        <f>'OddsRatio_working_3-way'!X62^(1/3)*COS(('OddsRatio_working_3-way'!Y62+2*PI())/3)</f>
        <v>-0.3031835731617934</v>
      </c>
      <c r="AB62" s="11">
        <f>'OddsRatio_working_3-way'!X62^(1/3)*COS(('OddsRatio_working_3-way'!Y62+4*PI())/3)</f>
        <v>-0.23134980275519659</v>
      </c>
      <c r="AC62" s="11">
        <f>'OddsRatio_working_3-way'!X62^(1/3)*SIN('OddsRatio_working_3-way'!Y62/3)</f>
        <v>4.1473246681154534E-2</v>
      </c>
      <c r="AD62" s="11">
        <f>'OddsRatio_working_3-way'!X62^(1/3)*SIN(('OddsRatio_working_3-way'!Y62+2*PI())/3)</f>
        <v>0.44218285937419299</v>
      </c>
      <c r="AE62" s="11">
        <f>'OddsRatio_working_3-way'!X62^(1/3)*SIN(('OddsRatio_working_3-way'!Y62+4*PI())/3)</f>
        <v>-0.48365610605534742</v>
      </c>
      <c r="AF62" s="11">
        <f>-'OddsRatio_working_3-way'!U62/(3*'OddsRatio_working_3-way'!X62^(1/3))*COS(('OddsRatio_working_3-way'!Y62)/3)</f>
        <v>0.53453337591698979</v>
      </c>
      <c r="AG62" s="11">
        <f>-'OddsRatio_working_3-way'!U62/(3*'OddsRatio_working_3-way'!X62^(1/3))*COS(('OddsRatio_working_3-way'!Y62+2*PI())/3)</f>
        <v>-0.3031835731617934</v>
      </c>
      <c r="AH62" s="11">
        <f>-'OddsRatio_working_3-way'!U62/(3*'OddsRatio_working_3-way'!X62^(1/3))*COS(('OddsRatio_working_3-way'!Y62+4*PI())/3)</f>
        <v>-0.23134980275519659</v>
      </c>
      <c r="AI62" s="11">
        <f>'OddsRatio_working_3-way'!U62/(3*'OddsRatio_working_3-way'!X62^(1/3))*SIN(('OddsRatio_working_3-way'!Y62)/3)</f>
        <v>-4.1473246681154534E-2</v>
      </c>
      <c r="AJ62" s="11">
        <f>'OddsRatio_working_3-way'!U62/(3*'OddsRatio_working_3-way'!X62^(1/3))*SIN(('OddsRatio_working_3-way'!Y62+2*PI())/3)</f>
        <v>-0.44218285937419299</v>
      </c>
      <c r="AK62" s="11">
        <f>'OddsRatio_working_3-way'!U62/(3*'OddsRatio_working_3-way'!X62^(1/3))*SIN(('OddsRatio_working_3-way'!Y62+4*PI())/3)</f>
        <v>0.48365610605534742</v>
      </c>
      <c r="AL62" s="11">
        <f>'OddsRatio_working_3-way'!Z62+'OddsRatio_working_3-way'!AF62</f>
        <v>1.0690667518339796</v>
      </c>
      <c r="AM62" s="11">
        <f>'OddsRatio_working_3-way'!AA62+'OddsRatio_working_3-way'!AG62</f>
        <v>-0.60636714632358679</v>
      </c>
      <c r="AN62" s="11">
        <f>'OddsRatio_working_3-way'!AB62+'OddsRatio_working_3-way'!AH62</f>
        <v>-0.46269960551039319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1.0690667518339796</v>
      </c>
      <c r="AS62" s="11">
        <f>IF(('OddsRatio_working_3-way'!X62=0),IF(Q62&gt;0,-Q62^(1/3),(-Q62)^(1/3)),'OddsRatio_working_3-way'!AM62-'OddsRatio_working_3-way'!R62/3)</f>
        <v>-0.60636714632358679</v>
      </c>
      <c r="AT62" s="11">
        <f>IF(('OddsRatio_working_3-way'!X62=0),IF(Q62&gt;0,-Q62^(1/3),(-Q62)^(1/3)),'OddsRatio_working_3-way'!AN62-'OddsRatio_working_3-way'!R62/3)</f>
        <v>-0.46269960551039319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1.77</v>
      </c>
      <c r="B63" s="4">
        <f>IF('True_Odds_Calculator_3-way'!B64="","",'True_Odds_Calculator_3-way'!B64)</f>
        <v>4.01</v>
      </c>
      <c r="C63" s="4">
        <f>IF('True_Odds_Calculator_3-way'!C64="","",'True_Odds_Calculator_3-way'!C64)</f>
        <v>4.2699999999999996</v>
      </c>
      <c r="D63" s="9">
        <f t="shared" si="13"/>
        <v>0.54518781824242801</v>
      </c>
      <c r="E63" s="9">
        <f t="shared" si="14"/>
        <v>0.23468217854790446</v>
      </c>
      <c r="F63" s="9">
        <f t="shared" si="15"/>
        <v>0.22013000320966758</v>
      </c>
      <c r="G63" s="9">
        <f t="shared" si="16"/>
        <v>1.0834159373147978</v>
      </c>
      <c r="H63" s="9">
        <f t="shared" si="17"/>
        <v>1.8342302717323944</v>
      </c>
      <c r="I63" s="9">
        <f t="shared" si="18"/>
        <v>4.2610819713175418</v>
      </c>
      <c r="J63" s="9">
        <f t="shared" si="19"/>
        <v>4.5427701150193887</v>
      </c>
      <c r="K63" s="11">
        <f t="shared" si="20"/>
        <v>0.56497175141242939</v>
      </c>
      <c r="L63" s="11">
        <f t="shared" si="21"/>
        <v>0.24937655860349128</v>
      </c>
      <c r="M63" s="11">
        <f t="shared" si="22"/>
        <v>0.23419203747072601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-0.25006877083479151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0.2326181529465346</v>
      </c>
      <c r="Q63" s="11">
        <f>2*'OddsRatio_working_3-way'!K63*'OddsRatio_working_3-way'!L63*'OddsRatio_working_3-way'!M63</f>
        <v>6.5990965374903426E-2</v>
      </c>
      <c r="R63" s="11">
        <f t="shared" si="23"/>
        <v>0</v>
      </c>
      <c r="S63" s="11">
        <f t="shared" si="24"/>
        <v>-0.93021672466336991</v>
      </c>
      <c r="T63" s="11">
        <f t="shared" si="25"/>
        <v>-0.26389126940804819</v>
      </c>
      <c r="U63" s="11">
        <f>'OddsRatio_working_3-way'!S63-'OddsRatio_working_3-way'!R63^2/3</f>
        <v>-0.93021672466336991</v>
      </c>
      <c r="V63" s="11">
        <f>'OddsRatio_working_3-way'!S63*'OddsRatio_working_3-way'!R63/3-2*'OddsRatio_working_3-way'!R63^3/27-'OddsRatio_working_3-way'!T63</f>
        <v>0.26389126940804819</v>
      </c>
      <c r="W63" s="11">
        <f>'OddsRatio_working_3-way'!V63^2+4*'OddsRatio_working_3-way'!U63^3/27</f>
        <v>-4.9608726306409334E-2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0.17266103235545102</v>
      </c>
      <c r="Y63" s="11">
        <f>IF('OddsRatio_working_3-way'!W63&gt;=0,IF('OddsRatio_working_3-way'!V63+SQRT('OddsRatio_working_3-way'!W63)&gt;0,0,PI()),ACOS('OddsRatio_working_3-way'!V63/(2*'OddsRatio_working_3-way'!X63)))</f>
        <v>0.70101355588296521</v>
      </c>
      <c r="Z63" s="11">
        <f>'OddsRatio_working_3-way'!X63^(1/3)*COS('OddsRatio_working_3-way'!Y63/3)</f>
        <v>0.5417079686573989</v>
      </c>
      <c r="AA63" s="11">
        <f>'OddsRatio_working_3-way'!X63^(1/3)*COS(('OddsRatio_working_3-way'!Y63+2*PI())/3)</f>
        <v>-0.38251659528531462</v>
      </c>
      <c r="AB63" s="11">
        <f>'OddsRatio_working_3-way'!X63^(1/3)*COS(('OddsRatio_working_3-way'!Y63+4*PI())/3)</f>
        <v>-0.15919137337208414</v>
      </c>
      <c r="AC63" s="11">
        <f>'OddsRatio_working_3-way'!X63^(1/3)*SIN('OddsRatio_working_3-way'!Y63/3)</f>
        <v>0.12893687698843653</v>
      </c>
      <c r="AD63" s="11">
        <f>'OddsRatio_working_3-way'!X63^(1/3)*SIN(('OddsRatio_working_3-way'!Y63+2*PI())/3)</f>
        <v>0.40466442379555362</v>
      </c>
      <c r="AE63" s="11">
        <f>'OddsRatio_working_3-way'!X63^(1/3)*SIN(('OddsRatio_working_3-way'!Y63+4*PI())/3)</f>
        <v>-0.53360130078399015</v>
      </c>
      <c r="AF63" s="11">
        <f>-'OddsRatio_working_3-way'!U63/(3*'OddsRatio_working_3-way'!X63^(1/3))*COS(('OddsRatio_working_3-way'!Y63)/3)</f>
        <v>0.5417079686573989</v>
      </c>
      <c r="AG63" s="11">
        <f>-'OddsRatio_working_3-way'!U63/(3*'OddsRatio_working_3-way'!X63^(1/3))*COS(('OddsRatio_working_3-way'!Y63+2*PI())/3)</f>
        <v>-0.38251659528531462</v>
      </c>
      <c r="AH63" s="11">
        <f>-'OddsRatio_working_3-way'!U63/(3*'OddsRatio_working_3-way'!X63^(1/3))*COS(('OddsRatio_working_3-way'!Y63+4*PI())/3)</f>
        <v>-0.15919137337208414</v>
      </c>
      <c r="AI63" s="11">
        <f>'OddsRatio_working_3-way'!U63/(3*'OddsRatio_working_3-way'!X63^(1/3))*SIN(('OddsRatio_working_3-way'!Y63)/3)</f>
        <v>-0.12893687698843653</v>
      </c>
      <c r="AJ63" s="11">
        <f>'OddsRatio_working_3-way'!U63/(3*'OddsRatio_working_3-way'!X63^(1/3))*SIN(('OddsRatio_working_3-way'!Y63+2*PI())/3)</f>
        <v>-0.40466442379555362</v>
      </c>
      <c r="AK63" s="11">
        <f>'OddsRatio_working_3-way'!U63/(3*'OddsRatio_working_3-way'!X63^(1/3))*SIN(('OddsRatio_working_3-way'!Y63+4*PI())/3)</f>
        <v>0.53360130078399015</v>
      </c>
      <c r="AL63" s="11">
        <f>'OddsRatio_working_3-way'!Z63+'OddsRatio_working_3-way'!AF63</f>
        <v>1.0834159373147978</v>
      </c>
      <c r="AM63" s="11">
        <f>'OddsRatio_working_3-way'!AA63+'OddsRatio_working_3-way'!AG63</f>
        <v>-0.76503319057062924</v>
      </c>
      <c r="AN63" s="11">
        <f>'OddsRatio_working_3-way'!AB63+'OddsRatio_working_3-way'!AH63</f>
        <v>-0.31838274674416828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1.0834159373147978</v>
      </c>
      <c r="AS63" s="11">
        <f>IF(('OddsRatio_working_3-way'!X63=0),IF(Q63&gt;0,-Q63^(1/3),(-Q63)^(1/3)),'OddsRatio_working_3-way'!AM63-'OddsRatio_working_3-way'!R63/3)</f>
        <v>-0.76503319057062924</v>
      </c>
      <c r="AT63" s="11">
        <f>IF(('OddsRatio_working_3-way'!X63=0),IF(Q63&gt;0,-Q63^(1/3),(-Q63)^(1/3)),'OddsRatio_working_3-way'!AN63-'OddsRatio_working_3-way'!R63/3)</f>
        <v>-0.31838274674416828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1.76</v>
      </c>
      <c r="B64" s="4">
        <f>IF('True_Odds_Calculator_3-way'!B65="","",'True_Odds_Calculator_3-way'!B65)</f>
        <v>3.64</v>
      </c>
      <c r="C64" s="4">
        <f>IF('True_Odds_Calculator_3-way'!C65="","",'True_Odds_Calculator_3-way'!C65)</f>
        <v>4.8499999999999996</v>
      </c>
      <c r="D64" s="9">
        <f t="shared" si="13"/>
        <v>0.54806930313514002</v>
      </c>
      <c r="E64" s="9">
        <f t="shared" si="14"/>
        <v>0.25877546106880234</v>
      </c>
      <c r="F64" s="9">
        <f t="shared" si="15"/>
        <v>0.19315523579605759</v>
      </c>
      <c r="G64" s="9">
        <f t="shared" si="16"/>
        <v>1.0849825932012251</v>
      </c>
      <c r="H64" s="9">
        <f t="shared" si="17"/>
        <v>1.8245867708329311</v>
      </c>
      <c r="I64" s="9">
        <f t="shared" si="18"/>
        <v>3.8643540460512344</v>
      </c>
      <c r="J64" s="9">
        <f t="shared" si="19"/>
        <v>5.1771829838247161</v>
      </c>
      <c r="K64" s="11">
        <f t="shared" si="20"/>
        <v>0.56818181818181823</v>
      </c>
      <c r="L64" s="11">
        <f t="shared" si="21"/>
        <v>0.27472527472527469</v>
      </c>
      <c r="M64" s="11">
        <f t="shared" si="22"/>
        <v>0.2061855670103093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-0.24861221252973831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0.23333625137748853</v>
      </c>
      <c r="Q64" s="11">
        <f>2*'OddsRatio_working_3-way'!K64*'OddsRatio_working_3-way'!L64*'OddsRatio_working_3-way'!M64</f>
        <v>6.4368621069651993E-2</v>
      </c>
      <c r="R64" s="11">
        <f t="shared" si="23"/>
        <v>0</v>
      </c>
      <c r="S64" s="11">
        <f t="shared" si="24"/>
        <v>-0.93855506534932387</v>
      </c>
      <c r="T64" s="11">
        <f t="shared" si="25"/>
        <v>-0.25891174216533064</v>
      </c>
      <c r="U64" s="11">
        <f>'OddsRatio_working_3-way'!S64-'OddsRatio_working_3-way'!R64^2/3</f>
        <v>-0.93855506534932387</v>
      </c>
      <c r="V64" s="11">
        <f>'OddsRatio_working_3-way'!S64*'OddsRatio_working_3-way'!R64/3-2*'OddsRatio_working_3-way'!R64^3/27-'OddsRatio_working_3-way'!T64</f>
        <v>0.25891174216533064</v>
      </c>
      <c r="W64" s="11">
        <f>'OddsRatio_working_3-way'!V64^2+4*'OddsRatio_working_3-way'!U64^3/27</f>
        <v>-5.5447621162858396E-2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0.17498779342710238</v>
      </c>
      <c r="Y64" s="11">
        <f>IF('OddsRatio_working_3-way'!W64&gt;=0,IF('OddsRatio_working_3-way'!V64+SQRT('OddsRatio_working_3-way'!W64)&gt;0,0,PI()),ACOS('OddsRatio_working_3-way'!V64/(2*'OddsRatio_working_3-way'!X64)))</f>
        <v>0.73802410692073728</v>
      </c>
      <c r="Z64" s="11">
        <f>'OddsRatio_working_3-way'!X64^(1/3)*COS('OddsRatio_working_3-way'!Y64/3)</f>
        <v>0.54249129660061257</v>
      </c>
      <c r="AA64" s="11">
        <f>'OddsRatio_working_3-way'!X64^(1/3)*COS(('OddsRatio_working_3-way'!Y64+2*PI())/3)</f>
        <v>-0.38921242825030178</v>
      </c>
      <c r="AB64" s="11">
        <f>'OddsRatio_working_3-way'!X64^(1/3)*COS(('OddsRatio_working_3-way'!Y64+4*PI())/3)</f>
        <v>-0.1532788683503109</v>
      </c>
      <c r="AC64" s="11">
        <f>'OddsRatio_working_3-way'!X64^(1/3)*SIN('OddsRatio_working_3-way'!Y64/3)</f>
        <v>0.13621630431912643</v>
      </c>
      <c r="AD64" s="11">
        <f>'OddsRatio_working_3-way'!X64^(1/3)*SIN(('OddsRatio_working_3-way'!Y64+2*PI())/3)</f>
        <v>0.40170309202852589</v>
      </c>
      <c r="AE64" s="11">
        <f>'OddsRatio_working_3-way'!X64^(1/3)*SIN(('OddsRatio_working_3-way'!Y64+4*PI())/3)</f>
        <v>-0.53791939634765229</v>
      </c>
      <c r="AF64" s="11">
        <f>-'OddsRatio_working_3-way'!U64/(3*'OddsRatio_working_3-way'!X64^(1/3))*COS(('OddsRatio_working_3-way'!Y64)/3)</f>
        <v>0.54249129660061257</v>
      </c>
      <c r="AG64" s="11">
        <f>-'OddsRatio_working_3-way'!U64/(3*'OddsRatio_working_3-way'!X64^(1/3))*COS(('OddsRatio_working_3-way'!Y64+2*PI())/3)</f>
        <v>-0.38921242825030178</v>
      </c>
      <c r="AH64" s="11">
        <f>-'OddsRatio_working_3-way'!U64/(3*'OddsRatio_working_3-way'!X64^(1/3))*COS(('OddsRatio_working_3-way'!Y64+4*PI())/3)</f>
        <v>-0.1532788683503109</v>
      </c>
      <c r="AI64" s="11">
        <f>'OddsRatio_working_3-way'!U64/(3*'OddsRatio_working_3-way'!X64^(1/3))*SIN(('OddsRatio_working_3-way'!Y64)/3)</f>
        <v>-0.13621630431912643</v>
      </c>
      <c r="AJ64" s="11">
        <f>'OddsRatio_working_3-way'!U64/(3*'OddsRatio_working_3-way'!X64^(1/3))*SIN(('OddsRatio_working_3-way'!Y64+2*PI())/3)</f>
        <v>-0.40170309202852589</v>
      </c>
      <c r="AK64" s="11">
        <f>'OddsRatio_working_3-way'!U64/(3*'OddsRatio_working_3-way'!X64^(1/3))*SIN(('OddsRatio_working_3-way'!Y64+4*PI())/3)</f>
        <v>0.53791939634765229</v>
      </c>
      <c r="AL64" s="11">
        <f>'OddsRatio_working_3-way'!Z64+'OddsRatio_working_3-way'!AF64</f>
        <v>1.0849825932012251</v>
      </c>
      <c r="AM64" s="11">
        <f>'OddsRatio_working_3-way'!AA64+'OddsRatio_working_3-way'!AG64</f>
        <v>-0.77842485650060356</v>
      </c>
      <c r="AN64" s="11">
        <f>'OddsRatio_working_3-way'!AB64+'OddsRatio_working_3-way'!AH64</f>
        <v>-0.30655773670062181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1.0849825932012251</v>
      </c>
      <c r="AS64" s="11">
        <f>IF(('OddsRatio_working_3-way'!X64=0),IF(Q64&gt;0,-Q64^(1/3),(-Q64)^(1/3)),'OddsRatio_working_3-way'!AM64-'OddsRatio_working_3-way'!R64/3)</f>
        <v>-0.77842485650060356</v>
      </c>
      <c r="AT64" s="11">
        <f>IF(('OddsRatio_working_3-way'!X64=0),IF(Q64&gt;0,-Q64^(1/3),(-Q64)^(1/3)),'OddsRatio_working_3-way'!AN64-'OddsRatio_working_3-way'!R64/3)</f>
        <v>-0.30655773670062181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3.42</v>
      </c>
      <c r="B65" s="4">
        <f>IF('True_Odds_Calculator_3-way'!B66="","",'True_Odds_Calculator_3-way'!B66)</f>
        <v>3.45</v>
      </c>
      <c r="C65" s="4">
        <f>IF('True_Odds_Calculator_3-way'!C66="","",'True_Odds_Calculator_3-way'!C66)</f>
        <v>2.16</v>
      </c>
      <c r="D65" s="9">
        <f t="shared" si="13"/>
        <v>0.2783139056970812</v>
      </c>
      <c r="E65" s="9">
        <f t="shared" si="14"/>
        <v>0.2758460430511494</v>
      </c>
      <c r="F65" s="9">
        <f t="shared" si="15"/>
        <v>0.44584005125176929</v>
      </c>
      <c r="G65" s="9">
        <f t="shared" si="16"/>
        <v>1.0715145317411161</v>
      </c>
      <c r="H65" s="9">
        <f t="shared" si="17"/>
        <v>3.593065166813501</v>
      </c>
      <c r="I65" s="9">
        <f t="shared" si="18"/>
        <v>3.6252106027657343</v>
      </c>
      <c r="J65" s="9">
        <f t="shared" si="19"/>
        <v>2.2429568568196947</v>
      </c>
      <c r="K65" s="11">
        <f t="shared" si="20"/>
        <v>0.29239766081871343</v>
      </c>
      <c r="L65" s="11">
        <f t="shared" si="21"/>
        <v>0.28985507246376813</v>
      </c>
      <c r="M65" s="11">
        <f t="shared" si="22"/>
        <v>0.46296296296296291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-0.26986122489978737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0.23660197191852417</v>
      </c>
      <c r="Q65" s="11">
        <f>2*'OddsRatio_working_3-way'!K65*'OddsRatio_working_3-way'!L65*'OddsRatio_working_3-way'!M65</f>
        <v>7.8474949226707849E-2</v>
      </c>
      <c r="R65" s="11">
        <f t="shared" si="23"/>
        <v>0</v>
      </c>
      <c r="S65" s="11">
        <f t="shared" si="24"/>
        <v>-0.87675423546449116</v>
      </c>
      <c r="T65" s="11">
        <f t="shared" si="25"/>
        <v>-0.29079742469800701</v>
      </c>
      <c r="U65" s="11">
        <f>'OddsRatio_working_3-way'!S65-'OddsRatio_working_3-way'!R65^2/3</f>
        <v>-0.87675423546449116</v>
      </c>
      <c r="V65" s="11">
        <f>'OddsRatio_working_3-way'!S65*'OddsRatio_working_3-way'!R65/3-2*'OddsRatio_working_3-way'!R65^3/27-'OddsRatio_working_3-way'!T65</f>
        <v>0.29079742469800701</v>
      </c>
      <c r="W65" s="11">
        <f>'OddsRatio_working_3-way'!V65^2+4*'OddsRatio_working_3-way'!U65^3/27</f>
        <v>-1.5282667863644864E-2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0.15799193814451257</v>
      </c>
      <c r="Y65" s="11">
        <f>IF('OddsRatio_working_3-way'!W65&gt;=0,IF('OddsRatio_working_3-way'!V65+SQRT('OddsRatio_working_3-way'!W65)&gt;0,0,PI()),ACOS('OddsRatio_working_3-way'!V65/(2*'OddsRatio_working_3-way'!X65)))</f>
        <v>0.40197020672641748</v>
      </c>
      <c r="Z65" s="11">
        <f>'OddsRatio_working_3-way'!X65^(1/3)*COS('OddsRatio_working_3-way'!Y65/3)</f>
        <v>0.53575726587055805</v>
      </c>
      <c r="AA65" s="11">
        <f>'OddsRatio_working_3-way'!X65^(1/3)*COS(('OddsRatio_working_3-way'!Y65+2*PI())/3)</f>
        <v>-0.33042200121922199</v>
      </c>
      <c r="AB65" s="11">
        <f>'OddsRatio_working_3-way'!X65^(1/3)*COS(('OddsRatio_working_3-way'!Y65+4*PI())/3)</f>
        <v>-0.20533526465133597</v>
      </c>
      <c r="AC65" s="11">
        <f>'OddsRatio_working_3-way'!X65^(1/3)*SIN('OddsRatio_working_3-way'!Y65/3)</f>
        <v>7.2218861029520728E-2</v>
      </c>
      <c r="AD65" s="11">
        <f>'OddsRatio_working_3-way'!X65^(1/3)*SIN(('OddsRatio_working_3-way'!Y65+2*PI())/3)</f>
        <v>0.42786997199123655</v>
      </c>
      <c r="AE65" s="11">
        <f>'OddsRatio_working_3-way'!X65^(1/3)*SIN(('OddsRatio_working_3-way'!Y65+4*PI())/3)</f>
        <v>-0.50008883302075735</v>
      </c>
      <c r="AF65" s="11">
        <f>-'OddsRatio_working_3-way'!U65/(3*'OddsRatio_working_3-way'!X65^(1/3))*COS(('OddsRatio_working_3-way'!Y65)/3)</f>
        <v>0.53575726587055794</v>
      </c>
      <c r="AG65" s="11">
        <f>-'OddsRatio_working_3-way'!U65/(3*'OddsRatio_working_3-way'!X65^(1/3))*COS(('OddsRatio_working_3-way'!Y65+2*PI())/3)</f>
        <v>-0.33042200121922194</v>
      </c>
      <c r="AH65" s="11">
        <f>-'OddsRatio_working_3-way'!U65/(3*'OddsRatio_working_3-way'!X65^(1/3))*COS(('OddsRatio_working_3-way'!Y65+4*PI())/3)</f>
        <v>-0.20533526465133595</v>
      </c>
      <c r="AI65" s="11">
        <f>'OddsRatio_working_3-way'!U65/(3*'OddsRatio_working_3-way'!X65^(1/3))*SIN(('OddsRatio_working_3-way'!Y65)/3)</f>
        <v>-7.2218861029520715E-2</v>
      </c>
      <c r="AJ65" s="11">
        <f>'OddsRatio_working_3-way'!U65/(3*'OddsRatio_working_3-way'!X65^(1/3))*SIN(('OddsRatio_working_3-way'!Y65+2*PI())/3)</f>
        <v>-0.4278699719912365</v>
      </c>
      <c r="AK65" s="11">
        <f>'OddsRatio_working_3-way'!U65/(3*'OddsRatio_working_3-way'!X65^(1/3))*SIN(('OddsRatio_working_3-way'!Y65+4*PI())/3)</f>
        <v>0.50008883302075724</v>
      </c>
      <c r="AL65" s="11">
        <f>'OddsRatio_working_3-way'!Z65+'OddsRatio_working_3-way'!AF65</f>
        <v>1.0715145317411161</v>
      </c>
      <c r="AM65" s="11">
        <f>'OddsRatio_working_3-way'!AA65+'OddsRatio_working_3-way'!AG65</f>
        <v>-0.66084400243844388</v>
      </c>
      <c r="AN65" s="11">
        <f>'OddsRatio_working_3-way'!AB65+'OddsRatio_working_3-way'!AH65</f>
        <v>-0.41067052930267189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1.0715145317411161</v>
      </c>
      <c r="AS65" s="11">
        <f>IF(('OddsRatio_working_3-way'!X65=0),IF(Q65&gt;0,-Q65^(1/3),(-Q65)^(1/3)),'OddsRatio_working_3-way'!AM65-'OddsRatio_working_3-way'!R65/3)</f>
        <v>-0.66084400243844388</v>
      </c>
      <c r="AT65" s="11">
        <f>IF(('OddsRatio_working_3-way'!X65=0),IF(Q65&gt;0,-Q65^(1/3),(-Q65)^(1/3)),'OddsRatio_working_3-way'!AN65-'OddsRatio_working_3-way'!R65/3)</f>
        <v>-0.41067052930267189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1.86</v>
      </c>
      <c r="B66" s="4">
        <f>IF('True_Odds_Calculator_3-way'!B67="","",'True_Odds_Calculator_3-way'!B67)</f>
        <v>3.54</v>
      </c>
      <c r="C66" s="4">
        <f>IF('True_Odds_Calculator_3-way'!C67="","",'True_Odds_Calculator_3-way'!C67)</f>
        <v>4.38</v>
      </c>
      <c r="D66" s="9">
        <f t="shared" si="13"/>
        <v>0.51819549817120181</v>
      </c>
      <c r="E66" s="9">
        <f t="shared" si="14"/>
        <v>0.26694603018471375</v>
      </c>
      <c r="F66" s="9">
        <f t="shared" si="15"/>
        <v>0.21485847164408434</v>
      </c>
      <c r="G66" s="9">
        <f t="shared" si="16"/>
        <v>1.0811321109530212</v>
      </c>
      <c r="H66" s="9">
        <f t="shared" si="17"/>
        <v>1.9297736154195984</v>
      </c>
      <c r="I66" s="9">
        <f t="shared" si="18"/>
        <v>3.7460755618206734</v>
      </c>
      <c r="J66" s="9">
        <f t="shared" si="19"/>
        <v>4.6542265350212118</v>
      </c>
      <c r="K66" s="11">
        <f t="shared" si="20"/>
        <v>0.5376344086021505</v>
      </c>
      <c r="L66" s="11">
        <f t="shared" si="21"/>
        <v>0.2824858757062147</v>
      </c>
      <c r="M66" s="11">
        <f t="shared" si="22"/>
        <v>0.22831050228310504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-0.25601095601919455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0.23509282629844053</v>
      </c>
      <c r="Q66" s="11">
        <f>2*'OddsRatio_working_3-way'!K66*'OddsRatio_working_3-way'!L66*'OddsRatio_working_3-way'!M66</f>
        <v>6.9348916312224354E-2</v>
      </c>
      <c r="R66" s="11">
        <f t="shared" si="23"/>
        <v>0</v>
      </c>
      <c r="S66" s="11">
        <f t="shared" si="24"/>
        <v>-0.91829205262924107</v>
      </c>
      <c r="T66" s="11">
        <f t="shared" si="25"/>
        <v>-0.27088261139505643</v>
      </c>
      <c r="U66" s="11">
        <f>'OddsRatio_working_3-way'!S66-'OddsRatio_working_3-way'!R66^2/3</f>
        <v>-0.91829205262924107</v>
      </c>
      <c r="V66" s="11">
        <f>'OddsRatio_working_3-way'!S66*'OddsRatio_working_3-way'!R66/3-2*'OddsRatio_working_3-way'!R66^3/27-'OddsRatio_working_3-way'!T66</f>
        <v>0.27088261139505643</v>
      </c>
      <c r="W66" s="11">
        <f>'OddsRatio_working_3-way'!V66^2+4*'OddsRatio_working_3-way'!U66^3/27</f>
        <v>-4.1342496207704957E-2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0.16935162042619353</v>
      </c>
      <c r="Y66" s="11">
        <f>IF('OddsRatio_working_3-way'!W66&gt;=0,IF('OddsRatio_working_3-way'!V66+SQRT('OddsRatio_working_3-way'!W66)&gt;0,0,PI()),ACOS('OddsRatio_working_3-way'!V66/(2*'OddsRatio_working_3-way'!X66)))</f>
        <v>0.64389457178678988</v>
      </c>
      <c r="Z66" s="11">
        <f>'OddsRatio_working_3-way'!X66^(1/3)*COS('OddsRatio_working_3-way'!Y66/3)</f>
        <v>0.5405660554765106</v>
      </c>
      <c r="AA66" s="11">
        <f>'OddsRatio_working_3-way'!X66^(1/3)*COS(('OddsRatio_working_3-way'!Y66+2*PI())/3)</f>
        <v>-0.3723333482043607</v>
      </c>
      <c r="AB66" s="11">
        <f>'OddsRatio_working_3-way'!X66^(1/3)*COS(('OddsRatio_working_3-way'!Y66+4*PI())/3)</f>
        <v>-0.16823270727215006</v>
      </c>
      <c r="AC66" s="11">
        <f>'OddsRatio_working_3-way'!X66^(1/3)*SIN('OddsRatio_working_3-way'!Y66/3)</f>
        <v>0.117837559983987</v>
      </c>
      <c r="AD66" s="11">
        <f>'OddsRatio_working_3-way'!X66^(1/3)*SIN(('OddsRatio_working_3-way'!Y66+2*PI())/3)</f>
        <v>0.40922515647421287</v>
      </c>
      <c r="AE66" s="11">
        <f>'OddsRatio_working_3-way'!X66^(1/3)*SIN(('OddsRatio_working_3-way'!Y66+4*PI())/3)</f>
        <v>-0.5270627164581998</v>
      </c>
      <c r="AF66" s="11">
        <f>-'OddsRatio_working_3-way'!U66/(3*'OddsRatio_working_3-way'!X66^(1/3))*COS(('OddsRatio_working_3-way'!Y66)/3)</f>
        <v>0.5405660554765106</v>
      </c>
      <c r="AG66" s="11">
        <f>-'OddsRatio_working_3-way'!U66/(3*'OddsRatio_working_3-way'!X66^(1/3))*COS(('OddsRatio_working_3-way'!Y66+2*PI())/3)</f>
        <v>-0.3723333482043607</v>
      </c>
      <c r="AH66" s="11">
        <f>-'OddsRatio_working_3-way'!U66/(3*'OddsRatio_working_3-way'!X66^(1/3))*COS(('OddsRatio_working_3-way'!Y66+4*PI())/3)</f>
        <v>-0.16823270727215006</v>
      </c>
      <c r="AI66" s="11">
        <f>'OddsRatio_working_3-way'!U66/(3*'OddsRatio_working_3-way'!X66^(1/3))*SIN(('OddsRatio_working_3-way'!Y66)/3)</f>
        <v>-0.117837559983987</v>
      </c>
      <c r="AJ66" s="11">
        <f>'OddsRatio_working_3-way'!U66/(3*'OddsRatio_working_3-way'!X66^(1/3))*SIN(('OddsRatio_working_3-way'!Y66+2*PI())/3)</f>
        <v>-0.40922515647421287</v>
      </c>
      <c r="AK66" s="11">
        <f>'OddsRatio_working_3-way'!U66/(3*'OddsRatio_working_3-way'!X66^(1/3))*SIN(('OddsRatio_working_3-way'!Y66+4*PI())/3)</f>
        <v>0.5270627164581998</v>
      </c>
      <c r="AL66" s="11">
        <f>'OddsRatio_working_3-way'!Z66+'OddsRatio_working_3-way'!AF66</f>
        <v>1.0811321109530212</v>
      </c>
      <c r="AM66" s="11">
        <f>'OddsRatio_working_3-way'!AA66+'OddsRatio_working_3-way'!AG66</f>
        <v>-0.74466669640872141</v>
      </c>
      <c r="AN66" s="11">
        <f>'OddsRatio_working_3-way'!AB66+'OddsRatio_working_3-way'!AH66</f>
        <v>-0.33646541454430012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1.0811321109530212</v>
      </c>
      <c r="AS66" s="11">
        <f>IF(('OddsRatio_working_3-way'!X66=0),IF(Q66&gt;0,-Q66^(1/3),(-Q66)^(1/3)),'OddsRatio_working_3-way'!AM66-'OddsRatio_working_3-way'!R66/3)</f>
        <v>-0.74466669640872141</v>
      </c>
      <c r="AT66" s="11">
        <f>IF(('OddsRatio_working_3-way'!X66=0),IF(Q66&gt;0,-Q66^(1/3),(-Q66)^(1/3)),'OddsRatio_working_3-way'!AN66-'OddsRatio_working_3-way'!R66/3)</f>
        <v>-0.33646541454430012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1.93</v>
      </c>
      <c r="B67" s="4">
        <f>IF('True_Odds_Calculator_3-way'!B68="","",'True_Odds_Calculator_3-way'!B68)</f>
        <v>3.52</v>
      </c>
      <c r="C67" s="4">
        <f>IF('True_Odds_Calculator_3-way'!C68="","",'True_Odds_Calculator_3-way'!C68)</f>
        <v>4.09</v>
      </c>
      <c r="D67" s="9">
        <f t="shared" si="13"/>
        <v>0.49963635986552973</v>
      </c>
      <c r="E67" s="9">
        <f t="shared" si="14"/>
        <v>0.26927891066103365</v>
      </c>
      <c r="F67" s="9">
        <f t="shared" si="15"/>
        <v>0.23108472947343639</v>
      </c>
      <c r="G67" s="9">
        <f t="shared" si="16"/>
        <v>1.0768339991193447</v>
      </c>
      <c r="H67" s="9">
        <f t="shared" si="17"/>
        <v>2.0014556191809905</v>
      </c>
      <c r="I67" s="9">
        <f t="shared" si="18"/>
        <v>3.7136216777807483</v>
      </c>
      <c r="J67" s="9">
        <f t="shared" si="19"/>
        <v>4.3274170572787751</v>
      </c>
      <c r="K67" s="11">
        <f t="shared" si="20"/>
        <v>0.5181347150259068</v>
      </c>
      <c r="L67" s="11">
        <f t="shared" si="21"/>
        <v>0.28409090909090912</v>
      </c>
      <c r="M67" s="11">
        <f t="shared" si="22"/>
        <v>0.24449877750611249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-0.26062656986526644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0.23537182125676753</v>
      </c>
      <c r="Q67" s="11">
        <f>2*'OddsRatio_working_3-way'!K67*'OddsRatio_working_3-way'!L67*'OddsRatio_working_3-way'!M67</f>
        <v>7.1979150231427383E-2</v>
      </c>
      <c r="R67" s="11">
        <f t="shared" si="23"/>
        <v>0</v>
      </c>
      <c r="S67" s="11">
        <f t="shared" si="24"/>
        <v>-0.9030998695890653</v>
      </c>
      <c r="T67" s="11">
        <f t="shared" si="25"/>
        <v>-0.27617733014956125</v>
      </c>
      <c r="U67" s="11">
        <f>'OddsRatio_working_3-way'!S67-'OddsRatio_working_3-way'!R67^2/3</f>
        <v>-0.9030998695890653</v>
      </c>
      <c r="V67" s="11">
        <f>'OddsRatio_working_3-way'!S67*'OddsRatio_working_3-way'!R67/3-2*'OddsRatio_working_3-way'!R67^3/27-'OddsRatio_working_3-way'!T67</f>
        <v>0.27617733014956125</v>
      </c>
      <c r="W67" s="11">
        <f>'OddsRatio_working_3-way'!V67^2+4*'OddsRatio_working_3-way'!U67^3/27</f>
        <v>-3.2845883453035934E-2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0.16516643207805248</v>
      </c>
      <c r="Y67" s="11">
        <f>IF('OddsRatio_working_3-way'!W67&gt;=0,IF('OddsRatio_working_3-way'!V67+SQRT('OddsRatio_working_3-way'!W67)&gt;0,0,PI()),ACOS('OddsRatio_working_3-way'!V67/(2*'OddsRatio_working_3-way'!X67)))</f>
        <v>0.5807385360430587</v>
      </c>
      <c r="Z67" s="11">
        <f>'OddsRatio_working_3-way'!X67^(1/3)*COS('OddsRatio_working_3-way'!Y67/3)</f>
        <v>0.53841699955967237</v>
      </c>
      <c r="AA67" s="11">
        <f>'OddsRatio_working_3-way'!X67^(1/3)*COS(('OddsRatio_working_3-way'!Y67+2*PI())/3)</f>
        <v>-0.36061593020065169</v>
      </c>
      <c r="AB67" s="11">
        <f>'OddsRatio_working_3-way'!X67^(1/3)*COS(('OddsRatio_working_3-way'!Y67+4*PI())/3)</f>
        <v>-0.17780106935902076</v>
      </c>
      <c r="AC67" s="11">
        <f>'OddsRatio_working_3-way'!X67^(1/3)*SIN('OddsRatio_working_3-way'!Y67/3)</f>
        <v>0.10554820911877955</v>
      </c>
      <c r="AD67" s="11">
        <f>'OddsRatio_working_3-way'!X67^(1/3)*SIN(('OddsRatio_working_3-way'!Y67+2*PI())/3)</f>
        <v>0.41350869488868136</v>
      </c>
      <c r="AE67" s="11">
        <f>'OddsRatio_working_3-way'!X67^(1/3)*SIN(('OddsRatio_working_3-way'!Y67+4*PI())/3)</f>
        <v>-0.51905690400746096</v>
      </c>
      <c r="AF67" s="11">
        <f>-'OddsRatio_working_3-way'!U67/(3*'OddsRatio_working_3-way'!X67^(1/3))*COS(('OddsRatio_working_3-way'!Y67)/3)</f>
        <v>0.53841699955967226</v>
      </c>
      <c r="AG67" s="11">
        <f>-'OddsRatio_working_3-way'!U67/(3*'OddsRatio_working_3-way'!X67^(1/3))*COS(('OddsRatio_working_3-way'!Y67+2*PI())/3)</f>
        <v>-0.36061593020065158</v>
      </c>
      <c r="AH67" s="11">
        <f>-'OddsRatio_working_3-way'!U67/(3*'OddsRatio_working_3-way'!X67^(1/3))*COS(('OddsRatio_working_3-way'!Y67+4*PI())/3)</f>
        <v>-0.17780106935902074</v>
      </c>
      <c r="AI67" s="11">
        <f>'OddsRatio_working_3-way'!U67/(3*'OddsRatio_working_3-way'!X67^(1/3))*SIN(('OddsRatio_working_3-way'!Y67)/3)</f>
        <v>-0.10554820911877952</v>
      </c>
      <c r="AJ67" s="11">
        <f>'OddsRatio_working_3-way'!U67/(3*'OddsRatio_working_3-way'!X67^(1/3))*SIN(('OddsRatio_working_3-way'!Y67+2*PI())/3)</f>
        <v>-0.41350869488868125</v>
      </c>
      <c r="AK67" s="11">
        <f>'OddsRatio_working_3-way'!U67/(3*'OddsRatio_working_3-way'!X67^(1/3))*SIN(('OddsRatio_working_3-way'!Y67+4*PI())/3)</f>
        <v>0.51905690400746085</v>
      </c>
      <c r="AL67" s="11">
        <f>'OddsRatio_working_3-way'!Z67+'OddsRatio_working_3-way'!AF67</f>
        <v>1.0768339991193447</v>
      </c>
      <c r="AM67" s="11">
        <f>'OddsRatio_working_3-way'!AA67+'OddsRatio_working_3-way'!AG67</f>
        <v>-0.72123186040130327</v>
      </c>
      <c r="AN67" s="11">
        <f>'OddsRatio_working_3-way'!AB67+'OddsRatio_working_3-way'!AH67</f>
        <v>-0.35560213871804147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1.0768339991193447</v>
      </c>
      <c r="AS67" s="11">
        <f>IF(('OddsRatio_working_3-way'!X67=0),IF(Q67&gt;0,-Q67^(1/3),(-Q67)^(1/3)),'OddsRatio_working_3-way'!AM67-'OddsRatio_working_3-way'!R67/3)</f>
        <v>-0.72123186040130327</v>
      </c>
      <c r="AT67" s="11">
        <f>IF(('OddsRatio_working_3-way'!X67=0),IF(Q67&gt;0,-Q67^(1/3),(-Q67)^(1/3)),'OddsRatio_working_3-way'!AN67-'OddsRatio_working_3-way'!R67/3)</f>
        <v>-0.35560213871804147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2.4700000000000002</v>
      </c>
      <c r="B68" s="4">
        <f>IF('True_Odds_Calculator_3-way'!B69="","",'True_Odds_Calculator_3-way'!B69)</f>
        <v>3.27</v>
      </c>
      <c r="C68" s="4">
        <f>IF('True_Odds_Calculator_3-way'!C69="","",'True_Odds_Calculator_3-way'!C69)</f>
        <v>3</v>
      </c>
      <c r="D68" s="9">
        <f t="shared" ref="D68:D131" si="26">(K68/(AR68+K68-(AR68*K68)))</f>
        <v>0.38910607169596967</v>
      </c>
      <c r="E68" s="9">
        <f t="shared" ref="E68:E131" si="27">(L68/(AR68+L68-(AR68*L68)))</f>
        <v>0.2920209850530886</v>
      </c>
      <c r="F68" s="9">
        <f t="shared" ref="F68:F131" si="28">(M68/(AR68+M68-(AR68*M68)))</f>
        <v>0.31887294325094173</v>
      </c>
      <c r="G68" s="9">
        <f t="shared" ref="G68:G131" si="29">AR68</f>
        <v>1.0680226578725986</v>
      </c>
      <c r="H68" s="9">
        <f t="shared" ref="H68:H131" si="30">IF(A68="","",1/D68)</f>
        <v>2.5699933070727199</v>
      </c>
      <c r="I68" s="9">
        <f t="shared" ref="I68:I131" si="31">IF(B68="","",1/E68)</f>
        <v>3.4244114333707998</v>
      </c>
      <c r="J68" s="9">
        <f t="shared" ref="J68:J131" si="32">IF(C68="","",1/F68)</f>
        <v>3.1360453157451973</v>
      </c>
      <c r="K68" s="11">
        <f t="shared" ref="K68:K131" si="33">1/A68</f>
        <v>0.40485829959514169</v>
      </c>
      <c r="L68" s="11">
        <f t="shared" ref="L68:L131" si="34">1/B68</f>
        <v>0.3058103975535168</v>
      </c>
      <c r="M68" s="11">
        <f t="shared" ref="M68:M131" si="35">1/C68</f>
        <v>0.33333333333333331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-0.27542745360224852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0.23688956571621952</v>
      </c>
      <c r="Q68" s="11">
        <f>2*'OddsRatio_working_3-way'!K68*'OddsRatio_working_3-way'!L68*'OddsRatio_working_3-way'!M68</f>
        <v>8.2539918368020715E-2</v>
      </c>
      <c r="R68" s="11">
        <f t="shared" ref="R68:R131" si="36">O68/N68</f>
        <v>0</v>
      </c>
      <c r="S68" s="11">
        <f t="shared" ref="S68:S131" si="37">P68/N68</f>
        <v>-0.86007971470526501</v>
      </c>
      <c r="T68" s="11">
        <f t="shared" ref="T68:T131" si="38">Q68/N68</f>
        <v>-0.29967934310287969</v>
      </c>
      <c r="U68" s="11">
        <f>'OddsRatio_working_3-way'!S68-'OddsRatio_working_3-way'!R68^2/3</f>
        <v>-0.86007971470526501</v>
      </c>
      <c r="V68" s="11">
        <f>'OddsRatio_working_3-way'!S68*'OddsRatio_working_3-way'!R68/3-2*'OddsRatio_working_3-way'!R68^3/27-'OddsRatio_working_3-way'!T68</f>
        <v>0.29967934310287969</v>
      </c>
      <c r="W68" s="11">
        <f>'OddsRatio_working_3-way'!V68^2+4*'OddsRatio_working_3-way'!U68^3/27</f>
        <v>-4.4490153741656158E-3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0.1535062898196187</v>
      </c>
      <c r="Y68" s="11">
        <f>IF('OddsRatio_working_3-way'!W68&gt;=0,IF('OddsRatio_working_3-way'!V68+SQRT('OddsRatio_working_3-way'!W68)&gt;0,0,PI()),ACOS('OddsRatio_working_3-way'!V68/(2*'OddsRatio_working_3-way'!X68)))</f>
        <v>0.21900449325710247</v>
      </c>
      <c r="Z68" s="11">
        <f>'OddsRatio_working_3-way'!X68^(1/3)*COS('OddsRatio_working_3-way'!Y68/3)</f>
        <v>0.53401132893629921</v>
      </c>
      <c r="AA68" s="11">
        <f>'OddsRatio_working_3-way'!X68^(1/3)*COS(('OddsRatio_working_3-way'!Y68+2*PI())/3)</f>
        <v>-0.30082657666876794</v>
      </c>
      <c r="AB68" s="11">
        <f>'OddsRatio_working_3-way'!X68^(1/3)*COS(('OddsRatio_working_3-way'!Y68+4*PI())/3)</f>
        <v>-0.23318475226753138</v>
      </c>
      <c r="AC68" s="11">
        <f>'OddsRatio_working_3-way'!X68^(1/3)*SIN('OddsRatio_working_3-way'!Y68/3)</f>
        <v>3.9053025526531303E-2</v>
      </c>
      <c r="AD68" s="11">
        <f>'OddsRatio_working_3-way'!X68^(1/3)*SIN(('OddsRatio_working_3-way'!Y68+2*PI())/3)</f>
        <v>0.44294086400425753</v>
      </c>
      <c r="AE68" s="11">
        <f>'OddsRatio_working_3-way'!X68^(1/3)*SIN(('OddsRatio_working_3-way'!Y68+4*PI())/3)</f>
        <v>-0.48199388953078881</v>
      </c>
      <c r="AF68" s="11">
        <f>-'OddsRatio_working_3-way'!U68/(3*'OddsRatio_working_3-way'!X68^(1/3))*COS(('OddsRatio_working_3-way'!Y68)/3)</f>
        <v>0.53401132893629932</v>
      </c>
      <c r="AG68" s="11">
        <f>-'OddsRatio_working_3-way'!U68/(3*'OddsRatio_working_3-way'!X68^(1/3))*COS(('OddsRatio_working_3-way'!Y68+2*PI())/3)</f>
        <v>-0.300826576668768</v>
      </c>
      <c r="AH68" s="11">
        <f>-'OddsRatio_working_3-way'!U68/(3*'OddsRatio_working_3-way'!X68^(1/3))*COS(('OddsRatio_working_3-way'!Y68+4*PI())/3)</f>
        <v>-0.23318475226753144</v>
      </c>
      <c r="AI68" s="11">
        <f>'OddsRatio_working_3-way'!U68/(3*'OddsRatio_working_3-way'!X68^(1/3))*SIN(('OddsRatio_working_3-way'!Y68)/3)</f>
        <v>-3.905302552653131E-2</v>
      </c>
      <c r="AJ68" s="11">
        <f>'OddsRatio_working_3-way'!U68/(3*'OddsRatio_working_3-way'!X68^(1/3))*SIN(('OddsRatio_working_3-way'!Y68+2*PI())/3)</f>
        <v>-0.44294086400425764</v>
      </c>
      <c r="AK68" s="11">
        <f>'OddsRatio_working_3-way'!U68/(3*'OddsRatio_working_3-way'!X68^(1/3))*SIN(('OddsRatio_working_3-way'!Y68+4*PI())/3)</f>
        <v>0.48199388953078892</v>
      </c>
      <c r="AL68" s="11">
        <f>'OddsRatio_working_3-way'!Z68+'OddsRatio_working_3-way'!AF68</f>
        <v>1.0680226578725986</v>
      </c>
      <c r="AM68" s="11">
        <f>'OddsRatio_working_3-way'!AA68+'OddsRatio_working_3-way'!AG68</f>
        <v>-0.601653153337536</v>
      </c>
      <c r="AN68" s="11">
        <f>'OddsRatio_working_3-way'!AB68+'OddsRatio_working_3-way'!AH68</f>
        <v>-0.46636950453506282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1.0680226578725986</v>
      </c>
      <c r="AS68" s="11">
        <f>IF(('OddsRatio_working_3-way'!X68=0),IF(Q68&gt;0,-Q68^(1/3),(-Q68)^(1/3)),'OddsRatio_working_3-way'!AM68-'OddsRatio_working_3-way'!R68/3)</f>
        <v>-0.601653153337536</v>
      </c>
      <c r="AT68" s="11">
        <f>IF(('OddsRatio_working_3-way'!X68=0),IF(Q68&gt;0,-Q68^(1/3),(-Q68)^(1/3)),'OddsRatio_working_3-way'!AN68-'OddsRatio_working_3-way'!R68/3)</f>
        <v>-0.46636950453506282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3.59</v>
      </c>
      <c r="C69" s="4">
        <f>IF('True_Odds_Calculator_3-way'!C70="","",'True_Odds_Calculator_3-way'!C70)</f>
        <v>3.23</v>
      </c>
      <c r="D69" s="9">
        <f t="shared" si="26"/>
        <v>0.43974696120614859</v>
      </c>
      <c r="E69" s="9">
        <f t="shared" si="27"/>
        <v>0.26504812026139196</v>
      </c>
      <c r="F69" s="9">
        <f t="shared" si="28"/>
        <v>0.29520491853245956</v>
      </c>
      <c r="G69" s="9">
        <f t="shared" si="29"/>
        <v>1.0706176835075465</v>
      </c>
      <c r="H69" s="9">
        <f t="shared" si="30"/>
        <v>2.27403504337398</v>
      </c>
      <c r="I69" s="9">
        <f t="shared" si="31"/>
        <v>3.772899800284546</v>
      </c>
      <c r="J69" s="9">
        <f t="shared" si="32"/>
        <v>3.3874774342218283</v>
      </c>
      <c r="K69" s="11">
        <f t="shared" si="33"/>
        <v>0.45662100456621008</v>
      </c>
      <c r="L69" s="11">
        <f t="shared" si="34"/>
        <v>0.2785515320334262</v>
      </c>
      <c r="M69" s="11">
        <f t="shared" si="35"/>
        <v>0.30959752321981426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-0.27065154013357895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0.23666464615701704</v>
      </c>
      <c r="Q69" s="11">
        <f>2*'OddsRatio_working_3-way'!K69*'OddsRatio_working_3-way'!L69*'OddsRatio_working_3-way'!M69</f>
        <v>7.875695379601233E-2</v>
      </c>
      <c r="R69" s="11">
        <f t="shared" si="36"/>
        <v>0</v>
      </c>
      <c r="S69" s="11">
        <f t="shared" si="37"/>
        <v>-0.87442563984750354</v>
      </c>
      <c r="T69" s="11">
        <f t="shared" si="38"/>
        <v>-0.2909902295665569</v>
      </c>
      <c r="U69" s="11">
        <f>'OddsRatio_working_3-way'!S69-'OddsRatio_working_3-way'!R69^2/3</f>
        <v>-0.87442563984750354</v>
      </c>
      <c r="V69" s="11">
        <f>'OddsRatio_working_3-way'!S69*'OddsRatio_working_3-way'!R69/3-2*'OddsRatio_working_3-way'!R69^3/27-'OddsRatio_working_3-way'!T69</f>
        <v>0.2909902295665569</v>
      </c>
      <c r="W69" s="11">
        <f>'OddsRatio_working_3-way'!V69^2+4*'OddsRatio_working_3-way'!U69^3/27</f>
        <v>-1.4377057747975736E-2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0.15736293357329517</v>
      </c>
      <c r="Y69" s="11">
        <f>IF('OddsRatio_working_3-way'!W69&gt;=0,IF('OddsRatio_working_3-way'!V69+SQRT('OddsRatio_working_3-way'!W69)&gt;0,0,PI()),ACOS('OddsRatio_working_3-way'!V69/(2*'OddsRatio_working_3-way'!X69)))</f>
        <v>0.39085637449939403</v>
      </c>
      <c r="Z69" s="11">
        <f>'OddsRatio_working_3-way'!X69^(1/3)*COS('OddsRatio_working_3-way'!Y69/3)</f>
        <v>0.53530884175377325</v>
      </c>
      <c r="AA69" s="11">
        <f>'OddsRatio_working_3-way'!X69^(1/3)*COS(('OddsRatio_working_3-way'!Y69+2*PI())/3)</f>
        <v>-0.3283976749636674</v>
      </c>
      <c r="AB69" s="11">
        <f>'OddsRatio_working_3-way'!X69^(1/3)*COS(('OddsRatio_working_3-way'!Y69+4*PI())/3)</f>
        <v>-0.20691116679010579</v>
      </c>
      <c r="AC69" s="11">
        <f>'OddsRatio_working_3-way'!X69^(1/3)*SIN('OddsRatio_working_3-way'!Y69/3)</f>
        <v>7.0140268196913338E-2</v>
      </c>
      <c r="AD69" s="11">
        <f>'OddsRatio_working_3-way'!X69^(1/3)*SIN(('OddsRatio_working_3-way'!Y69+2*PI())/3)</f>
        <v>0.42852092173073503</v>
      </c>
      <c r="AE69" s="11">
        <f>'OddsRatio_working_3-way'!X69^(1/3)*SIN(('OddsRatio_working_3-way'!Y69+4*PI())/3)</f>
        <v>-0.49866118992764841</v>
      </c>
      <c r="AF69" s="11">
        <f>-'OddsRatio_working_3-way'!U69/(3*'OddsRatio_working_3-way'!X69^(1/3))*COS(('OddsRatio_working_3-way'!Y69)/3)</f>
        <v>0.53530884175377313</v>
      </c>
      <c r="AG69" s="11">
        <f>-'OddsRatio_working_3-way'!U69/(3*'OddsRatio_working_3-way'!X69^(1/3))*COS(('OddsRatio_working_3-way'!Y69+2*PI())/3)</f>
        <v>-0.32839767496366734</v>
      </c>
      <c r="AH69" s="11">
        <f>-'OddsRatio_working_3-way'!U69/(3*'OddsRatio_working_3-way'!X69^(1/3))*COS(('OddsRatio_working_3-way'!Y69+4*PI())/3)</f>
        <v>-0.20691116679010574</v>
      </c>
      <c r="AI69" s="11">
        <f>'OddsRatio_working_3-way'!U69/(3*'OddsRatio_working_3-way'!X69^(1/3))*SIN(('OddsRatio_working_3-way'!Y69)/3)</f>
        <v>-7.0140268196913325E-2</v>
      </c>
      <c r="AJ69" s="11">
        <f>'OddsRatio_working_3-way'!U69/(3*'OddsRatio_working_3-way'!X69^(1/3))*SIN(('OddsRatio_working_3-way'!Y69+2*PI())/3)</f>
        <v>-0.42852092173073492</v>
      </c>
      <c r="AK69" s="11">
        <f>'OddsRatio_working_3-way'!U69/(3*'OddsRatio_working_3-way'!X69^(1/3))*SIN(('OddsRatio_working_3-way'!Y69+4*PI())/3)</f>
        <v>0.4986611899276483</v>
      </c>
      <c r="AL69" s="11">
        <f>'OddsRatio_working_3-way'!Z69+'OddsRatio_working_3-way'!AF69</f>
        <v>1.0706176835075465</v>
      </c>
      <c r="AM69" s="11">
        <f>'OddsRatio_working_3-way'!AA69+'OddsRatio_working_3-way'!AG69</f>
        <v>-0.65679534992733468</v>
      </c>
      <c r="AN69" s="11">
        <f>'OddsRatio_working_3-way'!AB69+'OddsRatio_working_3-way'!AH69</f>
        <v>-0.41382233358021153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1.0706176835075465</v>
      </c>
      <c r="AS69" s="11">
        <f>IF(('OddsRatio_working_3-way'!X69=0),IF(Q69&gt;0,-Q69^(1/3),(-Q69)^(1/3)),'OddsRatio_working_3-way'!AM69-'OddsRatio_working_3-way'!R69/3)</f>
        <v>-0.65679534992733468</v>
      </c>
      <c r="AT69" s="11">
        <f>IF(('OddsRatio_working_3-way'!X69=0),IF(Q69&gt;0,-Q69^(1/3),(-Q69)^(1/3)),'OddsRatio_working_3-way'!AN69-'OddsRatio_working_3-way'!R69/3)</f>
        <v>-0.41382233358021153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1.67</v>
      </c>
      <c r="B70" s="4">
        <f>IF('True_Odds_Calculator_3-way'!B71="","",'True_Odds_Calculator_3-way'!B71)</f>
        <v>4.0199999999999996</v>
      </c>
      <c r="C70" s="4">
        <f>IF('True_Odds_Calculator_3-way'!C71="","",'True_Odds_Calculator_3-way'!C71)</f>
        <v>5.01</v>
      </c>
      <c r="D70" s="9">
        <f t="shared" si="26"/>
        <v>0.57915438936854358</v>
      </c>
      <c r="E70" s="9">
        <f t="shared" si="27"/>
        <v>0.233897792815491</v>
      </c>
      <c r="F70" s="9">
        <f t="shared" si="28"/>
        <v>0.18694781781596542</v>
      </c>
      <c r="G70" s="9">
        <f t="shared" si="29"/>
        <v>1.0845601597645282</v>
      </c>
      <c r="H70" s="9">
        <f t="shared" si="30"/>
        <v>1.7266553070422337</v>
      </c>
      <c r="I70" s="9">
        <f t="shared" si="31"/>
        <v>4.275371682488875</v>
      </c>
      <c r="J70" s="9">
        <f t="shared" si="32"/>
        <v>5.3490862406557582</v>
      </c>
      <c r="K70" s="11">
        <f t="shared" si="33"/>
        <v>0.5988023952095809</v>
      </c>
      <c r="L70" s="11">
        <f t="shared" si="34"/>
        <v>0.24875621890547267</v>
      </c>
      <c r="M70" s="11">
        <f t="shared" si="35"/>
        <v>0.19960079840319361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-0.24123808271680192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0.22893409415565752</v>
      </c>
      <c r="Q70" s="11">
        <f>2*'OddsRatio_working_3-way'!K70*'OddsRatio_working_3-way'!L70*'OddsRatio_working_3-way'!M70</f>
        <v>5.9463401079391562E-2</v>
      </c>
      <c r="R70" s="11">
        <f t="shared" si="36"/>
        <v>0</v>
      </c>
      <c r="S70" s="11">
        <f t="shared" si="37"/>
        <v>-0.94899649167089217</v>
      </c>
      <c r="T70" s="11">
        <f t="shared" si="38"/>
        <v>-0.24649259523919279</v>
      </c>
      <c r="U70" s="11">
        <f>'OddsRatio_working_3-way'!S70-'OddsRatio_working_3-way'!R70^2/3</f>
        <v>-0.94899649167089217</v>
      </c>
      <c r="V70" s="11">
        <f>'OddsRatio_working_3-way'!S70*'OddsRatio_working_3-way'!R70/3-2*'OddsRatio_working_3-way'!R70^3/27-'OddsRatio_working_3-way'!T70</f>
        <v>0.24649259523919279</v>
      </c>
      <c r="W70" s="11">
        <f>'OddsRatio_working_3-way'!V70^2+4*'OddsRatio_working_3-way'!U70^3/27</f>
        <v>-6.585782571016352E-2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0.17791600912924899</v>
      </c>
      <c r="Y70" s="11">
        <f>IF('OddsRatio_working_3-way'!W70&gt;=0,IF('OddsRatio_working_3-way'!V70+SQRT('OddsRatio_working_3-way'!W70)&gt;0,0,PI()),ACOS('OddsRatio_working_3-way'!V70/(2*'OddsRatio_working_3-way'!X70)))</f>
        <v>0.80554012215363646</v>
      </c>
      <c r="Z70" s="11">
        <f>'OddsRatio_working_3-way'!X70^(1/3)*COS('OddsRatio_working_3-way'!Y70/3)</f>
        <v>0.54228007988226412</v>
      </c>
      <c r="AA70" s="11">
        <f>'OddsRatio_working_3-way'!X70^(1/3)*COS(('OddsRatio_working_3-way'!Y70+2*PI())/3)</f>
        <v>-0.40036217093999382</v>
      </c>
      <c r="AB70" s="11">
        <f>'OddsRatio_working_3-way'!X70^(1/3)*COS(('OddsRatio_working_3-way'!Y70+4*PI())/3)</f>
        <v>-0.14191790894227019</v>
      </c>
      <c r="AC70" s="11">
        <f>'OddsRatio_working_3-way'!X70^(1/3)*SIN('OddsRatio_working_3-way'!Y70/3)</f>
        <v>0.14921286423489993</v>
      </c>
      <c r="AD70" s="11">
        <f>'OddsRatio_working_3-way'!X70^(1/3)*SIN(('OddsRatio_working_3-way'!Y70+2*PI())/3)</f>
        <v>0.39502189302684548</v>
      </c>
      <c r="AE70" s="11">
        <f>'OddsRatio_working_3-way'!X70^(1/3)*SIN(('OddsRatio_working_3-way'!Y70+4*PI())/3)</f>
        <v>-0.54423475726174542</v>
      </c>
      <c r="AF70" s="11">
        <f>-'OddsRatio_working_3-way'!U70/(3*'OddsRatio_working_3-way'!X70^(1/3))*COS(('OddsRatio_working_3-way'!Y70)/3)</f>
        <v>0.54228007988226412</v>
      </c>
      <c r="AG70" s="11">
        <f>-'OddsRatio_working_3-way'!U70/(3*'OddsRatio_working_3-way'!X70^(1/3))*COS(('OddsRatio_working_3-way'!Y70+2*PI())/3)</f>
        <v>-0.40036217093999382</v>
      </c>
      <c r="AH70" s="11">
        <f>-'OddsRatio_working_3-way'!U70/(3*'OddsRatio_working_3-way'!X70^(1/3))*COS(('OddsRatio_working_3-way'!Y70+4*PI())/3)</f>
        <v>-0.14191790894227019</v>
      </c>
      <c r="AI70" s="11">
        <f>'OddsRatio_working_3-way'!U70/(3*'OddsRatio_working_3-way'!X70^(1/3))*SIN(('OddsRatio_working_3-way'!Y70)/3)</f>
        <v>-0.14921286423489993</v>
      </c>
      <c r="AJ70" s="11">
        <f>'OddsRatio_working_3-way'!U70/(3*'OddsRatio_working_3-way'!X70^(1/3))*SIN(('OddsRatio_working_3-way'!Y70+2*PI())/3)</f>
        <v>-0.39502189302684548</v>
      </c>
      <c r="AK70" s="11">
        <f>'OddsRatio_working_3-way'!U70/(3*'OddsRatio_working_3-way'!X70^(1/3))*SIN(('OddsRatio_working_3-way'!Y70+4*PI())/3)</f>
        <v>0.54423475726174542</v>
      </c>
      <c r="AL70" s="11">
        <f>'OddsRatio_working_3-way'!Z70+'OddsRatio_working_3-way'!AF70</f>
        <v>1.0845601597645282</v>
      </c>
      <c r="AM70" s="11">
        <f>'OddsRatio_working_3-way'!AA70+'OddsRatio_working_3-way'!AG70</f>
        <v>-0.80072434187998764</v>
      </c>
      <c r="AN70" s="11">
        <f>'OddsRatio_working_3-way'!AB70+'OddsRatio_working_3-way'!AH70</f>
        <v>-0.28383581788454038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1.0845601597645282</v>
      </c>
      <c r="AS70" s="11">
        <f>IF(('OddsRatio_working_3-way'!X70=0),IF(Q70&gt;0,-Q70^(1/3),(-Q70)^(1/3)),'OddsRatio_working_3-way'!AM70-'OddsRatio_working_3-way'!R70/3)</f>
        <v>-0.80072434187998764</v>
      </c>
      <c r="AT70" s="11">
        <f>IF(('OddsRatio_working_3-way'!X70=0),IF(Q70&gt;0,-Q70^(1/3),(-Q70)^(1/3)),'OddsRatio_working_3-way'!AN70-'OddsRatio_working_3-way'!R70/3)</f>
        <v>-0.28383581788454038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2.25</v>
      </c>
      <c r="B71" s="4">
        <f>IF('True_Odds_Calculator_3-way'!B72="","",'True_Odds_Calculator_3-way'!B72)</f>
        <v>3.17</v>
      </c>
      <c r="C71" s="4">
        <f>IF('True_Odds_Calculator_3-way'!C72="","",'True_Odds_Calculator_3-way'!C72)</f>
        <v>3.52</v>
      </c>
      <c r="D71" s="9">
        <f t="shared" si="26"/>
        <v>0.42804247696978226</v>
      </c>
      <c r="E71" s="9">
        <f t="shared" si="27"/>
        <v>0.30123455619785477</v>
      </c>
      <c r="F71" s="9">
        <f t="shared" si="28"/>
        <v>0.27072296683236291</v>
      </c>
      <c r="G71" s="9">
        <f t="shared" si="29"/>
        <v>1.0689733917610147</v>
      </c>
      <c r="H71" s="9">
        <f t="shared" si="30"/>
        <v>2.3362167397012685</v>
      </c>
      <c r="I71" s="9">
        <f t="shared" si="31"/>
        <v>3.3196722601214019</v>
      </c>
      <c r="J71" s="9">
        <f t="shared" si="32"/>
        <v>3.693812947237757</v>
      </c>
      <c r="K71" s="11">
        <f t="shared" si="33"/>
        <v>0.44444444444444442</v>
      </c>
      <c r="L71" s="11">
        <f t="shared" si="34"/>
        <v>0.31545741324921134</v>
      </c>
      <c r="M71" s="11">
        <f t="shared" si="35"/>
        <v>0.28409090909090912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-0.2722612560940636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0.23659305993690852</v>
      </c>
      <c r="Q71" s="11">
        <f>2*'OddsRatio_working_3-way'!K71*'OddsRatio_working_3-way'!L71*'OddsRatio_working_3-way'!M71</f>
        <v>7.9660962941720023E-2</v>
      </c>
      <c r="R71" s="11">
        <f t="shared" si="36"/>
        <v>0</v>
      </c>
      <c r="S71" s="11">
        <f t="shared" si="37"/>
        <v>-0.86899275839368029</v>
      </c>
      <c r="T71" s="11">
        <f t="shared" si="38"/>
        <v>-0.29259015434130642</v>
      </c>
      <c r="U71" s="11">
        <f>'OddsRatio_working_3-way'!S71-'OddsRatio_working_3-way'!R71^2/3</f>
        <v>-0.86899275839368029</v>
      </c>
      <c r="V71" s="11">
        <f>'OddsRatio_working_3-way'!S71*'OddsRatio_working_3-way'!R71/3-2*'OddsRatio_working_3-way'!R71^3/27-'OddsRatio_working_3-way'!T71</f>
        <v>0.29259015434130642</v>
      </c>
      <c r="W71" s="11">
        <f>'OddsRatio_working_3-way'!V71^2+4*'OddsRatio_working_3-way'!U71^3/27</f>
        <v>-1.1608557641893891E-2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0.15589864981724777</v>
      </c>
      <c r="Y71" s="11">
        <f>IF('OddsRatio_working_3-way'!W71&gt;=0,IF('OddsRatio_working_3-way'!V71+SQRT('OddsRatio_working_3-way'!W71)&gt;0,0,PI()),ACOS('OddsRatio_working_3-way'!V71/(2*'OddsRatio_working_3-way'!X71)))</f>
        <v>0.35282981486636822</v>
      </c>
      <c r="Z71" s="11">
        <f>'OddsRatio_working_3-way'!X71^(1/3)*COS('OddsRatio_working_3-way'!Y71/3)</f>
        <v>0.53448669588050735</v>
      </c>
      <c r="AA71" s="11">
        <f>'OddsRatio_working_3-way'!X71^(1/3)*COS(('OddsRatio_working_3-way'!Y71+2*PI())/3)</f>
        <v>-0.32193492447150385</v>
      </c>
      <c r="AB71" s="11">
        <f>'OddsRatio_working_3-way'!X71^(1/3)*COS(('OddsRatio_working_3-way'!Y71+4*PI())/3)</f>
        <v>-0.21255177140900364</v>
      </c>
      <c r="AC71" s="11">
        <f>'OddsRatio_working_3-way'!X71^(1/3)*SIN('OddsRatio_working_3-way'!Y71/3)</f>
        <v>6.3152392865444607E-2</v>
      </c>
      <c r="AD71" s="11">
        <f>'OddsRatio_working_3-way'!X71^(1/3)*SIN(('OddsRatio_working_3-way'!Y71+2*PI())/3)</f>
        <v>0.43130286018460456</v>
      </c>
      <c r="AE71" s="11">
        <f>'OddsRatio_working_3-way'!X71^(1/3)*SIN(('OddsRatio_working_3-way'!Y71+4*PI())/3)</f>
        <v>-0.49445525305004911</v>
      </c>
      <c r="AF71" s="11">
        <f>-'OddsRatio_working_3-way'!U71/(3*'OddsRatio_working_3-way'!X71^(1/3))*COS(('OddsRatio_working_3-way'!Y71)/3)</f>
        <v>0.53448669588050735</v>
      </c>
      <c r="AG71" s="11">
        <f>-'OddsRatio_working_3-way'!U71/(3*'OddsRatio_working_3-way'!X71^(1/3))*COS(('OddsRatio_working_3-way'!Y71+2*PI())/3)</f>
        <v>-0.32193492447150385</v>
      </c>
      <c r="AH71" s="11">
        <f>-'OddsRatio_working_3-way'!U71/(3*'OddsRatio_working_3-way'!X71^(1/3))*COS(('OddsRatio_working_3-way'!Y71+4*PI())/3)</f>
        <v>-0.21255177140900364</v>
      </c>
      <c r="AI71" s="11">
        <f>'OddsRatio_working_3-way'!U71/(3*'OddsRatio_working_3-way'!X71^(1/3))*SIN(('OddsRatio_working_3-way'!Y71)/3)</f>
        <v>-6.3152392865444607E-2</v>
      </c>
      <c r="AJ71" s="11">
        <f>'OddsRatio_working_3-way'!U71/(3*'OddsRatio_working_3-way'!X71^(1/3))*SIN(('OddsRatio_working_3-way'!Y71+2*PI())/3)</f>
        <v>-0.43130286018460456</v>
      </c>
      <c r="AK71" s="11">
        <f>'OddsRatio_working_3-way'!U71/(3*'OddsRatio_working_3-way'!X71^(1/3))*SIN(('OddsRatio_working_3-way'!Y71+4*PI())/3)</f>
        <v>0.49445525305004911</v>
      </c>
      <c r="AL71" s="11">
        <f>'OddsRatio_working_3-way'!Z71+'OddsRatio_working_3-way'!AF71</f>
        <v>1.0689733917610147</v>
      </c>
      <c r="AM71" s="11">
        <f>'OddsRatio_working_3-way'!AA71+'OddsRatio_working_3-way'!AG71</f>
        <v>-0.64386984894300769</v>
      </c>
      <c r="AN71" s="11">
        <f>'OddsRatio_working_3-way'!AB71+'OddsRatio_working_3-way'!AH71</f>
        <v>-0.42510354281800727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1.0689733917610147</v>
      </c>
      <c r="AS71" s="11">
        <f>IF(('OddsRatio_working_3-way'!X71=0),IF(Q71&gt;0,-Q71^(1/3),(-Q71)^(1/3)),'OddsRatio_working_3-way'!AM71-'OddsRatio_working_3-way'!R71/3)</f>
        <v>-0.64386984894300769</v>
      </c>
      <c r="AT71" s="11">
        <f>IF(('OddsRatio_working_3-way'!X71=0),IF(Q71&gt;0,-Q71^(1/3),(-Q71)^(1/3)),'OddsRatio_working_3-way'!AN71-'OddsRatio_working_3-way'!R71/3)</f>
        <v>-0.42510354281800727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4.3099999999999996</v>
      </c>
      <c r="B72" s="4">
        <f>IF('True_Odds_Calculator_3-way'!B73="","",'True_Odds_Calculator_3-way'!B73)</f>
        <v>3.63</v>
      </c>
      <c r="C72" s="4">
        <f>IF('True_Odds_Calculator_3-way'!C73="","",'True_Odds_Calculator_3-way'!C73)</f>
        <v>1.85</v>
      </c>
      <c r="D72" s="9">
        <f t="shared" si="26"/>
        <v>0.21848993533039485</v>
      </c>
      <c r="E72" s="9">
        <f t="shared" si="27"/>
        <v>0.26027807991145302</v>
      </c>
      <c r="F72" s="9">
        <f t="shared" si="28"/>
        <v>0.52123198475815236</v>
      </c>
      <c r="G72" s="9">
        <f t="shared" si="29"/>
        <v>1.0806253357248741</v>
      </c>
      <c r="H72" s="9">
        <f t="shared" si="30"/>
        <v>4.5768698612493326</v>
      </c>
      <c r="I72" s="9">
        <f t="shared" si="31"/>
        <v>3.8420446329564188</v>
      </c>
      <c r="J72" s="9">
        <f t="shared" si="32"/>
        <v>1.9185315353661427</v>
      </c>
      <c r="K72" s="11">
        <f t="shared" si="33"/>
        <v>0.23201856148491881</v>
      </c>
      <c r="L72" s="11">
        <f t="shared" si="34"/>
        <v>0.27548209366391185</v>
      </c>
      <c r="M72" s="11">
        <f t="shared" si="35"/>
        <v>0.54054054054054046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-0.25565073424174889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0.23459251470219619</v>
      </c>
      <c r="Q72" s="11">
        <f>2*'OddsRatio_working_3-way'!K72*'OddsRatio_working_3-way'!L72*'OddsRatio_working_3-way'!M72</f>
        <v>6.909941522892378E-2</v>
      </c>
      <c r="R72" s="11">
        <f t="shared" si="36"/>
        <v>0</v>
      </c>
      <c r="S72" s="11">
        <f t="shared" si="37"/>
        <v>-0.91762894950405427</v>
      </c>
      <c r="T72" s="11">
        <f t="shared" si="38"/>
        <v>-0.27028835036938276</v>
      </c>
      <c r="U72" s="11">
        <f>'OddsRatio_working_3-way'!S72-'OddsRatio_working_3-way'!R72^2/3</f>
        <v>-0.91762894950405427</v>
      </c>
      <c r="V72" s="11">
        <f>'OddsRatio_working_3-way'!S72*'OddsRatio_working_3-way'!R72/3-2*'OddsRatio_working_3-way'!R72^3/27-'OddsRatio_working_3-way'!T72</f>
        <v>0.27028835036938276</v>
      </c>
      <c r="W72" s="11">
        <f>'OddsRatio_working_3-way'!V72^2+4*'OddsRatio_working_3-way'!U72^3/27</f>
        <v>-4.1415753082892012E-2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0.16916821911066379</v>
      </c>
      <c r="Y72" s="11">
        <f>IF('OddsRatio_working_3-way'!W72&gt;=0,IF('OddsRatio_working_3-way'!V72+SQRT('OddsRatio_working_3-way'!W72)&gt;0,0,PI()),ACOS('OddsRatio_working_3-way'!V72/(2*'OddsRatio_working_3-way'!X72)))</f>
        <v>0.645374615748467</v>
      </c>
      <c r="Z72" s="11">
        <f>'OddsRatio_working_3-way'!X72^(1/3)*COS('OddsRatio_working_3-way'!Y72/3)</f>
        <v>0.54031266786243703</v>
      </c>
      <c r="AA72" s="11">
        <f>'OddsRatio_working_3-way'!X72^(1/3)*COS(('OddsRatio_working_3-way'!Y72+2*PI())/3)</f>
        <v>-0.37240066427058416</v>
      </c>
      <c r="AB72" s="11">
        <f>'OddsRatio_working_3-way'!X72^(1/3)*COS(('OddsRatio_working_3-way'!Y72+4*PI())/3)</f>
        <v>-0.16791200359185257</v>
      </c>
      <c r="AC72" s="11">
        <f>'OddsRatio_working_3-way'!X72^(1/3)*SIN('OddsRatio_working_3-way'!Y72/3)</f>
        <v>0.11806158328909168</v>
      </c>
      <c r="AD72" s="11">
        <f>'OddsRatio_working_3-way'!X72^(1/3)*SIN(('OddsRatio_working_3-way'!Y72+2*PI())/3)</f>
        <v>0.40889370471086861</v>
      </c>
      <c r="AE72" s="11">
        <f>'OddsRatio_working_3-way'!X72^(1/3)*SIN(('OddsRatio_working_3-way'!Y72+4*PI())/3)</f>
        <v>-0.52695528799996028</v>
      </c>
      <c r="AF72" s="11">
        <f>-'OddsRatio_working_3-way'!U72/(3*'OddsRatio_working_3-way'!X72^(1/3))*COS(('OddsRatio_working_3-way'!Y72)/3)</f>
        <v>0.54031266786243715</v>
      </c>
      <c r="AG72" s="11">
        <f>-'OddsRatio_working_3-way'!U72/(3*'OddsRatio_working_3-way'!X72^(1/3))*COS(('OddsRatio_working_3-way'!Y72+2*PI())/3)</f>
        <v>-0.37240066427058427</v>
      </c>
      <c r="AH72" s="11">
        <f>-'OddsRatio_working_3-way'!U72/(3*'OddsRatio_working_3-way'!X72^(1/3))*COS(('OddsRatio_working_3-way'!Y72+4*PI())/3)</f>
        <v>-0.16791200359185263</v>
      </c>
      <c r="AI72" s="11">
        <f>'OddsRatio_working_3-way'!U72/(3*'OddsRatio_working_3-way'!X72^(1/3))*SIN(('OddsRatio_working_3-way'!Y72)/3)</f>
        <v>-0.11806158328909171</v>
      </c>
      <c r="AJ72" s="11">
        <f>'OddsRatio_working_3-way'!U72/(3*'OddsRatio_working_3-way'!X72^(1/3))*SIN(('OddsRatio_working_3-way'!Y72+2*PI())/3)</f>
        <v>-0.40889370471086867</v>
      </c>
      <c r="AK72" s="11">
        <f>'OddsRatio_working_3-way'!U72/(3*'OddsRatio_working_3-way'!X72^(1/3))*SIN(('OddsRatio_working_3-way'!Y72+4*PI())/3)</f>
        <v>0.52695528799996039</v>
      </c>
      <c r="AL72" s="11">
        <f>'OddsRatio_working_3-way'!Z72+'OddsRatio_working_3-way'!AF72</f>
        <v>1.0806253357248741</v>
      </c>
      <c r="AM72" s="11">
        <f>'OddsRatio_working_3-way'!AA72+'OddsRatio_working_3-way'!AG72</f>
        <v>-0.74480132854116843</v>
      </c>
      <c r="AN72" s="11">
        <f>'OddsRatio_working_3-way'!AB72+'OddsRatio_working_3-way'!AH72</f>
        <v>-0.3358240071837052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1.0806253357248741</v>
      </c>
      <c r="AS72" s="11">
        <f>IF(('OddsRatio_working_3-way'!X72=0),IF(Q72&gt;0,-Q72^(1/3),(-Q72)^(1/3)),'OddsRatio_working_3-way'!AM72-'OddsRatio_working_3-way'!R72/3)</f>
        <v>-0.74480132854116843</v>
      </c>
      <c r="AT72" s="11">
        <f>IF(('OddsRatio_working_3-way'!X72=0),IF(Q72&gt;0,-Q72^(1/3),(-Q72)^(1/3)),'OddsRatio_working_3-way'!AN72-'OddsRatio_working_3-way'!R72/3)</f>
        <v>-0.3358240071837052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2.34</v>
      </c>
      <c r="B73" s="4">
        <f>IF('True_Odds_Calculator_3-way'!B74="","",'True_Odds_Calculator_3-way'!B74)</f>
        <v>3.29</v>
      </c>
      <c r="C73" s="4">
        <f>IF('True_Odds_Calculator_3-way'!C74="","",'True_Odds_Calculator_3-way'!C74)</f>
        <v>3.2</v>
      </c>
      <c r="D73" s="9">
        <f t="shared" si="26"/>
        <v>0.41129943969922306</v>
      </c>
      <c r="E73" s="9">
        <f t="shared" si="27"/>
        <v>0.29018651674980306</v>
      </c>
      <c r="F73" s="9">
        <f t="shared" si="28"/>
        <v>0.298514043550974</v>
      </c>
      <c r="G73" s="9">
        <f t="shared" si="29"/>
        <v>1.0681482490351502</v>
      </c>
      <c r="H73" s="9">
        <f t="shared" si="30"/>
        <v>2.431318653707101</v>
      </c>
      <c r="I73" s="9">
        <f t="shared" si="31"/>
        <v>3.4460594902904931</v>
      </c>
      <c r="J73" s="9">
        <f t="shared" si="32"/>
        <v>3.3499261478773303</v>
      </c>
      <c r="K73" s="11">
        <f t="shared" si="33"/>
        <v>0.42735042735042739</v>
      </c>
      <c r="L73" s="11">
        <f t="shared" si="34"/>
        <v>0.303951367781155</v>
      </c>
      <c r="M73" s="11">
        <f t="shared" si="35"/>
        <v>0.3125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-0.27403196685111586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0.23665017016080847</v>
      </c>
      <c r="Q73" s="11">
        <f>2*'OddsRatio_working_3-way'!K73*'OddsRatio_working_3-way'!L73*'OddsRatio_working_3-way'!M73</f>
        <v>8.1183591821889695E-2</v>
      </c>
      <c r="R73" s="11">
        <f t="shared" si="36"/>
        <v>0</v>
      </c>
      <c r="S73" s="11">
        <f t="shared" si="37"/>
        <v>-0.86358600013035247</v>
      </c>
      <c r="T73" s="11">
        <f t="shared" si="38"/>
        <v>-0.2962559177119562</v>
      </c>
      <c r="U73" s="11">
        <f>'OddsRatio_working_3-way'!S73-'OddsRatio_working_3-way'!R73^2/3</f>
        <v>-0.86358600013035247</v>
      </c>
      <c r="V73" s="11">
        <f>'OddsRatio_working_3-way'!S73*'OddsRatio_working_3-way'!R73/3-2*'OddsRatio_working_3-way'!R73^3/27-'OddsRatio_working_3-way'!T73</f>
        <v>0.2962559177119562</v>
      </c>
      <c r="W73" s="11">
        <f>'OddsRatio_working_3-way'!V73^2+4*'OddsRatio_working_3-way'!U73^3/27</f>
        <v>-7.646629805404731E-3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0.15444594409109461</v>
      </c>
      <c r="Y73" s="11">
        <f>IF('OddsRatio_working_3-way'!W73&gt;=0,IF('OddsRatio_working_3-way'!V73+SQRT('OddsRatio_working_3-way'!W73)&gt;0,0,PI()),ACOS('OddsRatio_working_3-way'!V73/(2*'OddsRatio_working_3-way'!X73)))</f>
        <v>0.28701709619909033</v>
      </c>
      <c r="Z73" s="11">
        <f>'OddsRatio_working_3-way'!X73^(1/3)*COS('OddsRatio_working_3-way'!Y73/3)</f>
        <v>0.53407412451757508</v>
      </c>
      <c r="AA73" s="11">
        <f>'OddsRatio_working_3-way'!X73^(1/3)*COS(('OddsRatio_working_3-way'!Y73+2*PI())/3)</f>
        <v>-0.3114231205786856</v>
      </c>
      <c r="AB73" s="11">
        <f>'OddsRatio_working_3-way'!X73^(1/3)*COS(('OddsRatio_working_3-way'!Y73+4*PI())/3)</f>
        <v>-0.22265100393888962</v>
      </c>
      <c r="AC73" s="11">
        <f>'OddsRatio_working_3-way'!X73^(1/3)*SIN('OddsRatio_working_3-way'!Y73/3)</f>
        <v>5.1252605438519276E-2</v>
      </c>
      <c r="AD73" s="11">
        <f>'OddsRatio_working_3-way'!X73^(1/3)*SIN(('OddsRatio_working_3-way'!Y73+2*PI())/3)</f>
        <v>0.436895456616894</v>
      </c>
      <c r="AE73" s="11">
        <f>'OddsRatio_working_3-way'!X73^(1/3)*SIN(('OddsRatio_working_3-way'!Y73+4*PI())/3)</f>
        <v>-0.48814806205541306</v>
      </c>
      <c r="AF73" s="11">
        <f>-'OddsRatio_working_3-way'!U73/(3*'OddsRatio_working_3-way'!X73^(1/3))*COS(('OddsRatio_working_3-way'!Y73)/3)</f>
        <v>0.53407412451757497</v>
      </c>
      <c r="AG73" s="11">
        <f>-'OddsRatio_working_3-way'!U73/(3*'OddsRatio_working_3-way'!X73^(1/3))*COS(('OddsRatio_working_3-way'!Y73+2*PI())/3)</f>
        <v>-0.31142312057868554</v>
      </c>
      <c r="AH73" s="11">
        <f>-'OddsRatio_working_3-way'!U73/(3*'OddsRatio_working_3-way'!X73^(1/3))*COS(('OddsRatio_working_3-way'!Y73+4*PI())/3)</f>
        <v>-0.22265100393888959</v>
      </c>
      <c r="AI73" s="11">
        <f>'OddsRatio_working_3-way'!U73/(3*'OddsRatio_working_3-way'!X73^(1/3))*SIN(('OddsRatio_working_3-way'!Y73)/3)</f>
        <v>-5.1252605438519269E-2</v>
      </c>
      <c r="AJ73" s="11">
        <f>'OddsRatio_working_3-way'!U73/(3*'OddsRatio_working_3-way'!X73^(1/3))*SIN(('OddsRatio_working_3-way'!Y73+2*PI())/3)</f>
        <v>-0.43689545661689388</v>
      </c>
      <c r="AK73" s="11">
        <f>'OddsRatio_working_3-way'!U73/(3*'OddsRatio_working_3-way'!X73^(1/3))*SIN(('OddsRatio_working_3-way'!Y73+4*PI())/3)</f>
        <v>0.488148062055413</v>
      </c>
      <c r="AL73" s="11">
        <f>'OddsRatio_working_3-way'!Z73+'OddsRatio_working_3-way'!AF73</f>
        <v>1.0681482490351502</v>
      </c>
      <c r="AM73" s="11">
        <f>'OddsRatio_working_3-way'!AA73+'OddsRatio_working_3-way'!AG73</f>
        <v>-0.62284624115737119</v>
      </c>
      <c r="AN73" s="11">
        <f>'OddsRatio_working_3-way'!AB73+'OddsRatio_working_3-way'!AH73</f>
        <v>-0.44530200787777918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1.0681482490351502</v>
      </c>
      <c r="AS73" s="11">
        <f>IF(('OddsRatio_working_3-way'!X73=0),IF(Q73&gt;0,-Q73^(1/3),(-Q73)^(1/3)),'OddsRatio_working_3-way'!AM73-'OddsRatio_working_3-way'!R73/3)</f>
        <v>-0.62284624115737119</v>
      </c>
      <c r="AT73" s="11">
        <f>IF(('OddsRatio_working_3-way'!X73=0),IF(Q73&gt;0,-Q73^(1/3),(-Q73)^(1/3)),'OddsRatio_working_3-way'!AN73-'OddsRatio_working_3-way'!R73/3)</f>
        <v>-0.44530200787777918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2.06</v>
      </c>
      <c r="B74" s="4">
        <f>IF('True_Odds_Calculator_3-way'!B75="","",'True_Odds_Calculator_3-way'!B75)</f>
        <v>3.53</v>
      </c>
      <c r="C74" s="4">
        <f>IF('True_Odds_Calculator_3-way'!C75="","",'True_Odds_Calculator_3-way'!C75)</f>
        <v>3.61</v>
      </c>
      <c r="D74" s="9">
        <f t="shared" si="26"/>
        <v>0.46779043435487905</v>
      </c>
      <c r="E74" s="9">
        <f t="shared" si="27"/>
        <v>0.26914450682728491</v>
      </c>
      <c r="F74" s="9">
        <f t="shared" si="28"/>
        <v>0.26306505881783615</v>
      </c>
      <c r="G74" s="9">
        <f t="shared" si="29"/>
        <v>1.0733107370697708</v>
      </c>
      <c r="H74" s="9">
        <f t="shared" si="30"/>
        <v>2.1377093812939574</v>
      </c>
      <c r="I74" s="9">
        <f t="shared" si="31"/>
        <v>3.7154761647865202</v>
      </c>
      <c r="J74" s="9">
        <f t="shared" si="32"/>
        <v>3.801341023752101</v>
      </c>
      <c r="K74" s="11">
        <f t="shared" si="33"/>
        <v>0.4854368932038835</v>
      </c>
      <c r="L74" s="11">
        <f t="shared" si="34"/>
        <v>0.28328611898016998</v>
      </c>
      <c r="M74" s="11">
        <f t="shared" si="35"/>
        <v>0.2770083102493075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-0.2666353741265447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0.23617969739895295</v>
      </c>
      <c r="Q74" s="11">
        <f>2*'OddsRatio_working_3-way'!K74*'OddsRatio_working_3-way'!L74*'OddsRatio_working_3-way'!M74</f>
        <v>7.6186999160952576E-2</v>
      </c>
      <c r="R74" s="11">
        <f t="shared" si="36"/>
        <v>0</v>
      </c>
      <c r="S74" s="11">
        <f t="shared" si="37"/>
        <v>-0.88577780863713329</v>
      </c>
      <c r="T74" s="11">
        <f t="shared" si="38"/>
        <v>-0.28573477697972044</v>
      </c>
      <c r="U74" s="11">
        <f>'OddsRatio_working_3-way'!S74-'OddsRatio_working_3-way'!R74^2/3</f>
        <v>-0.88577780863713329</v>
      </c>
      <c r="V74" s="11">
        <f>'OddsRatio_working_3-way'!S74*'OddsRatio_working_3-way'!R74/3-2*'OddsRatio_working_3-way'!R74^3/27-'OddsRatio_working_3-way'!T74</f>
        <v>0.28573477697972044</v>
      </c>
      <c r="W74" s="11">
        <f>'OddsRatio_working_3-way'!V74^2+4*'OddsRatio_working_3-way'!U74^3/27</f>
        <v>-2.13161304419172E-2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0.1604372877618914</v>
      </c>
      <c r="Y74" s="11">
        <f>IF('OddsRatio_working_3-way'!W74&gt;=0,IF('OddsRatio_working_3-way'!V74+SQRT('OddsRatio_working_3-way'!W74)&gt;0,0,PI()),ACOS('OddsRatio_working_3-way'!V74/(2*'OddsRatio_working_3-way'!X74)))</f>
        <v>0.47238101546995082</v>
      </c>
      <c r="Z74" s="11">
        <f>'OddsRatio_working_3-way'!X74^(1/3)*COS('OddsRatio_working_3-way'!Y74/3)</f>
        <v>0.53665536853488538</v>
      </c>
      <c r="AA74" s="11">
        <f>'OddsRatio_working_3-way'!X74^(1/3)*COS(('OddsRatio_working_3-way'!Y74+2*PI())/3)</f>
        <v>-0.34211937571233425</v>
      </c>
      <c r="AB74" s="11">
        <f>'OddsRatio_working_3-way'!X74^(1/3)*COS(('OddsRatio_working_3-way'!Y74+4*PI())/3)</f>
        <v>-0.19453599282255124</v>
      </c>
      <c r="AC74" s="11">
        <f>'OddsRatio_working_3-way'!X74^(1/3)*SIN('OddsRatio_working_3-way'!Y74/3)</f>
        <v>8.5207305839331823E-2</v>
      </c>
      <c r="AD74" s="11">
        <f>'OddsRatio_working_3-way'!X74^(1/3)*SIN(('OddsRatio_working_3-way'!Y74+2*PI())/3)</f>
        <v>0.42215352930884492</v>
      </c>
      <c r="AE74" s="11">
        <f>'OddsRatio_working_3-way'!X74^(1/3)*SIN(('OddsRatio_working_3-way'!Y74+4*PI())/3)</f>
        <v>-0.50736083514817676</v>
      </c>
      <c r="AF74" s="11">
        <f>-'OddsRatio_working_3-way'!U74/(3*'OddsRatio_working_3-way'!X74^(1/3))*COS(('OddsRatio_working_3-way'!Y74)/3)</f>
        <v>0.53665536853488538</v>
      </c>
      <c r="AG74" s="11">
        <f>-'OddsRatio_working_3-way'!U74/(3*'OddsRatio_working_3-way'!X74^(1/3))*COS(('OddsRatio_working_3-way'!Y74+2*PI())/3)</f>
        <v>-0.34211937571233425</v>
      </c>
      <c r="AH74" s="11">
        <f>-'OddsRatio_working_3-way'!U74/(3*'OddsRatio_working_3-way'!X74^(1/3))*COS(('OddsRatio_working_3-way'!Y74+4*PI())/3)</f>
        <v>-0.19453599282255124</v>
      </c>
      <c r="AI74" s="11">
        <f>'OddsRatio_working_3-way'!U74/(3*'OddsRatio_working_3-way'!X74^(1/3))*SIN(('OddsRatio_working_3-way'!Y74)/3)</f>
        <v>-8.5207305839331823E-2</v>
      </c>
      <c r="AJ74" s="11">
        <f>'OddsRatio_working_3-way'!U74/(3*'OddsRatio_working_3-way'!X74^(1/3))*SIN(('OddsRatio_working_3-way'!Y74+2*PI())/3)</f>
        <v>-0.42215352930884492</v>
      </c>
      <c r="AK74" s="11">
        <f>'OddsRatio_working_3-way'!U74/(3*'OddsRatio_working_3-way'!X74^(1/3))*SIN(('OddsRatio_working_3-way'!Y74+4*PI())/3)</f>
        <v>0.50736083514817676</v>
      </c>
      <c r="AL74" s="11">
        <f>'OddsRatio_working_3-way'!Z74+'OddsRatio_working_3-way'!AF74</f>
        <v>1.0733107370697708</v>
      </c>
      <c r="AM74" s="11">
        <f>'OddsRatio_working_3-way'!AA74+'OddsRatio_working_3-way'!AG74</f>
        <v>-0.6842387514246685</v>
      </c>
      <c r="AN74" s="11">
        <f>'OddsRatio_working_3-way'!AB74+'OddsRatio_working_3-way'!AH74</f>
        <v>-0.38907198564510248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1.0733107370697708</v>
      </c>
      <c r="AS74" s="11">
        <f>IF(('OddsRatio_working_3-way'!X74=0),IF(Q74&gt;0,-Q74^(1/3),(-Q74)^(1/3)),'OddsRatio_working_3-way'!AM74-'OddsRatio_working_3-way'!R74/3)</f>
        <v>-0.6842387514246685</v>
      </c>
      <c r="AT74" s="11">
        <f>IF(('OddsRatio_working_3-way'!X74=0),IF(Q74&gt;0,-Q74^(1/3),(-Q74)^(1/3)),'OddsRatio_working_3-way'!AN74-'OddsRatio_working_3-way'!R74/3)</f>
        <v>-0.38907198564510248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2.4900000000000002</v>
      </c>
      <c r="B75" s="4">
        <f>IF('True_Odds_Calculator_3-way'!B76="","",'True_Odds_Calculator_3-way'!B76)</f>
        <v>3.16</v>
      </c>
      <c r="C75" s="4">
        <f>IF('True_Odds_Calculator_3-way'!C76="","",'True_Odds_Calculator_3-way'!C76)</f>
        <v>3.07</v>
      </c>
      <c r="D75" s="9">
        <f t="shared" si="26"/>
        <v>0.38599089820048887</v>
      </c>
      <c r="E75" s="9">
        <f t="shared" si="27"/>
        <v>0.3024774604492334</v>
      </c>
      <c r="F75" s="9">
        <f t="shared" si="28"/>
        <v>0.31153164135027783</v>
      </c>
      <c r="G75" s="9">
        <f t="shared" si="29"/>
        <v>1.0676071571226122</v>
      </c>
      <c r="H75" s="9">
        <f t="shared" si="30"/>
        <v>2.5907346641126923</v>
      </c>
      <c r="I75" s="9">
        <f t="shared" si="31"/>
        <v>3.3060314593848421</v>
      </c>
      <c r="J75" s="9">
        <f t="shared" si="32"/>
        <v>3.2099468152438062</v>
      </c>
      <c r="K75" s="11">
        <f t="shared" si="33"/>
        <v>0.40160642570281119</v>
      </c>
      <c r="L75" s="11">
        <f t="shared" si="34"/>
        <v>0.31645569620253161</v>
      </c>
      <c r="M75" s="11">
        <f t="shared" si="35"/>
        <v>0.32573289902280134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-0.27579447381742361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0.23679428885293369</v>
      </c>
      <c r="Q75" s="11">
        <f>2*'OddsRatio_working_3-way'!K75*'OddsRatio_working_3-way'!L75*'OddsRatio_working_3-way'!M75</f>
        <v>8.2795205892634158E-2</v>
      </c>
      <c r="R75" s="11">
        <f t="shared" si="36"/>
        <v>0</v>
      </c>
      <c r="S75" s="11">
        <f t="shared" si="37"/>
        <v>-0.85858967939180642</v>
      </c>
      <c r="T75" s="11">
        <f t="shared" si="38"/>
        <v>-0.3002061816055267</v>
      </c>
      <c r="U75" s="11">
        <f>'OddsRatio_working_3-way'!S75-'OddsRatio_working_3-way'!R75^2/3</f>
        <v>-0.85858967939180642</v>
      </c>
      <c r="V75" s="11">
        <f>'OddsRatio_working_3-way'!S75*'OddsRatio_working_3-way'!R75/3-2*'OddsRatio_working_3-way'!R75^3/27-'OddsRatio_working_3-way'!T75</f>
        <v>0.3002061816055267</v>
      </c>
      <c r="W75" s="11">
        <f>'OddsRatio_working_3-way'!V75^2+4*'OddsRatio_working_3-way'!U75^3/27</f>
        <v>-3.6439388162426284E-3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0.15310755230426512</v>
      </c>
      <c r="Y75" s="11">
        <f>IF('OddsRatio_working_3-way'!W75&gt;=0,IF('OddsRatio_working_3-way'!V75+SQRT('OddsRatio_working_3-way'!W75)&gt;0,0,PI()),ACOS('OddsRatio_working_3-way'!V75/(2*'OddsRatio_working_3-way'!X75)))</f>
        <v>0.19843248412869618</v>
      </c>
      <c r="Z75" s="11">
        <f>'OddsRatio_working_3-way'!X75^(1/3)*COS('OddsRatio_working_3-way'!Y75/3)</f>
        <v>0.53380357856130611</v>
      </c>
      <c r="AA75" s="11">
        <f>'OddsRatio_working_3-way'!X75^(1/3)*COS(('OddsRatio_working_3-way'!Y75+2*PI())/3)</f>
        <v>-0.2975240766594428</v>
      </c>
      <c r="AB75" s="11">
        <f>'OddsRatio_working_3-way'!X75^(1/3)*COS(('OddsRatio_working_3-way'!Y75+4*PI())/3)</f>
        <v>-0.23627950190186323</v>
      </c>
      <c r="AC75" s="11">
        <f>'OddsRatio_working_3-way'!X75^(1/3)*SIN('OddsRatio_working_3-way'!Y75/3)</f>
        <v>3.5359571722692634E-2</v>
      </c>
      <c r="AD75" s="11">
        <f>'OddsRatio_working_3-way'!X75^(1/3)*SIN(('OddsRatio_working_3-way'!Y75+2*PI())/3)</f>
        <v>0.44460767380378713</v>
      </c>
      <c r="AE75" s="11">
        <f>'OddsRatio_working_3-way'!X75^(1/3)*SIN(('OddsRatio_working_3-way'!Y75+4*PI())/3)</f>
        <v>-0.47996724552647985</v>
      </c>
      <c r="AF75" s="11">
        <f>-'OddsRatio_working_3-way'!U75/(3*'OddsRatio_working_3-way'!X75^(1/3))*COS(('OddsRatio_working_3-way'!Y75)/3)</f>
        <v>0.53380357856130611</v>
      </c>
      <c r="AG75" s="11">
        <f>-'OddsRatio_working_3-way'!U75/(3*'OddsRatio_working_3-way'!X75^(1/3))*COS(('OddsRatio_working_3-way'!Y75+2*PI())/3)</f>
        <v>-0.2975240766594428</v>
      </c>
      <c r="AH75" s="11">
        <f>-'OddsRatio_working_3-way'!U75/(3*'OddsRatio_working_3-way'!X75^(1/3))*COS(('OddsRatio_working_3-way'!Y75+4*PI())/3)</f>
        <v>-0.23627950190186323</v>
      </c>
      <c r="AI75" s="11">
        <f>'OddsRatio_working_3-way'!U75/(3*'OddsRatio_working_3-way'!X75^(1/3))*SIN(('OddsRatio_working_3-way'!Y75)/3)</f>
        <v>-3.5359571722692634E-2</v>
      </c>
      <c r="AJ75" s="11">
        <f>'OddsRatio_working_3-way'!U75/(3*'OddsRatio_working_3-way'!X75^(1/3))*SIN(('OddsRatio_working_3-way'!Y75+2*PI())/3)</f>
        <v>-0.44460767380378713</v>
      </c>
      <c r="AK75" s="11">
        <f>'OddsRatio_working_3-way'!U75/(3*'OddsRatio_working_3-way'!X75^(1/3))*SIN(('OddsRatio_working_3-way'!Y75+4*PI())/3)</f>
        <v>0.47996724552647985</v>
      </c>
      <c r="AL75" s="11">
        <f>'OddsRatio_working_3-way'!Z75+'OddsRatio_working_3-way'!AF75</f>
        <v>1.0676071571226122</v>
      </c>
      <c r="AM75" s="11">
        <f>'OddsRatio_working_3-way'!AA75+'OddsRatio_working_3-way'!AG75</f>
        <v>-0.59504815331888561</v>
      </c>
      <c r="AN75" s="11">
        <f>'OddsRatio_working_3-way'!AB75+'OddsRatio_working_3-way'!AH75</f>
        <v>-0.47255900380372645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1.0676071571226122</v>
      </c>
      <c r="AS75" s="11">
        <f>IF(('OddsRatio_working_3-way'!X75=0),IF(Q75&gt;0,-Q75^(1/3),(-Q75)^(1/3)),'OddsRatio_working_3-way'!AM75-'OddsRatio_working_3-way'!R75/3)</f>
        <v>-0.59504815331888561</v>
      </c>
      <c r="AT75" s="11">
        <f>IF(('OddsRatio_working_3-way'!X75=0),IF(Q75&gt;0,-Q75^(1/3),(-Q75)^(1/3)),'OddsRatio_working_3-way'!AN75-'OddsRatio_working_3-way'!R75/3)</f>
        <v>-0.47255900380372645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3.04</v>
      </c>
      <c r="B76" s="4">
        <f>IF('True_Odds_Calculator_3-way'!B77="","",'True_Odds_Calculator_3-way'!B77)</f>
        <v>3.67</v>
      </c>
      <c r="C76" s="4">
        <f>IF('True_Odds_Calculator_3-way'!C77="","",'True_Odds_Calculator_3-way'!C77)</f>
        <v>2.2000000000000002</v>
      </c>
      <c r="D76" s="9">
        <f t="shared" si="26"/>
        <v>0.31046816840578645</v>
      </c>
      <c r="E76" s="9">
        <f t="shared" si="27"/>
        <v>0.25596256463687539</v>
      </c>
      <c r="F76" s="9">
        <f t="shared" si="28"/>
        <v>0.433569266957338</v>
      </c>
      <c r="G76" s="9">
        <f t="shared" si="29"/>
        <v>1.0886971167984814</v>
      </c>
      <c r="H76" s="9">
        <f t="shared" si="30"/>
        <v>3.2209421182689022</v>
      </c>
      <c r="I76" s="9">
        <f t="shared" si="31"/>
        <v>3.9068213018519446</v>
      </c>
      <c r="J76" s="9">
        <f t="shared" si="32"/>
        <v>2.3064365401581779</v>
      </c>
      <c r="K76" s="11">
        <f t="shared" si="33"/>
        <v>0.32894736842105265</v>
      </c>
      <c r="L76" s="11">
        <f t="shared" si="34"/>
        <v>0.27247956403269757</v>
      </c>
      <c r="M76" s="11">
        <f t="shared" si="35"/>
        <v>0.45454545454545453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-0.26629336531817527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0.24078262910186043</v>
      </c>
      <c r="Q76" s="11">
        <f>2*'OddsRatio_working_3-way'!K76*'OddsRatio_working_3-way'!L76*'OddsRatio_working_3-way'!M76</f>
        <v>8.1483123215519607E-2</v>
      </c>
      <c r="R76" s="11">
        <f t="shared" si="36"/>
        <v>0</v>
      </c>
      <c r="S76" s="11">
        <f t="shared" si="37"/>
        <v>-0.90420063156348696</v>
      </c>
      <c r="T76" s="11">
        <f t="shared" si="38"/>
        <v>-0.30599006144280438</v>
      </c>
      <c r="U76" s="11">
        <f>'OddsRatio_working_3-way'!S76-'OddsRatio_working_3-way'!R76^2/3</f>
        <v>-0.90420063156348696</v>
      </c>
      <c r="V76" s="11">
        <f>'OddsRatio_working_3-way'!S76*'OddsRatio_working_3-way'!R76/3-2*'OddsRatio_working_3-way'!R76^3/27-'OddsRatio_working_3-way'!T76</f>
        <v>0.30599006144280438</v>
      </c>
      <c r="W76" s="11">
        <f>'OddsRatio_working_3-way'!V76^2+4*'OddsRatio_working_3-way'!U76^3/27</f>
        <v>-1.5889378764249174E-2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0.16546849886460291</v>
      </c>
      <c r="Y76" s="11">
        <f>IF('OddsRatio_working_3-way'!W76&gt;=0,IF('OddsRatio_working_3-way'!V76+SQRT('OddsRatio_working_3-way'!W76)&gt;0,0,PI()),ACOS('OddsRatio_working_3-way'!V76/(2*'OddsRatio_working_3-way'!X76)))</f>
        <v>0.39076678780504626</v>
      </c>
      <c r="Z76" s="11">
        <f>'OddsRatio_working_3-way'!X76^(1/3)*COS('OddsRatio_working_3-way'!Y76/3)</f>
        <v>0.54434855839924068</v>
      </c>
      <c r="AA76" s="11">
        <f>'OddsRatio_working_3-way'!X76^(1/3)*COS(('OddsRatio_working_3-way'!Y76+2*PI())/3)</f>
        <v>-0.33392898037591273</v>
      </c>
      <c r="AB76" s="11">
        <f>'OddsRatio_working_3-way'!X76^(1/3)*COS(('OddsRatio_working_3-way'!Y76+4*PI())/3)</f>
        <v>-0.21041957802332822</v>
      </c>
      <c r="AC76" s="11">
        <f>'OddsRatio_working_3-way'!X76^(1/3)*SIN('OddsRatio_working_3-way'!Y76/3)</f>
        <v>7.1308186695714745E-2</v>
      </c>
      <c r="AD76" s="11">
        <f>'OddsRatio_working_3-way'!X76^(1/3)*SIN(('OddsRatio_working_3-way'!Y76+2*PI())/3)</f>
        <v>0.43576558673932214</v>
      </c>
      <c r="AE76" s="11">
        <f>'OddsRatio_working_3-way'!X76^(1/3)*SIN(('OddsRatio_working_3-way'!Y76+4*PI())/3)</f>
        <v>-0.50707377343503668</v>
      </c>
      <c r="AF76" s="11">
        <f>-'OddsRatio_working_3-way'!U76/(3*'OddsRatio_working_3-way'!X76^(1/3))*COS(('OddsRatio_working_3-way'!Y76)/3)</f>
        <v>0.54434855839924057</v>
      </c>
      <c r="AG76" s="11">
        <f>-'OddsRatio_working_3-way'!U76/(3*'OddsRatio_working_3-way'!X76^(1/3))*COS(('OddsRatio_working_3-way'!Y76+2*PI())/3)</f>
        <v>-0.33392898037591268</v>
      </c>
      <c r="AH76" s="11">
        <f>-'OddsRatio_working_3-way'!U76/(3*'OddsRatio_working_3-way'!X76^(1/3))*COS(('OddsRatio_working_3-way'!Y76+4*PI())/3)</f>
        <v>-0.2104195780233282</v>
      </c>
      <c r="AI76" s="11">
        <f>'OddsRatio_working_3-way'!U76/(3*'OddsRatio_working_3-way'!X76^(1/3))*SIN(('OddsRatio_working_3-way'!Y76)/3)</f>
        <v>-7.1308186695714718E-2</v>
      </c>
      <c r="AJ76" s="11">
        <f>'OddsRatio_working_3-way'!U76/(3*'OddsRatio_working_3-way'!X76^(1/3))*SIN(('OddsRatio_working_3-way'!Y76+2*PI())/3)</f>
        <v>-0.43576558673932203</v>
      </c>
      <c r="AK76" s="11">
        <f>'OddsRatio_working_3-way'!U76/(3*'OddsRatio_working_3-way'!X76^(1/3))*SIN(('OddsRatio_working_3-way'!Y76+4*PI())/3)</f>
        <v>0.50707377343503657</v>
      </c>
      <c r="AL76" s="11">
        <f>'OddsRatio_working_3-way'!Z76+'OddsRatio_working_3-way'!AF76</f>
        <v>1.0886971167984814</v>
      </c>
      <c r="AM76" s="11">
        <f>'OddsRatio_working_3-way'!AA76+'OddsRatio_working_3-way'!AG76</f>
        <v>-0.66785796075182535</v>
      </c>
      <c r="AN76" s="11">
        <f>'OddsRatio_working_3-way'!AB76+'OddsRatio_working_3-way'!AH76</f>
        <v>-0.42083915604665645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1.0886971167984814</v>
      </c>
      <c r="AS76" s="11">
        <f>IF(('OddsRatio_working_3-way'!X76=0),IF(Q76&gt;0,-Q76^(1/3),(-Q76)^(1/3)),'OddsRatio_working_3-way'!AM76-'OddsRatio_working_3-way'!R76/3)</f>
        <v>-0.66785796075182535</v>
      </c>
      <c r="AT76" s="11">
        <f>IF(('OddsRatio_working_3-way'!X76=0),IF(Q76&gt;0,-Q76^(1/3),(-Q76)^(1/3)),'OddsRatio_working_3-way'!AN76-'OddsRatio_working_3-way'!R76/3)</f>
        <v>-0.42083915604665645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3.8</v>
      </c>
      <c r="B77" s="4">
        <f>IF('True_Odds_Calculator_3-way'!B78="","",'True_Odds_Calculator_3-way'!B78)</f>
        <v>3.59</v>
      </c>
      <c r="C77" s="4">
        <f>IF('True_Odds_Calculator_3-way'!C78="","",'True_Odds_Calculator_3-way'!C78)</f>
        <v>1.93</v>
      </c>
      <c r="D77" s="9">
        <f t="shared" si="26"/>
        <v>0.24532779266377122</v>
      </c>
      <c r="E77" s="9">
        <f t="shared" si="27"/>
        <v>0.26004653458359672</v>
      </c>
      <c r="F77" s="9">
        <f t="shared" si="28"/>
        <v>0.4946256727526322</v>
      </c>
      <c r="G77" s="9">
        <f t="shared" si="29"/>
        <v>1.0986353621326559</v>
      </c>
      <c r="H77" s="9">
        <f t="shared" si="30"/>
        <v>4.0761790139714362</v>
      </c>
      <c r="I77" s="9">
        <f t="shared" si="31"/>
        <v>3.8454655879235786</v>
      </c>
      <c r="J77" s="9">
        <f t="shared" si="32"/>
        <v>2.0217308867833701</v>
      </c>
      <c r="K77" s="11">
        <f t="shared" si="33"/>
        <v>0.26315789473684209</v>
      </c>
      <c r="L77" s="11">
        <f t="shared" si="34"/>
        <v>0.2785515320334262</v>
      </c>
      <c r="M77" s="11">
        <f t="shared" si="35"/>
        <v>0.5181347150259068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-0.25615650539745827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0.24003895315670218</v>
      </c>
      <c r="Q77" s="11">
        <f>2*'OddsRatio_working_3-way'!K77*'OddsRatio_working_3-way'!L77*'OddsRatio_working_3-way'!M77</f>
        <v>7.5961694036931066E-2</v>
      </c>
      <c r="R77" s="11">
        <f t="shared" si="36"/>
        <v>0</v>
      </c>
      <c r="S77" s="11">
        <f t="shared" si="37"/>
        <v>-0.93707927809310276</v>
      </c>
      <c r="T77" s="11">
        <f t="shared" si="38"/>
        <v>-0.29654407534591859</v>
      </c>
      <c r="U77" s="11">
        <f>'OddsRatio_working_3-way'!S77-'OddsRatio_working_3-way'!R77^2/3</f>
        <v>-0.93707927809310276</v>
      </c>
      <c r="V77" s="11">
        <f>'OddsRatio_working_3-way'!S77*'OddsRatio_working_3-way'!R77/3-2*'OddsRatio_working_3-way'!R77^3/27-'OddsRatio_working_3-way'!T77</f>
        <v>0.29654407534591859</v>
      </c>
      <c r="W77" s="11">
        <f>'OddsRatio_working_3-way'!V77^2+4*'OddsRatio_working_3-way'!U77^3/27</f>
        <v>-3.3967653124204286E-2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0.17457522858854441</v>
      </c>
      <c r="Y77" s="11">
        <f>IF('OddsRatio_working_3-way'!W77&gt;=0,IF('OddsRatio_working_3-way'!V77+SQRT('OddsRatio_working_3-way'!W77)&gt;0,0,PI()),ACOS('OddsRatio_working_3-way'!V77/(2*'OddsRatio_working_3-way'!X77)))</f>
        <v>0.55608096478970181</v>
      </c>
      <c r="Z77" s="11">
        <f>'OddsRatio_working_3-way'!X77^(1/3)*COS('OddsRatio_working_3-way'!Y77/3)</f>
        <v>0.54931768106632795</v>
      </c>
      <c r="AA77" s="11">
        <f>'OddsRatio_working_3-way'!X77^(1/3)*COS(('OddsRatio_working_3-way'!Y77+2*PI())/3)</f>
        <v>-0.36386300789214815</v>
      </c>
      <c r="AB77" s="11">
        <f>'OddsRatio_working_3-way'!X77^(1/3)*COS(('OddsRatio_working_3-way'!Y77+4*PI())/3)</f>
        <v>-0.18545467317417999</v>
      </c>
      <c r="AC77" s="11">
        <f>'OddsRatio_working_3-way'!X77^(1/3)*SIN('OddsRatio_working_3-way'!Y77/3)</f>
        <v>0.10300410007509191</v>
      </c>
      <c r="AD77" s="11">
        <f>'OddsRatio_working_3-way'!X77^(1/3)*SIN(('OddsRatio_working_3-way'!Y77+2*PI())/3)</f>
        <v>0.42422101651385224</v>
      </c>
      <c r="AE77" s="11">
        <f>'OddsRatio_working_3-way'!X77^(1/3)*SIN(('OddsRatio_working_3-way'!Y77+4*PI())/3)</f>
        <v>-0.527225116588944</v>
      </c>
      <c r="AF77" s="11">
        <f>-'OddsRatio_working_3-way'!U77/(3*'OddsRatio_working_3-way'!X77^(1/3))*COS(('OddsRatio_working_3-way'!Y77)/3)</f>
        <v>0.54931768106632795</v>
      </c>
      <c r="AG77" s="11">
        <f>-'OddsRatio_working_3-way'!U77/(3*'OddsRatio_working_3-way'!X77^(1/3))*COS(('OddsRatio_working_3-way'!Y77+2*PI())/3)</f>
        <v>-0.36386300789214815</v>
      </c>
      <c r="AH77" s="11">
        <f>-'OddsRatio_working_3-way'!U77/(3*'OddsRatio_working_3-way'!X77^(1/3))*COS(('OddsRatio_working_3-way'!Y77+4*PI())/3)</f>
        <v>-0.18545467317417999</v>
      </c>
      <c r="AI77" s="11">
        <f>'OddsRatio_working_3-way'!U77/(3*'OddsRatio_working_3-way'!X77^(1/3))*SIN(('OddsRatio_working_3-way'!Y77)/3)</f>
        <v>-0.10300410007509191</v>
      </c>
      <c r="AJ77" s="11">
        <f>'OddsRatio_working_3-way'!U77/(3*'OddsRatio_working_3-way'!X77^(1/3))*SIN(('OddsRatio_working_3-way'!Y77+2*PI())/3)</f>
        <v>-0.42422101651385224</v>
      </c>
      <c r="AK77" s="11">
        <f>'OddsRatio_working_3-way'!U77/(3*'OddsRatio_working_3-way'!X77^(1/3))*SIN(('OddsRatio_working_3-way'!Y77+4*PI())/3)</f>
        <v>0.527225116588944</v>
      </c>
      <c r="AL77" s="11">
        <f>'OddsRatio_working_3-way'!Z77+'OddsRatio_working_3-way'!AF77</f>
        <v>1.0986353621326559</v>
      </c>
      <c r="AM77" s="11">
        <f>'OddsRatio_working_3-way'!AA77+'OddsRatio_working_3-way'!AG77</f>
        <v>-0.7277260157842963</v>
      </c>
      <c r="AN77" s="11">
        <f>'OddsRatio_working_3-way'!AB77+'OddsRatio_working_3-way'!AH77</f>
        <v>-0.37090934634835998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1.0986353621326559</v>
      </c>
      <c r="AS77" s="11">
        <f>IF(('OddsRatio_working_3-way'!X77=0),IF(Q77&gt;0,-Q77^(1/3),(-Q77)^(1/3)),'OddsRatio_working_3-way'!AM77-'OddsRatio_working_3-way'!R77/3)</f>
        <v>-0.7277260157842963</v>
      </c>
      <c r="AT77" s="11">
        <f>IF(('OddsRatio_working_3-way'!X77=0),IF(Q77&gt;0,-Q77^(1/3),(-Q77)^(1/3)),'OddsRatio_working_3-way'!AN77-'OddsRatio_working_3-way'!R77/3)</f>
        <v>-0.37090934634835998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2.21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3.15</v>
      </c>
      <c r="D78" s="9">
        <f t="shared" si="26"/>
        <v>0.43169714281595367</v>
      </c>
      <c r="E78" s="9">
        <f t="shared" si="27"/>
        <v>0.26882335969502613</v>
      </c>
      <c r="F78" s="9">
        <f t="shared" si="28"/>
        <v>0.29947949748902025</v>
      </c>
      <c r="G78" s="9">
        <f t="shared" si="29"/>
        <v>1.0879659284587126</v>
      </c>
      <c r="H78" s="9">
        <f t="shared" si="30"/>
        <v>2.3164387734350425</v>
      </c>
      <c r="I78" s="9">
        <f t="shared" si="31"/>
        <v>3.7199148211467814</v>
      </c>
      <c r="J78" s="9">
        <f t="shared" si="32"/>
        <v>3.3391267461862317</v>
      </c>
      <c r="K78" s="11">
        <f t="shared" si="33"/>
        <v>0.45248868778280543</v>
      </c>
      <c r="L78" s="11">
        <f t="shared" si="34"/>
        <v>0.2857142857142857</v>
      </c>
      <c r="M78" s="11">
        <f t="shared" si="35"/>
        <v>0.31746031746031744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-0.26692728373400632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0.24050645899385389</v>
      </c>
      <c r="Q78" s="11">
        <f>2*'OddsRatio_working_3-way'!K78*'OddsRatio_working_3-way'!L78*'OddsRatio_working_3-way'!M78</f>
        <v>8.2084115697561064E-2</v>
      </c>
      <c r="R78" s="11">
        <f t="shared" si="36"/>
        <v>0</v>
      </c>
      <c r="S78" s="11">
        <f t="shared" si="37"/>
        <v>-0.90101864309052482</v>
      </c>
      <c r="T78" s="11">
        <f t="shared" si="38"/>
        <v>-0.3075148952527389</v>
      </c>
      <c r="U78" s="11">
        <f>'OddsRatio_working_3-way'!S78-'OddsRatio_working_3-way'!R78^2/3</f>
        <v>-0.90101864309052482</v>
      </c>
      <c r="V78" s="11">
        <f>'OddsRatio_working_3-way'!S78*'OddsRatio_working_3-way'!R78/3-2*'OddsRatio_working_3-way'!R78^3/27-'OddsRatio_working_3-way'!T78</f>
        <v>0.3075148952527389</v>
      </c>
      <c r="W78" s="11">
        <f>'OddsRatio_working_3-way'!V78^2+4*'OddsRatio_working_3-way'!U78^3/27</f>
        <v>-1.38017159203737E-2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0.16459581307150303</v>
      </c>
      <c r="Y78" s="11">
        <f>IF('OddsRatio_working_3-way'!W78&gt;=0,IF('OddsRatio_working_3-way'!V78+SQRT('OddsRatio_working_3-way'!W78)&gt;0,0,PI()),ACOS('OddsRatio_working_3-way'!V78/(2*'OddsRatio_working_3-way'!X78)))</f>
        <v>0.36492190752948739</v>
      </c>
      <c r="Z78" s="11">
        <f>'OddsRatio_working_3-way'!X78^(1/3)*COS('OddsRatio_working_3-way'!Y78/3)</f>
        <v>0.54398296422935644</v>
      </c>
      <c r="AA78" s="11">
        <f>'OddsRatio_working_3-way'!X78^(1/3)*COS(('OddsRatio_working_3-way'!Y78+2*PI())/3)</f>
        <v>-0.32958107964594491</v>
      </c>
      <c r="AB78" s="11">
        <f>'OddsRatio_working_3-way'!X78^(1/3)*COS(('OddsRatio_working_3-way'!Y78+4*PI())/3)</f>
        <v>-0.21440188458341167</v>
      </c>
      <c r="AC78" s="11">
        <f>'OddsRatio_working_3-way'!X78^(1/3)*SIN('OddsRatio_working_3-way'!Y78/3)</f>
        <v>6.6498739274398228E-2</v>
      </c>
      <c r="AD78" s="11">
        <f>'OddsRatio_working_3-way'!X78^(1/3)*SIN(('OddsRatio_working_3-way'!Y78+2*PI())/3)</f>
        <v>0.43785369661138529</v>
      </c>
      <c r="AE78" s="11">
        <f>'OddsRatio_working_3-way'!X78^(1/3)*SIN(('OddsRatio_working_3-way'!Y78+4*PI())/3)</f>
        <v>-0.50435243588578327</v>
      </c>
      <c r="AF78" s="11">
        <f>-'OddsRatio_working_3-way'!U78/(3*'OddsRatio_working_3-way'!X78^(1/3))*COS(('OddsRatio_working_3-way'!Y78)/3)</f>
        <v>0.54398296422935632</v>
      </c>
      <c r="AG78" s="11">
        <f>-'OddsRatio_working_3-way'!U78/(3*'OddsRatio_working_3-way'!X78^(1/3))*COS(('OddsRatio_working_3-way'!Y78+2*PI())/3)</f>
        <v>-0.32958107964594485</v>
      </c>
      <c r="AH78" s="11">
        <f>-'OddsRatio_working_3-way'!U78/(3*'OddsRatio_working_3-way'!X78^(1/3))*COS(('OddsRatio_working_3-way'!Y78+4*PI())/3)</f>
        <v>-0.21440188458341164</v>
      </c>
      <c r="AI78" s="11">
        <f>'OddsRatio_working_3-way'!U78/(3*'OddsRatio_working_3-way'!X78^(1/3))*SIN(('OddsRatio_working_3-way'!Y78)/3)</f>
        <v>-6.6498739274398214E-2</v>
      </c>
      <c r="AJ78" s="11">
        <f>'OddsRatio_working_3-way'!U78/(3*'OddsRatio_working_3-way'!X78^(1/3))*SIN(('OddsRatio_working_3-way'!Y78+2*PI())/3)</f>
        <v>-0.43785369661138518</v>
      </c>
      <c r="AK78" s="11">
        <f>'OddsRatio_working_3-way'!U78/(3*'OddsRatio_working_3-way'!X78^(1/3))*SIN(('OddsRatio_working_3-way'!Y78+4*PI())/3)</f>
        <v>0.50435243588578316</v>
      </c>
      <c r="AL78" s="11">
        <f>'OddsRatio_working_3-way'!Z78+'OddsRatio_working_3-way'!AF78</f>
        <v>1.0879659284587126</v>
      </c>
      <c r="AM78" s="11">
        <f>'OddsRatio_working_3-way'!AA78+'OddsRatio_working_3-way'!AG78</f>
        <v>-0.6591621592918897</v>
      </c>
      <c r="AN78" s="11">
        <f>'OddsRatio_working_3-way'!AB78+'OddsRatio_working_3-way'!AH78</f>
        <v>-0.42880376916682328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1.0879659284587126</v>
      </c>
      <c r="AS78" s="11">
        <f>IF(('OddsRatio_working_3-way'!X78=0),IF(Q78&gt;0,-Q78^(1/3),(-Q78)^(1/3)),'OddsRatio_working_3-way'!AM78-'OddsRatio_working_3-way'!R78/3)</f>
        <v>-0.6591621592918897</v>
      </c>
      <c r="AT78" s="11">
        <f>IF(('OddsRatio_working_3-way'!X78=0),IF(Q78&gt;0,-Q78^(1/3),(-Q78)^(1/3)),'OddsRatio_working_3-way'!AN78-'OddsRatio_working_3-way'!R78/3)</f>
        <v>-0.42880376916682328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3.74</v>
      </c>
      <c r="C79" s="4">
        <f>IF('True_Odds_Calculator_3-way'!C80="","",'True_Odds_Calculator_3-way'!C80)</f>
        <v>4.3</v>
      </c>
      <c r="D79" s="9">
        <f t="shared" si="26"/>
        <v>0.534981244121152</v>
      </c>
      <c r="E79" s="9">
        <f t="shared" si="27"/>
        <v>0.24907975424889128</v>
      </c>
      <c r="F79" s="9">
        <f t="shared" si="28"/>
        <v>0.21593900162995666</v>
      </c>
      <c r="G79" s="9">
        <f t="shared" si="29"/>
        <v>1.1002840623365897</v>
      </c>
      <c r="H79" s="9">
        <f t="shared" si="30"/>
        <v>1.8692244092459056</v>
      </c>
      <c r="I79" s="9">
        <f t="shared" si="31"/>
        <v>4.0147783308022564</v>
      </c>
      <c r="J79" s="9">
        <f t="shared" si="32"/>
        <v>4.6309374057107453</v>
      </c>
      <c r="K79" s="11">
        <f t="shared" si="33"/>
        <v>0.55865921787709494</v>
      </c>
      <c r="L79" s="11">
        <f t="shared" si="34"/>
        <v>0.26737967914438499</v>
      </c>
      <c r="M79" s="11">
        <f t="shared" si="35"/>
        <v>0.23255813953488372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-0.24814098693914344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0.23726168748293486</v>
      </c>
      <c r="Q79" s="11">
        <f>2*'OddsRatio_working_3-way'!K79*'OddsRatio_working_3-way'!L79*'OddsRatio_working_3-way'!M79</f>
        <v>6.9476336012572429E-2</v>
      </c>
      <c r="R79" s="11">
        <f t="shared" si="36"/>
        <v>0</v>
      </c>
      <c r="S79" s="11">
        <f t="shared" si="37"/>
        <v>-0.95615678171346707</v>
      </c>
      <c r="T79" s="11">
        <f t="shared" si="38"/>
        <v>-0.27998734457202551</v>
      </c>
      <c r="U79" s="11">
        <f>'OddsRatio_working_3-way'!S79-'OddsRatio_working_3-way'!R79^2/3</f>
        <v>-0.95615678171346707</v>
      </c>
      <c r="V79" s="11">
        <f>'OddsRatio_working_3-way'!S79*'OddsRatio_working_3-way'!R79/3-2*'OddsRatio_working_3-way'!R79^3/27-'OddsRatio_working_3-way'!T79</f>
        <v>0.27998734457202551</v>
      </c>
      <c r="W79" s="11">
        <f>'OddsRatio_working_3-way'!V79^2+4*'OddsRatio_working_3-way'!U79^3/27</f>
        <v>-5.1111198265725397E-2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0.17993339836326908</v>
      </c>
      <c r="Y79" s="11">
        <f>IF('OddsRatio_working_3-way'!W79&gt;=0,IF('OddsRatio_working_3-way'!V79+SQRT('OddsRatio_working_3-way'!W79)&gt;0,0,PI()),ACOS('OddsRatio_working_3-way'!V79/(2*'OddsRatio_working_3-way'!X79)))</f>
        <v>0.67927163677099378</v>
      </c>
      <c r="Z79" s="11">
        <f>'OddsRatio_working_3-way'!X79^(1/3)*COS('OddsRatio_working_3-way'!Y79/3)</f>
        <v>0.55014203116829496</v>
      </c>
      <c r="AA79" s="11">
        <f>'OddsRatio_working_3-way'!X79^(1/3)*COS(('OddsRatio_working_3-way'!Y79+2*PI())/3)</f>
        <v>-0.38482986299465882</v>
      </c>
      <c r="AB79" s="11">
        <f>'OddsRatio_working_3-way'!X79^(1/3)*COS(('OddsRatio_working_3-way'!Y79+4*PI())/3)</f>
        <v>-0.16531216817363625</v>
      </c>
      <c r="AC79" s="11">
        <f>'OddsRatio_working_3-way'!X79^(1/3)*SIN('OddsRatio_working_3-way'!Y79/3)</f>
        <v>0.12673860019680344</v>
      </c>
      <c r="AD79" s="11">
        <f>'OddsRatio_working_3-way'!X79^(1/3)*SIN(('OddsRatio_working_3-way'!Y79+2*PI())/3)</f>
        <v>0.4130676745829121</v>
      </c>
      <c r="AE79" s="11">
        <f>'OddsRatio_working_3-way'!X79^(1/3)*SIN(('OddsRatio_working_3-way'!Y79+4*PI())/3)</f>
        <v>-0.53980627477971554</v>
      </c>
      <c r="AF79" s="11">
        <f>-'OddsRatio_working_3-way'!U79/(3*'OddsRatio_working_3-way'!X79^(1/3))*COS(('OddsRatio_working_3-way'!Y79)/3)</f>
        <v>0.55014203116829474</v>
      </c>
      <c r="AG79" s="11">
        <f>-'OddsRatio_working_3-way'!U79/(3*'OddsRatio_working_3-way'!X79^(1/3))*COS(('OddsRatio_working_3-way'!Y79+2*PI())/3)</f>
        <v>-0.38482986299465866</v>
      </c>
      <c r="AH79" s="11">
        <f>-'OddsRatio_working_3-way'!U79/(3*'OddsRatio_working_3-way'!X79^(1/3))*COS(('OddsRatio_working_3-way'!Y79+4*PI())/3)</f>
        <v>-0.1653121681736362</v>
      </c>
      <c r="AI79" s="11">
        <f>'OddsRatio_working_3-way'!U79/(3*'OddsRatio_working_3-way'!X79^(1/3))*SIN(('OddsRatio_working_3-way'!Y79)/3)</f>
        <v>-0.12673860019680339</v>
      </c>
      <c r="AJ79" s="11">
        <f>'OddsRatio_working_3-way'!U79/(3*'OddsRatio_working_3-way'!X79^(1/3))*SIN(('OddsRatio_working_3-way'!Y79+2*PI())/3)</f>
        <v>-0.41306767458291194</v>
      </c>
      <c r="AK79" s="11">
        <f>'OddsRatio_working_3-way'!U79/(3*'OddsRatio_working_3-way'!X79^(1/3))*SIN(('OddsRatio_working_3-way'!Y79+4*PI())/3)</f>
        <v>0.53980627477971532</v>
      </c>
      <c r="AL79" s="11">
        <f>'OddsRatio_working_3-way'!Z79+'OddsRatio_working_3-way'!AF79</f>
        <v>1.1002840623365897</v>
      </c>
      <c r="AM79" s="11">
        <f>'OddsRatio_working_3-way'!AA79+'OddsRatio_working_3-way'!AG79</f>
        <v>-0.76965972598931742</v>
      </c>
      <c r="AN79" s="11">
        <f>'OddsRatio_working_3-way'!AB79+'OddsRatio_working_3-way'!AH79</f>
        <v>-0.33062433634727245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1.1002840623365897</v>
      </c>
      <c r="AS79" s="11">
        <f>IF(('OddsRatio_working_3-way'!X79=0),IF(Q79&gt;0,-Q79^(1/3),(-Q79)^(1/3)),'OddsRatio_working_3-way'!AM79-'OddsRatio_working_3-way'!R79/3)</f>
        <v>-0.76965972598931742</v>
      </c>
      <c r="AT79" s="11">
        <f>IF(('OddsRatio_working_3-way'!X79=0),IF(Q79&gt;0,-Q79^(1/3),(-Q79)^(1/3)),'OddsRatio_working_3-way'!AN79-'OddsRatio_working_3-way'!R79/3)</f>
        <v>-0.33062433634727245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2.25</v>
      </c>
      <c r="B80" s="4">
        <f>IF('True_Odds_Calculator_3-way'!B81="","",'True_Odds_Calculator_3-way'!B81)</f>
        <v>3.37</v>
      </c>
      <c r="C80" s="4">
        <f>IF('True_Odds_Calculator_3-way'!C81="","",'True_Odds_Calculator_3-way'!C81)</f>
        <v>3.18</v>
      </c>
      <c r="D80" s="9">
        <f t="shared" si="26"/>
        <v>0.42382407095521346</v>
      </c>
      <c r="E80" s="9">
        <f t="shared" si="27"/>
        <v>0.27952056429874439</v>
      </c>
      <c r="F80" s="9">
        <f t="shared" si="28"/>
        <v>0.29665536474604232</v>
      </c>
      <c r="G80" s="9">
        <f t="shared" si="29"/>
        <v>1.0875756589213121</v>
      </c>
      <c r="H80" s="9">
        <f t="shared" si="30"/>
        <v>2.3594695736516402</v>
      </c>
      <c r="I80" s="9">
        <f t="shared" si="31"/>
        <v>3.5775543116435102</v>
      </c>
      <c r="J80" s="9">
        <f t="shared" si="32"/>
        <v>3.3709149364484601</v>
      </c>
      <c r="K80" s="11">
        <f t="shared" si="33"/>
        <v>0.44444444444444442</v>
      </c>
      <c r="L80" s="11">
        <f t="shared" si="34"/>
        <v>0.29673590504451036</v>
      </c>
      <c r="M80" s="11">
        <f t="shared" si="35"/>
        <v>0.31446540880503143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-0.2678399243541173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0.24054063581525642</v>
      </c>
      <c r="Q80" s="11">
        <f>2*'OddsRatio_working_3-way'!K80*'OddsRatio_working_3-way'!L80*'OddsRatio_working_3-way'!M80</f>
        <v>8.2945046832847064E-2</v>
      </c>
      <c r="R80" s="11">
        <f t="shared" si="36"/>
        <v>0</v>
      </c>
      <c r="S80" s="11">
        <f t="shared" si="37"/>
        <v>-0.89807610420779593</v>
      </c>
      <c r="T80" s="11">
        <f t="shared" si="38"/>
        <v>-0.30968141524406761</v>
      </c>
      <c r="U80" s="11">
        <f>'OddsRatio_working_3-way'!S80-'OddsRatio_working_3-way'!R80^2/3</f>
        <v>-0.89807610420779593</v>
      </c>
      <c r="V80" s="11">
        <f>'OddsRatio_working_3-way'!S80*'OddsRatio_working_3-way'!R80/3-2*'OddsRatio_working_3-way'!R80^3/27-'OddsRatio_working_3-way'!T80</f>
        <v>0.30968141524406761</v>
      </c>
      <c r="W80" s="11">
        <f>'OddsRatio_working_3-way'!V80^2+4*'OddsRatio_working_3-way'!U80^3/27</f>
        <v>-1.1406298062273779E-2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0.16379016836324642</v>
      </c>
      <c r="Y80" s="11">
        <f>IF('OddsRatio_working_3-way'!W80&gt;=0,IF('OddsRatio_working_3-way'!V80+SQRT('OddsRatio_working_3-way'!W80)&gt;0,0,PI()),ACOS('OddsRatio_working_3-way'!V80/(2*'OddsRatio_working_3-way'!X80)))</f>
        <v>0.33209864953035084</v>
      </c>
      <c r="Z80" s="11">
        <f>'OddsRatio_working_3-way'!X80^(1/3)*COS('OddsRatio_working_3-way'!Y80/3)</f>
        <v>0.54378782946065607</v>
      </c>
      <c r="AA80" s="11">
        <f>'OddsRatio_working_3-way'!X80^(1/3)*COS(('OddsRatio_working_3-way'!Y80+2*PI())/3)</f>
        <v>-0.32424010322385871</v>
      </c>
      <c r="AB80" s="11">
        <f>'OddsRatio_working_3-way'!X80^(1/3)*COS(('OddsRatio_working_3-way'!Y80+4*PI())/3)</f>
        <v>-0.21954772623679714</v>
      </c>
      <c r="AC80" s="11">
        <f>'OddsRatio_working_3-way'!X80^(1/3)*SIN('OddsRatio_working_3-way'!Y80/3)</f>
        <v>6.0444172035581736E-2</v>
      </c>
      <c r="AD80" s="11">
        <f>'OddsRatio_working_3-way'!X80^(1/3)*SIN(('OddsRatio_working_3-way'!Y80+2*PI())/3)</f>
        <v>0.4407119885639374</v>
      </c>
      <c r="AE80" s="11">
        <f>'OddsRatio_working_3-way'!X80^(1/3)*SIN(('OddsRatio_working_3-way'!Y80+4*PI())/3)</f>
        <v>-0.50115616059951917</v>
      </c>
      <c r="AF80" s="11">
        <f>-'OddsRatio_working_3-way'!U80/(3*'OddsRatio_working_3-way'!X80^(1/3))*COS(('OddsRatio_working_3-way'!Y80)/3)</f>
        <v>0.54378782946065607</v>
      </c>
      <c r="AG80" s="11">
        <f>-'OddsRatio_working_3-way'!U80/(3*'OddsRatio_working_3-way'!X80^(1/3))*COS(('OddsRatio_working_3-way'!Y80+2*PI())/3)</f>
        <v>-0.32424010322385871</v>
      </c>
      <c r="AH80" s="11">
        <f>-'OddsRatio_working_3-way'!U80/(3*'OddsRatio_working_3-way'!X80^(1/3))*COS(('OddsRatio_working_3-way'!Y80+4*PI())/3)</f>
        <v>-0.21954772623679714</v>
      </c>
      <c r="AI80" s="11">
        <f>'OddsRatio_working_3-way'!U80/(3*'OddsRatio_working_3-way'!X80^(1/3))*SIN(('OddsRatio_working_3-way'!Y80)/3)</f>
        <v>-6.0444172035581736E-2</v>
      </c>
      <c r="AJ80" s="11">
        <f>'OddsRatio_working_3-way'!U80/(3*'OddsRatio_working_3-way'!X80^(1/3))*SIN(('OddsRatio_working_3-way'!Y80+2*PI())/3)</f>
        <v>-0.4407119885639374</v>
      </c>
      <c r="AK80" s="11">
        <f>'OddsRatio_working_3-way'!U80/(3*'OddsRatio_working_3-way'!X80^(1/3))*SIN(('OddsRatio_working_3-way'!Y80+4*PI())/3)</f>
        <v>0.50115616059951917</v>
      </c>
      <c r="AL80" s="11">
        <f>'OddsRatio_working_3-way'!Z80+'OddsRatio_working_3-way'!AF80</f>
        <v>1.0875756589213121</v>
      </c>
      <c r="AM80" s="11">
        <f>'OddsRatio_working_3-way'!AA80+'OddsRatio_working_3-way'!AG80</f>
        <v>-0.64848020644771742</v>
      </c>
      <c r="AN80" s="11">
        <f>'OddsRatio_working_3-way'!AB80+'OddsRatio_working_3-way'!AH80</f>
        <v>-0.43909545247359427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1.0875756589213121</v>
      </c>
      <c r="AS80" s="11">
        <f>IF(('OddsRatio_working_3-way'!X80=0),IF(Q80&gt;0,-Q80^(1/3),(-Q80)^(1/3)),'OddsRatio_working_3-way'!AM80-'OddsRatio_working_3-way'!R80/3)</f>
        <v>-0.64848020644771742</v>
      </c>
      <c r="AT80" s="11">
        <f>IF(('OddsRatio_working_3-way'!X80=0),IF(Q80&gt;0,-Q80^(1/3),(-Q80)^(1/3)),'OddsRatio_working_3-way'!AN80-'OddsRatio_working_3-way'!R80/3)</f>
        <v>-0.43909545247359427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</v>
      </c>
      <c r="B81" s="4">
        <f>IF('True_Odds_Calculator_3-way'!B82="","",'True_Odds_Calculator_3-way'!B82)</f>
        <v>3.59</v>
      </c>
      <c r="C81" s="4">
        <f>IF('True_Odds_Calculator_3-way'!C82="","",'True_Odds_Calculator_3-way'!C82)</f>
        <v>1.88</v>
      </c>
      <c r="D81" s="9">
        <f t="shared" si="26"/>
        <v>0.23241554866410713</v>
      </c>
      <c r="E81" s="9">
        <f t="shared" si="27"/>
        <v>0.25965409644188342</v>
      </c>
      <c r="F81" s="9">
        <f t="shared" si="28"/>
        <v>0.50793035489400928</v>
      </c>
      <c r="G81" s="9">
        <f t="shared" si="29"/>
        <v>1.1008793742470666</v>
      </c>
      <c r="H81" s="9">
        <f t="shared" si="30"/>
        <v>4.3026381227412003</v>
      </c>
      <c r="I81" s="9">
        <f t="shared" si="31"/>
        <v>3.8512775792999019</v>
      </c>
      <c r="J81" s="9">
        <f t="shared" si="32"/>
        <v>1.9687738493374189</v>
      </c>
      <c r="K81" s="11">
        <f t="shared" si="33"/>
        <v>0.25</v>
      </c>
      <c r="L81" s="11">
        <f t="shared" si="34"/>
        <v>0.2785515320334262</v>
      </c>
      <c r="M81" s="11">
        <f t="shared" si="35"/>
        <v>0.53191489361702127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-0.25327446215847804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0.23965803354471643</v>
      </c>
      <c r="Q81" s="11">
        <f>2*'OddsRatio_working_3-way'!K81*'OddsRatio_working_3-way'!L81*'OddsRatio_working_3-way'!M81</f>
        <v>7.4082854264209089E-2</v>
      </c>
      <c r="R81" s="11">
        <f t="shared" si="36"/>
        <v>0</v>
      </c>
      <c r="S81" s="11">
        <f t="shared" si="37"/>
        <v>-0.94623844623844633</v>
      </c>
      <c r="T81" s="11">
        <f t="shared" si="38"/>
        <v>-0.29250029250029247</v>
      </c>
      <c r="U81" s="11">
        <f>'OddsRatio_working_3-way'!S81-'OddsRatio_working_3-way'!R81^2/3</f>
        <v>-0.94623844623844633</v>
      </c>
      <c r="V81" s="11">
        <f>'OddsRatio_working_3-way'!S81*'OddsRatio_working_3-way'!R81/3-2*'OddsRatio_working_3-way'!R81^3/27-'OddsRatio_working_3-way'!T81</f>
        <v>0.29250029250029247</v>
      </c>
      <c r="W81" s="11">
        <f>'OddsRatio_working_3-way'!V81^2+4*'OddsRatio_working_3-way'!U81^3/27</f>
        <v>-3.9959262655300962E-2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0.17714096347828304</v>
      </c>
      <c r="Y81" s="11">
        <f>IF('OddsRatio_working_3-way'!W81&gt;=0,IF('OddsRatio_working_3-way'!V81+SQRT('OddsRatio_working_3-way'!W81)&gt;0,0,PI()),ACOS('OddsRatio_working_3-way'!V81/(2*'OddsRatio_working_3-way'!X81)))</f>
        <v>0.59950592450927187</v>
      </c>
      <c r="Z81" s="11">
        <f>'OddsRatio_working_3-way'!X81^(1/3)*COS('OddsRatio_working_3-way'!Y81/3)</f>
        <v>0.55043968712353331</v>
      </c>
      <c r="AA81" s="11">
        <f>'OddsRatio_working_3-way'!X81^(1/3)*COS(('OddsRatio_working_3-way'!Y81+2*PI())/3)</f>
        <v>-0.37176892273459833</v>
      </c>
      <c r="AB81" s="11">
        <f>'OddsRatio_working_3-way'!X81^(1/3)*COS(('OddsRatio_working_3-way'!Y81+4*PI())/3)</f>
        <v>-0.17867076438893517</v>
      </c>
      <c r="AC81" s="11">
        <f>'OddsRatio_working_3-way'!X81^(1/3)*SIN('OddsRatio_working_3-way'!Y81/3)</f>
        <v>0.11148527370088968</v>
      </c>
      <c r="AD81" s="11">
        <f>'OddsRatio_working_3-way'!X81^(1/3)*SIN(('OddsRatio_working_3-way'!Y81+2*PI())/3)</f>
        <v>0.42095211544969319</v>
      </c>
      <c r="AE81" s="11">
        <f>'OddsRatio_working_3-way'!X81^(1/3)*SIN(('OddsRatio_working_3-way'!Y81+4*PI())/3)</f>
        <v>-0.53243738915058281</v>
      </c>
      <c r="AF81" s="11">
        <f>-'OddsRatio_working_3-way'!U81/(3*'OddsRatio_working_3-way'!X81^(1/3))*COS(('OddsRatio_working_3-way'!Y81)/3)</f>
        <v>0.55043968712353319</v>
      </c>
      <c r="AG81" s="11">
        <f>-'OddsRatio_working_3-way'!U81/(3*'OddsRatio_working_3-way'!X81^(1/3))*COS(('OddsRatio_working_3-way'!Y81+2*PI())/3)</f>
        <v>-0.37176892273459822</v>
      </c>
      <c r="AH81" s="11">
        <f>-'OddsRatio_working_3-way'!U81/(3*'OddsRatio_working_3-way'!X81^(1/3))*COS(('OddsRatio_working_3-way'!Y81+4*PI())/3)</f>
        <v>-0.17867076438893512</v>
      </c>
      <c r="AI81" s="11">
        <f>'OddsRatio_working_3-way'!U81/(3*'OddsRatio_working_3-way'!X81^(1/3))*SIN(('OddsRatio_working_3-way'!Y81)/3)</f>
        <v>-0.11148527370088966</v>
      </c>
      <c r="AJ81" s="11">
        <f>'OddsRatio_working_3-way'!U81/(3*'OddsRatio_working_3-way'!X81^(1/3))*SIN(('OddsRatio_working_3-way'!Y81+2*PI())/3)</f>
        <v>-0.42095211544969313</v>
      </c>
      <c r="AK81" s="11">
        <f>'OddsRatio_working_3-way'!U81/(3*'OddsRatio_working_3-way'!X81^(1/3))*SIN(('OddsRatio_working_3-way'!Y81+4*PI())/3)</f>
        <v>0.5324373891505827</v>
      </c>
      <c r="AL81" s="11">
        <f>'OddsRatio_working_3-way'!Z81+'OddsRatio_working_3-way'!AF81</f>
        <v>1.1008793742470666</v>
      </c>
      <c r="AM81" s="11">
        <f>'OddsRatio_working_3-way'!AA81+'OddsRatio_working_3-way'!AG81</f>
        <v>-0.74353784546919655</v>
      </c>
      <c r="AN81" s="11">
        <f>'OddsRatio_working_3-way'!AB81+'OddsRatio_working_3-way'!AH81</f>
        <v>-0.35734152877787029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1.1008793742470666</v>
      </c>
      <c r="AS81" s="11">
        <f>IF(('OddsRatio_working_3-way'!X81=0),IF(Q81&gt;0,-Q81^(1/3),(-Q81)^(1/3)),'OddsRatio_working_3-way'!AM81-'OddsRatio_working_3-way'!R81/3)</f>
        <v>-0.74353784546919655</v>
      </c>
      <c r="AT81" s="11">
        <f>IF(('OddsRatio_working_3-way'!X81=0),IF(Q81&gt;0,-Q81^(1/3),(-Q81)^(1/3)),'OddsRatio_working_3-way'!AN81-'OddsRatio_working_3-way'!R81/3)</f>
        <v>-0.35734152877787029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2.21</v>
      </c>
      <c r="B82" s="4">
        <f>IF('True_Odds_Calculator_3-way'!B83="","",'True_Odds_Calculator_3-way'!B83)</f>
        <v>3.45</v>
      </c>
      <c r="C82" s="4">
        <f>IF('True_Odds_Calculator_3-way'!C83="","",'True_Odds_Calculator_3-way'!C83)</f>
        <v>3.2</v>
      </c>
      <c r="D82" s="9">
        <f t="shared" si="26"/>
        <v>0.43200254183302766</v>
      </c>
      <c r="E82" s="9">
        <f t="shared" si="27"/>
        <v>0.27305985220231022</v>
      </c>
      <c r="F82" s="9">
        <f t="shared" si="28"/>
        <v>0.29493760596466201</v>
      </c>
      <c r="G82" s="9">
        <f t="shared" si="29"/>
        <v>1.0866125577017729</v>
      </c>
      <c r="H82" s="9">
        <f t="shared" si="30"/>
        <v>2.3148011948191449</v>
      </c>
      <c r="I82" s="9">
        <f t="shared" si="31"/>
        <v>3.662200766369343</v>
      </c>
      <c r="J82" s="9">
        <f t="shared" si="32"/>
        <v>3.3905476269439005</v>
      </c>
      <c r="K82" s="11">
        <f t="shared" si="33"/>
        <v>0.45248868778280543</v>
      </c>
      <c r="L82" s="11">
        <f t="shared" si="34"/>
        <v>0.28985507246376813</v>
      </c>
      <c r="M82" s="11">
        <f t="shared" si="35"/>
        <v>0.3125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-0.26730851203357586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0.24017968391369926</v>
      </c>
      <c r="Q82" s="11">
        <f>2*'OddsRatio_working_3-way'!K82*'OddsRatio_working_3-way'!L82*'OddsRatio_working_3-way'!M82</f>
        <v>8.1972588366450272E-2</v>
      </c>
      <c r="R82" s="11">
        <f t="shared" si="36"/>
        <v>0</v>
      </c>
      <c r="S82" s="11">
        <f t="shared" si="37"/>
        <v>-0.89851117005780556</v>
      </c>
      <c r="T82" s="11">
        <f t="shared" si="38"/>
        <v>-0.30665910240880745</v>
      </c>
      <c r="U82" s="11">
        <f>'OddsRatio_working_3-way'!S82-'OddsRatio_working_3-way'!R82^2/3</f>
        <v>-0.89851117005780556</v>
      </c>
      <c r="V82" s="11">
        <f>'OddsRatio_working_3-way'!S82*'OddsRatio_working_3-way'!R82/3-2*'OddsRatio_working_3-way'!R82^3/27-'OddsRatio_working_3-way'!T82</f>
        <v>0.30665910240880745</v>
      </c>
      <c r="W82" s="11">
        <f>'OddsRatio_working_3-way'!V82^2+4*'OddsRatio_working_3-way'!U82^3/27</f>
        <v>-1.3425102287560331E-2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0.16390920304984083</v>
      </c>
      <c r="Y82" s="11">
        <f>IF('OddsRatio_working_3-way'!W82&gt;=0,IF('OddsRatio_working_3-way'!V82+SQRT('OddsRatio_working_3-way'!W82)&gt;0,0,PI()),ACOS('OddsRatio_working_3-way'!V82/(2*'OddsRatio_working_3-way'!X82)))</f>
        <v>0.36125440575758061</v>
      </c>
      <c r="Z82" s="11">
        <f>'OddsRatio_working_3-way'!X82^(1/3)*COS('OddsRatio_working_3-way'!Y82/3)</f>
        <v>0.54330627885088645</v>
      </c>
      <c r="AA82" s="11">
        <f>'OddsRatio_working_3-way'!X82^(1/3)*COS(('OddsRatio_working_3-way'!Y82+2*PI())/3)</f>
        <v>-0.32858738250773578</v>
      </c>
      <c r="AB82" s="11">
        <f>'OddsRatio_working_3-way'!X82^(1/3)*COS(('OddsRatio_working_3-way'!Y82+4*PI())/3)</f>
        <v>-0.21471889634315072</v>
      </c>
      <c r="AC82" s="11">
        <f>'OddsRatio_working_3-way'!X82^(1/3)*SIN('OddsRatio_working_3-way'!Y82/3)</f>
        <v>6.5742001139338313E-2</v>
      </c>
      <c r="AD82" s="11">
        <f>'OddsRatio_working_3-way'!X82^(1/3)*SIN(('OddsRatio_working_3-way'!Y82+2*PI())/3)</f>
        <v>0.43764603895079046</v>
      </c>
      <c r="AE82" s="11">
        <f>'OddsRatio_working_3-way'!X82^(1/3)*SIN(('OddsRatio_working_3-way'!Y82+4*PI())/3)</f>
        <v>-0.50338804009012883</v>
      </c>
      <c r="AF82" s="11">
        <f>-'OddsRatio_working_3-way'!U82/(3*'OddsRatio_working_3-way'!X82^(1/3))*COS(('OddsRatio_working_3-way'!Y82)/3)</f>
        <v>0.54330627885088645</v>
      </c>
      <c r="AG82" s="11">
        <f>-'OddsRatio_working_3-way'!U82/(3*'OddsRatio_working_3-way'!X82^(1/3))*COS(('OddsRatio_working_3-way'!Y82+2*PI())/3)</f>
        <v>-0.32858738250773578</v>
      </c>
      <c r="AH82" s="11">
        <f>-'OddsRatio_working_3-way'!U82/(3*'OddsRatio_working_3-way'!X82^(1/3))*COS(('OddsRatio_working_3-way'!Y82+4*PI())/3)</f>
        <v>-0.21471889634315072</v>
      </c>
      <c r="AI82" s="11">
        <f>'OddsRatio_working_3-way'!U82/(3*'OddsRatio_working_3-way'!X82^(1/3))*SIN(('OddsRatio_working_3-way'!Y82)/3)</f>
        <v>-6.5742001139338313E-2</v>
      </c>
      <c r="AJ82" s="11">
        <f>'OddsRatio_working_3-way'!U82/(3*'OddsRatio_working_3-way'!X82^(1/3))*SIN(('OddsRatio_working_3-way'!Y82+2*PI())/3)</f>
        <v>-0.43764603895079046</v>
      </c>
      <c r="AK82" s="11">
        <f>'OddsRatio_working_3-way'!U82/(3*'OddsRatio_working_3-way'!X82^(1/3))*SIN(('OddsRatio_working_3-way'!Y82+4*PI())/3)</f>
        <v>0.50338804009012883</v>
      </c>
      <c r="AL82" s="11">
        <f>'OddsRatio_working_3-way'!Z82+'OddsRatio_working_3-way'!AF82</f>
        <v>1.0866125577017729</v>
      </c>
      <c r="AM82" s="11">
        <f>'OddsRatio_working_3-way'!AA82+'OddsRatio_working_3-way'!AG82</f>
        <v>-0.65717476501547156</v>
      </c>
      <c r="AN82" s="11">
        <f>'OddsRatio_working_3-way'!AB82+'OddsRatio_working_3-way'!AH82</f>
        <v>-0.42943779268630144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1.0866125577017729</v>
      </c>
      <c r="AS82" s="11">
        <f>IF(('OddsRatio_working_3-way'!X82=0),IF(Q82&gt;0,-Q82^(1/3),(-Q82)^(1/3)),'OddsRatio_working_3-way'!AM82-'OddsRatio_working_3-way'!R82/3)</f>
        <v>-0.65717476501547156</v>
      </c>
      <c r="AT82" s="11">
        <f>IF(('OddsRatio_working_3-way'!X82=0),IF(Q82&gt;0,-Q82^(1/3),(-Q82)^(1/3)),'OddsRatio_working_3-way'!AN82-'OddsRatio_working_3-way'!R82/3)</f>
        <v>-0.42943779268630144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2.0099999999999998</v>
      </c>
      <c r="B83" s="4">
        <f>IF('True_Odds_Calculator_3-way'!B84="","",'True_Odds_Calculator_3-way'!B84)</f>
        <v>3.75</v>
      </c>
      <c r="C83" s="4">
        <f>IF('True_Odds_Calculator_3-way'!C84="","",'True_Odds_Calculator_3-way'!C84)</f>
        <v>3.42</v>
      </c>
      <c r="D83" s="9">
        <f t="shared" si="26"/>
        <v>0.47558099931069225</v>
      </c>
      <c r="E83" s="9">
        <f t="shared" si="27"/>
        <v>0.2498515174927072</v>
      </c>
      <c r="F83" s="9">
        <f t="shared" si="28"/>
        <v>0.2745674831966004</v>
      </c>
      <c r="G83" s="9">
        <f t="shared" si="29"/>
        <v>1.091773502533361</v>
      </c>
      <c r="H83" s="9">
        <f t="shared" si="30"/>
        <v>2.1026912375586941</v>
      </c>
      <c r="I83" s="9">
        <f t="shared" si="31"/>
        <v>4.0023771319667434</v>
      </c>
      <c r="J83" s="9">
        <f t="shared" si="32"/>
        <v>3.6420918761307335</v>
      </c>
      <c r="K83" s="11">
        <f t="shared" si="33"/>
        <v>0.49751243781094534</v>
      </c>
      <c r="L83" s="11">
        <f t="shared" si="34"/>
        <v>0.26666666666666666</v>
      </c>
      <c r="M83" s="11">
        <f t="shared" si="35"/>
        <v>0.29239766081871343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-0.26074500790394983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0.23973698757673617</v>
      </c>
      <c r="Q83" s="11">
        <f>2*'OddsRatio_working_3-way'!K83*'OddsRatio_working_3-way'!L83*'OddsRatio_working_3-way'!M83</f>
        <v>7.7584785623539224E-2</v>
      </c>
      <c r="R83" s="11">
        <f t="shared" si="36"/>
        <v>0</v>
      </c>
      <c r="S83" s="11">
        <f t="shared" si="37"/>
        <v>-0.91943078605381257</v>
      </c>
      <c r="T83" s="11">
        <f t="shared" si="38"/>
        <v>-0.29755041619864486</v>
      </c>
      <c r="U83" s="11">
        <f>'OddsRatio_working_3-way'!S83-'OddsRatio_working_3-way'!R83^2/3</f>
        <v>-0.91943078605381257</v>
      </c>
      <c r="V83" s="11">
        <f>'OddsRatio_working_3-way'!S83*'OddsRatio_working_3-way'!R83/3-2*'OddsRatio_working_3-way'!R83^3/27-'OddsRatio_working_3-way'!T83</f>
        <v>0.29755041619864486</v>
      </c>
      <c r="W83" s="11">
        <f>'OddsRatio_working_3-way'!V83^2+4*'OddsRatio_working_3-way'!U83^3/27</f>
        <v>-2.6610941822365619E-2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0.16966672626236443</v>
      </c>
      <c r="Y83" s="11">
        <f>IF('OddsRatio_working_3-way'!W83&gt;=0,IF('OddsRatio_working_3-way'!V83+SQRT('OddsRatio_working_3-way'!W83)&gt;0,0,PI()),ACOS('OddsRatio_working_3-way'!V83/(2*'OddsRatio_working_3-way'!X83)))</f>
        <v>0.50148983506254874</v>
      </c>
      <c r="Z83" s="11">
        <f>'OddsRatio_working_3-way'!X83^(1/3)*COS('OddsRatio_working_3-way'!Y83/3)</f>
        <v>0.54588675126668051</v>
      </c>
      <c r="AA83" s="11">
        <f>'OddsRatio_working_3-way'!X83^(1/3)*COS(('OddsRatio_working_3-way'!Y83+2*PI())/3)</f>
        <v>-0.35271453337274572</v>
      </c>
      <c r="AB83" s="11">
        <f>'OddsRatio_working_3-way'!X83^(1/3)*COS(('OddsRatio_working_3-way'!Y83+4*PI())/3)</f>
        <v>-0.19317221789393491</v>
      </c>
      <c r="AC83" s="11">
        <f>'OddsRatio_working_3-way'!X83^(1/3)*SIN('OddsRatio_working_3-way'!Y83/3)</f>
        <v>9.2111798788827901E-2</v>
      </c>
      <c r="AD83" s="11">
        <f>'OddsRatio_working_3-way'!X83^(1/3)*SIN(('OddsRatio_working_3-way'!Y83+2*PI())/3)</f>
        <v>0.42669589479188857</v>
      </c>
      <c r="AE83" s="11">
        <f>'OddsRatio_working_3-way'!X83^(1/3)*SIN(('OddsRatio_working_3-way'!Y83+4*PI())/3)</f>
        <v>-0.51880769358071621</v>
      </c>
      <c r="AF83" s="11">
        <f>-'OddsRatio_working_3-way'!U83/(3*'OddsRatio_working_3-way'!X83^(1/3))*COS(('OddsRatio_working_3-way'!Y83)/3)</f>
        <v>0.54588675126668051</v>
      </c>
      <c r="AG83" s="11">
        <f>-'OddsRatio_working_3-way'!U83/(3*'OddsRatio_working_3-way'!X83^(1/3))*COS(('OddsRatio_working_3-way'!Y83+2*PI())/3)</f>
        <v>-0.35271453337274572</v>
      </c>
      <c r="AH83" s="11">
        <f>-'OddsRatio_working_3-way'!U83/(3*'OddsRatio_working_3-way'!X83^(1/3))*COS(('OddsRatio_working_3-way'!Y83+4*PI())/3)</f>
        <v>-0.19317221789393491</v>
      </c>
      <c r="AI83" s="11">
        <f>'OddsRatio_working_3-way'!U83/(3*'OddsRatio_working_3-way'!X83^(1/3))*SIN(('OddsRatio_working_3-way'!Y83)/3)</f>
        <v>-9.2111798788827901E-2</v>
      </c>
      <c r="AJ83" s="11">
        <f>'OddsRatio_working_3-way'!U83/(3*'OddsRatio_working_3-way'!X83^(1/3))*SIN(('OddsRatio_working_3-way'!Y83+2*PI())/3)</f>
        <v>-0.42669589479188857</v>
      </c>
      <c r="AK83" s="11">
        <f>'OddsRatio_working_3-way'!U83/(3*'OddsRatio_working_3-way'!X83^(1/3))*SIN(('OddsRatio_working_3-way'!Y83+4*PI())/3)</f>
        <v>0.51880769358071621</v>
      </c>
      <c r="AL83" s="11">
        <f>'OddsRatio_working_3-way'!Z83+'OddsRatio_working_3-way'!AF83</f>
        <v>1.091773502533361</v>
      </c>
      <c r="AM83" s="11">
        <f>'OddsRatio_working_3-way'!AA83+'OddsRatio_working_3-way'!AG83</f>
        <v>-0.70542906674549144</v>
      </c>
      <c r="AN83" s="11">
        <f>'OddsRatio_working_3-way'!AB83+'OddsRatio_working_3-way'!AH83</f>
        <v>-0.38634443578786981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1.091773502533361</v>
      </c>
      <c r="AS83" s="11">
        <f>IF(('OddsRatio_working_3-way'!X83=0),IF(Q83&gt;0,-Q83^(1/3),(-Q83)^(1/3)),'OddsRatio_working_3-way'!AM83-'OddsRatio_working_3-way'!R83/3)</f>
        <v>-0.70542906674549144</v>
      </c>
      <c r="AT83" s="11">
        <f>IF(('OddsRatio_working_3-way'!X83=0),IF(Q83&gt;0,-Q83^(1/3),(-Q83)^(1/3)),'OddsRatio_working_3-way'!AN83-'OddsRatio_working_3-way'!R83/3)</f>
        <v>-0.38634443578786981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2.96</v>
      </c>
      <c r="B84" s="4">
        <f>IF('True_Odds_Calculator_3-way'!B85="","",'True_Odds_Calculator_3-way'!B85)</f>
        <v>3.38</v>
      </c>
      <c r="C84" s="4">
        <f>IF('True_Odds_Calculator_3-way'!C85="","",'True_Odds_Calculator_3-way'!C85)</f>
        <v>2.37</v>
      </c>
      <c r="D84" s="9">
        <f t="shared" si="26"/>
        <v>0.31945135831329097</v>
      </c>
      <c r="E84" s="9">
        <f t="shared" si="27"/>
        <v>0.27879427318611077</v>
      </c>
      <c r="F84" s="9">
        <f t="shared" si="28"/>
        <v>0.40175436850059826</v>
      </c>
      <c r="G84" s="9">
        <f t="shared" si="29"/>
        <v>1.0869219544766939</v>
      </c>
      <c r="H84" s="9">
        <f t="shared" si="30"/>
        <v>3.1303670307743201</v>
      </c>
      <c r="I84" s="9">
        <f t="shared" si="31"/>
        <v>3.5868742516545313</v>
      </c>
      <c r="J84" s="9">
        <f t="shared" si="32"/>
        <v>2.489083077633071</v>
      </c>
      <c r="K84" s="11">
        <f t="shared" si="33"/>
        <v>0.33783783783783783</v>
      </c>
      <c r="L84" s="11">
        <f t="shared" si="34"/>
        <v>0.29585798816568049</v>
      </c>
      <c r="M84" s="11">
        <f t="shared" si="35"/>
        <v>0.42194092827004215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-0.26952362444085909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0.24081267995581526</v>
      </c>
      <c r="Q84" s="11">
        <f>2*'OddsRatio_working_3-way'!K84*'OddsRatio_working_3-way'!L84*'OddsRatio_working_3-way'!M84</f>
        <v>8.4347698758604303E-2</v>
      </c>
      <c r="R84" s="11">
        <f t="shared" si="36"/>
        <v>0</v>
      </c>
      <c r="S84" s="11">
        <f t="shared" si="37"/>
        <v>-0.89347522116250033</v>
      </c>
      <c r="T84" s="11">
        <f t="shared" si="38"/>
        <v>-0.31295104068739071</v>
      </c>
      <c r="U84" s="11">
        <f>'OddsRatio_working_3-way'!S84-'OddsRatio_working_3-way'!R84^2/3</f>
        <v>-0.89347522116250033</v>
      </c>
      <c r="V84" s="11">
        <f>'OddsRatio_working_3-way'!S84*'OddsRatio_working_3-way'!R84/3-2*'OddsRatio_working_3-way'!R84^3/27-'OddsRatio_working_3-way'!T84</f>
        <v>0.31295104068739071</v>
      </c>
      <c r="W84" s="11">
        <f>'OddsRatio_working_3-way'!V84^2+4*'OddsRatio_working_3-way'!U84^3/27</f>
        <v>-7.7297136944778633E-3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0.16253312551738394</v>
      </c>
      <c r="Y84" s="11">
        <f>IF('OddsRatio_working_3-way'!W84&gt;=0,IF('OddsRatio_working_3-way'!V84+SQRT('OddsRatio_working_3-way'!W84)&gt;0,0,PI()),ACOS('OddsRatio_working_3-way'!V84/(2*'OddsRatio_working_3-way'!X84)))</f>
        <v>0.2738751910552204</v>
      </c>
      <c r="Z84" s="11">
        <f>'OddsRatio_working_3-way'!X84^(1/3)*COS('OddsRatio_working_3-way'!Y84/3)</f>
        <v>0.54346097723834697</v>
      </c>
      <c r="AA84" s="11">
        <f>'OddsRatio_working_3-way'!X84^(1/3)*COS(('OddsRatio_working_3-way'!Y84+2*PI())/3)</f>
        <v>-0.31481679682701125</v>
      </c>
      <c r="AB84" s="11">
        <f>'OddsRatio_working_3-way'!X84^(1/3)*COS(('OddsRatio_working_3-way'!Y84+4*PI())/3)</f>
        <v>-0.22864418041133588</v>
      </c>
      <c r="AC84" s="11">
        <f>'OddsRatio_working_3-way'!X84^(1/3)*SIN('OddsRatio_working_3-way'!Y84/3)</f>
        <v>4.9751783284364803E-2</v>
      </c>
      <c r="AD84" s="11">
        <f>'OddsRatio_working_3-way'!X84^(1/3)*SIN(('OddsRatio_working_3-way'!Y84+2*PI())/3)</f>
        <v>0.44577512061174279</v>
      </c>
      <c r="AE84" s="11">
        <f>'OddsRatio_working_3-way'!X84^(1/3)*SIN(('OddsRatio_working_3-way'!Y84+4*PI())/3)</f>
        <v>-0.49552690389610726</v>
      </c>
      <c r="AF84" s="11">
        <f>-'OddsRatio_working_3-way'!U84/(3*'OddsRatio_working_3-way'!X84^(1/3))*COS(('OddsRatio_working_3-way'!Y84)/3)</f>
        <v>0.54346097723834685</v>
      </c>
      <c r="AG84" s="11">
        <f>-'OddsRatio_working_3-way'!U84/(3*'OddsRatio_working_3-way'!X84^(1/3))*COS(('OddsRatio_working_3-way'!Y84+2*PI())/3)</f>
        <v>-0.31481679682701119</v>
      </c>
      <c r="AH84" s="11">
        <f>-'OddsRatio_working_3-way'!U84/(3*'OddsRatio_working_3-way'!X84^(1/3))*COS(('OddsRatio_working_3-way'!Y84+4*PI())/3)</f>
        <v>-0.22864418041133583</v>
      </c>
      <c r="AI84" s="11">
        <f>'OddsRatio_working_3-way'!U84/(3*'OddsRatio_working_3-way'!X84^(1/3))*SIN(('OddsRatio_working_3-way'!Y84)/3)</f>
        <v>-4.9751783284364796E-2</v>
      </c>
      <c r="AJ84" s="11">
        <f>'OddsRatio_working_3-way'!U84/(3*'OddsRatio_working_3-way'!X84^(1/3))*SIN(('OddsRatio_working_3-way'!Y84+2*PI())/3)</f>
        <v>-0.44577512061174268</v>
      </c>
      <c r="AK84" s="11">
        <f>'OddsRatio_working_3-way'!U84/(3*'OddsRatio_working_3-way'!X84^(1/3))*SIN(('OddsRatio_working_3-way'!Y84+4*PI())/3)</f>
        <v>0.49552690389610721</v>
      </c>
      <c r="AL84" s="11">
        <f>'OddsRatio_working_3-way'!Z84+'OddsRatio_working_3-way'!AF84</f>
        <v>1.0869219544766939</v>
      </c>
      <c r="AM84" s="11">
        <f>'OddsRatio_working_3-way'!AA84+'OddsRatio_working_3-way'!AG84</f>
        <v>-0.62963359365402249</v>
      </c>
      <c r="AN84" s="11">
        <f>'OddsRatio_working_3-way'!AB84+'OddsRatio_working_3-way'!AH84</f>
        <v>-0.45728836082267171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1.0869219544766939</v>
      </c>
      <c r="AS84" s="11">
        <f>IF(('OddsRatio_working_3-way'!X84=0),IF(Q84&gt;0,-Q84^(1/3),(-Q84)^(1/3)),'OddsRatio_working_3-way'!AM84-'OddsRatio_working_3-way'!R84/3)</f>
        <v>-0.62963359365402249</v>
      </c>
      <c r="AT84" s="11">
        <f>IF(('OddsRatio_working_3-way'!X84=0),IF(Q84&gt;0,-Q84^(1/3),(-Q84)^(1/3)),'OddsRatio_working_3-way'!AN84-'OddsRatio_working_3-way'!R84/3)</f>
        <v>-0.45728836082267171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2.58</v>
      </c>
      <c r="B85" s="4">
        <f>IF('True_Odds_Calculator_3-way'!B86="","",'True_Odds_Calculator_3-way'!B86)</f>
        <v>3.26</v>
      </c>
      <c r="C85" s="4">
        <f>IF('True_Odds_Calculator_3-way'!C86="","",'True_Odds_Calculator_3-way'!C86)</f>
        <v>2.77</v>
      </c>
      <c r="D85" s="9">
        <f t="shared" si="26"/>
        <v>0.36823999004383895</v>
      </c>
      <c r="E85" s="9">
        <f t="shared" si="27"/>
        <v>0.28952035667510917</v>
      </c>
      <c r="F85" s="9">
        <f t="shared" si="28"/>
        <v>0.34223965328105188</v>
      </c>
      <c r="G85" s="9">
        <f t="shared" si="29"/>
        <v>1.0858356462577259</v>
      </c>
      <c r="H85" s="9">
        <f t="shared" si="30"/>
        <v>2.7156203210872074</v>
      </c>
      <c r="I85" s="9">
        <f t="shared" si="31"/>
        <v>3.4539885605424603</v>
      </c>
      <c r="J85" s="9">
        <f t="shared" si="32"/>
        <v>2.9219290938761744</v>
      </c>
      <c r="K85" s="11">
        <f t="shared" si="33"/>
        <v>0.38759689922480617</v>
      </c>
      <c r="L85" s="11">
        <f t="shared" si="34"/>
        <v>0.30674846625766872</v>
      </c>
      <c r="M85" s="11">
        <f t="shared" si="35"/>
        <v>0.36101083032490977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-0.27128246148711321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0.24079406930645642</v>
      </c>
      <c r="Q85" s="11">
        <f>2*'OddsRatio_working_3-way'!K85*'OddsRatio_working_3-way'!L85*'OddsRatio_working_3-way'!M85</f>
        <v>8.584458798804151E-2</v>
      </c>
      <c r="R85" s="11">
        <f t="shared" si="36"/>
        <v>0</v>
      </c>
      <c r="S85" s="11">
        <f t="shared" si="37"/>
        <v>-0.88761384715574365</v>
      </c>
      <c r="T85" s="11">
        <f t="shared" si="38"/>
        <v>-0.3164398742088213</v>
      </c>
      <c r="U85" s="11">
        <f>'OddsRatio_working_3-way'!S85-'OddsRatio_working_3-way'!R85^2/3</f>
        <v>-0.88761384715574365</v>
      </c>
      <c r="V85" s="11">
        <f>'OddsRatio_working_3-way'!S85*'OddsRatio_working_3-way'!R85/3-2*'OddsRatio_working_3-way'!R85^3/27-'OddsRatio_working_3-way'!T85</f>
        <v>0.3164398742088213</v>
      </c>
      <c r="W85" s="11">
        <f>'OddsRatio_working_3-way'!V85^2+4*'OddsRatio_working_3-way'!U85^3/27</f>
        <v>-3.4678761820982756E-3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0.16093637731367086</v>
      </c>
      <c r="Y85" s="11">
        <f>IF('OddsRatio_working_3-way'!W85&gt;=0,IF('OddsRatio_working_3-way'!V85+SQRT('OddsRatio_working_3-way'!W85)&gt;0,0,PI()),ACOS('OddsRatio_working_3-way'!V85/(2*'OddsRatio_working_3-way'!X85)))</f>
        <v>0.18399275905432488</v>
      </c>
      <c r="Z85" s="11">
        <f>'OddsRatio_working_3-way'!X85^(1/3)*COS('OddsRatio_working_3-way'!Y85/3)</f>
        <v>0.54291782312886305</v>
      </c>
      <c r="AA85" s="11">
        <f>'OddsRatio_working_3-way'!X85^(1/3)*COS(('OddsRatio_working_3-way'!Y85+2*PI())/3)</f>
        <v>-0.30033173244667977</v>
      </c>
      <c r="AB85" s="11">
        <f>'OddsRatio_working_3-way'!X85^(1/3)*COS(('OddsRatio_working_3-way'!Y85+4*PI())/3)</f>
        <v>-0.24258609068218337</v>
      </c>
      <c r="AC85" s="11">
        <f>'OddsRatio_working_3-way'!X85^(1/3)*SIN('OddsRatio_working_3-way'!Y85/3)</f>
        <v>3.3339461817259664E-2</v>
      </c>
      <c r="AD85" s="11">
        <f>'OddsRatio_working_3-way'!X85^(1/3)*SIN(('OddsRatio_working_3-way'!Y85+2*PI())/3)</f>
        <v>0.45351089608831219</v>
      </c>
      <c r="AE85" s="11">
        <f>'OddsRatio_working_3-way'!X85^(1/3)*SIN(('OddsRatio_working_3-way'!Y85+4*PI())/3)</f>
        <v>-0.48685035790557185</v>
      </c>
      <c r="AF85" s="11">
        <f>-'OddsRatio_working_3-way'!U85/(3*'OddsRatio_working_3-way'!X85^(1/3))*COS(('OddsRatio_working_3-way'!Y85)/3)</f>
        <v>0.54291782312886294</v>
      </c>
      <c r="AG85" s="11">
        <f>-'OddsRatio_working_3-way'!U85/(3*'OddsRatio_working_3-way'!X85^(1/3))*COS(('OddsRatio_working_3-way'!Y85+2*PI())/3)</f>
        <v>-0.30033173244667971</v>
      </c>
      <c r="AH85" s="11">
        <f>-'OddsRatio_working_3-way'!U85/(3*'OddsRatio_working_3-way'!X85^(1/3))*COS(('OddsRatio_working_3-way'!Y85+4*PI())/3)</f>
        <v>-0.24258609068218334</v>
      </c>
      <c r="AI85" s="11">
        <f>'OddsRatio_working_3-way'!U85/(3*'OddsRatio_working_3-way'!X85^(1/3))*SIN(('OddsRatio_working_3-way'!Y85)/3)</f>
        <v>-3.3339461817259657E-2</v>
      </c>
      <c r="AJ85" s="11">
        <f>'OddsRatio_working_3-way'!U85/(3*'OddsRatio_working_3-way'!X85^(1/3))*SIN(('OddsRatio_working_3-way'!Y85+2*PI())/3)</f>
        <v>-0.45351089608831208</v>
      </c>
      <c r="AK85" s="11">
        <f>'OddsRatio_working_3-way'!U85/(3*'OddsRatio_working_3-way'!X85^(1/3))*SIN(('OddsRatio_working_3-way'!Y85+4*PI())/3)</f>
        <v>0.48685035790557174</v>
      </c>
      <c r="AL85" s="11">
        <f>'OddsRatio_working_3-way'!Z85+'OddsRatio_working_3-way'!AF85</f>
        <v>1.0858356462577259</v>
      </c>
      <c r="AM85" s="11">
        <f>'OddsRatio_working_3-way'!AA85+'OddsRatio_working_3-way'!AG85</f>
        <v>-0.60066346489335953</v>
      </c>
      <c r="AN85" s="11">
        <f>'OddsRatio_working_3-way'!AB85+'OddsRatio_working_3-way'!AH85</f>
        <v>-0.48517218136436668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1.0858356462577259</v>
      </c>
      <c r="AS85" s="11">
        <f>IF(('OddsRatio_working_3-way'!X85=0),IF(Q85&gt;0,-Q85^(1/3),(-Q85)^(1/3)),'OddsRatio_working_3-way'!AM85-'OddsRatio_working_3-way'!R85/3)</f>
        <v>-0.60066346489335953</v>
      </c>
      <c r="AT85" s="11">
        <f>IF(('OddsRatio_working_3-way'!X85=0),IF(Q85&gt;0,-Q85^(1/3),(-Q85)^(1/3)),'OddsRatio_working_3-way'!AN85-'OddsRatio_working_3-way'!R85/3)</f>
        <v>-0.48517218136436668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1.71</v>
      </c>
      <c r="B86" s="4">
        <f>IF('True_Odds_Calculator_3-way'!B87="","",'True_Odds_Calculator_3-way'!B87)</f>
        <v>3.76</v>
      </c>
      <c r="C86" s="4">
        <f>IF('True_Odds_Calculator_3-way'!C87="","",'True_Odds_Calculator_3-way'!C87)</f>
        <v>4.4000000000000004</v>
      </c>
      <c r="D86" s="9">
        <f t="shared" si="26"/>
        <v>0.55311571899232215</v>
      </c>
      <c r="E86" s="9">
        <f t="shared" si="27"/>
        <v>0.24150364369849364</v>
      </c>
      <c r="F86" s="9">
        <f t="shared" si="28"/>
        <v>0.20538063730918413</v>
      </c>
      <c r="G86" s="9">
        <f t="shared" si="29"/>
        <v>1.1379435779536051</v>
      </c>
      <c r="H86" s="9">
        <f t="shared" si="30"/>
        <v>1.8079399403470597</v>
      </c>
      <c r="I86" s="9">
        <f t="shared" si="31"/>
        <v>4.1407242751519506</v>
      </c>
      <c r="J86" s="9">
        <f t="shared" si="32"/>
        <v>4.8690081650422572</v>
      </c>
      <c r="K86" s="11">
        <f t="shared" si="33"/>
        <v>0.58479532163742687</v>
      </c>
      <c r="L86" s="11">
        <f t="shared" si="34"/>
        <v>0.26595744680851063</v>
      </c>
      <c r="M86" s="11">
        <f t="shared" si="35"/>
        <v>0.22727272727272727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-0.2355101971563337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0.2428399334894295</v>
      </c>
      <c r="Q86" s="11">
        <f>2*'OddsRatio_working_3-way'!K86*'OddsRatio_working_3-way'!L86*'OddsRatio_working_3-way'!M86</f>
        <v>7.0695759385569004E-2</v>
      </c>
      <c r="R86" s="11">
        <f t="shared" si="36"/>
        <v>0</v>
      </c>
      <c r="S86" s="11">
        <f t="shared" si="37"/>
        <v>-1.0311227981700948</v>
      </c>
      <c r="T86" s="11">
        <f t="shared" si="38"/>
        <v>-0.30018130951094463</v>
      </c>
      <c r="U86" s="11">
        <f>'OddsRatio_working_3-way'!S86-'OddsRatio_working_3-way'!R86^2/3</f>
        <v>-1.0311227981700948</v>
      </c>
      <c r="V86" s="11">
        <f>'OddsRatio_working_3-way'!S86*'OddsRatio_working_3-way'!R86/3-2*'OddsRatio_working_3-way'!R86^3/27-'OddsRatio_working_3-way'!T86</f>
        <v>0.30018130951094463</v>
      </c>
      <c r="W86" s="11">
        <f>'OddsRatio_working_3-way'!V86^2+4*'OddsRatio_working_3-way'!U86^3/27</f>
        <v>-7.2306652033546803E-2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0.20150401398809178</v>
      </c>
      <c r="Y86" s="11">
        <f>IF('OddsRatio_working_3-way'!W86&gt;=0,IF('OddsRatio_working_3-way'!V86+SQRT('OddsRatio_working_3-way'!W86)&gt;0,0,PI()),ACOS('OddsRatio_working_3-way'!V86/(2*'OddsRatio_working_3-way'!X86)))</f>
        <v>0.73048342305269487</v>
      </c>
      <c r="Z86" s="11">
        <f>'OddsRatio_working_3-way'!X86^(1/3)*COS('OddsRatio_working_3-way'!Y86/3)</f>
        <v>0.56897178897680267</v>
      </c>
      <c r="AA86" s="11">
        <f>'OddsRatio_working_3-way'!X86^(1/3)*COS(('OddsRatio_working_3-way'!Y86+2*PI())/3)</f>
        <v>-0.4068951549792903</v>
      </c>
      <c r="AB86" s="11">
        <f>'OddsRatio_working_3-way'!X86^(1/3)*COS(('OddsRatio_working_3-way'!Y86+4*PI())/3)</f>
        <v>-0.16207663399751251</v>
      </c>
      <c r="AC86" s="11">
        <f>'OddsRatio_working_3-way'!X86^(1/3)*SIN('OddsRatio_working_3-way'!Y86/3)</f>
        <v>0.14134603899143569</v>
      </c>
      <c r="AD86" s="11">
        <f>'OddsRatio_working_3-way'!X86^(1/3)*SIN(('OddsRatio_working_3-way'!Y86+2*PI())/3)</f>
        <v>0.42207100379487228</v>
      </c>
      <c r="AE86" s="11">
        <f>'OddsRatio_working_3-way'!X86^(1/3)*SIN(('OddsRatio_working_3-way'!Y86+4*PI())/3)</f>
        <v>-0.56341704278630766</v>
      </c>
      <c r="AF86" s="11">
        <f>-'OddsRatio_working_3-way'!U86/(3*'OddsRatio_working_3-way'!X86^(1/3))*COS(('OddsRatio_working_3-way'!Y86)/3)</f>
        <v>0.56897178897680245</v>
      </c>
      <c r="AG86" s="11">
        <f>-'OddsRatio_working_3-way'!U86/(3*'OddsRatio_working_3-way'!X86^(1/3))*COS(('OddsRatio_working_3-way'!Y86+2*PI())/3)</f>
        <v>-0.40689515497929013</v>
      </c>
      <c r="AH86" s="11">
        <f>-'OddsRatio_working_3-way'!U86/(3*'OddsRatio_working_3-way'!X86^(1/3))*COS(('OddsRatio_working_3-way'!Y86+4*PI())/3)</f>
        <v>-0.16207663399751246</v>
      </c>
      <c r="AI86" s="11">
        <f>'OddsRatio_working_3-way'!U86/(3*'OddsRatio_working_3-way'!X86^(1/3))*SIN(('OddsRatio_working_3-way'!Y86)/3)</f>
        <v>-0.14134603899143564</v>
      </c>
      <c r="AJ86" s="11">
        <f>'OddsRatio_working_3-way'!U86/(3*'OddsRatio_working_3-way'!X86^(1/3))*SIN(('OddsRatio_working_3-way'!Y86+2*PI())/3)</f>
        <v>-0.42207100379487211</v>
      </c>
      <c r="AK86" s="11">
        <f>'OddsRatio_working_3-way'!U86/(3*'OddsRatio_working_3-way'!X86^(1/3))*SIN(('OddsRatio_working_3-way'!Y86+4*PI())/3)</f>
        <v>0.56341704278630744</v>
      </c>
      <c r="AL86" s="11">
        <f>'OddsRatio_working_3-way'!Z86+'OddsRatio_working_3-way'!AF86</f>
        <v>1.1379435779536051</v>
      </c>
      <c r="AM86" s="11">
        <f>'OddsRatio_working_3-way'!AA86+'OddsRatio_working_3-way'!AG86</f>
        <v>-0.81379030995858037</v>
      </c>
      <c r="AN86" s="11">
        <f>'OddsRatio_working_3-way'!AB86+'OddsRatio_working_3-way'!AH86</f>
        <v>-0.32415326799502497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1.1379435779536051</v>
      </c>
      <c r="AS86" s="11">
        <f>IF(('OddsRatio_working_3-way'!X86=0),IF(Q86&gt;0,-Q86^(1/3),(-Q86)^(1/3)),'OddsRatio_working_3-way'!AM86-'OddsRatio_working_3-way'!R86/3)</f>
        <v>-0.81379030995858037</v>
      </c>
      <c r="AT86" s="11">
        <f>IF(('OddsRatio_working_3-way'!X86=0),IF(Q86&gt;0,-Q86^(1/3),(-Q86)^(1/3)),'OddsRatio_working_3-way'!AN86-'OddsRatio_working_3-way'!R86/3)</f>
        <v>-0.32415326799502497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3.35</v>
      </c>
      <c r="B87" s="4">
        <f>IF('True_Odds_Calculator_3-way'!B88="","",'True_Odds_Calculator_3-way'!B88)</f>
        <v>3.5</v>
      </c>
      <c r="C87" s="4">
        <f>IF('True_Odds_Calculator_3-way'!C88="","",'True_Odds_Calculator_3-way'!C88)</f>
        <v>2.29</v>
      </c>
      <c r="D87" s="9">
        <f t="shared" si="26"/>
        <v>0.29188022517710338</v>
      </c>
      <c r="E87" s="9">
        <f t="shared" si="27"/>
        <v>0.2792580050299156</v>
      </c>
      <c r="F87" s="9">
        <f t="shared" si="28"/>
        <v>0.4288617697929808</v>
      </c>
      <c r="G87" s="9">
        <f t="shared" si="29"/>
        <v>1.0323671758564263</v>
      </c>
      <c r="H87" s="9">
        <f t="shared" si="30"/>
        <v>3.4260628632626027</v>
      </c>
      <c r="I87" s="9">
        <f t="shared" si="31"/>
        <v>3.5809179396410666</v>
      </c>
      <c r="J87" s="9">
        <f t="shared" si="32"/>
        <v>2.3317536568547896</v>
      </c>
      <c r="K87" s="11">
        <f t="shared" si="33"/>
        <v>0.29850746268656714</v>
      </c>
      <c r="L87" s="11">
        <f t="shared" si="34"/>
        <v>0.2857142857142857</v>
      </c>
      <c r="M87" s="11">
        <f t="shared" si="35"/>
        <v>0.4366812227074236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-0.28225994171376423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0.22867571065446318</v>
      </c>
      <c r="Q87" s="11">
        <f>2*'OddsRatio_working_3-way'!K87*'OddsRatio_working_3-way'!L87*'OddsRatio_working_3-way'!M87</f>
        <v>7.4487202167577579E-2</v>
      </c>
      <c r="R87" s="11">
        <f t="shared" si="36"/>
        <v>0</v>
      </c>
      <c r="S87" s="11">
        <f t="shared" si="37"/>
        <v>-0.81015998680521217</v>
      </c>
      <c r="T87" s="11">
        <f t="shared" si="38"/>
        <v>-0.26389576117433622</v>
      </c>
      <c r="U87" s="11">
        <f>'OddsRatio_working_3-way'!S87-'OddsRatio_working_3-way'!R87^2/3</f>
        <v>-0.81015998680521217</v>
      </c>
      <c r="V87" s="11">
        <f>'OddsRatio_working_3-way'!S87*'OddsRatio_working_3-way'!R87/3-2*'OddsRatio_working_3-way'!R87^3/27-'OddsRatio_working_3-way'!T87</f>
        <v>0.26389576117433622</v>
      </c>
      <c r="W87" s="11">
        <f>'OddsRatio_working_3-way'!V87^2+4*'OddsRatio_working_3-way'!U87^3/27</f>
        <v>-9.1376886017042608E-3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0.14033768325674911</v>
      </c>
      <c r="Y87" s="11">
        <f>IF('OddsRatio_working_3-way'!W87&gt;=0,IF('OddsRatio_working_3-way'!V87+SQRT('OddsRatio_working_3-way'!W87)&gt;0,0,PI()),ACOS('OddsRatio_working_3-way'!V87/(2*'OddsRatio_working_3-way'!X87)))</f>
        <v>0.34752931906046758</v>
      </c>
      <c r="Z87" s="11">
        <f>'OddsRatio_working_3-way'!X87^(1/3)*COS('OddsRatio_working_3-way'!Y87/3)</f>
        <v>0.51618358792821328</v>
      </c>
      <c r="AA87" s="11">
        <f>'OddsRatio_working_3-way'!X87^(1/3)*COS(('OddsRatio_working_3-way'!Y87+2*PI())/3)</f>
        <v>-0.3101098135964469</v>
      </c>
      <c r="AB87" s="11">
        <f>'OddsRatio_working_3-way'!X87^(1/3)*COS(('OddsRatio_working_3-way'!Y87+4*PI())/3)</f>
        <v>-0.20607377433176641</v>
      </c>
      <c r="AC87" s="11">
        <f>'OddsRatio_working_3-way'!X87^(1/3)*SIN('OddsRatio_working_3-way'!Y87/3)</f>
        <v>6.0065235274885782E-2</v>
      </c>
      <c r="AD87" s="11">
        <f>'OddsRatio_working_3-way'!X87^(1/3)*SIN(('OddsRatio_working_3-way'!Y87+2*PI())/3)</f>
        <v>0.41699548252498825</v>
      </c>
      <c r="AE87" s="11">
        <f>'OddsRatio_working_3-way'!X87^(1/3)*SIN(('OddsRatio_working_3-way'!Y87+4*PI())/3)</f>
        <v>-0.47706071779987402</v>
      </c>
      <c r="AF87" s="11">
        <f>-'OddsRatio_working_3-way'!U87/(3*'OddsRatio_working_3-way'!X87^(1/3))*COS(('OddsRatio_working_3-way'!Y87)/3)</f>
        <v>0.51618358792821306</v>
      </c>
      <c r="AG87" s="11">
        <f>-'OddsRatio_working_3-way'!U87/(3*'OddsRatio_working_3-way'!X87^(1/3))*COS(('OddsRatio_working_3-way'!Y87+2*PI())/3)</f>
        <v>-0.31010981359644674</v>
      </c>
      <c r="AH87" s="11">
        <f>-'OddsRatio_working_3-way'!U87/(3*'OddsRatio_working_3-way'!X87^(1/3))*COS(('OddsRatio_working_3-way'!Y87+4*PI())/3)</f>
        <v>-0.20607377433176632</v>
      </c>
      <c r="AI87" s="11">
        <f>'OddsRatio_working_3-way'!U87/(3*'OddsRatio_working_3-way'!X87^(1/3))*SIN(('OddsRatio_working_3-way'!Y87)/3)</f>
        <v>-6.0065235274885755E-2</v>
      </c>
      <c r="AJ87" s="11">
        <f>'OddsRatio_working_3-way'!U87/(3*'OddsRatio_working_3-way'!X87^(1/3))*SIN(('OddsRatio_working_3-way'!Y87+2*PI())/3)</f>
        <v>-0.41699548252498808</v>
      </c>
      <c r="AK87" s="11">
        <f>'OddsRatio_working_3-way'!U87/(3*'OddsRatio_working_3-way'!X87^(1/3))*SIN(('OddsRatio_working_3-way'!Y87+4*PI())/3)</f>
        <v>0.47706071779987386</v>
      </c>
      <c r="AL87" s="11">
        <f>'OddsRatio_working_3-way'!Z87+'OddsRatio_working_3-way'!AF87</f>
        <v>1.0323671758564263</v>
      </c>
      <c r="AM87" s="11">
        <f>'OddsRatio_working_3-way'!AA87+'OddsRatio_working_3-way'!AG87</f>
        <v>-0.6202196271928937</v>
      </c>
      <c r="AN87" s="11">
        <f>'OddsRatio_working_3-way'!AB87+'OddsRatio_working_3-way'!AH87</f>
        <v>-0.41214754866353276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1.0323671758564263</v>
      </c>
      <c r="AS87" s="11">
        <f>IF(('OddsRatio_working_3-way'!X87=0),IF(Q87&gt;0,-Q87^(1/3),(-Q87)^(1/3)),'OddsRatio_working_3-way'!AM87-'OddsRatio_working_3-way'!R87/3)</f>
        <v>-0.6202196271928937</v>
      </c>
      <c r="AT87" s="11">
        <f>IF(('OddsRatio_working_3-way'!X87=0),IF(Q87&gt;0,-Q87^(1/3),(-Q87)^(1/3)),'OddsRatio_working_3-way'!AN87-'OddsRatio_working_3-way'!R87/3)</f>
        <v>-0.41214754866353276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2.84</v>
      </c>
      <c r="B88" s="4">
        <f>IF('True_Odds_Calculator_3-way'!B89="","",'True_Odds_Calculator_3-way'!B89)</f>
        <v>3.33</v>
      </c>
      <c r="C88" s="4">
        <f>IF('True_Odds_Calculator_3-way'!C89="","",'True_Odds_Calculator_3-way'!C89)</f>
        <v>2.71</v>
      </c>
      <c r="D88" s="9">
        <f t="shared" si="26"/>
        <v>0.3448299168758534</v>
      </c>
      <c r="E88" s="9">
        <f t="shared" si="27"/>
        <v>0.29360354377364456</v>
      </c>
      <c r="F88" s="9">
        <f t="shared" si="28"/>
        <v>0.36156653935050181</v>
      </c>
      <c r="G88" s="9">
        <f t="shared" si="29"/>
        <v>1.0325980430470401</v>
      </c>
      <c r="H88" s="9">
        <f t="shared" si="30"/>
        <v>2.8999803992065534</v>
      </c>
      <c r="I88" s="9">
        <f t="shared" si="31"/>
        <v>3.4059534402996037</v>
      </c>
      <c r="J88" s="9">
        <f t="shared" si="32"/>
        <v>2.7657426536104386</v>
      </c>
      <c r="K88" s="11">
        <f t="shared" si="33"/>
        <v>0.35211267605633806</v>
      </c>
      <c r="L88" s="11">
        <f t="shared" si="34"/>
        <v>0.3003003003003003</v>
      </c>
      <c r="M88" s="11">
        <f t="shared" si="35"/>
        <v>0.36900369003690037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-0.28604739035589799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0.22942749412267627</v>
      </c>
      <c r="Q88" s="11">
        <f>2*'OddsRatio_working_3-way'!K88*'OddsRatio_working_3-way'!L88*'OddsRatio_working_3-way'!M88</f>
        <v>7.8036562626760647E-2</v>
      </c>
      <c r="R88" s="11">
        <f t="shared" si="36"/>
        <v>0</v>
      </c>
      <c r="S88" s="11">
        <f t="shared" si="37"/>
        <v>-0.80206113342696228</v>
      </c>
      <c r="T88" s="11">
        <f t="shared" si="38"/>
        <v>-0.27280990932889876</v>
      </c>
      <c r="U88" s="11">
        <f>'OddsRatio_working_3-way'!S88-'OddsRatio_working_3-way'!R88^2/3</f>
        <v>-0.80206113342696228</v>
      </c>
      <c r="V88" s="11">
        <f>'OddsRatio_working_3-way'!S88*'OddsRatio_working_3-way'!R88/3-2*'OddsRatio_working_3-way'!R88^3/27-'OddsRatio_working_3-way'!T88</f>
        <v>0.27280990932889876</v>
      </c>
      <c r="W88" s="11">
        <f>'OddsRatio_working_3-way'!V88^2+4*'OddsRatio_working_3-way'!U88^3/27</f>
        <v>-2.0143949699476527E-3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0.13823859952812531</v>
      </c>
      <c r="Y88" s="11">
        <f>IF('OddsRatio_working_3-way'!W88&gt;=0,IF('OddsRatio_working_3-way'!V88+SQRT('OddsRatio_working_3-way'!W88)&gt;0,0,PI()),ACOS('OddsRatio_working_3-way'!V88/(2*'OddsRatio_working_3-way'!X88)))</f>
        <v>0.16305689674998169</v>
      </c>
      <c r="Z88" s="11">
        <f>'OddsRatio_working_3-way'!X88^(1/3)*COS('OddsRatio_working_3-way'!Y88/3)</f>
        <v>0.51629902152352003</v>
      </c>
      <c r="AA88" s="11">
        <f>'OddsRatio_working_3-way'!X88^(1/3)*COS(('OddsRatio_working_3-way'!Y88+2*PI())/3)</f>
        <v>-0.28247590870992328</v>
      </c>
      <c r="AB88" s="11">
        <f>'OddsRatio_working_3-way'!X88^(1/3)*COS(('OddsRatio_working_3-way'!Y88+4*PI())/3)</f>
        <v>-0.23382311281359683</v>
      </c>
      <c r="AC88" s="11">
        <f>'OddsRatio_working_3-way'!X88^(1/3)*SIN('OddsRatio_working_3-way'!Y88/3)</f>
        <v>2.8089704807572006E-2</v>
      </c>
      <c r="AD88" s="11">
        <f>'OddsRatio_working_3-way'!X88^(1/3)*SIN(('OddsRatio_working_3-way'!Y88+2*PI())/3)</f>
        <v>0.43308321618463103</v>
      </c>
      <c r="AE88" s="11">
        <f>'OddsRatio_working_3-way'!X88^(1/3)*SIN(('OddsRatio_working_3-way'!Y88+4*PI())/3)</f>
        <v>-0.46117292099220303</v>
      </c>
      <c r="AF88" s="11">
        <f>-'OddsRatio_working_3-way'!U88/(3*'OddsRatio_working_3-way'!X88^(1/3))*COS(('OddsRatio_working_3-way'!Y88)/3)</f>
        <v>0.51629902152352003</v>
      </c>
      <c r="AG88" s="11">
        <f>-'OddsRatio_working_3-way'!U88/(3*'OddsRatio_working_3-way'!X88^(1/3))*COS(('OddsRatio_working_3-way'!Y88+2*PI())/3)</f>
        <v>-0.28247590870992328</v>
      </c>
      <c r="AH88" s="11">
        <f>-'OddsRatio_working_3-way'!U88/(3*'OddsRatio_working_3-way'!X88^(1/3))*COS(('OddsRatio_working_3-way'!Y88+4*PI())/3)</f>
        <v>-0.23382311281359683</v>
      </c>
      <c r="AI88" s="11">
        <f>'OddsRatio_working_3-way'!U88/(3*'OddsRatio_working_3-way'!X88^(1/3))*SIN(('OddsRatio_working_3-way'!Y88)/3)</f>
        <v>-2.8089704807572006E-2</v>
      </c>
      <c r="AJ88" s="11">
        <f>'OddsRatio_working_3-way'!U88/(3*'OddsRatio_working_3-way'!X88^(1/3))*SIN(('OddsRatio_working_3-way'!Y88+2*PI())/3)</f>
        <v>-0.43308321618463103</v>
      </c>
      <c r="AK88" s="11">
        <f>'OddsRatio_working_3-way'!U88/(3*'OddsRatio_working_3-way'!X88^(1/3))*SIN(('OddsRatio_working_3-way'!Y88+4*PI())/3)</f>
        <v>0.46117292099220303</v>
      </c>
      <c r="AL88" s="11">
        <f>'OddsRatio_working_3-way'!Z88+'OddsRatio_working_3-way'!AF88</f>
        <v>1.0325980430470401</v>
      </c>
      <c r="AM88" s="11">
        <f>'OddsRatio_working_3-way'!AA88+'OddsRatio_working_3-way'!AG88</f>
        <v>-0.56495181741984657</v>
      </c>
      <c r="AN88" s="11">
        <f>'OddsRatio_working_3-way'!AB88+'OddsRatio_working_3-way'!AH88</f>
        <v>-0.46764622562719366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1.0325980430470401</v>
      </c>
      <c r="AS88" s="11">
        <f>IF(('OddsRatio_working_3-way'!X88=0),IF(Q88&gt;0,-Q88^(1/3),(-Q88)^(1/3)),'OddsRatio_working_3-way'!AM88-'OddsRatio_working_3-way'!R88/3)</f>
        <v>-0.56495181741984657</v>
      </c>
      <c r="AT88" s="11">
        <f>IF(('OddsRatio_working_3-way'!X88=0),IF(Q88&gt;0,-Q88^(1/3),(-Q88)^(1/3)),'OddsRatio_working_3-way'!AN88-'OddsRatio_working_3-way'!R88/3)</f>
        <v>-0.46764622562719366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1.38</v>
      </c>
      <c r="B89" s="4">
        <f>IF('True_Odds_Calculator_3-way'!B90="","",'True_Odds_Calculator_3-way'!B90)</f>
        <v>5.29</v>
      </c>
      <c r="C89" s="4">
        <f>IF('True_Odds_Calculator_3-way'!C90="","",'True_Odds_Calculator_3-way'!C90)</f>
        <v>8.98</v>
      </c>
      <c r="D89" s="9">
        <f t="shared" si="26"/>
        <v>0.71338788685079713</v>
      </c>
      <c r="E89" s="9">
        <f t="shared" si="27"/>
        <v>0.18064624635720947</v>
      </c>
      <c r="F89" s="9">
        <f t="shared" si="28"/>
        <v>0.10596586679199338</v>
      </c>
      <c r="G89" s="9">
        <f t="shared" si="29"/>
        <v>1.0572683065222357</v>
      </c>
      <c r="H89" s="9">
        <f t="shared" si="30"/>
        <v>1.4017619564784494</v>
      </c>
      <c r="I89" s="9">
        <f t="shared" si="31"/>
        <v>5.5356810349803913</v>
      </c>
      <c r="J89" s="9">
        <f t="shared" si="32"/>
        <v>9.4370010860474416</v>
      </c>
      <c r="K89" s="11">
        <f t="shared" si="33"/>
        <v>0.7246376811594204</v>
      </c>
      <c r="L89" s="11">
        <f t="shared" si="34"/>
        <v>0.1890359168241966</v>
      </c>
      <c r="M89" s="11">
        <f t="shared" si="35"/>
        <v>0.11135857461024498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-0.1984415840210374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0.19296539393709752</v>
      </c>
      <c r="Q89" s="11">
        <f>2*'OddsRatio_working_3-way'!K89*'OddsRatio_working_3-way'!L89*'OddsRatio_working_3-way'!M89</f>
        <v>3.0508362677801975E-2</v>
      </c>
      <c r="R89" s="11">
        <f t="shared" si="36"/>
        <v>0</v>
      </c>
      <c r="S89" s="11">
        <f t="shared" si="37"/>
        <v>-0.97240401949543331</v>
      </c>
      <c r="T89" s="11">
        <f t="shared" si="38"/>
        <v>-0.15373976592813174</v>
      </c>
      <c r="U89" s="11">
        <f>'OddsRatio_working_3-way'!S89-'OddsRatio_working_3-way'!R89^2/3</f>
        <v>-0.97240401949543331</v>
      </c>
      <c r="V89" s="11">
        <f>'OddsRatio_working_3-way'!S89*'OddsRatio_working_3-way'!R89/3-2*'OddsRatio_working_3-way'!R89^3/27-'OddsRatio_working_3-way'!T89</f>
        <v>0.15373976592813174</v>
      </c>
      <c r="W89" s="11">
        <f>'OddsRatio_working_3-way'!V89^2+4*'OddsRatio_working_3-way'!U89^3/27</f>
        <v>-0.11258270030046104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0.18453903105312017</v>
      </c>
      <c r="Y89" s="11">
        <f>IF('OddsRatio_working_3-way'!W89&gt;=0,IF('OddsRatio_working_3-way'!V89+SQRT('OddsRatio_working_3-way'!W89)&gt;0,0,PI()),ACOS('OddsRatio_working_3-way'!V89/(2*'OddsRatio_working_3-way'!X89)))</f>
        <v>1.1411483379175495</v>
      </c>
      <c r="Z89" s="11">
        <f>'OddsRatio_working_3-way'!X89^(1/3)*COS('OddsRatio_working_3-way'!Y89/3)</f>
        <v>0.52863415326111796</v>
      </c>
      <c r="AA89" s="11">
        <f>'OddsRatio_working_3-way'!X89^(1/3)*COS(('OddsRatio_working_3-way'!Y89+2*PI())/3)</f>
        <v>-0.44737568439944814</v>
      </c>
      <c r="AB89" s="11">
        <f>'OddsRatio_working_3-way'!X89^(1/3)*COS(('OddsRatio_working_3-way'!Y89+4*PI())/3)</f>
        <v>-8.125846886167E-2</v>
      </c>
      <c r="AC89" s="11">
        <f>'OddsRatio_working_3-way'!X89^(1/3)*SIN('OddsRatio_working_3-way'!Y89/3)</f>
        <v>0.21137787294569249</v>
      </c>
      <c r="AD89" s="11">
        <f>'OddsRatio_working_3-way'!X89^(1/3)*SIN(('OddsRatio_working_3-way'!Y89+2*PI())/3)</f>
        <v>0.35212166955935825</v>
      </c>
      <c r="AE89" s="11">
        <f>'OddsRatio_working_3-way'!X89^(1/3)*SIN(('OddsRatio_working_3-way'!Y89+4*PI())/3)</f>
        <v>-0.56349954250505074</v>
      </c>
      <c r="AF89" s="11">
        <f>-'OddsRatio_working_3-way'!U89/(3*'OddsRatio_working_3-way'!X89^(1/3))*COS(('OddsRatio_working_3-way'!Y89)/3)</f>
        <v>0.52863415326111785</v>
      </c>
      <c r="AG89" s="11">
        <f>-'OddsRatio_working_3-way'!U89/(3*'OddsRatio_working_3-way'!X89^(1/3))*COS(('OddsRatio_working_3-way'!Y89+2*PI())/3)</f>
        <v>-0.44737568439944803</v>
      </c>
      <c r="AH89" s="11">
        <f>-'OddsRatio_working_3-way'!U89/(3*'OddsRatio_working_3-way'!X89^(1/3))*COS(('OddsRatio_working_3-way'!Y89+4*PI())/3)</f>
        <v>-8.1258468861669986E-2</v>
      </c>
      <c r="AI89" s="11">
        <f>'OddsRatio_working_3-way'!U89/(3*'OddsRatio_working_3-way'!X89^(1/3))*SIN(('OddsRatio_working_3-way'!Y89)/3)</f>
        <v>-0.21137787294569246</v>
      </c>
      <c r="AJ89" s="11">
        <f>'OddsRatio_working_3-way'!U89/(3*'OddsRatio_working_3-way'!X89^(1/3))*SIN(('OddsRatio_working_3-way'!Y89+2*PI())/3)</f>
        <v>-0.35212166955935814</v>
      </c>
      <c r="AK89" s="11">
        <f>'OddsRatio_working_3-way'!U89/(3*'OddsRatio_working_3-way'!X89^(1/3))*SIN(('OddsRatio_working_3-way'!Y89+4*PI())/3)</f>
        <v>0.56349954250505063</v>
      </c>
      <c r="AL89" s="11">
        <f>'OddsRatio_working_3-way'!Z89+'OddsRatio_working_3-way'!AF89</f>
        <v>1.0572683065222357</v>
      </c>
      <c r="AM89" s="11">
        <f>'OddsRatio_working_3-way'!AA89+'OddsRatio_working_3-way'!AG89</f>
        <v>-0.89475136879889616</v>
      </c>
      <c r="AN89" s="11">
        <f>'OddsRatio_working_3-way'!AB89+'OddsRatio_working_3-way'!AH89</f>
        <v>-0.16251693772333997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1.0572683065222357</v>
      </c>
      <c r="AS89" s="11">
        <f>IF(('OddsRatio_working_3-way'!X89=0),IF(Q89&gt;0,-Q89^(1/3),(-Q89)^(1/3)),'OddsRatio_working_3-way'!AM89-'OddsRatio_working_3-way'!R89/3)</f>
        <v>-0.89475136879889616</v>
      </c>
      <c r="AT89" s="11">
        <f>IF(('OddsRatio_working_3-way'!X89=0),IF(Q89&gt;0,-Q89^(1/3),(-Q89)^(1/3)),'OddsRatio_working_3-way'!AN89-'OddsRatio_working_3-way'!R89/3)</f>
        <v>-0.16251693772333997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1.23</v>
      </c>
      <c r="B90" s="4">
        <f>IF('True_Odds_Calculator_3-way'!B91="","",'True_Odds_Calculator_3-way'!B91)</f>
        <v>7.11</v>
      </c>
      <c r="C90" s="4">
        <f>IF('True_Odds_Calculator_3-way'!C91="","",'True_Odds_Calculator_3-way'!C91)</f>
        <v>13.15</v>
      </c>
      <c r="D90" s="9">
        <f t="shared" si="26"/>
        <v>0.79940579886869612</v>
      </c>
      <c r="E90" s="9">
        <f t="shared" si="27"/>
        <v>0.13044634914265862</v>
      </c>
      <c r="F90" s="9">
        <f t="shared" si="28"/>
        <v>7.0147851988645177E-2</v>
      </c>
      <c r="G90" s="9">
        <f t="shared" si="29"/>
        <v>1.0909962146948837</v>
      </c>
      <c r="H90" s="9">
        <f t="shared" si="30"/>
        <v>1.250929129379823</v>
      </c>
      <c r="I90" s="9">
        <f t="shared" si="31"/>
        <v>7.6659868717857398</v>
      </c>
      <c r="J90" s="9">
        <f t="shared" si="32"/>
        <v>14.255604008542839</v>
      </c>
      <c r="K90" s="11">
        <f t="shared" si="33"/>
        <v>0.81300813008130079</v>
      </c>
      <c r="L90" s="11">
        <f t="shared" si="34"/>
        <v>0.14064697609001406</v>
      </c>
      <c r="M90" s="11">
        <f t="shared" si="35"/>
        <v>7.6045627376425853E-2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-0.14847210271207478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0.16078163701532411</v>
      </c>
      <c r="Q90" s="11">
        <f>2*'OddsRatio_working_3-way'!K90*'OddsRatio_working_3-way'!L90*'OddsRatio_working_3-way'!M90</f>
        <v>1.739119924449152E-2</v>
      </c>
      <c r="R90" s="11">
        <f t="shared" si="36"/>
        <v>0</v>
      </c>
      <c r="S90" s="11">
        <f t="shared" si="37"/>
        <v>-1.082908062042609</v>
      </c>
      <c r="T90" s="11">
        <f t="shared" si="38"/>
        <v>-0.11713445776556074</v>
      </c>
      <c r="U90" s="11">
        <f>'OddsRatio_working_3-way'!S90-'OddsRatio_working_3-way'!R90^2/3</f>
        <v>-1.082908062042609</v>
      </c>
      <c r="V90" s="11">
        <f>'OddsRatio_working_3-way'!S90*'OddsRatio_working_3-way'!R90/3-2*'OddsRatio_working_3-way'!R90^3/27-'OddsRatio_working_3-way'!T90</f>
        <v>0.11713445776556074</v>
      </c>
      <c r="W90" s="11">
        <f>'OddsRatio_working_3-way'!V90^2+4*'OddsRatio_working_3-way'!U90^3/27</f>
        <v>-0.1744151210861847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0.21687300562899514</v>
      </c>
      <c r="Y90" s="11">
        <f>IF('OddsRatio_working_3-way'!W90&gt;=0,IF('OddsRatio_working_3-way'!V90+SQRT('OddsRatio_working_3-way'!W90)&gt;0,0,PI()),ACOS('OddsRatio_working_3-way'!V90/(2*'OddsRatio_working_3-way'!X90)))</f>
        <v>1.2973481399802012</v>
      </c>
      <c r="Z90" s="11">
        <f>'OddsRatio_working_3-way'!X90^(1/3)*COS('OddsRatio_working_3-way'!Y90/3)</f>
        <v>0.54549810734744186</v>
      </c>
      <c r="AA90" s="11">
        <f>'OddsRatio_working_3-way'!X90^(1/3)*COS(('OddsRatio_working_3-way'!Y90+2*PI())/3)</f>
        <v>-0.49081068870134653</v>
      </c>
      <c r="AB90" s="11">
        <f>'OddsRatio_working_3-way'!X90^(1/3)*COS(('OddsRatio_working_3-way'!Y90+4*PI())/3)</f>
        <v>-5.4687418646095498E-2</v>
      </c>
      <c r="AC90" s="11">
        <f>'OddsRatio_working_3-way'!X90^(1/3)*SIN('OddsRatio_working_3-way'!Y90/3)</f>
        <v>0.25179588736625924</v>
      </c>
      <c r="AD90" s="11">
        <f>'OddsRatio_working_3-way'!X90^(1/3)*SIN(('OddsRatio_working_3-way'!Y90+2*PI())/3)</f>
        <v>0.34651727499608587</v>
      </c>
      <c r="AE90" s="11">
        <f>'OddsRatio_working_3-way'!X90^(1/3)*SIN(('OddsRatio_working_3-way'!Y90+4*PI())/3)</f>
        <v>-0.598313162362345</v>
      </c>
      <c r="AF90" s="11">
        <f>-'OddsRatio_working_3-way'!U90/(3*'OddsRatio_working_3-way'!X90^(1/3))*COS(('OddsRatio_working_3-way'!Y90)/3)</f>
        <v>0.54549810734744175</v>
      </c>
      <c r="AG90" s="11">
        <f>-'OddsRatio_working_3-way'!U90/(3*'OddsRatio_working_3-way'!X90^(1/3))*COS(('OddsRatio_working_3-way'!Y90+2*PI())/3)</f>
        <v>-0.49081068870134642</v>
      </c>
      <c r="AH90" s="11">
        <f>-'OddsRatio_working_3-way'!U90/(3*'OddsRatio_working_3-way'!X90^(1/3))*COS(('OddsRatio_working_3-way'!Y90+4*PI())/3)</f>
        <v>-5.4687418646095484E-2</v>
      </c>
      <c r="AI90" s="11">
        <f>'OddsRatio_working_3-way'!U90/(3*'OddsRatio_working_3-way'!X90^(1/3))*SIN(('OddsRatio_working_3-way'!Y90)/3)</f>
        <v>-0.25179588736625919</v>
      </c>
      <c r="AJ90" s="11">
        <f>'OddsRatio_working_3-way'!U90/(3*'OddsRatio_working_3-way'!X90^(1/3))*SIN(('OddsRatio_working_3-way'!Y90+2*PI())/3)</f>
        <v>-0.34651727499608581</v>
      </c>
      <c r="AK90" s="11">
        <f>'OddsRatio_working_3-way'!U90/(3*'OddsRatio_working_3-way'!X90^(1/3))*SIN(('OddsRatio_working_3-way'!Y90+4*PI())/3)</f>
        <v>0.59831316236234489</v>
      </c>
      <c r="AL90" s="11">
        <f>'OddsRatio_working_3-way'!Z90+'OddsRatio_working_3-way'!AF90</f>
        <v>1.0909962146948837</v>
      </c>
      <c r="AM90" s="11">
        <f>'OddsRatio_working_3-way'!AA90+'OddsRatio_working_3-way'!AG90</f>
        <v>-0.98162137740269295</v>
      </c>
      <c r="AN90" s="11">
        <f>'OddsRatio_working_3-way'!AB90+'OddsRatio_working_3-way'!AH90</f>
        <v>-0.10937483729219098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1.0909962146948837</v>
      </c>
      <c r="AS90" s="11">
        <f>IF(('OddsRatio_working_3-way'!X90=0),IF(Q90&gt;0,-Q90^(1/3),(-Q90)^(1/3)),'OddsRatio_working_3-way'!AM90-'OddsRatio_working_3-way'!R90/3)</f>
        <v>-0.98162137740269295</v>
      </c>
      <c r="AT90" s="11">
        <f>IF(('OddsRatio_working_3-way'!X90=0),IF(Q90&gt;0,-Q90^(1/3),(-Q90)^(1/3)),'OddsRatio_working_3-way'!AN90-'OddsRatio_working_3-way'!R90/3)</f>
        <v>-0.10937483729219098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2.88</v>
      </c>
      <c r="B91" s="4">
        <f>IF('True_Odds_Calculator_3-way'!B92="","",'True_Odds_Calculator_3-way'!B92)</f>
        <v>2.95</v>
      </c>
      <c r="C91" s="4">
        <f>IF('True_Odds_Calculator_3-way'!C92="","",'True_Odds_Calculator_3-way'!C92)</f>
        <v>2.8</v>
      </c>
      <c r="D91" s="9">
        <f t="shared" si="26"/>
        <v>0.33278081242011398</v>
      </c>
      <c r="E91" s="9">
        <f t="shared" si="27"/>
        <v>0.32471385911727824</v>
      </c>
      <c r="F91" s="9">
        <f t="shared" si="28"/>
        <v>0.34250532846260773</v>
      </c>
      <c r="G91" s="9">
        <f t="shared" si="29"/>
        <v>1.0664792257696263</v>
      </c>
      <c r="H91" s="9">
        <f t="shared" si="30"/>
        <v>3.0049809444468978</v>
      </c>
      <c r="I91" s="9">
        <f t="shared" si="31"/>
        <v>3.0796344902507715</v>
      </c>
      <c r="J91" s="9">
        <f t="shared" si="32"/>
        <v>2.9196626063853275</v>
      </c>
      <c r="K91" s="11">
        <f t="shared" si="33"/>
        <v>0.34722222222222221</v>
      </c>
      <c r="L91" s="11">
        <f t="shared" si="34"/>
        <v>0.33898305084745761</v>
      </c>
      <c r="M91" s="11">
        <f t="shared" si="35"/>
        <v>0.35714285714285715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-0.27739104116222768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0.23666599408124833</v>
      </c>
      <c r="Q91" s="11">
        <f>2*'OddsRatio_working_3-way'!K91*'OddsRatio_working_3-way'!L91*'OddsRatio_working_3-way'!M91</f>
        <v>8.407317729351628E-2</v>
      </c>
      <c r="R91" s="11">
        <f t="shared" si="36"/>
        <v>0</v>
      </c>
      <c r="S91" s="11">
        <f t="shared" si="37"/>
        <v>-0.85318542765351257</v>
      </c>
      <c r="T91" s="11">
        <f t="shared" si="38"/>
        <v>-0.30308540946838813</v>
      </c>
      <c r="U91" s="11">
        <f>'OddsRatio_working_3-way'!S91-'OddsRatio_working_3-way'!R91^2/3</f>
        <v>-0.85318542765351257</v>
      </c>
      <c r="V91" s="11">
        <f>'OddsRatio_working_3-way'!S91*'OddsRatio_working_3-way'!R91/3-2*'OddsRatio_working_3-way'!R91^3/27-'OddsRatio_working_3-way'!T91</f>
        <v>0.30308540946838813</v>
      </c>
      <c r="W91" s="11">
        <f>'OddsRatio_working_3-way'!V91^2+4*'OddsRatio_working_3-way'!U91^3/27</f>
        <v>-1.4743034251545051E-4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0.15166426389820375</v>
      </c>
      <c r="Y91" s="11">
        <f>IF('OddsRatio_working_3-way'!W91&gt;=0,IF('OddsRatio_working_3-way'!V91+SQRT('OddsRatio_working_3-way'!W91)&gt;0,0,PI()),ACOS('OddsRatio_working_3-way'!V91/(2*'OddsRatio_working_3-way'!X91)))</f>
        <v>4.0040199339857141E-2</v>
      </c>
      <c r="Z91" s="11">
        <f>'OddsRatio_working_3-way'!X91^(1/3)*COS('OddsRatio_working_3-way'!Y91/3)</f>
        <v>0.53323961288481314</v>
      </c>
      <c r="AA91" s="11">
        <f>'OddsRatio_working_3-way'!X91^(1/3)*COS(('OddsRatio_working_3-way'!Y91+2*PI())/3)</f>
        <v>-0.27278368113444323</v>
      </c>
      <c r="AB91" s="11">
        <f>'OddsRatio_working_3-way'!X91^(1/3)*COS(('OddsRatio_working_3-way'!Y91+4*PI())/3)</f>
        <v>-0.26045593175037002</v>
      </c>
      <c r="AC91" s="11">
        <f>'OddsRatio_working_3-way'!X91^(1/3)*SIN('OddsRatio_working_3-way'!Y91/3)</f>
        <v>7.1174294253969718E-3</v>
      </c>
      <c r="AD91" s="11">
        <f>'OddsRatio_working_3-way'!X91^(1/3)*SIN(('OddsRatio_working_3-way'!Y91+2*PI())/3)</f>
        <v>0.45824033634972955</v>
      </c>
      <c r="AE91" s="11">
        <f>'OddsRatio_working_3-way'!X91^(1/3)*SIN(('OddsRatio_working_3-way'!Y91+4*PI())/3)</f>
        <v>-0.4653577657751265</v>
      </c>
      <c r="AF91" s="11">
        <f>-'OddsRatio_working_3-way'!U91/(3*'OddsRatio_working_3-way'!X91^(1/3))*COS(('OddsRatio_working_3-way'!Y91)/3)</f>
        <v>0.53323961288481314</v>
      </c>
      <c r="AG91" s="11">
        <f>-'OddsRatio_working_3-way'!U91/(3*'OddsRatio_working_3-way'!X91^(1/3))*COS(('OddsRatio_working_3-way'!Y91+2*PI())/3)</f>
        <v>-0.27278368113444323</v>
      </c>
      <c r="AH91" s="11">
        <f>-'OddsRatio_working_3-way'!U91/(3*'OddsRatio_working_3-way'!X91^(1/3))*COS(('OddsRatio_working_3-way'!Y91+4*PI())/3)</f>
        <v>-0.26045593175037002</v>
      </c>
      <c r="AI91" s="11">
        <f>'OddsRatio_working_3-way'!U91/(3*'OddsRatio_working_3-way'!X91^(1/3))*SIN(('OddsRatio_working_3-way'!Y91)/3)</f>
        <v>-7.1174294253969718E-3</v>
      </c>
      <c r="AJ91" s="11">
        <f>'OddsRatio_working_3-way'!U91/(3*'OddsRatio_working_3-way'!X91^(1/3))*SIN(('OddsRatio_working_3-way'!Y91+2*PI())/3)</f>
        <v>-0.45824033634972955</v>
      </c>
      <c r="AK91" s="11">
        <f>'OddsRatio_working_3-way'!U91/(3*'OddsRatio_working_3-way'!X91^(1/3))*SIN(('OddsRatio_working_3-way'!Y91+4*PI())/3)</f>
        <v>0.4653577657751265</v>
      </c>
      <c r="AL91" s="11">
        <f>'OddsRatio_working_3-way'!Z91+'OddsRatio_working_3-way'!AF91</f>
        <v>1.0664792257696263</v>
      </c>
      <c r="AM91" s="11">
        <f>'OddsRatio_working_3-way'!AA91+'OddsRatio_working_3-way'!AG91</f>
        <v>-0.54556736226888647</v>
      </c>
      <c r="AN91" s="11">
        <f>'OddsRatio_working_3-way'!AB91+'OddsRatio_working_3-way'!AH91</f>
        <v>-0.52091186350074004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1.0664792257696263</v>
      </c>
      <c r="AS91" s="11">
        <f>IF(('OddsRatio_working_3-way'!X91=0),IF(Q91&gt;0,-Q91^(1/3),(-Q91)^(1/3)),'OddsRatio_working_3-way'!AM91-'OddsRatio_working_3-way'!R91/3)</f>
        <v>-0.54556736226888647</v>
      </c>
      <c r="AT91" s="11">
        <f>IF(('OddsRatio_working_3-way'!X91=0),IF(Q91&gt;0,-Q91^(1/3),(-Q91)^(1/3)),'OddsRatio_working_3-way'!AN91-'OddsRatio_working_3-way'!R91/3)</f>
        <v>-0.52091186350074004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6.92</v>
      </c>
      <c r="B92" s="4">
        <f>IF('True_Odds_Calculator_3-way'!B93="","",'True_Odds_Calculator_3-way'!B93)</f>
        <v>4.63</v>
      </c>
      <c r="C92" s="4">
        <f>IF('True_Odds_Calculator_3-way'!C93="","",'True_Odds_Calculator_3-way'!C93)</f>
        <v>1.5</v>
      </c>
      <c r="D92" s="9">
        <f t="shared" si="26"/>
        <v>0.13807703522621398</v>
      </c>
      <c r="E92" s="9">
        <f t="shared" si="27"/>
        <v>0.20714023415798777</v>
      </c>
      <c r="F92" s="9">
        <f t="shared" si="28"/>
        <v>0.65478273061579817</v>
      </c>
      <c r="G92" s="9">
        <f t="shared" si="29"/>
        <v>1.0544483024454172</v>
      </c>
      <c r="H92" s="9">
        <f t="shared" si="30"/>
        <v>7.2423339504768682</v>
      </c>
      <c r="I92" s="9">
        <f t="shared" si="31"/>
        <v>4.8276473378768641</v>
      </c>
      <c r="J92" s="9">
        <f t="shared" si="32"/>
        <v>1.5272241512227089</v>
      </c>
      <c r="K92" s="11">
        <f t="shared" si="33"/>
        <v>0.14450867052023122</v>
      </c>
      <c r="L92" s="11">
        <f t="shared" si="34"/>
        <v>0.21598272138228941</v>
      </c>
      <c r="M92" s="11">
        <f t="shared" si="35"/>
        <v>0.66666666666666663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-0.2235733280065918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0.20911621867938426</v>
      </c>
      <c r="Q92" s="11">
        <f>2*'OddsRatio_working_3-way'!K92*'OddsRatio_working_3-way'!L92*'OddsRatio_working_3-way'!M92</f>
        <v>4.1615167896394877E-2</v>
      </c>
      <c r="R92" s="11">
        <f t="shared" si="36"/>
        <v>0</v>
      </c>
      <c r="S92" s="11">
        <f t="shared" si="37"/>
        <v>-0.93533616260889008</v>
      </c>
      <c r="T92" s="11">
        <f t="shared" si="38"/>
        <v>-0.18613654977291344</v>
      </c>
      <c r="U92" s="11">
        <f>'OddsRatio_working_3-way'!S92-'OddsRatio_working_3-way'!R92^2/3</f>
        <v>-0.93533616260889008</v>
      </c>
      <c r="V92" s="11">
        <f>'OddsRatio_working_3-way'!S92*'OddsRatio_working_3-way'!R92/3-2*'OddsRatio_working_3-way'!R92^3/27-'OddsRatio_working_3-way'!T92</f>
        <v>0.18613654977291344</v>
      </c>
      <c r="W92" s="11">
        <f>'OddsRatio_working_3-way'!V92^2+4*'OddsRatio_working_3-way'!U92^3/27</f>
        <v>-8.6580197770209699E-2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0.174088348929196</v>
      </c>
      <c r="Y92" s="11">
        <f>IF('OddsRatio_working_3-way'!W92&gt;=0,IF('OddsRatio_working_3-way'!V92+SQRT('OddsRatio_working_3-way'!W92)&gt;0,0,PI()),ACOS('OddsRatio_working_3-way'!V92/(2*'OddsRatio_working_3-way'!X92)))</f>
        <v>1.0067575901679426</v>
      </c>
      <c r="Z92" s="11">
        <f>'OddsRatio_working_3-way'!X92^(1/3)*COS('OddsRatio_working_3-way'!Y92/3)</f>
        <v>0.52722415122270871</v>
      </c>
      <c r="AA92" s="11">
        <f>'OddsRatio_working_3-way'!X92^(1/3)*COS(('OddsRatio_working_3-way'!Y92+2*PI())/3)</f>
        <v>-0.42286050237860173</v>
      </c>
      <c r="AB92" s="11">
        <f>'OddsRatio_working_3-way'!X92^(1/3)*COS(('OddsRatio_working_3-way'!Y92+4*PI())/3)</f>
        <v>-0.10436364884410695</v>
      </c>
      <c r="AC92" s="11">
        <f>'OddsRatio_working_3-way'!X92^(1/3)*SIN('OddsRatio_working_3-way'!Y92/3)</f>
        <v>0.18388424412418938</v>
      </c>
      <c r="AD92" s="11">
        <f>'OddsRatio_working_3-way'!X92^(1/3)*SIN(('OddsRatio_working_3-way'!Y92+2*PI())/3)</f>
        <v>0.36464738638545963</v>
      </c>
      <c r="AE92" s="11">
        <f>'OddsRatio_working_3-way'!X92^(1/3)*SIN(('OddsRatio_working_3-way'!Y92+4*PI())/3)</f>
        <v>-0.54853163050964893</v>
      </c>
      <c r="AF92" s="11">
        <f>-'OddsRatio_working_3-way'!U92/(3*'OddsRatio_working_3-way'!X92^(1/3))*COS(('OddsRatio_working_3-way'!Y92)/3)</f>
        <v>0.52722415122270849</v>
      </c>
      <c r="AG92" s="11">
        <f>-'OddsRatio_working_3-way'!U92/(3*'OddsRatio_working_3-way'!X92^(1/3))*COS(('OddsRatio_working_3-way'!Y92+2*PI())/3)</f>
        <v>-0.42286050237860157</v>
      </c>
      <c r="AH92" s="11">
        <f>-'OddsRatio_working_3-way'!U92/(3*'OddsRatio_working_3-way'!X92^(1/3))*COS(('OddsRatio_working_3-way'!Y92+4*PI())/3)</f>
        <v>-0.10436364884410691</v>
      </c>
      <c r="AI92" s="11">
        <f>'OddsRatio_working_3-way'!U92/(3*'OddsRatio_working_3-way'!X92^(1/3))*SIN(('OddsRatio_working_3-way'!Y92)/3)</f>
        <v>-0.1838842441241893</v>
      </c>
      <c r="AJ92" s="11">
        <f>'OddsRatio_working_3-way'!U92/(3*'OddsRatio_working_3-way'!X92^(1/3))*SIN(('OddsRatio_working_3-way'!Y92+2*PI())/3)</f>
        <v>-0.36464738638545952</v>
      </c>
      <c r="AK92" s="11">
        <f>'OddsRatio_working_3-way'!U92/(3*'OddsRatio_working_3-way'!X92^(1/3))*SIN(('OddsRatio_working_3-way'!Y92+4*PI())/3)</f>
        <v>0.5485316305096487</v>
      </c>
      <c r="AL92" s="11">
        <f>'OddsRatio_working_3-way'!Z92+'OddsRatio_working_3-way'!AF92</f>
        <v>1.0544483024454172</v>
      </c>
      <c r="AM92" s="11">
        <f>'OddsRatio_working_3-way'!AA92+'OddsRatio_working_3-way'!AG92</f>
        <v>-0.84572100475720324</v>
      </c>
      <c r="AN92" s="11">
        <f>'OddsRatio_working_3-way'!AB92+'OddsRatio_working_3-way'!AH92</f>
        <v>-0.20872729768821385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1.0544483024454172</v>
      </c>
      <c r="AS92" s="11">
        <f>IF(('OddsRatio_working_3-way'!X92=0),IF(Q92&gt;0,-Q92^(1/3),(-Q92)^(1/3)),'OddsRatio_working_3-way'!AM92-'OddsRatio_working_3-way'!R92/3)</f>
        <v>-0.84572100475720324</v>
      </c>
      <c r="AT92" s="11">
        <f>IF(('OddsRatio_working_3-way'!X92=0),IF(Q92&gt;0,-Q92^(1/3),(-Q92)^(1/3)),'OddsRatio_working_3-way'!AN92-'OddsRatio_working_3-way'!R92/3)</f>
        <v>-0.20872729768821385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2.02</v>
      </c>
      <c r="B93" s="4">
        <f>IF('True_Odds_Calculator_3-way'!B94="","",'True_Odds_Calculator_3-way'!B94)</f>
        <v>3.77</v>
      </c>
      <c r="C93" s="4">
        <f>IF('True_Odds_Calculator_3-way'!C94="","",'True_Odds_Calculator_3-way'!C94)</f>
        <v>3.8</v>
      </c>
      <c r="D93" s="9">
        <f t="shared" si="26"/>
        <v>0.4858215435146212</v>
      </c>
      <c r="E93" s="9">
        <f t="shared" si="27"/>
        <v>0.2581179288630982</v>
      </c>
      <c r="F93" s="9">
        <f t="shared" si="28"/>
        <v>0.25606052762228054</v>
      </c>
      <c r="G93" s="9">
        <f t="shared" si="29"/>
        <v>1.0376166571766827</v>
      </c>
      <c r="H93" s="9">
        <f t="shared" si="30"/>
        <v>2.0583689903202167</v>
      </c>
      <c r="I93" s="9">
        <f t="shared" si="31"/>
        <v>3.8741981403794106</v>
      </c>
      <c r="J93" s="9">
        <f t="shared" si="32"/>
        <v>3.9053266400947115</v>
      </c>
      <c r="K93" s="11">
        <f t="shared" si="33"/>
        <v>0.49504950495049505</v>
      </c>
      <c r="L93" s="11">
        <f t="shared" si="34"/>
        <v>0.26525198938992045</v>
      </c>
      <c r="M93" s="11">
        <f t="shared" si="35"/>
        <v>0.26315789473684209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-0.27337680019572519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0.22772415451792283</v>
      </c>
      <c r="Q93" s="11">
        <f>2*'OddsRatio_working_3-way'!K93*'OddsRatio_working_3-way'!L93*'OddsRatio_working_3-way'!M93</f>
        <v>6.9112034755060045E-2</v>
      </c>
      <c r="R93" s="11">
        <f t="shared" si="36"/>
        <v>0</v>
      </c>
      <c r="S93" s="11">
        <f t="shared" si="37"/>
        <v>-0.83300468201721156</v>
      </c>
      <c r="T93" s="11">
        <f t="shared" si="38"/>
        <v>-0.25280870470932065</v>
      </c>
      <c r="U93" s="11">
        <f>'OddsRatio_working_3-way'!S93-'OddsRatio_working_3-way'!R93^2/3</f>
        <v>-0.83300468201721156</v>
      </c>
      <c r="V93" s="11">
        <f>'OddsRatio_working_3-way'!S93*'OddsRatio_working_3-way'!R93/3-2*'OddsRatio_working_3-way'!R93^3/27-'OddsRatio_working_3-way'!T93</f>
        <v>0.25280870470932065</v>
      </c>
      <c r="W93" s="11">
        <f>'OddsRatio_working_3-way'!V93^2+4*'OddsRatio_working_3-way'!U93^3/27</f>
        <v>-2.1720245261047988E-2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0.14631514483970248</v>
      </c>
      <c r="Y93" s="11">
        <f>IF('OddsRatio_working_3-way'!W93&gt;=0,IF('OddsRatio_working_3-way'!V93+SQRT('OddsRatio_working_3-way'!W93)&gt;0,0,PI()),ACOS('OddsRatio_working_3-way'!V93/(2*'OddsRatio_working_3-way'!X93)))</f>
        <v>0.52779743931171708</v>
      </c>
      <c r="Z93" s="11">
        <f>'OddsRatio_working_3-way'!X93^(1/3)*COS('OddsRatio_working_3-way'!Y93/3)</f>
        <v>0.51880832858834147</v>
      </c>
      <c r="AA93" s="11">
        <f>'OddsRatio_working_3-way'!X93^(1/3)*COS(('OddsRatio_working_3-way'!Y93+2*PI())/3)</f>
        <v>-0.33927661977684359</v>
      </c>
      <c r="AB93" s="11">
        <f>'OddsRatio_working_3-way'!X93^(1/3)*COS(('OddsRatio_working_3-way'!Y93+4*PI())/3)</f>
        <v>-0.17953170881149774</v>
      </c>
      <c r="AC93" s="11">
        <f>'OddsRatio_working_3-way'!X93^(1/3)*SIN('OddsRatio_working_3-way'!Y93/3)</f>
        <v>9.2228767347515159E-2</v>
      </c>
      <c r="AD93" s="11">
        <f>'OddsRatio_working_3-way'!X93^(1/3)*SIN(('OddsRatio_working_3-way'!Y93+2*PI())/3)</f>
        <v>0.40318680857869055</v>
      </c>
      <c r="AE93" s="11">
        <f>'OddsRatio_working_3-way'!X93^(1/3)*SIN(('OddsRatio_working_3-way'!Y93+4*PI())/3)</f>
        <v>-0.49541557592620572</v>
      </c>
      <c r="AF93" s="11">
        <f>-'OddsRatio_working_3-way'!U93/(3*'OddsRatio_working_3-way'!X93^(1/3))*COS(('OddsRatio_working_3-way'!Y93)/3)</f>
        <v>0.51880832858834136</v>
      </c>
      <c r="AG93" s="11">
        <f>-'OddsRatio_working_3-way'!U93/(3*'OddsRatio_working_3-way'!X93^(1/3))*COS(('OddsRatio_working_3-way'!Y93+2*PI())/3)</f>
        <v>-0.33927661977684354</v>
      </c>
      <c r="AH93" s="11">
        <f>-'OddsRatio_working_3-way'!U93/(3*'OddsRatio_working_3-way'!X93^(1/3))*COS(('OddsRatio_working_3-way'!Y93+4*PI())/3)</f>
        <v>-0.17953170881149771</v>
      </c>
      <c r="AI93" s="11">
        <f>'OddsRatio_working_3-way'!U93/(3*'OddsRatio_working_3-way'!X93^(1/3))*SIN(('OddsRatio_working_3-way'!Y93)/3)</f>
        <v>-9.2228767347515145E-2</v>
      </c>
      <c r="AJ93" s="11">
        <f>'OddsRatio_working_3-way'!U93/(3*'OddsRatio_working_3-way'!X93^(1/3))*SIN(('OddsRatio_working_3-way'!Y93+2*PI())/3)</f>
        <v>-0.40318680857869044</v>
      </c>
      <c r="AK93" s="11">
        <f>'OddsRatio_working_3-way'!U93/(3*'OddsRatio_working_3-way'!X93^(1/3))*SIN(('OddsRatio_working_3-way'!Y93+4*PI())/3)</f>
        <v>0.49541557592620561</v>
      </c>
      <c r="AL93" s="11">
        <f>'OddsRatio_working_3-way'!Z93+'OddsRatio_working_3-way'!AF93</f>
        <v>1.0376166571766827</v>
      </c>
      <c r="AM93" s="11">
        <f>'OddsRatio_working_3-way'!AA93+'OddsRatio_working_3-way'!AG93</f>
        <v>-0.67855323955368707</v>
      </c>
      <c r="AN93" s="11">
        <f>'OddsRatio_working_3-way'!AB93+'OddsRatio_working_3-way'!AH93</f>
        <v>-0.35906341762299543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1.0376166571766827</v>
      </c>
      <c r="AS93" s="11">
        <f>IF(('OddsRatio_working_3-way'!X93=0),IF(Q93&gt;0,-Q93^(1/3),(-Q93)^(1/3)),'OddsRatio_working_3-way'!AM93-'OddsRatio_working_3-way'!R93/3)</f>
        <v>-0.67855323955368707</v>
      </c>
      <c r="AT93" s="11">
        <f>IF(('OddsRatio_working_3-way'!X93=0),IF(Q93&gt;0,-Q93^(1/3),(-Q93)^(1/3)),'OddsRatio_working_3-way'!AN93-'OddsRatio_working_3-way'!R93/3)</f>
        <v>-0.35906341762299543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2.83</v>
      </c>
      <c r="B94" s="4">
        <f>IF('True_Odds_Calculator_3-way'!B95="","",'True_Odds_Calculator_3-way'!B95)</f>
        <v>3.26</v>
      </c>
      <c r="C94" s="4">
        <f>IF('True_Odds_Calculator_3-way'!C95="","",'True_Odds_Calculator_3-way'!C95)</f>
        <v>2.77</v>
      </c>
      <c r="D94" s="9">
        <f t="shared" si="26"/>
        <v>0.34617235729099877</v>
      </c>
      <c r="E94" s="9">
        <f t="shared" si="27"/>
        <v>0.30007183204819998</v>
      </c>
      <c r="F94" s="9">
        <f t="shared" si="28"/>
        <v>0.35375581066080092</v>
      </c>
      <c r="G94" s="9">
        <f t="shared" si="29"/>
        <v>1.0320953055415922</v>
      </c>
      <c r="H94" s="9">
        <f t="shared" si="30"/>
        <v>2.8887344091411142</v>
      </c>
      <c r="I94" s="9">
        <f t="shared" si="31"/>
        <v>3.3325353905239989</v>
      </c>
      <c r="J94" s="9">
        <f t="shared" si="32"/>
        <v>2.8268086908086181</v>
      </c>
      <c r="K94" s="11">
        <f t="shared" si="33"/>
        <v>0.35335689045936397</v>
      </c>
      <c r="L94" s="11">
        <f t="shared" si="34"/>
        <v>0.30674846625766872</v>
      </c>
      <c r="M94" s="11">
        <f t="shared" si="35"/>
        <v>0.36101083032490977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-0.28645010816863969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0.22930515139109575</v>
      </c>
      <c r="Q94" s="11">
        <f>2*'OddsRatio_working_3-way'!K94*'OddsRatio_working_3-way'!L94*'OddsRatio_working_3-way'!M94</f>
        <v>7.8261143819486609E-2</v>
      </c>
      <c r="R94" s="11">
        <f t="shared" si="36"/>
        <v>0</v>
      </c>
      <c r="S94" s="11">
        <f t="shared" si="37"/>
        <v>-0.80050642276629402</v>
      </c>
      <c r="T94" s="11">
        <f t="shared" si="38"/>
        <v>-0.27321038319668739</v>
      </c>
      <c r="U94" s="11">
        <f>'OddsRatio_working_3-way'!S94-'OddsRatio_working_3-way'!R94^2/3</f>
        <v>-0.80050642276629402</v>
      </c>
      <c r="V94" s="11">
        <f>'OddsRatio_working_3-way'!S94*'OddsRatio_working_3-way'!R94/3-2*'OddsRatio_working_3-way'!R94^3/27-'OddsRatio_working_3-way'!T94</f>
        <v>0.27321038319668739</v>
      </c>
      <c r="W94" s="11">
        <f>'OddsRatio_working_3-way'!V94^2+4*'OddsRatio_working_3-way'!U94^3/27</f>
        <v>-1.3520787142314583E-3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0.13783685301898785</v>
      </c>
      <c r="Y94" s="11">
        <f>IF('OddsRatio_working_3-way'!W94&gt;=0,IF('OddsRatio_working_3-way'!V94+SQRT('OddsRatio_working_3-way'!W94)&gt;0,0,PI()),ACOS('OddsRatio_working_3-way'!V94/(2*'OddsRatio_working_3-way'!X94)))</f>
        <v>0.13378330337057776</v>
      </c>
      <c r="Z94" s="11">
        <f>'OddsRatio_working_3-way'!X94^(1/3)*COS('OddsRatio_working_3-way'!Y94/3)</f>
        <v>0.51604765277079612</v>
      </c>
      <c r="AA94" s="11">
        <f>'OddsRatio_working_3-way'!X94^(1/3)*COS(('OddsRatio_working_3-way'!Y94+2*PI())/3)</f>
        <v>-0.27796676357848471</v>
      </c>
      <c r="AB94" s="11">
        <f>'OddsRatio_working_3-way'!X94^(1/3)*COS(('OddsRatio_working_3-way'!Y94+4*PI())/3)</f>
        <v>-0.2380808891923113</v>
      </c>
      <c r="AC94" s="11">
        <f>'OddsRatio_working_3-way'!X94^(1/3)*SIN('OddsRatio_working_3-way'!Y94/3)</f>
        <v>2.3028120313720826E-2</v>
      </c>
      <c r="AD94" s="11">
        <f>'OddsRatio_working_3-way'!X94^(1/3)*SIN(('OddsRatio_working_3-way'!Y94+2*PI())/3)</f>
        <v>0.43539631670598006</v>
      </c>
      <c r="AE94" s="11">
        <f>'OddsRatio_working_3-way'!X94^(1/3)*SIN(('OddsRatio_working_3-way'!Y94+4*PI())/3)</f>
        <v>-0.45842443701970093</v>
      </c>
      <c r="AF94" s="11">
        <f>-'OddsRatio_working_3-way'!U94/(3*'OddsRatio_working_3-way'!X94^(1/3))*COS(('OddsRatio_working_3-way'!Y94)/3)</f>
        <v>0.51604765277079612</v>
      </c>
      <c r="AG94" s="11">
        <f>-'OddsRatio_working_3-way'!U94/(3*'OddsRatio_working_3-way'!X94^(1/3))*COS(('OddsRatio_working_3-way'!Y94+2*PI())/3)</f>
        <v>-0.27796676357848471</v>
      </c>
      <c r="AH94" s="11">
        <f>-'OddsRatio_working_3-way'!U94/(3*'OddsRatio_working_3-way'!X94^(1/3))*COS(('OddsRatio_working_3-way'!Y94+4*PI())/3)</f>
        <v>-0.2380808891923113</v>
      </c>
      <c r="AI94" s="11">
        <f>'OddsRatio_working_3-way'!U94/(3*'OddsRatio_working_3-way'!X94^(1/3))*SIN(('OddsRatio_working_3-way'!Y94)/3)</f>
        <v>-2.3028120313720826E-2</v>
      </c>
      <c r="AJ94" s="11">
        <f>'OddsRatio_working_3-way'!U94/(3*'OddsRatio_working_3-way'!X94^(1/3))*SIN(('OddsRatio_working_3-way'!Y94+2*PI())/3)</f>
        <v>-0.43539631670598006</v>
      </c>
      <c r="AK94" s="11">
        <f>'OddsRatio_working_3-way'!U94/(3*'OddsRatio_working_3-way'!X94^(1/3))*SIN(('OddsRatio_working_3-way'!Y94+4*PI())/3)</f>
        <v>0.45842443701970093</v>
      </c>
      <c r="AL94" s="11">
        <f>'OddsRatio_working_3-way'!Z94+'OddsRatio_working_3-way'!AF94</f>
        <v>1.0320953055415922</v>
      </c>
      <c r="AM94" s="11">
        <f>'OddsRatio_working_3-way'!AA94+'OddsRatio_working_3-way'!AG94</f>
        <v>-0.55593352715696942</v>
      </c>
      <c r="AN94" s="11">
        <f>'OddsRatio_working_3-way'!AB94+'OddsRatio_working_3-way'!AH94</f>
        <v>-0.47616177838462259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1.0320953055415922</v>
      </c>
      <c r="AS94" s="11">
        <f>IF(('OddsRatio_working_3-way'!X94=0),IF(Q94&gt;0,-Q94^(1/3),(-Q94)^(1/3)),'OddsRatio_working_3-way'!AM94-'OddsRatio_working_3-way'!R94/3)</f>
        <v>-0.55593352715696942</v>
      </c>
      <c r="AT94" s="11">
        <f>IF(('OddsRatio_working_3-way'!X94=0),IF(Q94&gt;0,-Q94^(1/3),(-Q94)^(1/3)),'OddsRatio_working_3-way'!AN94-'OddsRatio_working_3-way'!R94/3)</f>
        <v>-0.47616177838462259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2.94</v>
      </c>
      <c r="B95" s="4">
        <f>IF('True_Odds_Calculator_3-way'!B96="","",'True_Odds_Calculator_3-way'!B96)</f>
        <v>3.24</v>
      </c>
      <c r="C95" s="4">
        <f>IF('True_Odds_Calculator_3-way'!C96="","",'True_Odds_Calculator_3-way'!C96)</f>
        <v>2.65</v>
      </c>
      <c r="D95" s="9">
        <f t="shared" si="26"/>
        <v>0.33141784230608029</v>
      </c>
      <c r="E95" s="9">
        <f t="shared" si="27"/>
        <v>0.30036355652549729</v>
      </c>
      <c r="F95" s="9">
        <f t="shared" si="28"/>
        <v>0.36821860116842259</v>
      </c>
      <c r="G95" s="9">
        <f t="shared" si="29"/>
        <v>1.039865493646114</v>
      </c>
      <c r="H95" s="9">
        <f t="shared" si="30"/>
        <v>3.0173390576734609</v>
      </c>
      <c r="I95" s="9">
        <f t="shared" si="31"/>
        <v>3.3292987057672954</v>
      </c>
      <c r="J95" s="9">
        <f t="shared" si="32"/>
        <v>2.7157780645160878</v>
      </c>
      <c r="K95" s="11">
        <f t="shared" si="33"/>
        <v>0.3401360544217687</v>
      </c>
      <c r="L95" s="11">
        <f t="shared" si="34"/>
        <v>0.30864197530864196</v>
      </c>
      <c r="M95" s="11">
        <f t="shared" si="35"/>
        <v>0.37735849056603776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-0.28405044757246034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0.23095658016292936</v>
      </c>
      <c r="Q95" s="11">
        <f>2*'OddsRatio_working_3-way'!K95*'OddsRatio_working_3-way'!L95*'OddsRatio_working_3-way'!M95</f>
        <v>7.9230387705979205E-2</v>
      </c>
      <c r="R95" s="11">
        <f t="shared" si="36"/>
        <v>0</v>
      </c>
      <c r="S95" s="11">
        <f t="shared" si="37"/>
        <v>-0.81308296514482026</v>
      </c>
      <c r="T95" s="11">
        <f t="shared" si="38"/>
        <v>-0.27893069130182513</v>
      </c>
      <c r="U95" s="11">
        <f>'OddsRatio_working_3-way'!S95-'OddsRatio_working_3-way'!R95^2/3</f>
        <v>-0.81308296514482026</v>
      </c>
      <c r="V95" s="11">
        <f>'OddsRatio_working_3-way'!S95*'OddsRatio_working_3-way'!R95/3-2*'OddsRatio_working_3-way'!R95^3/27-'OddsRatio_working_3-way'!T95</f>
        <v>0.27893069130182513</v>
      </c>
      <c r="W95" s="11">
        <f>'OddsRatio_working_3-way'!V95^2+4*'OddsRatio_working_3-way'!U95^3/27</f>
        <v>-1.8320881099086334E-3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0.14109785492701749</v>
      </c>
      <c r="Y95" s="11">
        <f>IF('OddsRatio_working_3-way'!W95&gt;=0,IF('OddsRatio_working_3-way'!V95+SQRT('OddsRatio_working_3-way'!W95)&gt;0,0,PI()),ACOS('OddsRatio_working_3-way'!V95/(2*'OddsRatio_working_3-way'!X95)))</f>
        <v>0.15226575705824819</v>
      </c>
      <c r="Z95" s="11">
        <f>'OddsRatio_working_3-way'!X95^(1/3)*COS('OddsRatio_working_3-way'!Y95/3)</f>
        <v>0.51993274682305701</v>
      </c>
      <c r="AA95" s="11">
        <f>'OddsRatio_working_3-way'!X95^(1/3)*COS(('OddsRatio_working_3-way'!Y95+2*PI())/3)</f>
        <v>-0.28283983777480959</v>
      </c>
      <c r="AB95" s="11">
        <f>'OddsRatio_working_3-way'!X95^(1/3)*COS(('OddsRatio_working_3-way'!Y95+4*PI())/3)</f>
        <v>-0.23709290904824731</v>
      </c>
      <c r="AC95" s="11">
        <f>'OddsRatio_working_3-way'!X95^(1/3)*SIN('OddsRatio_working_3-way'!Y95/3)</f>
        <v>2.6412001614879367E-2</v>
      </c>
      <c r="AD95" s="11">
        <f>'OddsRatio_working_3-way'!X95^(1/3)*SIN(('OddsRatio_working_3-way'!Y95+2*PI())/3)</f>
        <v>0.43706896620075059</v>
      </c>
      <c r="AE95" s="11">
        <f>'OddsRatio_working_3-way'!X95^(1/3)*SIN(('OddsRatio_working_3-way'!Y95+4*PI())/3)</f>
        <v>-0.46348096781562992</v>
      </c>
      <c r="AF95" s="11">
        <f>-'OddsRatio_working_3-way'!U95/(3*'OddsRatio_working_3-way'!X95^(1/3))*COS(('OddsRatio_working_3-way'!Y95)/3)</f>
        <v>0.5199327468230569</v>
      </c>
      <c r="AG95" s="11">
        <f>-'OddsRatio_working_3-way'!U95/(3*'OddsRatio_working_3-way'!X95^(1/3))*COS(('OddsRatio_working_3-way'!Y95+2*PI())/3)</f>
        <v>-0.28283983777480953</v>
      </c>
      <c r="AH95" s="11">
        <f>-'OddsRatio_working_3-way'!U95/(3*'OddsRatio_working_3-way'!X95^(1/3))*COS(('OddsRatio_working_3-way'!Y95+4*PI())/3)</f>
        <v>-0.23709290904824726</v>
      </c>
      <c r="AI95" s="11">
        <f>'OddsRatio_working_3-way'!U95/(3*'OddsRatio_working_3-way'!X95^(1/3))*SIN(('OddsRatio_working_3-way'!Y95)/3)</f>
        <v>-2.641200161487936E-2</v>
      </c>
      <c r="AJ95" s="11">
        <f>'OddsRatio_working_3-way'!U95/(3*'OddsRatio_working_3-way'!X95^(1/3))*SIN(('OddsRatio_working_3-way'!Y95+2*PI())/3)</f>
        <v>-0.43706896620075053</v>
      </c>
      <c r="AK95" s="11">
        <f>'OddsRatio_working_3-way'!U95/(3*'OddsRatio_working_3-way'!X95^(1/3))*SIN(('OddsRatio_working_3-way'!Y95+4*PI())/3)</f>
        <v>0.46348096781562981</v>
      </c>
      <c r="AL95" s="11">
        <f>'OddsRatio_working_3-way'!Z95+'OddsRatio_working_3-way'!AF95</f>
        <v>1.039865493646114</v>
      </c>
      <c r="AM95" s="11">
        <f>'OddsRatio_working_3-way'!AA95+'OddsRatio_working_3-way'!AG95</f>
        <v>-0.56567967554961918</v>
      </c>
      <c r="AN95" s="11">
        <f>'OddsRatio_working_3-way'!AB95+'OddsRatio_working_3-way'!AH95</f>
        <v>-0.47418581809649457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1.039865493646114</v>
      </c>
      <c r="AS95" s="11">
        <f>IF(('OddsRatio_working_3-way'!X95=0),IF(Q95&gt;0,-Q95^(1/3),(-Q95)^(1/3)),'OddsRatio_working_3-way'!AM95-'OddsRatio_working_3-way'!R95/3)</f>
        <v>-0.56567967554961918</v>
      </c>
      <c r="AT95" s="11">
        <f>IF(('OddsRatio_working_3-way'!X95=0),IF(Q95&gt;0,-Q95^(1/3),(-Q95)^(1/3)),'OddsRatio_working_3-way'!AN95-'OddsRatio_working_3-way'!R95/3)</f>
        <v>-0.47418581809649457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2.83</v>
      </c>
      <c r="B96" s="4">
        <f>IF('True_Odds_Calculator_3-way'!B97="","",'True_Odds_Calculator_3-way'!B97)</f>
        <v>3.15</v>
      </c>
      <c r="C96" s="4">
        <f>IF('True_Odds_Calculator_3-way'!C97="","",'True_Odds_Calculator_3-way'!C97)</f>
        <v>2.81</v>
      </c>
      <c r="D96" s="9">
        <f t="shared" si="26"/>
        <v>0.34431047628173578</v>
      </c>
      <c r="E96" s="9">
        <f t="shared" si="27"/>
        <v>0.3088939080698388</v>
      </c>
      <c r="F96" s="9">
        <f t="shared" si="28"/>
        <v>0.34679561564842543</v>
      </c>
      <c r="G96" s="9">
        <f t="shared" si="29"/>
        <v>1.0406313803000891</v>
      </c>
      <c r="H96" s="9">
        <f t="shared" si="30"/>
        <v>2.9043554259491633</v>
      </c>
      <c r="I96" s="9">
        <f t="shared" si="31"/>
        <v>3.2373574676451917</v>
      </c>
      <c r="J96" s="9">
        <f t="shared" si="32"/>
        <v>2.8835427983431612</v>
      </c>
      <c r="K96" s="11">
        <f t="shared" si="33"/>
        <v>0.35335689045936397</v>
      </c>
      <c r="L96" s="11">
        <f t="shared" si="34"/>
        <v>0.31746031746031744</v>
      </c>
      <c r="M96" s="11">
        <f t="shared" si="35"/>
        <v>0.35587188612099646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-0.28429211554848166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0.23114007747384255</v>
      </c>
      <c r="Q96" s="11">
        <f>2*'OddsRatio_working_3-way'!K96*'OddsRatio_working_3-way'!L96*'OddsRatio_working_3-way'!M96</f>
        <v>7.9841132115316946E-2</v>
      </c>
      <c r="R96" s="11">
        <f t="shared" si="36"/>
        <v>0</v>
      </c>
      <c r="S96" s="11">
        <f t="shared" si="37"/>
        <v>-0.8130372417395626</v>
      </c>
      <c r="T96" s="11">
        <f t="shared" si="38"/>
        <v>-0.28084187970278501</v>
      </c>
      <c r="U96" s="11">
        <f>'OddsRatio_working_3-way'!S96-'OddsRatio_working_3-way'!R96^2/3</f>
        <v>-0.8130372417395626</v>
      </c>
      <c r="V96" s="11">
        <f>'OddsRatio_working_3-way'!S96*'OddsRatio_working_3-way'!R96/3-2*'OddsRatio_working_3-way'!R96^3/27-'OddsRatio_working_3-way'!T96</f>
        <v>0.28084187970278501</v>
      </c>
      <c r="W96" s="11">
        <f>'OddsRatio_working_3-way'!V96^2+4*'OddsRatio_working_3-way'!U96^3/27</f>
        <v>-7.4882338854517783E-4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0.14108595321960543</v>
      </c>
      <c r="Y96" s="11">
        <f>IF('OddsRatio_working_3-way'!W96&gt;=0,IF('OddsRatio_working_3-way'!V96+SQRT('OddsRatio_working_3-way'!W96)&gt;0,0,PI()),ACOS('OddsRatio_working_3-way'!V96/(2*'OddsRatio_working_3-way'!X96)))</f>
        <v>9.7131262429071885E-2</v>
      </c>
      <c r="Z96" s="11">
        <f>'OddsRatio_working_3-way'!X96^(1/3)*COS('OddsRatio_working_3-way'!Y96/3)</f>
        <v>0.52031569015004453</v>
      </c>
      <c r="AA96" s="11">
        <f>'OddsRatio_working_3-way'!X96^(1/3)*COS(('OddsRatio_working_3-way'!Y96+2*PI())/3)</f>
        <v>-0.27475227458263818</v>
      </c>
      <c r="AB96" s="11">
        <f>'OddsRatio_working_3-way'!X96^(1/3)*COS(('OddsRatio_working_3-way'!Y96+4*PI())/3)</f>
        <v>-0.24556341556740649</v>
      </c>
      <c r="AC96" s="11">
        <f>'OddsRatio_working_3-way'!X96^(1/3)*SIN('OddsRatio_working_3-way'!Y96/3)</f>
        <v>1.6852195609782308E-2</v>
      </c>
      <c r="AD96" s="11">
        <f>'OddsRatio_working_3-way'!X96^(1/3)*SIN(('OddsRatio_working_3-way'!Y96+2*PI())/3)</f>
        <v>0.44218050785268015</v>
      </c>
      <c r="AE96" s="11">
        <f>'OddsRatio_working_3-way'!X96^(1/3)*SIN(('OddsRatio_working_3-way'!Y96+4*PI())/3)</f>
        <v>-0.45903270346246222</v>
      </c>
      <c r="AF96" s="11">
        <f>-'OddsRatio_working_3-way'!U96/(3*'OddsRatio_working_3-way'!X96^(1/3))*COS(('OddsRatio_working_3-way'!Y96)/3)</f>
        <v>0.52031569015004453</v>
      </c>
      <c r="AG96" s="11">
        <f>-'OddsRatio_working_3-way'!U96/(3*'OddsRatio_working_3-way'!X96^(1/3))*COS(('OddsRatio_working_3-way'!Y96+2*PI())/3)</f>
        <v>-0.27475227458263818</v>
      </c>
      <c r="AH96" s="11">
        <f>-'OddsRatio_working_3-way'!U96/(3*'OddsRatio_working_3-way'!X96^(1/3))*COS(('OddsRatio_working_3-way'!Y96+4*PI())/3)</f>
        <v>-0.24556341556740649</v>
      </c>
      <c r="AI96" s="11">
        <f>'OddsRatio_working_3-way'!U96/(3*'OddsRatio_working_3-way'!X96^(1/3))*SIN(('OddsRatio_working_3-way'!Y96)/3)</f>
        <v>-1.6852195609782308E-2</v>
      </c>
      <c r="AJ96" s="11">
        <f>'OddsRatio_working_3-way'!U96/(3*'OddsRatio_working_3-way'!X96^(1/3))*SIN(('OddsRatio_working_3-way'!Y96+2*PI())/3)</f>
        <v>-0.44218050785268015</v>
      </c>
      <c r="AK96" s="11">
        <f>'OddsRatio_working_3-way'!U96/(3*'OddsRatio_working_3-way'!X96^(1/3))*SIN(('OddsRatio_working_3-way'!Y96+4*PI())/3)</f>
        <v>0.45903270346246222</v>
      </c>
      <c r="AL96" s="11">
        <f>'OddsRatio_working_3-way'!Z96+'OddsRatio_working_3-way'!AF96</f>
        <v>1.0406313803000891</v>
      </c>
      <c r="AM96" s="11">
        <f>'OddsRatio_working_3-way'!AA96+'OddsRatio_working_3-way'!AG96</f>
        <v>-0.54950454916527636</v>
      </c>
      <c r="AN96" s="11">
        <f>'OddsRatio_working_3-way'!AB96+'OddsRatio_working_3-way'!AH96</f>
        <v>-0.49112683113481298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1.0406313803000891</v>
      </c>
      <c r="AS96" s="11">
        <f>IF(('OddsRatio_working_3-way'!X96=0),IF(Q96&gt;0,-Q96^(1/3),(-Q96)^(1/3)),'OddsRatio_working_3-way'!AM96-'OddsRatio_working_3-way'!R96/3)</f>
        <v>-0.54950454916527636</v>
      </c>
      <c r="AT96" s="11">
        <f>IF(('OddsRatio_working_3-way'!X96=0),IF(Q96&gt;0,-Q96^(1/3),(-Q96)^(1/3)),'OddsRatio_working_3-way'!AN96-'OddsRatio_working_3-way'!R96/3)</f>
        <v>-0.49112683113481298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3.67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2.29</v>
      </c>
      <c r="D97" s="9">
        <f t="shared" si="26"/>
        <v>0.26422243726162709</v>
      </c>
      <c r="E97" s="9">
        <f t="shared" si="27"/>
        <v>0.30941323828065198</v>
      </c>
      <c r="F97" s="9">
        <f t="shared" si="28"/>
        <v>0.4263643244577211</v>
      </c>
      <c r="G97" s="9">
        <f t="shared" si="29"/>
        <v>1.0429550333870015</v>
      </c>
      <c r="H97" s="9">
        <f t="shared" si="30"/>
        <v>3.7846899391432931</v>
      </c>
      <c r="I97" s="9">
        <f t="shared" si="31"/>
        <v>3.2319237714481828</v>
      </c>
      <c r="J97" s="9">
        <f t="shared" si="32"/>
        <v>2.3454119930692312</v>
      </c>
      <c r="K97" s="11">
        <f t="shared" si="33"/>
        <v>0.27247956403269757</v>
      </c>
      <c r="L97" s="11">
        <f t="shared" si="34"/>
        <v>0.31847133757961782</v>
      </c>
      <c r="M97" s="11">
        <f t="shared" si="35"/>
        <v>0.4366812227074236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-0.2793081127487741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0.23115252421209009</v>
      </c>
      <c r="Q97" s="11">
        <f>2*'OddsRatio_working_3-way'!K97*'OddsRatio_working_3-way'!L97*'OddsRatio_working_3-way'!M97</f>
        <v>7.5787712856422981E-2</v>
      </c>
      <c r="R97" s="11">
        <f t="shared" si="36"/>
        <v>0</v>
      </c>
      <c r="S97" s="11">
        <f t="shared" si="37"/>
        <v>-0.8275897249715839</v>
      </c>
      <c r="T97" s="11">
        <f t="shared" si="38"/>
        <v>-0.2713408934333062</v>
      </c>
      <c r="U97" s="11">
        <f>'OddsRatio_working_3-way'!S97-'OddsRatio_working_3-way'!R97^2/3</f>
        <v>-0.8275897249715839</v>
      </c>
      <c r="V97" s="11">
        <f>'OddsRatio_working_3-way'!S97*'OddsRatio_working_3-way'!R97/3-2*'OddsRatio_working_3-way'!R97^3/27-'OddsRatio_working_3-way'!T97</f>
        <v>0.2713408934333062</v>
      </c>
      <c r="W97" s="11">
        <f>'OddsRatio_working_3-way'!V97^2+4*'OddsRatio_working_3-way'!U97^3/27</f>
        <v>-1.0347473042146005E-2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0.14489078084140727</v>
      </c>
      <c r="Y97" s="11">
        <f>IF('OddsRatio_working_3-way'!W97&gt;=0,IF('OddsRatio_working_3-way'!V97+SQRT('OddsRatio_working_3-way'!W97)&gt;0,0,PI()),ACOS('OddsRatio_working_3-way'!V97/(2*'OddsRatio_working_3-way'!X97)))</f>
        <v>0.35867274892194745</v>
      </c>
      <c r="Z97" s="11">
        <f>'OddsRatio_working_3-way'!X97^(1/3)*COS('OddsRatio_working_3-way'!Y97/3)</f>
        <v>0.52147751669350084</v>
      </c>
      <c r="AA97" s="11">
        <f>'OddsRatio_working_3-way'!X97^(1/3)*COS(('OddsRatio_working_3-way'!Y97+2*PI())/3)</f>
        <v>-0.31499123230214465</v>
      </c>
      <c r="AB97" s="11">
        <f>'OddsRatio_working_3-way'!X97^(1/3)*COS(('OddsRatio_working_3-way'!Y97+4*PI())/3)</f>
        <v>-0.20648628439135633</v>
      </c>
      <c r="AC97" s="11">
        <f>'OddsRatio_working_3-way'!X97^(1/3)*SIN('OddsRatio_working_3-way'!Y97/3)</f>
        <v>6.2645360884700213E-2</v>
      </c>
      <c r="AD97" s="11">
        <f>'OddsRatio_working_3-way'!X97^(1/3)*SIN(('OddsRatio_working_3-way'!Y97+2*PI())/3)</f>
        <v>0.42029009651664545</v>
      </c>
      <c r="AE97" s="11">
        <f>'OddsRatio_working_3-way'!X97^(1/3)*SIN(('OddsRatio_working_3-way'!Y97+4*PI())/3)</f>
        <v>-0.48293545740134541</v>
      </c>
      <c r="AF97" s="11">
        <f>-'OddsRatio_working_3-way'!U97/(3*'OddsRatio_working_3-way'!X97^(1/3))*COS(('OddsRatio_working_3-way'!Y97)/3)</f>
        <v>0.52147751669350062</v>
      </c>
      <c r="AG97" s="11">
        <f>-'OddsRatio_working_3-way'!U97/(3*'OddsRatio_working_3-way'!X97^(1/3))*COS(('OddsRatio_working_3-way'!Y97+2*PI())/3)</f>
        <v>-0.31499123230214454</v>
      </c>
      <c r="AH97" s="11">
        <f>-'OddsRatio_working_3-way'!U97/(3*'OddsRatio_working_3-way'!X97^(1/3))*COS(('OddsRatio_working_3-way'!Y97+4*PI())/3)</f>
        <v>-0.20648628439135625</v>
      </c>
      <c r="AI97" s="11">
        <f>'OddsRatio_working_3-way'!U97/(3*'OddsRatio_working_3-way'!X97^(1/3))*SIN(('OddsRatio_working_3-way'!Y97)/3)</f>
        <v>-6.2645360884700185E-2</v>
      </c>
      <c r="AJ97" s="11">
        <f>'OddsRatio_working_3-way'!U97/(3*'OddsRatio_working_3-way'!X97^(1/3))*SIN(('OddsRatio_working_3-way'!Y97+2*PI())/3)</f>
        <v>-0.42029009651664528</v>
      </c>
      <c r="AK97" s="11">
        <f>'OddsRatio_working_3-way'!U97/(3*'OddsRatio_working_3-way'!X97^(1/3))*SIN(('OddsRatio_working_3-way'!Y97+4*PI())/3)</f>
        <v>0.48293545740134519</v>
      </c>
      <c r="AL97" s="11">
        <f>'OddsRatio_working_3-way'!Z97+'OddsRatio_working_3-way'!AF97</f>
        <v>1.0429550333870015</v>
      </c>
      <c r="AM97" s="11">
        <f>'OddsRatio_working_3-way'!AA97+'OddsRatio_working_3-way'!AG97</f>
        <v>-0.62998246460428919</v>
      </c>
      <c r="AN97" s="11">
        <f>'OddsRatio_working_3-way'!AB97+'OddsRatio_working_3-way'!AH97</f>
        <v>-0.4129725687827126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1.0429550333870015</v>
      </c>
      <c r="AS97" s="11">
        <f>IF(('OddsRatio_working_3-way'!X97=0),IF(Q97&gt;0,-Q97^(1/3),(-Q97)^(1/3)),'OddsRatio_working_3-way'!AM97-'OddsRatio_working_3-way'!R97/3)</f>
        <v>-0.62998246460428919</v>
      </c>
      <c r="AT97" s="11">
        <f>IF(('OddsRatio_working_3-way'!X97=0),IF(Q97&gt;0,-Q97^(1/3),(-Q97)^(1/3)),'OddsRatio_working_3-way'!AN97-'OddsRatio_working_3-way'!R97/3)</f>
        <v>-0.4129725687827126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1.76</v>
      </c>
      <c r="B98" s="4">
        <f>IF('True_Odds_Calculator_3-way'!B99="","",'True_Odds_Calculator_3-way'!B99)</f>
        <v>3.65</v>
      </c>
      <c r="C98" s="4">
        <f>IF('True_Odds_Calculator_3-way'!C99="","",'True_Odds_Calculator_3-way'!C99)</f>
        <v>5.27</v>
      </c>
      <c r="D98" s="9">
        <f t="shared" si="26"/>
        <v>0.55495402423659024</v>
      </c>
      <c r="E98" s="9">
        <f t="shared" si="27"/>
        <v>0.26341598894479673</v>
      </c>
      <c r="F98" s="9">
        <f t="shared" si="28"/>
        <v>0.18162998681861287</v>
      </c>
      <c r="G98" s="9">
        <f t="shared" si="29"/>
        <v>1.0551987815937762</v>
      </c>
      <c r="H98" s="9">
        <f t="shared" si="30"/>
        <v>1.8019510740112696</v>
      </c>
      <c r="I98" s="9">
        <f t="shared" si="31"/>
        <v>3.796276771223507</v>
      </c>
      <c r="J98" s="9">
        <f t="shared" si="32"/>
        <v>5.505698797405425</v>
      </c>
      <c r="K98" s="11">
        <f t="shared" si="33"/>
        <v>0.56818181818181823</v>
      </c>
      <c r="L98" s="11">
        <f t="shared" si="34"/>
        <v>0.27397260273972601</v>
      </c>
      <c r="M98" s="11">
        <f t="shared" si="35"/>
        <v>0.18975332068311196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-0.25402191969866306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0.22685328500098073</v>
      </c>
      <c r="Q98" s="11">
        <f>2*'OddsRatio_working_3-way'!K98*'OddsRatio_working_3-way'!L98*'OddsRatio_working_3-way'!M98</f>
        <v>5.9076376302338723E-2</v>
      </c>
      <c r="R98" s="11">
        <f t="shared" si="36"/>
        <v>0</v>
      </c>
      <c r="S98" s="11">
        <f t="shared" si="37"/>
        <v>-0.89304610117933336</v>
      </c>
      <c r="T98" s="11">
        <f t="shared" si="38"/>
        <v>-0.23256408884878468</v>
      </c>
      <c r="U98" s="11">
        <f>'OddsRatio_working_3-way'!S98-'OddsRatio_working_3-way'!R98^2/3</f>
        <v>-0.89304610117933336</v>
      </c>
      <c r="V98" s="11">
        <f>'OddsRatio_working_3-way'!S98*'OddsRatio_working_3-way'!R98/3-2*'OddsRatio_working_3-way'!R98^3/27-'OddsRatio_working_3-way'!T98</f>
        <v>0.23256408884878468</v>
      </c>
      <c r="W98" s="11">
        <f>'OddsRatio_working_3-way'!V98^2+4*'OddsRatio_working_3-way'!U98^3/27</f>
        <v>-5.1429833868586655E-2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0.16241604699863563</v>
      </c>
      <c r="Y98" s="11">
        <f>IF('OddsRatio_working_3-way'!W98&gt;=0,IF('OddsRatio_working_3-way'!V98+SQRT('OddsRatio_working_3-way'!W98)&gt;0,0,PI()),ACOS('OddsRatio_working_3-way'!V98/(2*'OddsRatio_working_3-way'!X98)))</f>
        <v>0.77281000156440915</v>
      </c>
      <c r="Z98" s="11">
        <f>'OddsRatio_working_3-way'!X98^(1/3)*COS('OddsRatio_working_3-way'!Y98/3)</f>
        <v>0.52759939079688822</v>
      </c>
      <c r="AA98" s="11">
        <f>'OddsRatio_working_3-way'!X98^(1/3)*COS(('OddsRatio_working_3-way'!Y98+2*PI())/3)</f>
        <v>-0.38417696658323908</v>
      </c>
      <c r="AB98" s="11">
        <f>'OddsRatio_working_3-way'!X98^(1/3)*COS(('OddsRatio_working_3-way'!Y98+4*PI())/3)</f>
        <v>-0.14342242421364929</v>
      </c>
      <c r="AC98" s="11">
        <f>'OddsRatio_working_3-way'!X98^(1/3)*SIN('OddsRatio_working_3-way'!Y98/3)</f>
        <v>0.13899969984570809</v>
      </c>
      <c r="AD98" s="11">
        <f>'OddsRatio_working_3-way'!X98^(1/3)*SIN(('OddsRatio_working_3-way'!Y98+2*PI())/3)</f>
        <v>0.38741462552844502</v>
      </c>
      <c r="AE98" s="11">
        <f>'OddsRatio_working_3-way'!X98^(1/3)*SIN(('OddsRatio_working_3-way'!Y98+4*PI())/3)</f>
        <v>-0.52641432537415289</v>
      </c>
      <c r="AF98" s="11">
        <f>-'OddsRatio_working_3-way'!U98/(3*'OddsRatio_working_3-way'!X98^(1/3))*COS(('OddsRatio_working_3-way'!Y98)/3)</f>
        <v>0.52759939079688811</v>
      </c>
      <c r="AG98" s="11">
        <f>-'OddsRatio_working_3-way'!U98/(3*'OddsRatio_working_3-way'!X98^(1/3))*COS(('OddsRatio_working_3-way'!Y98+2*PI())/3)</f>
        <v>-0.38417696658323902</v>
      </c>
      <c r="AH98" s="11">
        <f>-'OddsRatio_working_3-way'!U98/(3*'OddsRatio_working_3-way'!X98^(1/3))*COS(('OddsRatio_working_3-way'!Y98+4*PI())/3)</f>
        <v>-0.14342242421364926</v>
      </c>
      <c r="AI98" s="11">
        <f>'OddsRatio_working_3-way'!U98/(3*'OddsRatio_working_3-way'!X98^(1/3))*SIN(('OddsRatio_working_3-way'!Y98)/3)</f>
        <v>-0.13899969984570806</v>
      </c>
      <c r="AJ98" s="11">
        <f>'OddsRatio_working_3-way'!U98/(3*'OddsRatio_working_3-way'!X98^(1/3))*SIN(('OddsRatio_working_3-way'!Y98+2*PI())/3)</f>
        <v>-0.38741462552844497</v>
      </c>
      <c r="AK98" s="11">
        <f>'OddsRatio_working_3-way'!U98/(3*'OddsRatio_working_3-way'!X98^(1/3))*SIN(('OddsRatio_working_3-way'!Y98+4*PI())/3)</f>
        <v>0.52641432537415278</v>
      </c>
      <c r="AL98" s="11">
        <f>'OddsRatio_working_3-way'!Z98+'OddsRatio_working_3-way'!AF98</f>
        <v>1.0551987815937762</v>
      </c>
      <c r="AM98" s="11">
        <f>'OddsRatio_working_3-way'!AA98+'OddsRatio_working_3-way'!AG98</f>
        <v>-0.76835393316647815</v>
      </c>
      <c r="AN98" s="11">
        <f>'OddsRatio_working_3-way'!AB98+'OddsRatio_working_3-way'!AH98</f>
        <v>-0.28684484842729852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1.0551987815937762</v>
      </c>
      <c r="AS98" s="11">
        <f>IF(('OddsRatio_working_3-way'!X98=0),IF(Q98&gt;0,-Q98^(1/3),(-Q98)^(1/3)),'OddsRatio_working_3-way'!AM98-'OddsRatio_working_3-way'!R98/3)</f>
        <v>-0.76835393316647815</v>
      </c>
      <c r="AT98" s="11">
        <f>IF(('OddsRatio_working_3-way'!X98=0),IF(Q98&gt;0,-Q98^(1/3),(-Q98)^(1/3)),'OddsRatio_working_3-way'!AN98-'OddsRatio_working_3-way'!R98/3)</f>
        <v>-0.28684484842729852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2.52</v>
      </c>
      <c r="B99" s="4">
        <f>IF('True_Odds_Calculator_3-way'!B100="","",'True_Odds_Calculator_3-way'!B100)</f>
        <v>3.27</v>
      </c>
      <c r="C99" s="4">
        <f>IF('True_Odds_Calculator_3-way'!C100="","",'True_Odds_Calculator_3-way'!C100)</f>
        <v>3.09</v>
      </c>
      <c r="D99" s="9">
        <f t="shared" si="26"/>
        <v>0.38743211737148203</v>
      </c>
      <c r="E99" s="9">
        <f t="shared" si="27"/>
        <v>0.29750889631334931</v>
      </c>
      <c r="F99" s="9">
        <f t="shared" si="28"/>
        <v>0.31505898631516838</v>
      </c>
      <c r="G99" s="9">
        <f t="shared" si="29"/>
        <v>1.0401956055527539</v>
      </c>
      <c r="H99" s="9">
        <f t="shared" si="30"/>
        <v>2.5810973204401861</v>
      </c>
      <c r="I99" s="9">
        <f t="shared" si="31"/>
        <v>3.3612440246047517</v>
      </c>
      <c r="J99" s="9">
        <f t="shared" si="32"/>
        <v>3.1740088156052555</v>
      </c>
      <c r="K99" s="11">
        <f t="shared" si="33"/>
        <v>0.3968253968253968</v>
      </c>
      <c r="L99" s="11">
        <f t="shared" si="34"/>
        <v>0.3058103975535168</v>
      </c>
      <c r="M99" s="11">
        <f t="shared" si="35"/>
        <v>0.3236245954692557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-0.28321024413776985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0.2309247877966146</v>
      </c>
      <c r="Q99" s="11">
        <f>2*'OddsRatio_working_3-way'!K99*'OddsRatio_working_3-way'!L99*'OddsRatio_working_3-way'!M99</f>
        <v>7.8545846189324711E-2</v>
      </c>
      <c r="R99" s="11">
        <f t="shared" si="36"/>
        <v>0</v>
      </c>
      <c r="S99" s="11">
        <f t="shared" si="37"/>
        <v>-0.8153828916028879</v>
      </c>
      <c r="T99" s="11">
        <f t="shared" si="38"/>
        <v>-0.27734111959281904</v>
      </c>
      <c r="U99" s="11">
        <f>'OddsRatio_working_3-way'!S99-'OddsRatio_working_3-way'!R99^2/3</f>
        <v>-0.8153828916028879</v>
      </c>
      <c r="V99" s="11">
        <f>'OddsRatio_working_3-way'!S99*'OddsRatio_working_3-way'!R99/3-2*'OddsRatio_working_3-way'!R99^3/27-'OddsRatio_working_3-way'!T99</f>
        <v>0.27734111959281904</v>
      </c>
      <c r="W99" s="11">
        <f>'OddsRatio_working_3-way'!V99^2+4*'OddsRatio_working_3-way'!U99^3/27</f>
        <v>-3.3940088693037024E-3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0.14169695258394061</v>
      </c>
      <c r="Y99" s="11">
        <f>IF('OddsRatio_working_3-way'!W99&gt;=0,IF('OddsRatio_working_3-way'!V99+SQRT('OddsRatio_working_3-way'!W99)&gt;0,0,PI()),ACOS('OddsRatio_working_3-way'!V99/(2*'OddsRatio_working_3-way'!X99)))</f>
        <v>0.20704913160142979</v>
      </c>
      <c r="Z99" s="11">
        <f>'OddsRatio_working_3-way'!X99^(1/3)*COS('OddsRatio_working_3-way'!Y99/3)</f>
        <v>0.52009780277637696</v>
      </c>
      <c r="AA99" s="11">
        <f>'OddsRatio_working_3-way'!X99^(1/3)*COS(('OddsRatio_working_3-way'!Y99+2*PI())/3)</f>
        <v>-0.29118456520174285</v>
      </c>
      <c r="AB99" s="11">
        <f>'OddsRatio_working_3-way'!X99^(1/3)*COS(('OddsRatio_working_3-way'!Y99+4*PI())/3)</f>
        <v>-0.22891323757463422</v>
      </c>
      <c r="AC99" s="11">
        <f>'OddsRatio_working_3-way'!X99^(1/3)*SIN('OddsRatio_working_3-way'!Y99/3)</f>
        <v>3.5952367768306695E-2</v>
      </c>
      <c r="AD99" s="11">
        <f>'OddsRatio_working_3-way'!X99^(1/3)*SIN(('OddsRatio_working_3-way'!Y99+2*PI())/3)</f>
        <v>0.43244172577265788</v>
      </c>
      <c r="AE99" s="11">
        <f>'OddsRatio_working_3-way'!X99^(1/3)*SIN(('OddsRatio_working_3-way'!Y99+4*PI())/3)</f>
        <v>-0.46839409354096445</v>
      </c>
      <c r="AF99" s="11">
        <f>-'OddsRatio_working_3-way'!U99/(3*'OddsRatio_working_3-way'!X99^(1/3))*COS(('OddsRatio_working_3-way'!Y99)/3)</f>
        <v>0.52009780277637696</v>
      </c>
      <c r="AG99" s="11">
        <f>-'OddsRatio_working_3-way'!U99/(3*'OddsRatio_working_3-way'!X99^(1/3))*COS(('OddsRatio_working_3-way'!Y99+2*PI())/3)</f>
        <v>-0.29118456520174285</v>
      </c>
      <c r="AH99" s="11">
        <f>-'OddsRatio_working_3-way'!U99/(3*'OddsRatio_working_3-way'!X99^(1/3))*COS(('OddsRatio_working_3-way'!Y99+4*PI())/3)</f>
        <v>-0.22891323757463422</v>
      </c>
      <c r="AI99" s="11">
        <f>'OddsRatio_working_3-way'!U99/(3*'OddsRatio_working_3-way'!X99^(1/3))*SIN(('OddsRatio_working_3-way'!Y99)/3)</f>
        <v>-3.5952367768306695E-2</v>
      </c>
      <c r="AJ99" s="11">
        <f>'OddsRatio_working_3-way'!U99/(3*'OddsRatio_working_3-way'!X99^(1/3))*SIN(('OddsRatio_working_3-way'!Y99+2*PI())/3)</f>
        <v>-0.43244172577265788</v>
      </c>
      <c r="AK99" s="11">
        <f>'OddsRatio_working_3-way'!U99/(3*'OddsRatio_working_3-way'!X99^(1/3))*SIN(('OddsRatio_working_3-way'!Y99+4*PI())/3)</f>
        <v>0.46839409354096445</v>
      </c>
      <c r="AL99" s="11">
        <f>'OddsRatio_working_3-way'!Z99+'OddsRatio_working_3-way'!AF99</f>
        <v>1.0401956055527539</v>
      </c>
      <c r="AM99" s="11">
        <f>'OddsRatio_working_3-way'!AA99+'OddsRatio_working_3-way'!AG99</f>
        <v>-0.5823691304034857</v>
      </c>
      <c r="AN99" s="11">
        <f>'OddsRatio_working_3-way'!AB99+'OddsRatio_working_3-way'!AH99</f>
        <v>-0.45782647514926844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1.0401956055527539</v>
      </c>
      <c r="AS99" s="11">
        <f>IF(('OddsRatio_working_3-way'!X99=0),IF(Q99&gt;0,-Q99^(1/3),(-Q99)^(1/3)),'OddsRatio_working_3-way'!AM99-'OddsRatio_working_3-way'!R99/3)</f>
        <v>-0.5823691304034857</v>
      </c>
      <c r="AT99" s="11">
        <f>IF(('OddsRatio_working_3-way'!X99=0),IF(Q99&gt;0,-Q99^(1/3),(-Q99)^(1/3)),'OddsRatio_working_3-way'!AN99-'OddsRatio_working_3-way'!R99/3)</f>
        <v>-0.45782647514926844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3.66</v>
      </c>
      <c r="B100" s="4">
        <f>IF('True_Odds_Calculator_3-way'!B101="","",'True_Odds_Calculator_3-way'!B101)</f>
        <v>3.22</v>
      </c>
      <c r="C100" s="4">
        <f>IF('True_Odds_Calculator_3-way'!C101="","",'True_Odds_Calculator_3-way'!C101)</f>
        <v>2.25</v>
      </c>
      <c r="D100" s="9">
        <f t="shared" si="26"/>
        <v>0.2647538450821062</v>
      </c>
      <c r="E100" s="9">
        <f t="shared" si="27"/>
        <v>0.30141139828533819</v>
      </c>
      <c r="F100" s="9">
        <f t="shared" si="28"/>
        <v>0.43383475663255572</v>
      </c>
      <c r="G100" s="9">
        <f t="shared" si="29"/>
        <v>1.0440200739323764</v>
      </c>
      <c r="H100" s="9">
        <f t="shared" si="30"/>
        <v>3.777093396660121</v>
      </c>
      <c r="I100" s="9">
        <f t="shared" si="31"/>
        <v>3.3177245641298758</v>
      </c>
      <c r="J100" s="9">
        <f t="shared" si="32"/>
        <v>2.3050250924154709</v>
      </c>
      <c r="K100" s="11">
        <f t="shared" si="33"/>
        <v>0.27322404371584696</v>
      </c>
      <c r="L100" s="11">
        <f t="shared" si="34"/>
        <v>0.3105590062111801</v>
      </c>
      <c r="M100" s="11">
        <f t="shared" si="35"/>
        <v>0.44444444444444442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-0.27837174309020352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0.23117507080443644</v>
      </c>
      <c r="Q100" s="11">
        <f>2*'OddsRatio_working_3-way'!K100*'OddsRatio_working_3-way'!L100*'OddsRatio_working_3-way'!M100</f>
        <v>7.5424166657238625E-2</v>
      </c>
      <c r="R100" s="11">
        <f t="shared" si="36"/>
        <v>0</v>
      </c>
      <c r="S100" s="11">
        <f t="shared" si="37"/>
        <v>-0.83045451466504105</v>
      </c>
      <c r="T100" s="11">
        <f t="shared" si="38"/>
        <v>-0.27094763936869193</v>
      </c>
      <c r="U100" s="11">
        <f>'OddsRatio_working_3-way'!S100-'OddsRatio_working_3-way'!R100^2/3</f>
        <v>-0.83045451466504105</v>
      </c>
      <c r="V100" s="11">
        <f>'OddsRatio_working_3-way'!S100*'OddsRatio_working_3-way'!R100/3-2*'OddsRatio_working_3-way'!R100^3/27-'OddsRatio_working_3-way'!T100</f>
        <v>0.27094763936869193</v>
      </c>
      <c r="W100" s="11">
        <f>'OddsRatio_working_3-way'!V100^2+4*'OddsRatio_working_3-way'!U100^3/27</f>
        <v>-1.1435800416126102E-2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0.14564376376590318</v>
      </c>
      <c r="Y100" s="11">
        <f>IF('OddsRatio_working_3-way'!W100&gt;=0,IF('OddsRatio_working_3-way'!V100+SQRT('OddsRatio_working_3-way'!W100)&gt;0,0,PI()),ACOS('OddsRatio_working_3-way'!V100/(2*'OddsRatio_working_3-way'!X100)))</f>
        <v>0.37591396951546452</v>
      </c>
      <c r="Z100" s="11">
        <f>'OddsRatio_working_3-way'!X100^(1/3)*COS('OddsRatio_working_3-way'!Y100/3)</f>
        <v>0.52201003696618831</v>
      </c>
      <c r="AA100" s="11">
        <f>'OddsRatio_working_3-way'!X100^(1/3)*COS(('OddsRatio_working_3-way'!Y100+2*PI())/3)</f>
        <v>-0.31795034003086747</v>
      </c>
      <c r="AB100" s="11">
        <f>'OddsRatio_working_3-way'!X100^(1/3)*COS(('OddsRatio_working_3-way'!Y100+4*PI())/3)</f>
        <v>-0.204059696935321</v>
      </c>
      <c r="AC100" s="11">
        <f>'OddsRatio_working_3-way'!X100^(1/3)*SIN('OddsRatio_working_3-way'!Y100/3)</f>
        <v>6.5754793449393473E-2</v>
      </c>
      <c r="AD100" s="11">
        <f>'OddsRatio_working_3-way'!X100^(1/3)*SIN(('OddsRatio_working_3-way'!Y100+2*PI())/3)</f>
        <v>0.4191965563184763</v>
      </c>
      <c r="AE100" s="11">
        <f>'OddsRatio_working_3-way'!X100^(1/3)*SIN(('OddsRatio_working_3-way'!Y100+4*PI())/3)</f>
        <v>-0.48495134976786974</v>
      </c>
      <c r="AF100" s="11">
        <f>-'OddsRatio_working_3-way'!U100/(3*'OddsRatio_working_3-way'!X100^(1/3))*COS(('OddsRatio_working_3-way'!Y100)/3)</f>
        <v>0.5220100369661882</v>
      </c>
      <c r="AG100" s="11">
        <f>-'OddsRatio_working_3-way'!U100/(3*'OddsRatio_working_3-way'!X100^(1/3))*COS(('OddsRatio_working_3-way'!Y100+2*PI())/3)</f>
        <v>-0.31795034003086742</v>
      </c>
      <c r="AH100" s="11">
        <f>-'OddsRatio_working_3-way'!U100/(3*'OddsRatio_working_3-way'!X100^(1/3))*COS(('OddsRatio_working_3-way'!Y100+4*PI())/3)</f>
        <v>-0.20405969693532097</v>
      </c>
      <c r="AI100" s="11">
        <f>'OddsRatio_working_3-way'!U100/(3*'OddsRatio_working_3-way'!X100^(1/3))*SIN(('OddsRatio_working_3-way'!Y100)/3)</f>
        <v>-6.5754793449393459E-2</v>
      </c>
      <c r="AJ100" s="11">
        <f>'OddsRatio_working_3-way'!U100/(3*'OddsRatio_working_3-way'!X100^(1/3))*SIN(('OddsRatio_working_3-way'!Y100+2*PI())/3)</f>
        <v>-0.41919655631847624</v>
      </c>
      <c r="AK100" s="11">
        <f>'OddsRatio_working_3-way'!U100/(3*'OddsRatio_working_3-way'!X100^(1/3))*SIN(('OddsRatio_working_3-way'!Y100+4*PI())/3)</f>
        <v>0.48495134976786963</v>
      </c>
      <c r="AL100" s="11">
        <f>'OddsRatio_working_3-way'!Z100+'OddsRatio_working_3-way'!AF100</f>
        <v>1.0440200739323764</v>
      </c>
      <c r="AM100" s="11">
        <f>'OddsRatio_working_3-way'!AA100+'OddsRatio_working_3-way'!AG100</f>
        <v>-0.63590068006173484</v>
      </c>
      <c r="AN100" s="11">
        <f>'OddsRatio_working_3-way'!AB100+'OddsRatio_working_3-way'!AH100</f>
        <v>-0.408119393870642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1.0440200739323764</v>
      </c>
      <c r="AS100" s="11">
        <f>IF(('OddsRatio_working_3-way'!X100=0),IF(Q100&gt;0,-Q100^(1/3),(-Q100)^(1/3)),'OddsRatio_working_3-way'!AM100-'OddsRatio_working_3-way'!R100/3)</f>
        <v>-0.63590068006173484</v>
      </c>
      <c r="AT100" s="11">
        <f>IF(('OddsRatio_working_3-way'!X100=0),IF(Q100&gt;0,-Q100^(1/3),(-Q100)^(1/3)),'OddsRatio_working_3-way'!AN100-'OddsRatio_working_3-way'!R100/3)</f>
        <v>-0.408119393870642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6.17</v>
      </c>
      <c r="B101" s="4">
        <f>IF('True_Odds_Calculator_3-way'!B102="","",'True_Odds_Calculator_3-way'!B102)</f>
        <v>4.3899999999999997</v>
      </c>
      <c r="C101" s="4">
        <f>IF('True_Odds_Calculator_3-way'!C102="","",'True_Odds_Calculator_3-way'!C102)</f>
        <v>1.56</v>
      </c>
      <c r="D101" s="9">
        <f t="shared" si="26"/>
        <v>0.15443100880271585</v>
      </c>
      <c r="E101" s="9">
        <f t="shared" si="27"/>
        <v>0.21785344892841463</v>
      </c>
      <c r="F101" s="9">
        <f t="shared" si="28"/>
        <v>0.62771554226886961</v>
      </c>
      <c r="G101" s="9">
        <f t="shared" si="29"/>
        <v>1.0590683673642802</v>
      </c>
      <c r="H101" s="9">
        <f t="shared" si="30"/>
        <v>6.4753834592733286</v>
      </c>
      <c r="I101" s="9">
        <f t="shared" si="31"/>
        <v>4.590241765364909</v>
      </c>
      <c r="J101" s="9">
        <f t="shared" si="32"/>
        <v>1.5930782857239971</v>
      </c>
      <c r="K101" s="11">
        <f t="shared" si="33"/>
        <v>0.16207455429497569</v>
      </c>
      <c r="L101" s="11">
        <f t="shared" si="34"/>
        <v>0.22779043280182235</v>
      </c>
      <c r="M101" s="11">
        <f t="shared" si="35"/>
        <v>0.64102564102564097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-0.23227581130284713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0.21583434600347207</v>
      </c>
      <c r="Q101" s="11">
        <f>2*'OddsRatio_working_3-way'!K101*'OddsRatio_working_3-way'!L101*'OddsRatio_working_3-way'!M101</f>
        <v>4.7332093421814055E-2</v>
      </c>
      <c r="R101" s="11">
        <f t="shared" si="36"/>
        <v>0</v>
      </c>
      <c r="S101" s="11">
        <f t="shared" si="37"/>
        <v>-0.92921576634625003</v>
      </c>
      <c r="T101" s="11">
        <f t="shared" si="38"/>
        <v>-0.20377538735663381</v>
      </c>
      <c r="U101" s="11">
        <f>'OddsRatio_working_3-way'!S101-'OddsRatio_working_3-way'!R101^2/3</f>
        <v>-0.92921576634625003</v>
      </c>
      <c r="V101" s="11">
        <f>'OddsRatio_working_3-way'!S101*'OddsRatio_working_3-way'!R101/3-2*'OddsRatio_working_3-way'!R101^3/27-'OddsRatio_working_3-way'!T101</f>
        <v>0.20377538735663381</v>
      </c>
      <c r="W101" s="11">
        <f>'OddsRatio_working_3-way'!V101^2+4*'OddsRatio_working_3-way'!U101^3/27</f>
        <v>-7.73383862289658E-2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0.17238241987026401</v>
      </c>
      <c r="Y101" s="11">
        <f>IF('OddsRatio_working_3-way'!W101&gt;=0,IF('OddsRatio_working_3-way'!V101+SQRT('OddsRatio_working_3-way'!W101)&gt;0,0,PI()),ACOS('OddsRatio_working_3-way'!V101/(2*'OddsRatio_working_3-way'!X101)))</f>
        <v>0.93842874678596999</v>
      </c>
      <c r="Z101" s="11">
        <f>'OddsRatio_working_3-way'!X101^(1/3)*COS('OddsRatio_working_3-way'!Y101/3)</f>
        <v>0.52953418368214022</v>
      </c>
      <c r="AA101" s="11">
        <f>'OddsRatio_working_3-way'!X101^(1/3)*COS(('OddsRatio_working_3-way'!Y101+2*PI())/3)</f>
        <v>-0.41308803716110781</v>
      </c>
      <c r="AB101" s="11">
        <f>'OddsRatio_working_3-way'!X101^(1/3)*COS(('OddsRatio_working_3-way'!Y101+4*PI())/3)</f>
        <v>-0.1164461465210325</v>
      </c>
      <c r="AC101" s="11">
        <f>'OddsRatio_working_3-way'!X101^(1/3)*SIN('OddsRatio_working_3-way'!Y101/3)</f>
        <v>0.17126627541396705</v>
      </c>
      <c r="AD101" s="11">
        <f>'OddsRatio_working_3-way'!X101^(1/3)*SIN(('OddsRatio_working_3-way'!Y101+2*PI())/3)</f>
        <v>0.37295691753400501</v>
      </c>
      <c r="AE101" s="11">
        <f>'OddsRatio_working_3-way'!X101^(1/3)*SIN(('OddsRatio_working_3-way'!Y101+4*PI())/3)</f>
        <v>-0.54422319294797206</v>
      </c>
      <c r="AF101" s="11">
        <f>-'OddsRatio_working_3-way'!U101/(3*'OddsRatio_working_3-way'!X101^(1/3))*COS(('OddsRatio_working_3-way'!Y101)/3)</f>
        <v>0.52953418368214011</v>
      </c>
      <c r="AG101" s="11">
        <f>-'OddsRatio_working_3-way'!U101/(3*'OddsRatio_working_3-way'!X101^(1/3))*COS(('OddsRatio_working_3-way'!Y101+2*PI())/3)</f>
        <v>-0.4130880371611077</v>
      </c>
      <c r="AH101" s="11">
        <f>-'OddsRatio_working_3-way'!U101/(3*'OddsRatio_working_3-way'!X101^(1/3))*COS(('OddsRatio_working_3-way'!Y101+4*PI())/3)</f>
        <v>-0.11644614652103247</v>
      </c>
      <c r="AI101" s="11">
        <f>'OddsRatio_working_3-way'!U101/(3*'OddsRatio_working_3-way'!X101^(1/3))*SIN(('OddsRatio_working_3-way'!Y101)/3)</f>
        <v>-0.17126627541396702</v>
      </c>
      <c r="AJ101" s="11">
        <f>'OddsRatio_working_3-way'!U101/(3*'OddsRatio_working_3-way'!X101^(1/3))*SIN(('OddsRatio_working_3-way'!Y101+2*PI())/3)</f>
        <v>-0.37295691753400495</v>
      </c>
      <c r="AK101" s="11">
        <f>'OddsRatio_working_3-way'!U101/(3*'OddsRatio_working_3-way'!X101^(1/3))*SIN(('OddsRatio_working_3-way'!Y101+4*PI())/3)</f>
        <v>0.54422319294797195</v>
      </c>
      <c r="AL101" s="11">
        <f>'OddsRatio_working_3-way'!Z101+'OddsRatio_working_3-way'!AF101</f>
        <v>1.0590683673642802</v>
      </c>
      <c r="AM101" s="11">
        <f>'OddsRatio_working_3-way'!AA101+'OddsRatio_working_3-way'!AG101</f>
        <v>-0.82617607432221551</v>
      </c>
      <c r="AN101" s="11">
        <f>'OddsRatio_working_3-way'!AB101+'OddsRatio_working_3-way'!AH101</f>
        <v>-0.23289229304206496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1.0590683673642802</v>
      </c>
      <c r="AS101" s="11">
        <f>IF(('OddsRatio_working_3-way'!X101=0),IF(Q101&gt;0,-Q101^(1/3),(-Q101)^(1/3)),'OddsRatio_working_3-way'!AM101-'OddsRatio_working_3-way'!R101/3)</f>
        <v>-0.82617607432221551</v>
      </c>
      <c r="AT101" s="11">
        <f>IF(('OddsRatio_working_3-way'!X101=0),IF(Q101&gt;0,-Q101^(1/3),(-Q101)^(1/3)),'OddsRatio_working_3-way'!AN101-'OddsRatio_working_3-way'!R101/3)</f>
        <v>-0.23289229304206496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1.06</v>
      </c>
      <c r="B102" s="4">
        <f>IF('True_Odds_Calculator_3-way'!B103="","",'True_Odds_Calculator_3-way'!B103)</f>
        <v>15.2</v>
      </c>
      <c r="C102" s="4">
        <f>IF('True_Odds_Calculator_3-way'!C103="","",'True_Odds_Calculator_3-way'!C103)</f>
        <v>47.04</v>
      </c>
      <c r="D102" s="9">
        <f t="shared" si="26"/>
        <v>0.92991500676957484</v>
      </c>
      <c r="E102" s="9">
        <f t="shared" si="27"/>
        <v>5.3087349782898315E-2</v>
      </c>
      <c r="F102" s="9">
        <f t="shared" si="28"/>
        <v>1.6997643447526706E-2</v>
      </c>
      <c r="G102" s="9">
        <f t="shared" si="29"/>
        <v>1.256118260275074</v>
      </c>
      <c r="H102" s="9">
        <f t="shared" si="30"/>
        <v>1.0753670956165047</v>
      </c>
      <c r="I102" s="9">
        <f t="shared" si="31"/>
        <v>18.836879295906055</v>
      </c>
      <c r="J102" s="9">
        <f t="shared" si="32"/>
        <v>58.831684703064411</v>
      </c>
      <c r="K102" s="11">
        <f t="shared" si="33"/>
        <v>0.94339622641509424</v>
      </c>
      <c r="L102" s="11">
        <f t="shared" si="34"/>
        <v>6.5789473684210523E-2</v>
      </c>
      <c r="M102" s="11">
        <f t="shared" si="35"/>
        <v>2.1258503401360544E-2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-5.1755694830067145E-2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7.9561057292827739E-2</v>
      </c>
      <c r="Q102" s="11">
        <f>2*'OddsRatio_working_3-way'!K102*'OddsRatio_working_3-way'!L102*'OddsRatio_working_3-way'!M102</f>
        <v>2.6388410379047343E-3</v>
      </c>
      <c r="R102" s="11">
        <f t="shared" si="36"/>
        <v>0</v>
      </c>
      <c r="S102" s="11">
        <f t="shared" si="37"/>
        <v>-1.5372425692294491</v>
      </c>
      <c r="T102" s="11">
        <f t="shared" si="38"/>
        <v>-5.0986486541606937E-2</v>
      </c>
      <c r="U102" s="11">
        <f>'OddsRatio_working_3-way'!S102-'OddsRatio_working_3-way'!R102^2/3</f>
        <v>-1.5372425692294491</v>
      </c>
      <c r="V102" s="11">
        <f>'OddsRatio_working_3-way'!S102*'OddsRatio_working_3-way'!R102/3-2*'OddsRatio_working_3-way'!R102^3/27-'OddsRatio_working_3-way'!T102</f>
        <v>5.0986486541606937E-2</v>
      </c>
      <c r="W102" s="11">
        <f>'OddsRatio_working_3-way'!V102^2+4*'OddsRatio_working_3-way'!U102^3/27</f>
        <v>-0.53557527276921624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0.36680202241095733</v>
      </c>
      <c r="Y102" s="11">
        <f>IF('OddsRatio_working_3-way'!W102&gt;=0,IF('OddsRatio_working_3-way'!V102+SQRT('OddsRatio_working_3-way'!W102)&gt;0,0,PI()),ACOS('OddsRatio_working_3-way'!V102/(2*'OddsRatio_working_3-way'!X102)))</f>
        <v>1.5012388805814829</v>
      </c>
      <c r="Z102" s="11">
        <f>'OddsRatio_working_3-way'!X102^(1/3)*COS('OddsRatio_working_3-way'!Y102/3)</f>
        <v>0.628059130137537</v>
      </c>
      <c r="AA102" s="11">
        <f>'OddsRatio_working_3-way'!X102^(1/3)*COS(('OddsRatio_working_3-way'!Y102+2*PI())/3)</f>
        <v>-0.61146348898385017</v>
      </c>
      <c r="AB102" s="11">
        <f>'OddsRatio_working_3-way'!X102^(1/3)*COS(('OddsRatio_working_3-way'!Y102+4*PI())/3)</f>
        <v>-1.6595641153687338E-2</v>
      </c>
      <c r="AC102" s="11">
        <f>'OddsRatio_working_3-way'!X102^(1/3)*SIN('OddsRatio_working_3-way'!Y102/3)</f>
        <v>0.34344711207699813</v>
      </c>
      <c r="AD102" s="11">
        <f>'OddsRatio_working_3-way'!X102^(1/3)*SIN(('OddsRatio_working_3-way'!Y102+2*PI())/3)</f>
        <v>0.37219160573936477</v>
      </c>
      <c r="AE102" s="11">
        <f>'OddsRatio_working_3-way'!X102^(1/3)*SIN(('OddsRatio_working_3-way'!Y102+4*PI())/3)</f>
        <v>-0.71563871781636279</v>
      </c>
      <c r="AF102" s="11">
        <f>-'OddsRatio_working_3-way'!U102/(3*'OddsRatio_working_3-way'!X102^(1/3))*COS(('OddsRatio_working_3-way'!Y102)/3)</f>
        <v>0.628059130137537</v>
      </c>
      <c r="AG102" s="11">
        <f>-'OddsRatio_working_3-way'!U102/(3*'OddsRatio_working_3-way'!X102^(1/3))*COS(('OddsRatio_working_3-way'!Y102+2*PI())/3)</f>
        <v>-0.61146348898385017</v>
      </c>
      <c r="AH102" s="11">
        <f>-'OddsRatio_working_3-way'!U102/(3*'OddsRatio_working_3-way'!X102^(1/3))*COS(('OddsRatio_working_3-way'!Y102+4*PI())/3)</f>
        <v>-1.6595641153687338E-2</v>
      </c>
      <c r="AI102" s="11">
        <f>'OddsRatio_working_3-way'!U102/(3*'OddsRatio_working_3-way'!X102^(1/3))*SIN(('OddsRatio_working_3-way'!Y102)/3)</f>
        <v>-0.34344711207699813</v>
      </c>
      <c r="AJ102" s="11">
        <f>'OddsRatio_working_3-way'!U102/(3*'OddsRatio_working_3-way'!X102^(1/3))*SIN(('OddsRatio_working_3-way'!Y102+2*PI())/3)</f>
        <v>-0.37219160573936477</v>
      </c>
      <c r="AK102" s="11">
        <f>'OddsRatio_working_3-way'!U102/(3*'OddsRatio_working_3-way'!X102^(1/3))*SIN(('OddsRatio_working_3-way'!Y102+4*PI())/3)</f>
        <v>0.71563871781636279</v>
      </c>
      <c r="AL102" s="11">
        <f>'OddsRatio_working_3-way'!Z102+'OddsRatio_working_3-way'!AF102</f>
        <v>1.256118260275074</v>
      </c>
      <c r="AM102" s="11">
        <f>'OddsRatio_working_3-way'!AA102+'OddsRatio_working_3-way'!AG102</f>
        <v>-1.2229269779677003</v>
      </c>
      <c r="AN102" s="11">
        <f>'OddsRatio_working_3-way'!AB102+'OddsRatio_working_3-way'!AH102</f>
        <v>-3.3191282307374677E-2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1.256118260275074</v>
      </c>
      <c r="AS102" s="11">
        <f>IF(('OddsRatio_working_3-way'!X102=0),IF(Q102&gt;0,-Q102^(1/3),(-Q102)^(1/3)),'OddsRatio_working_3-way'!AM102-'OddsRatio_working_3-way'!R102/3)</f>
        <v>-1.2229269779677003</v>
      </c>
      <c r="AT102" s="11">
        <f>IF(('OddsRatio_working_3-way'!X102=0),IF(Q102&gt;0,-Q102^(1/3),(-Q102)^(1/3)),'OddsRatio_working_3-way'!AN102-'OddsRatio_working_3-way'!R102/3)</f>
        <v>-3.3191282307374677E-2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1.65</v>
      </c>
      <c r="B103" s="4">
        <f>IF('True_Odds_Calculator_3-way'!B104="","",'True_Odds_Calculator_3-way'!B104)</f>
        <v>4.3499999999999996</v>
      </c>
      <c r="C103" s="4">
        <f>IF('True_Odds_Calculator_3-way'!C104="","",'True_Odds_Calculator_3-way'!C104)</f>
        <v>5.13</v>
      </c>
      <c r="D103" s="9">
        <f t="shared" si="26"/>
        <v>0.59302929850048258</v>
      </c>
      <c r="E103" s="9">
        <f t="shared" si="27"/>
        <v>0.22041653627142679</v>
      </c>
      <c r="F103" s="9">
        <f t="shared" si="28"/>
        <v>0.18655416522809068</v>
      </c>
      <c r="G103" s="9">
        <f t="shared" si="29"/>
        <v>1.0557805037978403</v>
      </c>
      <c r="H103" s="9">
        <f t="shared" si="30"/>
        <v>1.6862573274685959</v>
      </c>
      <c r="I103" s="9">
        <f t="shared" si="31"/>
        <v>4.5368646877227636</v>
      </c>
      <c r="J103" s="9">
        <f t="shared" si="32"/>
        <v>5.3603734806850802</v>
      </c>
      <c r="K103" s="11">
        <f t="shared" si="33"/>
        <v>0.60606060606060608</v>
      </c>
      <c r="L103" s="11">
        <f t="shared" si="34"/>
        <v>0.22988505747126439</v>
      </c>
      <c r="M103" s="11">
        <f t="shared" si="35"/>
        <v>0.19493177387914232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-0.24424048239333573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0.22080046278473381</v>
      </c>
      <c r="Q103" s="11">
        <f>2*'OddsRatio_working_3-way'!K103*'OddsRatio_working_3-way'!L103*'OddsRatio_working_3-way'!M103</f>
        <v>5.4317457019614726E-2</v>
      </c>
      <c r="R103" s="11">
        <f t="shared" si="36"/>
        <v>0</v>
      </c>
      <c r="S103" s="11">
        <f t="shared" si="37"/>
        <v>-0.90402893337373502</v>
      </c>
      <c r="T103" s="11">
        <f t="shared" si="38"/>
        <v>-0.2223933415433543</v>
      </c>
      <c r="U103" s="11">
        <f>'OddsRatio_working_3-way'!S103-'OddsRatio_working_3-way'!R103^2/3</f>
        <v>-0.90402893337373502</v>
      </c>
      <c r="V103" s="11">
        <f>'OddsRatio_working_3-way'!S103*'OddsRatio_working_3-way'!R103/3-2*'OddsRatio_working_3-way'!R103^3/27-'OddsRatio_working_3-way'!T103</f>
        <v>0.2223933415433543</v>
      </c>
      <c r="W103" s="11">
        <f>'OddsRatio_working_3-way'!V103^2+4*'OddsRatio_working_3-way'!U103^3/27</f>
        <v>-5.999812026209933E-2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0.16542137001073831</v>
      </c>
      <c r="Y103" s="11">
        <f>IF('OddsRatio_working_3-way'!W103&gt;=0,IF('OddsRatio_working_3-way'!V103+SQRT('OddsRatio_working_3-way'!W103)&gt;0,0,PI()),ACOS('OddsRatio_working_3-way'!V103/(2*'OddsRatio_working_3-way'!X103)))</f>
        <v>0.833616566693685</v>
      </c>
      <c r="Z103" s="11">
        <f>'OddsRatio_working_3-way'!X103^(1/3)*COS('OddsRatio_working_3-way'!Y103/3)</f>
        <v>0.52789025189892014</v>
      </c>
      <c r="AA103" s="11">
        <f>'OddsRatio_working_3-way'!X103^(1/3)*COS(('OddsRatio_working_3-way'!Y103+2*PI())/3)</f>
        <v>-0.39435273617986311</v>
      </c>
      <c r="AB103" s="11">
        <f>'OddsRatio_working_3-way'!X103^(1/3)*COS(('OddsRatio_working_3-way'!Y103+4*PI())/3)</f>
        <v>-0.1335375157190572</v>
      </c>
      <c r="AC103" s="11">
        <f>'OddsRatio_working_3-way'!X103^(1/3)*SIN('OddsRatio_working_3-way'!Y103/3)</f>
        <v>0.15058173774179806</v>
      </c>
      <c r="AD103" s="11">
        <f>'OddsRatio_working_3-way'!X103^(1/3)*SIN(('OddsRatio_working_3-way'!Y103+2*PI())/3)</f>
        <v>0.38187549968373241</v>
      </c>
      <c r="AE103" s="11">
        <f>'OddsRatio_working_3-way'!X103^(1/3)*SIN(('OddsRatio_working_3-way'!Y103+4*PI())/3)</f>
        <v>-0.53245723742553031</v>
      </c>
      <c r="AF103" s="11">
        <f>-'OddsRatio_working_3-way'!U103/(3*'OddsRatio_working_3-way'!X103^(1/3))*COS(('OddsRatio_working_3-way'!Y103)/3)</f>
        <v>0.52789025189892014</v>
      </c>
      <c r="AG103" s="11">
        <f>-'OddsRatio_working_3-way'!U103/(3*'OddsRatio_working_3-way'!X103^(1/3))*COS(('OddsRatio_working_3-way'!Y103+2*PI())/3)</f>
        <v>-0.39435273617986311</v>
      </c>
      <c r="AH103" s="11">
        <f>-'OddsRatio_working_3-way'!U103/(3*'OddsRatio_working_3-way'!X103^(1/3))*COS(('OddsRatio_working_3-way'!Y103+4*PI())/3)</f>
        <v>-0.1335375157190572</v>
      </c>
      <c r="AI103" s="11">
        <f>'OddsRatio_working_3-way'!U103/(3*'OddsRatio_working_3-way'!X103^(1/3))*SIN(('OddsRatio_working_3-way'!Y103)/3)</f>
        <v>-0.15058173774179806</v>
      </c>
      <c r="AJ103" s="11">
        <f>'OddsRatio_working_3-way'!U103/(3*'OddsRatio_working_3-way'!X103^(1/3))*SIN(('OddsRatio_working_3-way'!Y103+2*PI())/3)</f>
        <v>-0.38187549968373241</v>
      </c>
      <c r="AK103" s="11">
        <f>'OddsRatio_working_3-way'!U103/(3*'OddsRatio_working_3-way'!X103^(1/3))*SIN(('OddsRatio_working_3-way'!Y103+4*PI())/3)</f>
        <v>0.53245723742553031</v>
      </c>
      <c r="AL103" s="11">
        <f>'OddsRatio_working_3-way'!Z103+'OddsRatio_working_3-way'!AF103</f>
        <v>1.0557805037978403</v>
      </c>
      <c r="AM103" s="11">
        <f>'OddsRatio_working_3-way'!AA103+'OddsRatio_working_3-way'!AG103</f>
        <v>-0.78870547235972621</v>
      </c>
      <c r="AN103" s="11">
        <f>'OddsRatio_working_3-way'!AB103+'OddsRatio_working_3-way'!AH103</f>
        <v>-0.2670750314381144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1.0557805037978403</v>
      </c>
      <c r="AS103" s="11">
        <f>IF(('OddsRatio_working_3-way'!X103=0),IF(Q103&gt;0,-Q103^(1/3),(-Q103)^(1/3)),'OddsRatio_working_3-way'!AM103-'OddsRatio_working_3-way'!R103/3)</f>
        <v>-0.78870547235972621</v>
      </c>
      <c r="AT103" s="11">
        <f>IF(('OddsRatio_working_3-way'!X103=0),IF(Q103&gt;0,-Q103^(1/3),(-Q103)^(1/3)),'OddsRatio_working_3-way'!AN103-'OddsRatio_working_3-way'!R103/3)</f>
        <v>-0.2670750314381144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1.22</v>
      </c>
      <c r="B104" s="4">
        <f>IF('True_Odds_Calculator_3-way'!B105="","",'True_Odds_Calculator_3-way'!B105)</f>
        <v>6.93</v>
      </c>
      <c r="C104" s="4">
        <f>IF('True_Odds_Calculator_3-way'!C105="","",'True_Odds_Calculator_3-way'!C105)</f>
        <v>13.42</v>
      </c>
      <c r="D104" s="9">
        <f t="shared" si="26"/>
        <v>0.80219669002023308</v>
      </c>
      <c r="E104" s="9">
        <f t="shared" si="27"/>
        <v>0.13078096218299554</v>
      </c>
      <c r="F104" s="9">
        <f t="shared" si="28"/>
        <v>6.7022347796771395E-2</v>
      </c>
      <c r="G104" s="9">
        <f t="shared" si="29"/>
        <v>1.120804866984441</v>
      </c>
      <c r="H104" s="9">
        <f t="shared" si="30"/>
        <v>1.2465770707365769</v>
      </c>
      <c r="I104" s="9">
        <f t="shared" si="31"/>
        <v>7.6463728612177349</v>
      </c>
      <c r="J104" s="9">
        <f t="shared" si="32"/>
        <v>14.920396447946755</v>
      </c>
      <c r="K104" s="11">
        <f t="shared" si="33"/>
        <v>0.81967213114754101</v>
      </c>
      <c r="L104" s="11">
        <f t="shared" si="34"/>
        <v>0.14430014430014432</v>
      </c>
      <c r="M104" s="11">
        <f t="shared" si="35"/>
        <v>7.4515648286140088E-2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-0.14280828013695523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0.16366895993584815</v>
      </c>
      <c r="Q104" s="11">
        <f>2*'OddsRatio_working_3-way'!K104*'OddsRatio_working_3-way'!L104*'OddsRatio_working_3-way'!M104</f>
        <v>1.7627243934932486E-2</v>
      </c>
      <c r="R104" s="11">
        <f t="shared" si="36"/>
        <v>0</v>
      </c>
      <c r="S104" s="11">
        <f t="shared" si="37"/>
        <v>-1.1460747218500722</v>
      </c>
      <c r="T104" s="11">
        <f t="shared" si="38"/>
        <v>-0.1234329264243481</v>
      </c>
      <c r="U104" s="11">
        <f>'OddsRatio_working_3-way'!S104-'OddsRatio_working_3-way'!R104^2/3</f>
        <v>-1.1460747218500722</v>
      </c>
      <c r="V104" s="11">
        <f>'OddsRatio_working_3-way'!S104*'OddsRatio_working_3-way'!R104/3-2*'OddsRatio_working_3-way'!R104^3/27-'OddsRatio_working_3-way'!T104</f>
        <v>0.1234329264243481</v>
      </c>
      <c r="W104" s="11">
        <f>'OddsRatio_working_3-way'!V104^2+4*'OddsRatio_working_3-way'!U104^3/27</f>
        <v>-0.20777980236317178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0.23612257922996813</v>
      </c>
      <c r="Y104" s="11">
        <f>IF('OddsRatio_working_3-way'!W104&gt;=0,IF('OddsRatio_working_3-way'!V104+SQRT('OddsRatio_working_3-way'!W104)&gt;0,0,PI()),ACOS('OddsRatio_working_3-way'!V104/(2*'OddsRatio_working_3-way'!X104)))</f>
        <v>1.3063502110998058</v>
      </c>
      <c r="Z104" s="11">
        <f>'OddsRatio_working_3-way'!X104^(1/3)*COS('OddsRatio_working_3-way'!Y104/3)</f>
        <v>0.56040243349222052</v>
      </c>
      <c r="AA104" s="11">
        <f>'OddsRatio_working_3-way'!X104^(1/3)*COS(('OddsRatio_working_3-way'!Y104+2*PI())/3)</f>
        <v>-0.50598986762235798</v>
      </c>
      <c r="AB104" s="11">
        <f>'OddsRatio_working_3-way'!X104^(1/3)*COS(('OddsRatio_working_3-way'!Y104+4*PI())/3)</f>
        <v>-5.4412565869862366E-2</v>
      </c>
      <c r="AC104" s="11">
        <f>'OddsRatio_working_3-way'!X104^(1/3)*SIN('OddsRatio_working_3-way'!Y104/3)</f>
        <v>0.26071827672672809</v>
      </c>
      <c r="AD104" s="11">
        <f>'OddsRatio_working_3-way'!X104^(1/3)*SIN(('OddsRatio_working_3-way'!Y104+2*PI())/3)</f>
        <v>0.35496360538351823</v>
      </c>
      <c r="AE104" s="11">
        <f>'OddsRatio_working_3-way'!X104^(1/3)*SIN(('OddsRatio_working_3-way'!Y104+4*PI())/3)</f>
        <v>-0.61568188211024633</v>
      </c>
      <c r="AF104" s="11">
        <f>-'OddsRatio_working_3-way'!U104/(3*'OddsRatio_working_3-way'!X104^(1/3))*COS(('OddsRatio_working_3-way'!Y104)/3)</f>
        <v>0.56040243349222052</v>
      </c>
      <c r="AG104" s="11">
        <f>-'OddsRatio_working_3-way'!U104/(3*'OddsRatio_working_3-way'!X104^(1/3))*COS(('OddsRatio_working_3-way'!Y104+2*PI())/3)</f>
        <v>-0.50598986762235798</v>
      </c>
      <c r="AH104" s="11">
        <f>-'OddsRatio_working_3-way'!U104/(3*'OddsRatio_working_3-way'!X104^(1/3))*COS(('OddsRatio_working_3-way'!Y104+4*PI())/3)</f>
        <v>-5.4412565869862366E-2</v>
      </c>
      <c r="AI104" s="11">
        <f>'OddsRatio_working_3-way'!U104/(3*'OddsRatio_working_3-way'!X104^(1/3))*SIN(('OddsRatio_working_3-way'!Y104)/3)</f>
        <v>-0.26071827672672809</v>
      </c>
      <c r="AJ104" s="11">
        <f>'OddsRatio_working_3-way'!U104/(3*'OddsRatio_working_3-way'!X104^(1/3))*SIN(('OddsRatio_working_3-way'!Y104+2*PI())/3)</f>
        <v>-0.35496360538351823</v>
      </c>
      <c r="AK104" s="11">
        <f>'OddsRatio_working_3-way'!U104/(3*'OddsRatio_working_3-way'!X104^(1/3))*SIN(('OddsRatio_working_3-way'!Y104+4*PI())/3)</f>
        <v>0.61568188211024633</v>
      </c>
      <c r="AL104" s="11">
        <f>'OddsRatio_working_3-way'!Z104+'OddsRatio_working_3-way'!AF104</f>
        <v>1.120804866984441</v>
      </c>
      <c r="AM104" s="11">
        <f>'OddsRatio_working_3-way'!AA104+'OddsRatio_working_3-way'!AG104</f>
        <v>-1.011979735244716</v>
      </c>
      <c r="AN104" s="11">
        <f>'OddsRatio_working_3-way'!AB104+'OddsRatio_working_3-way'!AH104</f>
        <v>-0.10882513173972473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1.120804866984441</v>
      </c>
      <c r="AS104" s="11">
        <f>IF(('OddsRatio_working_3-way'!X104=0),IF(Q104&gt;0,-Q104^(1/3),(-Q104)^(1/3)),'OddsRatio_working_3-way'!AM104-'OddsRatio_working_3-way'!R104/3)</f>
        <v>-1.011979735244716</v>
      </c>
      <c r="AT104" s="11">
        <f>IF(('OddsRatio_working_3-way'!X104=0),IF(Q104&gt;0,-Q104^(1/3),(-Q104)^(1/3)),'OddsRatio_working_3-way'!AN104-'OddsRatio_working_3-way'!R104/3)</f>
        <v>-0.10882513173972473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1.3</v>
      </c>
      <c r="B105" s="4">
        <f>IF('True_Odds_Calculator_3-way'!B106="","",'True_Odds_Calculator_3-way'!B106)</f>
        <v>5.8</v>
      </c>
      <c r="C105" s="4">
        <f>IF('True_Odds_Calculator_3-way'!C106="","",'True_Odds_Calculator_3-way'!C106)</f>
        <v>10.77</v>
      </c>
      <c r="D105" s="9">
        <f t="shared" si="26"/>
        <v>0.75363363927401705</v>
      </c>
      <c r="E105" s="9">
        <f t="shared" si="27"/>
        <v>0.16050141110269173</v>
      </c>
      <c r="F105" s="9">
        <f t="shared" si="28"/>
        <v>8.5864949623291206E-2</v>
      </c>
      <c r="G105" s="9">
        <f t="shared" si="29"/>
        <v>1.0896822535828332</v>
      </c>
      <c r="H105" s="9">
        <f t="shared" si="30"/>
        <v>1.32690467607485</v>
      </c>
      <c r="I105" s="9">
        <f t="shared" si="31"/>
        <v>6.2304748171975994</v>
      </c>
      <c r="J105" s="9">
        <f t="shared" si="32"/>
        <v>11.646195617504283</v>
      </c>
      <c r="K105" s="11">
        <f t="shared" si="33"/>
        <v>0.76923076923076916</v>
      </c>
      <c r="L105" s="11">
        <f t="shared" si="34"/>
        <v>0.17241379310344829</v>
      </c>
      <c r="M105" s="11">
        <f t="shared" si="35"/>
        <v>9.2850510677808737E-2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-0.17324870883606835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0.18311499917493573</v>
      </c>
      <c r="Q105" s="11">
        <f>2*'OddsRatio_working_3-way'!K105*'OddsRatio_working_3-way'!L105*'OddsRatio_working_3-way'!M105</f>
        <v>2.4628782673158812E-2</v>
      </c>
      <c r="R105" s="11">
        <f t="shared" si="36"/>
        <v>0</v>
      </c>
      <c r="S105" s="11">
        <f t="shared" si="37"/>
        <v>-1.0569487092005001</v>
      </c>
      <c r="T105" s="11">
        <f t="shared" si="38"/>
        <v>-0.14215853519845331</v>
      </c>
      <c r="U105" s="11">
        <f>'OddsRatio_working_3-way'!S105-'OddsRatio_working_3-way'!R105^2/3</f>
        <v>-1.0569487092005001</v>
      </c>
      <c r="V105" s="11">
        <f>'OddsRatio_working_3-way'!S105*'OddsRatio_working_3-way'!R105/3-2*'OddsRatio_working_3-way'!R105^3/27-'OddsRatio_working_3-way'!T105</f>
        <v>0.14215853519845331</v>
      </c>
      <c r="W105" s="11">
        <f>'OddsRatio_working_3-way'!V105^2+4*'OddsRatio_working_3-way'!U105^3/27</f>
        <v>-0.154718400878913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0.20912164522633883</v>
      </c>
      <c r="Y105" s="11">
        <f>IF('OddsRatio_working_3-way'!W105&gt;=0,IF('OddsRatio_working_3-way'!V105+SQRT('OddsRatio_working_3-way'!W105)&gt;0,0,PI()),ACOS('OddsRatio_working_3-way'!V105/(2*'OddsRatio_working_3-way'!X105)))</f>
        <v>1.2239917599749992</v>
      </c>
      <c r="Z105" s="11">
        <f>'OddsRatio_working_3-way'!X105^(1/3)*COS('OddsRatio_working_3-way'!Y105/3)</f>
        <v>0.54484112679141661</v>
      </c>
      <c r="AA105" s="11">
        <f>'OddsRatio_working_3-way'!X105^(1/3)*COS(('OddsRatio_working_3-way'!Y105+2*PI())/3)</f>
        <v>-0.47637714509294021</v>
      </c>
      <c r="AB105" s="11">
        <f>'OddsRatio_working_3-way'!X105^(1/3)*COS(('OddsRatio_working_3-way'!Y105+4*PI())/3)</f>
        <v>-6.8463981698476534E-2</v>
      </c>
      <c r="AC105" s="11">
        <f>'OddsRatio_working_3-way'!X105^(1/3)*SIN('OddsRatio_working_3-way'!Y105/3)</f>
        <v>0.23550877469178544</v>
      </c>
      <c r="AD105" s="11">
        <f>'OddsRatio_working_3-way'!X105^(1/3)*SIN(('OddsRatio_working_3-way'!Y105+2*PI())/3)</f>
        <v>0.35409186948201232</v>
      </c>
      <c r="AE105" s="11">
        <f>'OddsRatio_working_3-way'!X105^(1/3)*SIN(('OddsRatio_working_3-way'!Y105+4*PI())/3)</f>
        <v>-0.58960064417379776</v>
      </c>
      <c r="AF105" s="11">
        <f>-'OddsRatio_working_3-way'!U105/(3*'OddsRatio_working_3-way'!X105^(1/3))*COS(('OddsRatio_working_3-way'!Y105)/3)</f>
        <v>0.54484112679141672</v>
      </c>
      <c r="AG105" s="11">
        <f>-'OddsRatio_working_3-way'!U105/(3*'OddsRatio_working_3-way'!X105^(1/3))*COS(('OddsRatio_working_3-way'!Y105+2*PI())/3)</f>
        <v>-0.47637714509294032</v>
      </c>
      <c r="AH105" s="11">
        <f>-'OddsRatio_working_3-way'!U105/(3*'OddsRatio_working_3-way'!X105^(1/3))*COS(('OddsRatio_working_3-way'!Y105+4*PI())/3)</f>
        <v>-6.8463981698476548E-2</v>
      </c>
      <c r="AI105" s="11">
        <f>'OddsRatio_working_3-way'!U105/(3*'OddsRatio_working_3-way'!X105^(1/3))*SIN(('OddsRatio_working_3-way'!Y105)/3)</f>
        <v>-0.23550877469178547</v>
      </c>
      <c r="AJ105" s="11">
        <f>'OddsRatio_working_3-way'!U105/(3*'OddsRatio_working_3-way'!X105^(1/3))*SIN(('OddsRatio_working_3-way'!Y105+2*PI())/3)</f>
        <v>-0.35409186948201238</v>
      </c>
      <c r="AK105" s="11">
        <f>'OddsRatio_working_3-way'!U105/(3*'OddsRatio_working_3-way'!X105^(1/3))*SIN(('OddsRatio_working_3-way'!Y105+4*PI())/3)</f>
        <v>0.58960064417379787</v>
      </c>
      <c r="AL105" s="11">
        <f>'OddsRatio_working_3-way'!Z105+'OddsRatio_working_3-way'!AF105</f>
        <v>1.0896822535828332</v>
      </c>
      <c r="AM105" s="11">
        <f>'OddsRatio_working_3-way'!AA105+'OddsRatio_working_3-way'!AG105</f>
        <v>-0.95275429018588054</v>
      </c>
      <c r="AN105" s="11">
        <f>'OddsRatio_working_3-way'!AB105+'OddsRatio_working_3-way'!AH105</f>
        <v>-0.13692796339695307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1.0896822535828332</v>
      </c>
      <c r="AS105" s="11">
        <f>IF(('OddsRatio_working_3-way'!X105=0),IF(Q105&gt;0,-Q105^(1/3),(-Q105)^(1/3)),'OddsRatio_working_3-way'!AM105-'OddsRatio_working_3-way'!R105/3)</f>
        <v>-0.95275429018588054</v>
      </c>
      <c r="AT105" s="11">
        <f>IF(('OddsRatio_working_3-way'!X105=0),IF(Q105&gt;0,-Q105^(1/3),(-Q105)^(1/3)),'OddsRatio_working_3-way'!AN105-'OddsRatio_working_3-way'!R105/3)</f>
        <v>-0.13692796339695307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2.14</v>
      </c>
      <c r="B106" s="4">
        <f>IF('True_Odds_Calculator_3-way'!B107="","",'True_Odds_Calculator_3-way'!B107)</f>
        <v>3.56</v>
      </c>
      <c r="C106" s="4">
        <f>IF('True_Odds_Calculator_3-way'!C107="","",'True_Odds_Calculator_3-way'!C107)</f>
        <v>3.58</v>
      </c>
      <c r="D106" s="9">
        <f t="shared" si="26"/>
        <v>0.45673573296954978</v>
      </c>
      <c r="E106" s="9">
        <f t="shared" si="27"/>
        <v>0.27240197285456269</v>
      </c>
      <c r="F106" s="9">
        <f t="shared" si="28"/>
        <v>0.2708622941758872</v>
      </c>
      <c r="G106" s="9">
        <f t="shared" si="29"/>
        <v>1.0433770958972914</v>
      </c>
      <c r="H106" s="9">
        <f t="shared" si="30"/>
        <v>2.1894498893229124</v>
      </c>
      <c r="I106" s="9">
        <f t="shared" si="31"/>
        <v>3.6710453654970663</v>
      </c>
      <c r="J106" s="9">
        <f t="shared" si="32"/>
        <v>3.6919129074150119</v>
      </c>
      <c r="K106" s="11">
        <f t="shared" si="33"/>
        <v>0.46728971962616822</v>
      </c>
      <c r="L106" s="11">
        <f t="shared" si="34"/>
        <v>0.2808988764044944</v>
      </c>
      <c r="M106" s="11">
        <f t="shared" si="35"/>
        <v>0.27932960893854747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-0.27606905246163782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0.23025700201276889</v>
      </c>
      <c r="Q106" s="11">
        <f>2*'OddsRatio_working_3-way'!K106*'OddsRatio_working_3-way'!L106*'OddsRatio_working_3-way'!M106</f>
        <v>7.3330255418079249E-2</v>
      </c>
      <c r="R106" s="11">
        <f t="shared" si="36"/>
        <v>0</v>
      </c>
      <c r="S106" s="11">
        <f t="shared" si="37"/>
        <v>-0.83405582755338026</v>
      </c>
      <c r="T106" s="11">
        <f t="shared" si="38"/>
        <v>-0.26562287501700005</v>
      </c>
      <c r="U106" s="11">
        <f>'OddsRatio_working_3-way'!S106-'OddsRatio_working_3-way'!R106^2/3</f>
        <v>-0.83405582755338026</v>
      </c>
      <c r="V106" s="11">
        <f>'OddsRatio_working_3-way'!S106*'OddsRatio_working_3-way'!R106/3-2*'OddsRatio_working_3-way'!R106^3/27-'OddsRatio_working_3-way'!T106</f>
        <v>0.26562287501700005</v>
      </c>
      <c r="W106" s="11">
        <f>'OddsRatio_working_3-way'!V106^2+4*'OddsRatio_working_3-way'!U106^3/27</f>
        <v>-1.5401555729533348E-2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0.14659217873221458</v>
      </c>
      <c r="Y106" s="11">
        <f>IF('OddsRatio_working_3-way'!W106&gt;=0,IF('OddsRatio_working_3-way'!V106+SQRT('OddsRatio_working_3-way'!W106)&gt;0,0,PI()),ACOS('OddsRatio_working_3-way'!V106/(2*'OddsRatio_working_3-way'!X106)))</f>
        <v>0.43707737897007726</v>
      </c>
      <c r="Z106" s="11">
        <f>'OddsRatio_working_3-way'!X106^(1/3)*COS('OddsRatio_working_3-way'!Y106/3)</f>
        <v>0.52168854794864572</v>
      </c>
      <c r="AA106" s="11">
        <f>'OddsRatio_working_3-way'!X106^(1/3)*COS(('OddsRatio_working_3-way'!Y106+2*PI())/3)</f>
        <v>-0.32713719284783666</v>
      </c>
      <c r="AB106" s="11">
        <f>'OddsRatio_working_3-way'!X106^(1/3)*COS(('OddsRatio_working_3-way'!Y106+4*PI())/3)</f>
        <v>-0.19455135510080912</v>
      </c>
      <c r="AC106" s="11">
        <f>'OddsRatio_working_3-way'!X106^(1/3)*SIN('OddsRatio_working_3-way'!Y106/3)</f>
        <v>7.6548469113978473E-2</v>
      </c>
      <c r="AD106" s="11">
        <f>'OddsRatio_working_3-way'!X106^(1/3)*SIN(('OddsRatio_working_3-way'!Y106+2*PI())/3)</f>
        <v>0.41352130082995414</v>
      </c>
      <c r="AE106" s="11">
        <f>'OddsRatio_working_3-way'!X106^(1/3)*SIN(('OddsRatio_working_3-way'!Y106+4*PI())/3)</f>
        <v>-0.49006976994393253</v>
      </c>
      <c r="AF106" s="11">
        <f>-'OddsRatio_working_3-way'!U106/(3*'OddsRatio_working_3-way'!X106^(1/3))*COS(('OddsRatio_working_3-way'!Y106)/3)</f>
        <v>0.52168854794864572</v>
      </c>
      <c r="AG106" s="11">
        <f>-'OddsRatio_working_3-way'!U106/(3*'OddsRatio_working_3-way'!X106^(1/3))*COS(('OddsRatio_working_3-way'!Y106+2*PI())/3)</f>
        <v>-0.32713719284783666</v>
      </c>
      <c r="AH106" s="11">
        <f>-'OddsRatio_working_3-way'!U106/(3*'OddsRatio_working_3-way'!X106^(1/3))*COS(('OddsRatio_working_3-way'!Y106+4*PI())/3)</f>
        <v>-0.19455135510080912</v>
      </c>
      <c r="AI106" s="11">
        <f>'OddsRatio_working_3-way'!U106/(3*'OddsRatio_working_3-way'!X106^(1/3))*SIN(('OddsRatio_working_3-way'!Y106)/3)</f>
        <v>-7.6548469113978473E-2</v>
      </c>
      <c r="AJ106" s="11">
        <f>'OddsRatio_working_3-way'!U106/(3*'OddsRatio_working_3-way'!X106^(1/3))*SIN(('OddsRatio_working_3-way'!Y106+2*PI())/3)</f>
        <v>-0.41352130082995414</v>
      </c>
      <c r="AK106" s="11">
        <f>'OddsRatio_working_3-way'!U106/(3*'OddsRatio_working_3-way'!X106^(1/3))*SIN(('OddsRatio_working_3-way'!Y106+4*PI())/3)</f>
        <v>0.49006976994393253</v>
      </c>
      <c r="AL106" s="11">
        <f>'OddsRatio_working_3-way'!Z106+'OddsRatio_working_3-way'!AF106</f>
        <v>1.0433770958972914</v>
      </c>
      <c r="AM106" s="11">
        <f>'OddsRatio_working_3-way'!AA106+'OddsRatio_working_3-way'!AG106</f>
        <v>-0.65427438569567331</v>
      </c>
      <c r="AN106" s="11">
        <f>'OddsRatio_working_3-way'!AB106+'OddsRatio_working_3-way'!AH106</f>
        <v>-0.38910271020161824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1.0433770958972914</v>
      </c>
      <c r="AS106" s="11">
        <f>IF(('OddsRatio_working_3-way'!X106=0),IF(Q106&gt;0,-Q106^(1/3),(-Q106)^(1/3)),'OddsRatio_working_3-way'!AM106-'OddsRatio_working_3-way'!R106/3)</f>
        <v>-0.65427438569567331</v>
      </c>
      <c r="AT106" s="11">
        <f>IF(('OddsRatio_working_3-way'!X106=0),IF(Q106&gt;0,-Q106^(1/3),(-Q106)^(1/3)),'OddsRatio_working_3-way'!AN106-'OddsRatio_working_3-way'!R106/3)</f>
        <v>-0.38910271020161824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5.28</v>
      </c>
      <c r="B107" s="4">
        <f>IF('True_Odds_Calculator_3-way'!B108="","",'True_Odds_Calculator_3-way'!B108)</f>
        <v>4.0999999999999996</v>
      </c>
      <c r="C107" s="4">
        <f>IF('True_Odds_Calculator_3-way'!C108="","",'True_Odds_Calculator_3-way'!C108)</f>
        <v>1.68</v>
      </c>
      <c r="D107" s="9">
        <f t="shared" si="26"/>
        <v>0.18189568186563834</v>
      </c>
      <c r="E107" s="9">
        <f t="shared" si="27"/>
        <v>0.2348714326157964</v>
      </c>
      <c r="F107" s="9">
        <f t="shared" si="28"/>
        <v>0.58323288551856534</v>
      </c>
      <c r="G107" s="9">
        <f t="shared" si="29"/>
        <v>1.0508543510349861</v>
      </c>
      <c r="H107" s="9">
        <f t="shared" si="30"/>
        <v>5.4976566224297407</v>
      </c>
      <c r="I107" s="9">
        <f t="shared" si="31"/>
        <v>4.2576484882084564</v>
      </c>
      <c r="J107" s="9">
        <f t="shared" si="32"/>
        <v>1.7145809587037908</v>
      </c>
      <c r="K107" s="11">
        <f t="shared" si="33"/>
        <v>0.18939393939393939</v>
      </c>
      <c r="L107" s="11">
        <f t="shared" si="34"/>
        <v>0.24390243902439027</v>
      </c>
      <c r="M107" s="11">
        <f t="shared" si="35"/>
        <v>0.59523809523809523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-0.2480774645408792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0.22161950515609052</v>
      </c>
      <c r="Q107" s="11">
        <f>2*'OddsRatio_working_3-way'!K107*'OddsRatio_working_3-way'!L107*'OddsRatio_working_3-way'!M107</f>
        <v>5.4992433041213533E-2</v>
      </c>
      <c r="R107" s="11">
        <f t="shared" si="36"/>
        <v>0</v>
      </c>
      <c r="S107" s="11">
        <f t="shared" si="37"/>
        <v>-0.89334799340296855</v>
      </c>
      <c r="T107" s="11">
        <f t="shared" si="38"/>
        <v>-0.22167444005036444</v>
      </c>
      <c r="U107" s="11">
        <f>'OddsRatio_working_3-way'!S107-'OddsRatio_working_3-way'!R107^2/3</f>
        <v>-0.89334799340296855</v>
      </c>
      <c r="V107" s="11">
        <f>'OddsRatio_working_3-way'!S107*'OddsRatio_working_3-way'!R107/3-2*'OddsRatio_working_3-way'!R107^3/27-'OddsRatio_working_3-way'!T107</f>
        <v>0.22167444005036444</v>
      </c>
      <c r="W107" s="11">
        <f>'OddsRatio_working_3-way'!V107^2+4*'OddsRatio_working_3-way'!U107^3/27</f>
        <v>-5.6483376323330538E-2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0.16249841052682112</v>
      </c>
      <c r="Y107" s="11">
        <f>IF('OddsRatio_working_3-way'!W107&gt;=0,IF('OddsRatio_working_3-way'!V107+SQRT('OddsRatio_working_3-way'!W107)&gt;0,0,PI()),ACOS('OddsRatio_working_3-way'!V107/(2*'OddsRatio_working_3-way'!X107)))</f>
        <v>0.82019055439322996</v>
      </c>
      <c r="Z107" s="11">
        <f>'OddsRatio_working_3-way'!X107^(1/3)*COS('OddsRatio_working_3-way'!Y107/3)</f>
        <v>0.52542717551749318</v>
      </c>
      <c r="AA107" s="11">
        <f>'OddsRatio_working_3-way'!X107^(1/3)*COS(('OddsRatio_working_3-way'!Y107+2*PI())/3)</f>
        <v>-0.3903133948570498</v>
      </c>
      <c r="AB107" s="11">
        <f>'OddsRatio_working_3-way'!X107^(1/3)*COS(('OddsRatio_working_3-way'!Y107+4*PI())/3)</f>
        <v>-0.13511378066044361</v>
      </c>
      <c r="AC107" s="11">
        <f>'OddsRatio_working_3-way'!X107^(1/3)*SIN('OddsRatio_working_3-way'!Y107/3)</f>
        <v>0.14733956595349937</v>
      </c>
      <c r="AD107" s="11">
        <f>'OddsRatio_working_3-way'!X107^(1/3)*SIN(('OddsRatio_working_3-way'!Y107+2*PI())/3)</f>
        <v>0.38136349886010457</v>
      </c>
      <c r="AE107" s="11">
        <f>'OddsRatio_working_3-way'!X107^(1/3)*SIN(('OddsRatio_working_3-way'!Y107+4*PI())/3)</f>
        <v>-0.52870306481360385</v>
      </c>
      <c r="AF107" s="11">
        <f>-'OddsRatio_working_3-way'!U107/(3*'OddsRatio_working_3-way'!X107^(1/3))*COS(('OddsRatio_working_3-way'!Y107)/3)</f>
        <v>0.52542717551749307</v>
      </c>
      <c r="AG107" s="11">
        <f>-'OddsRatio_working_3-way'!U107/(3*'OddsRatio_working_3-way'!X107^(1/3))*COS(('OddsRatio_working_3-way'!Y107+2*PI())/3)</f>
        <v>-0.39031339485704974</v>
      </c>
      <c r="AH107" s="11">
        <f>-'OddsRatio_working_3-way'!U107/(3*'OddsRatio_working_3-way'!X107^(1/3))*COS(('OddsRatio_working_3-way'!Y107+4*PI())/3)</f>
        <v>-0.13511378066044358</v>
      </c>
      <c r="AI107" s="11">
        <f>'OddsRatio_working_3-way'!U107/(3*'OddsRatio_working_3-way'!X107^(1/3))*SIN(('OddsRatio_working_3-way'!Y107)/3)</f>
        <v>-0.14733956595349934</v>
      </c>
      <c r="AJ107" s="11">
        <f>'OddsRatio_working_3-way'!U107/(3*'OddsRatio_working_3-way'!X107^(1/3))*SIN(('OddsRatio_working_3-way'!Y107+2*PI())/3)</f>
        <v>-0.38136349886010451</v>
      </c>
      <c r="AK107" s="11">
        <f>'OddsRatio_working_3-way'!U107/(3*'OddsRatio_working_3-way'!X107^(1/3))*SIN(('OddsRatio_working_3-way'!Y107+4*PI())/3)</f>
        <v>0.52870306481360374</v>
      </c>
      <c r="AL107" s="11">
        <f>'OddsRatio_working_3-way'!Z107+'OddsRatio_working_3-way'!AF107</f>
        <v>1.0508543510349861</v>
      </c>
      <c r="AM107" s="11">
        <f>'OddsRatio_working_3-way'!AA107+'OddsRatio_working_3-way'!AG107</f>
        <v>-0.78062678971409949</v>
      </c>
      <c r="AN107" s="11">
        <f>'OddsRatio_working_3-way'!AB107+'OddsRatio_working_3-way'!AH107</f>
        <v>-0.27022756132088721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1.0508543510349861</v>
      </c>
      <c r="AS107" s="11">
        <f>IF(('OddsRatio_working_3-way'!X107=0),IF(Q107&gt;0,-Q107^(1/3),(-Q107)^(1/3)),'OddsRatio_working_3-way'!AM107-'OddsRatio_working_3-way'!R107/3)</f>
        <v>-0.78062678971409949</v>
      </c>
      <c r="AT107" s="11">
        <f>IF(('OddsRatio_working_3-way'!X107=0),IF(Q107&gt;0,-Q107^(1/3),(-Q107)^(1/3)),'OddsRatio_working_3-way'!AN107-'OddsRatio_working_3-way'!R107/3)</f>
        <v>-0.27022756132088721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3.34</v>
      </c>
      <c r="B108" s="4">
        <f>IF('True_Odds_Calculator_3-way'!B109="","",'True_Odds_Calculator_3-way'!B109)</f>
        <v>3.37</v>
      </c>
      <c r="C108" s="4">
        <f>IF('True_Odds_Calculator_3-way'!C109="","",'True_Odds_Calculator_3-way'!C109)</f>
        <v>2.31</v>
      </c>
      <c r="D108" s="9">
        <f t="shared" si="26"/>
        <v>0.29024682333835089</v>
      </c>
      <c r="E108" s="9">
        <f t="shared" si="27"/>
        <v>0.28762956694297143</v>
      </c>
      <c r="F108" s="9">
        <f t="shared" si="28"/>
        <v>0.42212360971867779</v>
      </c>
      <c r="G108" s="9">
        <f t="shared" si="29"/>
        <v>1.0450185806378189</v>
      </c>
      <c r="H108" s="9">
        <f t="shared" si="30"/>
        <v>3.4453434786924952</v>
      </c>
      <c r="I108" s="9">
        <f t="shared" si="31"/>
        <v>3.4766940361116312</v>
      </c>
      <c r="J108" s="9">
        <f t="shared" si="32"/>
        <v>2.368974340635543</v>
      </c>
      <c r="K108" s="11">
        <f t="shared" si="33"/>
        <v>0.29940119760479045</v>
      </c>
      <c r="L108" s="11">
        <f t="shared" si="34"/>
        <v>0.29673590504451036</v>
      </c>
      <c r="M108" s="11">
        <f t="shared" si="35"/>
        <v>0.4329004329004329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-0.27941334949277541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0.23153046483240694</v>
      </c>
      <c r="Q108" s="11">
        <f>2*'OddsRatio_working_3-way'!K108*'OddsRatio_working_3-way'!L108*'OddsRatio_working_3-way'!M108</f>
        <v>7.6920420210101981E-2</v>
      </c>
      <c r="R108" s="11">
        <f t="shared" si="36"/>
        <v>0</v>
      </c>
      <c r="S108" s="11">
        <f t="shared" si="37"/>
        <v>-0.82863064793686048</v>
      </c>
      <c r="T108" s="11">
        <f t="shared" si="38"/>
        <v>-0.2752925740654022</v>
      </c>
      <c r="U108" s="11">
        <f>'OddsRatio_working_3-way'!S108-'OddsRatio_working_3-way'!R108^2/3</f>
        <v>-0.82863064793686048</v>
      </c>
      <c r="V108" s="11">
        <f>'OddsRatio_working_3-way'!S108*'OddsRatio_working_3-way'!R108/3-2*'OddsRatio_working_3-way'!R108^3/27-'OddsRatio_working_3-way'!T108</f>
        <v>0.2752925740654022</v>
      </c>
      <c r="W108" s="11">
        <f>'OddsRatio_working_3-way'!V108^2+4*'OddsRatio_working_3-way'!U108^3/27</f>
        <v>-8.5046100103464556E-3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0.14516422712388666</v>
      </c>
      <c r="Y108" s="11">
        <f>IF('OddsRatio_working_3-way'!W108&gt;=0,IF('OddsRatio_working_3-way'!V108+SQRT('OddsRatio_working_3-way'!W108)&gt;0,0,PI()),ACOS('OddsRatio_working_3-way'!V108/(2*'OddsRatio_working_3-way'!X108)))</f>
        <v>0.32324141060263711</v>
      </c>
      <c r="Z108" s="11">
        <f>'OddsRatio_working_3-way'!X108^(1/3)*COS('OddsRatio_working_3-way'!Y108/3)</f>
        <v>0.52250929031890936</v>
      </c>
      <c r="AA108" s="11">
        <f>'OddsRatio_working_3-way'!X108^(1/3)*COS(('OddsRatio_working_3-way'!Y108+2*PI())/3)</f>
        <v>-0.31020046348990421</v>
      </c>
      <c r="AB108" s="11">
        <f>'OddsRatio_working_3-way'!X108^(1/3)*COS(('OddsRatio_working_3-way'!Y108+4*PI())/3)</f>
        <v>-0.21230882682900498</v>
      </c>
      <c r="AC108" s="11">
        <f>'OddsRatio_working_3-way'!X108^(1/3)*SIN('OddsRatio_working_3-way'!Y108/3)</f>
        <v>5.6517762777583136E-2</v>
      </c>
      <c r="AD108" s="11">
        <f>'OddsRatio_working_3-way'!X108^(1/3)*SIN(('OddsRatio_working_3-way'!Y108+2*PI())/3)</f>
        <v>0.42424743774076235</v>
      </c>
      <c r="AE108" s="11">
        <f>'OddsRatio_working_3-way'!X108^(1/3)*SIN(('OddsRatio_working_3-way'!Y108+4*PI())/3)</f>
        <v>-0.48076520051834554</v>
      </c>
      <c r="AF108" s="11">
        <f>-'OddsRatio_working_3-way'!U108/(3*'OddsRatio_working_3-way'!X108^(1/3))*COS(('OddsRatio_working_3-way'!Y108)/3)</f>
        <v>0.52250929031890947</v>
      </c>
      <c r="AG108" s="11">
        <f>-'OddsRatio_working_3-way'!U108/(3*'OddsRatio_working_3-way'!X108^(1/3))*COS(('OddsRatio_working_3-way'!Y108+2*PI())/3)</f>
        <v>-0.31020046348990427</v>
      </c>
      <c r="AH108" s="11">
        <f>-'OddsRatio_working_3-way'!U108/(3*'OddsRatio_working_3-way'!X108^(1/3))*COS(('OddsRatio_working_3-way'!Y108+4*PI())/3)</f>
        <v>-0.21230882682900501</v>
      </c>
      <c r="AI108" s="11">
        <f>'OddsRatio_working_3-way'!U108/(3*'OddsRatio_working_3-way'!X108^(1/3))*SIN(('OddsRatio_working_3-way'!Y108)/3)</f>
        <v>-5.651776277758315E-2</v>
      </c>
      <c r="AJ108" s="11">
        <f>'OddsRatio_working_3-way'!U108/(3*'OddsRatio_working_3-way'!X108^(1/3))*SIN(('OddsRatio_working_3-way'!Y108+2*PI())/3)</f>
        <v>-0.42424743774076246</v>
      </c>
      <c r="AK108" s="11">
        <f>'OddsRatio_working_3-way'!U108/(3*'OddsRatio_working_3-way'!X108^(1/3))*SIN(('OddsRatio_working_3-way'!Y108+4*PI())/3)</f>
        <v>0.48076520051834565</v>
      </c>
      <c r="AL108" s="11">
        <f>'OddsRatio_working_3-way'!Z108+'OddsRatio_working_3-way'!AF108</f>
        <v>1.0450185806378189</v>
      </c>
      <c r="AM108" s="11">
        <f>'OddsRatio_working_3-way'!AA108+'OddsRatio_working_3-way'!AG108</f>
        <v>-0.62040092697980853</v>
      </c>
      <c r="AN108" s="11">
        <f>'OddsRatio_working_3-way'!AB108+'OddsRatio_working_3-way'!AH108</f>
        <v>-0.42461765365800996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1.0450185806378189</v>
      </c>
      <c r="AS108" s="11">
        <f>IF(('OddsRatio_working_3-way'!X108=0),IF(Q108&gt;0,-Q108^(1/3),(-Q108)^(1/3)),'OddsRatio_working_3-way'!AM108-'OddsRatio_working_3-way'!R108/3)</f>
        <v>-0.62040092697980853</v>
      </c>
      <c r="AT108" s="11">
        <f>IF(('OddsRatio_working_3-way'!X108=0),IF(Q108&gt;0,-Q108^(1/3),(-Q108)^(1/3)),'OddsRatio_working_3-way'!AN108-'OddsRatio_working_3-way'!R108/3)</f>
        <v>-0.42461765365800996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12.42</v>
      </c>
      <c r="B109" s="4">
        <f>IF('True_Odds_Calculator_3-way'!B110="","",'True_Odds_Calculator_3-way'!B110)</f>
        <v>5.71</v>
      </c>
      <c r="C109" s="4">
        <f>IF('True_Odds_Calculator_3-way'!C110="","",'True_Odds_Calculator_3-way'!C110)</f>
        <v>1.28</v>
      </c>
      <c r="D109" s="9">
        <f t="shared" si="26"/>
        <v>7.3726978953178757E-2</v>
      </c>
      <c r="E109" s="9">
        <f t="shared" si="27"/>
        <v>0.16176932404089817</v>
      </c>
      <c r="F109" s="9">
        <f t="shared" si="28"/>
        <v>0.76450369700592291</v>
      </c>
      <c r="G109" s="9">
        <f t="shared" si="29"/>
        <v>1.100136242993643</v>
      </c>
      <c r="H109" s="9">
        <f t="shared" si="30"/>
        <v>13.563555894987404</v>
      </c>
      <c r="I109" s="9">
        <f t="shared" si="31"/>
        <v>6.1816417045000582</v>
      </c>
      <c r="J109" s="9">
        <f t="shared" si="32"/>
        <v>1.3080381480382202</v>
      </c>
      <c r="K109" s="11">
        <f t="shared" si="33"/>
        <v>8.0515297906602251E-2</v>
      </c>
      <c r="L109" s="11">
        <f t="shared" si="34"/>
        <v>0.17513134851138354</v>
      </c>
      <c r="M109" s="11">
        <f t="shared" si="35"/>
        <v>0.78125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-0.1659118357487922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0.18077605607587333</v>
      </c>
      <c r="Q109" s="11">
        <f>2*'OddsRatio_working_3-way'!K109*'OddsRatio_working_3-way'!L109*'OddsRatio_working_3-way'!M109</f>
        <v>2.2032426090904732E-2</v>
      </c>
      <c r="R109" s="11">
        <f t="shared" si="36"/>
        <v>0</v>
      </c>
      <c r="S109" s="11">
        <f t="shared" si="37"/>
        <v>-1.0895910786593135</v>
      </c>
      <c r="T109" s="11">
        <f t="shared" si="38"/>
        <v>-0.13279598764891085</v>
      </c>
      <c r="U109" s="11">
        <f>'OddsRatio_working_3-way'!S109-'OddsRatio_working_3-way'!R109^2/3</f>
        <v>-1.0895910786593135</v>
      </c>
      <c r="V109" s="11">
        <f>'OddsRatio_working_3-way'!S109*'OddsRatio_working_3-way'!R109/3-2*'OddsRatio_working_3-way'!R109^3/27-'OddsRatio_working_3-way'!T109</f>
        <v>0.13279598764891085</v>
      </c>
      <c r="W109" s="11">
        <f>'OddsRatio_working_3-way'!V109^2+4*'OddsRatio_working_3-way'!U109^3/27</f>
        <v>-0.17400552616738735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0.21888370228447632</v>
      </c>
      <c r="Y109" s="11">
        <f>IF('OddsRatio_working_3-way'!W109&gt;=0,IF('OddsRatio_working_3-way'!V109+SQRT('OddsRatio_working_3-way'!W109)&gt;0,0,PI()),ACOS('OddsRatio_working_3-way'!V109/(2*'OddsRatio_working_3-way'!X109)))</f>
        <v>1.2625917788248797</v>
      </c>
      <c r="Z109" s="11">
        <f>'OddsRatio_working_3-way'!X109^(1/3)*COS('OddsRatio_working_3-way'!Y109/3)</f>
        <v>0.55006812149682149</v>
      </c>
      <c r="AA109" s="11">
        <f>'OddsRatio_working_3-way'!X109^(1/3)*COS(('OddsRatio_working_3-way'!Y109+2*PI())/3)</f>
        <v>-0.48826296580011069</v>
      </c>
      <c r="AB109" s="11">
        <f>'OddsRatio_working_3-way'!X109^(1/3)*COS(('OddsRatio_working_3-way'!Y109+4*PI())/3)</f>
        <v>-6.1805155696710648E-2</v>
      </c>
      <c r="AC109" s="11">
        <f>'OddsRatio_working_3-way'!X109^(1/3)*SIN('OddsRatio_working_3-way'!Y109/3)</f>
        <v>0.2462155314612163</v>
      </c>
      <c r="AD109" s="11">
        <f>'OddsRatio_working_3-way'!X109^(1/3)*SIN(('OddsRatio_working_3-way'!Y109+2*PI())/3)</f>
        <v>0.35326520129762434</v>
      </c>
      <c r="AE109" s="11">
        <f>'OddsRatio_working_3-way'!X109^(1/3)*SIN(('OddsRatio_working_3-way'!Y109+4*PI())/3)</f>
        <v>-0.59948073275884062</v>
      </c>
      <c r="AF109" s="11">
        <f>-'OddsRatio_working_3-way'!U109/(3*'OddsRatio_working_3-way'!X109^(1/3))*COS(('OddsRatio_working_3-way'!Y109)/3)</f>
        <v>0.5500681214968216</v>
      </c>
      <c r="AG109" s="11">
        <f>-'OddsRatio_working_3-way'!U109/(3*'OddsRatio_working_3-way'!X109^(1/3))*COS(('OddsRatio_working_3-way'!Y109+2*PI())/3)</f>
        <v>-0.4882629658001108</v>
      </c>
      <c r="AH109" s="11">
        <f>-'OddsRatio_working_3-way'!U109/(3*'OddsRatio_working_3-way'!X109^(1/3))*COS(('OddsRatio_working_3-way'!Y109+4*PI())/3)</f>
        <v>-6.1805155696710655E-2</v>
      </c>
      <c r="AI109" s="11">
        <f>'OddsRatio_working_3-way'!U109/(3*'OddsRatio_working_3-way'!X109^(1/3))*SIN(('OddsRatio_working_3-way'!Y109)/3)</f>
        <v>-0.24621553146121633</v>
      </c>
      <c r="AJ109" s="11">
        <f>'OddsRatio_working_3-way'!U109/(3*'OddsRatio_working_3-way'!X109^(1/3))*SIN(('OddsRatio_working_3-way'!Y109+2*PI())/3)</f>
        <v>-0.3532652012976244</v>
      </c>
      <c r="AK109" s="11">
        <f>'OddsRatio_working_3-way'!U109/(3*'OddsRatio_working_3-way'!X109^(1/3))*SIN(('OddsRatio_working_3-way'!Y109+4*PI())/3)</f>
        <v>0.59948073275884073</v>
      </c>
      <c r="AL109" s="11">
        <f>'OddsRatio_working_3-way'!Z109+'OddsRatio_working_3-way'!AF109</f>
        <v>1.100136242993643</v>
      </c>
      <c r="AM109" s="11">
        <f>'OddsRatio_working_3-way'!AA109+'OddsRatio_working_3-way'!AG109</f>
        <v>-0.9765259316002215</v>
      </c>
      <c r="AN109" s="11">
        <f>'OddsRatio_working_3-way'!AB109+'OddsRatio_working_3-way'!AH109</f>
        <v>-0.1236103113934213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1.100136242993643</v>
      </c>
      <c r="AS109" s="11">
        <f>IF(('OddsRatio_working_3-way'!X109=0),IF(Q109&gt;0,-Q109^(1/3),(-Q109)^(1/3)),'OddsRatio_working_3-way'!AM109-'OddsRatio_working_3-way'!R109/3)</f>
        <v>-0.9765259316002215</v>
      </c>
      <c r="AT109" s="11">
        <f>IF(('OddsRatio_working_3-way'!X109=0),IF(Q109&gt;0,-Q109^(1/3),(-Q109)^(1/3)),'OddsRatio_working_3-way'!AN109-'OddsRatio_working_3-way'!R109/3)</f>
        <v>-0.1236103113934213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1.61</v>
      </c>
      <c r="B110" s="4">
        <f>IF('True_Odds_Calculator_3-way'!B111="","",'True_Odds_Calculator_3-way'!B111)</f>
        <v>3.74</v>
      </c>
      <c r="C110" s="4">
        <f>IF('True_Odds_Calculator_3-way'!C111="","",'True_Odds_Calculator_3-way'!C111)</f>
        <v>7.06</v>
      </c>
      <c r="D110" s="9">
        <f t="shared" si="26"/>
        <v>0.60812497336375426</v>
      </c>
      <c r="E110" s="9">
        <f t="shared" si="27"/>
        <v>0.25677152627254418</v>
      </c>
      <c r="F110" s="9">
        <f t="shared" si="28"/>
        <v>0.13510350036370164</v>
      </c>
      <c r="G110" s="9">
        <f t="shared" si="29"/>
        <v>1.0563915388960599</v>
      </c>
      <c r="H110" s="9">
        <f t="shared" si="30"/>
        <v>1.6443988387265966</v>
      </c>
      <c r="I110" s="9">
        <f t="shared" si="31"/>
        <v>3.8945128165752037</v>
      </c>
      <c r="J110" s="9">
        <f t="shared" si="32"/>
        <v>7.4017327257101231</v>
      </c>
      <c r="K110" s="11">
        <f t="shared" si="33"/>
        <v>0.6211180124223602</v>
      </c>
      <c r="L110" s="11">
        <f t="shared" si="34"/>
        <v>0.26737967914438499</v>
      </c>
      <c r="M110" s="11">
        <f t="shared" si="35"/>
        <v>0.14164305949008499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-0.23825983830475839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0.22135403557340477</v>
      </c>
      <c r="Q110" s="11">
        <f>2*'OddsRatio_working_3-way'!K110*'OddsRatio_working_3-way'!L110*'OddsRatio_working_3-way'!M110</f>
        <v>4.7046553788183794E-2</v>
      </c>
      <c r="R110" s="11">
        <f t="shared" si="36"/>
        <v>0</v>
      </c>
      <c r="S110" s="11">
        <f t="shared" si="37"/>
        <v>-0.92904468142159402</v>
      </c>
      <c r="T110" s="11">
        <f t="shared" si="38"/>
        <v>-0.19745901836803273</v>
      </c>
      <c r="U110" s="11">
        <f>'OddsRatio_working_3-way'!S110-'OddsRatio_working_3-way'!R110^2/3</f>
        <v>-0.92904468142159402</v>
      </c>
      <c r="V110" s="11">
        <f>'OddsRatio_working_3-way'!S110*'OddsRatio_working_3-way'!R110/3-2*'OddsRatio_working_3-way'!R110^3/27-'OddsRatio_working_3-way'!T110</f>
        <v>0.19745901836803273</v>
      </c>
      <c r="W110" s="11">
        <f>'OddsRatio_working_3-way'!V110^2+4*'OddsRatio_working_3-way'!U110^3/27</f>
        <v>-7.9807088696312145E-2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0.17233481412005761</v>
      </c>
      <c r="Y110" s="11">
        <f>IF('OddsRatio_working_3-way'!W110&gt;=0,IF('OddsRatio_working_3-way'!V110+SQRT('OddsRatio_working_3-way'!W110)&gt;0,0,PI()),ACOS('OddsRatio_working_3-way'!V110/(2*'OddsRatio_working_3-way'!X110)))</f>
        <v>0.96076445523120579</v>
      </c>
      <c r="Z110" s="11">
        <f>'OddsRatio_working_3-way'!X110^(1/3)*COS('OddsRatio_working_3-way'!Y110/3)</f>
        <v>0.52819576944803004</v>
      </c>
      <c r="AA110" s="11">
        <f>'OddsRatio_working_3-way'!X110^(1/3)*COS(('OddsRatio_working_3-way'!Y110+2*PI())/3)</f>
        <v>-0.41581503012393728</v>
      </c>
      <c r="AB110" s="11">
        <f>'OddsRatio_working_3-way'!X110^(1/3)*COS(('OddsRatio_working_3-way'!Y110+4*PI())/3)</f>
        <v>-0.11238073932409239</v>
      </c>
      <c r="AC110" s="11">
        <f>'OddsRatio_working_3-way'!X110^(1/3)*SIN('OddsRatio_working_3-way'!Y110/3)</f>
        <v>0.17518786947465359</v>
      </c>
      <c r="AD110" s="11">
        <f>'OddsRatio_working_3-way'!X110^(1/3)*SIN(('OddsRatio_working_3-way'!Y110+2*PI())/3)</f>
        <v>0.36983701977613576</v>
      </c>
      <c r="AE110" s="11">
        <f>'OddsRatio_working_3-way'!X110^(1/3)*SIN(('OddsRatio_working_3-way'!Y110+4*PI())/3)</f>
        <v>-0.54502488925078929</v>
      </c>
      <c r="AF110" s="11">
        <f>-'OddsRatio_working_3-way'!U110/(3*'OddsRatio_working_3-way'!X110^(1/3))*COS(('OddsRatio_working_3-way'!Y110)/3)</f>
        <v>0.52819576944802993</v>
      </c>
      <c r="AG110" s="11">
        <f>-'OddsRatio_working_3-way'!U110/(3*'OddsRatio_working_3-way'!X110^(1/3))*COS(('OddsRatio_working_3-way'!Y110+2*PI())/3)</f>
        <v>-0.41581503012393722</v>
      </c>
      <c r="AH110" s="11">
        <f>-'OddsRatio_working_3-way'!U110/(3*'OddsRatio_working_3-way'!X110^(1/3))*COS(('OddsRatio_working_3-way'!Y110+4*PI())/3)</f>
        <v>-0.11238073932409236</v>
      </c>
      <c r="AI110" s="11">
        <f>'OddsRatio_working_3-way'!U110/(3*'OddsRatio_working_3-way'!X110^(1/3))*SIN(('OddsRatio_working_3-way'!Y110)/3)</f>
        <v>-0.17518786947465353</v>
      </c>
      <c r="AJ110" s="11">
        <f>'OddsRatio_working_3-way'!U110/(3*'OddsRatio_working_3-way'!X110^(1/3))*SIN(('OddsRatio_working_3-way'!Y110+2*PI())/3)</f>
        <v>-0.36983701977613564</v>
      </c>
      <c r="AK110" s="11">
        <f>'OddsRatio_working_3-way'!U110/(3*'OddsRatio_working_3-way'!X110^(1/3))*SIN(('OddsRatio_working_3-way'!Y110+4*PI())/3)</f>
        <v>0.54502488925078918</v>
      </c>
      <c r="AL110" s="11">
        <f>'OddsRatio_working_3-way'!Z110+'OddsRatio_working_3-way'!AF110</f>
        <v>1.0563915388960599</v>
      </c>
      <c r="AM110" s="11">
        <f>'OddsRatio_working_3-way'!AA110+'OddsRatio_working_3-way'!AG110</f>
        <v>-0.83163006024787456</v>
      </c>
      <c r="AN110" s="11">
        <f>'OddsRatio_working_3-way'!AB110+'OddsRatio_working_3-way'!AH110</f>
        <v>-0.22476147864818474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1.0563915388960599</v>
      </c>
      <c r="AS110" s="11">
        <f>IF(('OddsRatio_working_3-way'!X110=0),IF(Q110&gt;0,-Q110^(1/3),(-Q110)^(1/3)),'OddsRatio_working_3-way'!AM110-'OddsRatio_working_3-way'!R110/3)</f>
        <v>-0.83163006024787456</v>
      </c>
      <c r="AT110" s="11">
        <f>IF(('OddsRatio_working_3-way'!X110=0),IF(Q110&gt;0,-Q110^(1/3),(-Q110)^(1/3)),'OddsRatio_working_3-way'!AN110-'OddsRatio_working_3-way'!R110/3)</f>
        <v>-0.22476147864818474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1.77</v>
      </c>
      <c r="B111" s="4">
        <f>IF('True_Odds_Calculator_3-way'!B112="","",'True_Odds_Calculator_3-way'!B112)</f>
        <v>3.89</v>
      </c>
      <c r="C111" s="4">
        <f>IF('True_Odds_Calculator_3-way'!C112="","",'True_Odds_Calculator_3-way'!C112)</f>
        <v>4.79</v>
      </c>
      <c r="D111" s="9">
        <f t="shared" si="26"/>
        <v>0.5522658750197027</v>
      </c>
      <c r="E111" s="9">
        <f t="shared" si="27"/>
        <v>0.24735087706081813</v>
      </c>
      <c r="F111" s="9">
        <f t="shared" si="28"/>
        <v>0.20038324791947884</v>
      </c>
      <c r="G111" s="9">
        <f t="shared" si="29"/>
        <v>1.0528857854272764</v>
      </c>
      <c r="H111" s="9">
        <f t="shared" si="30"/>
        <v>1.8107220547790028</v>
      </c>
      <c r="I111" s="9">
        <f t="shared" si="31"/>
        <v>4.0428399198848286</v>
      </c>
      <c r="J111" s="9">
        <f t="shared" si="32"/>
        <v>4.9904371267693781</v>
      </c>
      <c r="K111" s="11">
        <f t="shared" si="33"/>
        <v>0.56497175141242939</v>
      </c>
      <c r="L111" s="11">
        <f t="shared" si="34"/>
        <v>0.25706940874035988</v>
      </c>
      <c r="M111" s="11">
        <f t="shared" si="35"/>
        <v>0.20876826722338204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-0.25572276806352756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0.22589046095510679</v>
      </c>
      <c r="Q111" s="11">
        <f>2*'OddsRatio_working_3-way'!K111*'OddsRatio_working_3-way'!L111*'OddsRatio_working_3-way'!M111</f>
        <v>6.0641734484592404E-2</v>
      </c>
      <c r="R111" s="11">
        <f t="shared" si="36"/>
        <v>0</v>
      </c>
      <c r="S111" s="11">
        <f t="shared" si="37"/>
        <v>-0.8833412162150156</v>
      </c>
      <c r="T111" s="11">
        <f t="shared" si="38"/>
        <v>-0.23713858153423228</v>
      </c>
      <c r="U111" s="11">
        <f>'OddsRatio_working_3-way'!S111-'OddsRatio_working_3-way'!R111^2/3</f>
        <v>-0.8833412162150156</v>
      </c>
      <c r="V111" s="11">
        <f>'OddsRatio_working_3-way'!S111*'OddsRatio_working_3-way'!R111/3-2*'OddsRatio_working_3-way'!R111^3/27-'OddsRatio_working_3-way'!T111</f>
        <v>0.23713858153423228</v>
      </c>
      <c r="W111" s="11">
        <f>'OddsRatio_working_3-way'!V111^2+4*'OddsRatio_working_3-way'!U111^3/27</f>
        <v>-4.5878452117894639E-2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0.15977574829269489</v>
      </c>
      <c r="Y111" s="11">
        <f>IF('OddsRatio_working_3-way'!W111&gt;=0,IF('OddsRatio_working_3-way'!V111+SQRT('OddsRatio_working_3-way'!W111)&gt;0,0,PI()),ACOS('OddsRatio_working_3-way'!V111/(2*'OddsRatio_working_3-way'!X111)))</f>
        <v>0.73460112895534768</v>
      </c>
      <c r="Z111" s="11">
        <f>'OddsRatio_working_3-way'!X111^(1/3)*COS('OddsRatio_working_3-way'!Y111/3)</f>
        <v>0.5264428927136382</v>
      </c>
      <c r="AA111" s="11">
        <f>'OddsRatio_working_3-way'!X111^(1/3)*COS(('OddsRatio_working_3-way'!Y111+2*PI())/3)</f>
        <v>-0.37714560791715945</v>
      </c>
      <c r="AB111" s="11">
        <f>'OddsRatio_working_3-way'!X111^(1/3)*COS(('OddsRatio_working_3-way'!Y111+4*PI())/3)</f>
        <v>-0.14929728479647889</v>
      </c>
      <c r="AC111" s="11">
        <f>'OddsRatio_working_3-way'!X111^(1/3)*SIN('OddsRatio_working_3-way'!Y111/3)</f>
        <v>0.13154829068812984</v>
      </c>
      <c r="AD111" s="11">
        <f>'OddsRatio_working_3-way'!X111^(1/3)*SIN(('OddsRatio_working_3-way'!Y111+2*PI())/3)</f>
        <v>0.39013877338771152</v>
      </c>
      <c r="AE111" s="11">
        <f>'OddsRatio_working_3-way'!X111^(1/3)*SIN(('OddsRatio_working_3-way'!Y111+4*PI())/3)</f>
        <v>-0.52168706407584131</v>
      </c>
      <c r="AF111" s="11">
        <f>-'OddsRatio_working_3-way'!U111/(3*'OddsRatio_working_3-way'!X111^(1/3))*COS(('OddsRatio_working_3-way'!Y111)/3)</f>
        <v>0.52644289271363809</v>
      </c>
      <c r="AG111" s="11">
        <f>-'OddsRatio_working_3-way'!U111/(3*'OddsRatio_working_3-way'!X111^(1/3))*COS(('OddsRatio_working_3-way'!Y111+2*PI())/3)</f>
        <v>-0.3771456079171594</v>
      </c>
      <c r="AH111" s="11">
        <f>-'OddsRatio_working_3-way'!U111/(3*'OddsRatio_working_3-way'!X111^(1/3))*COS(('OddsRatio_working_3-way'!Y111+4*PI())/3)</f>
        <v>-0.14929728479647883</v>
      </c>
      <c r="AI111" s="11">
        <f>'OddsRatio_working_3-way'!U111/(3*'OddsRatio_working_3-way'!X111^(1/3))*SIN(('OddsRatio_working_3-way'!Y111)/3)</f>
        <v>-0.13154829068812982</v>
      </c>
      <c r="AJ111" s="11">
        <f>'OddsRatio_working_3-way'!U111/(3*'OddsRatio_working_3-way'!X111^(1/3))*SIN(('OddsRatio_working_3-way'!Y111+2*PI())/3)</f>
        <v>-0.39013877338771147</v>
      </c>
      <c r="AK111" s="11">
        <f>'OddsRatio_working_3-way'!U111/(3*'OddsRatio_working_3-way'!X111^(1/3))*SIN(('OddsRatio_working_3-way'!Y111+4*PI())/3)</f>
        <v>0.5216870640758412</v>
      </c>
      <c r="AL111" s="11">
        <f>'OddsRatio_working_3-way'!Z111+'OddsRatio_working_3-way'!AF111</f>
        <v>1.0528857854272764</v>
      </c>
      <c r="AM111" s="11">
        <f>'OddsRatio_working_3-way'!AA111+'OddsRatio_working_3-way'!AG111</f>
        <v>-0.75429121583431891</v>
      </c>
      <c r="AN111" s="11">
        <f>'OddsRatio_working_3-way'!AB111+'OddsRatio_working_3-way'!AH111</f>
        <v>-0.29859456959295771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1.0528857854272764</v>
      </c>
      <c r="AS111" s="11">
        <f>IF(('OddsRatio_working_3-way'!X111=0),IF(Q111&gt;0,-Q111^(1/3),(-Q111)^(1/3)),'OddsRatio_working_3-way'!AM111-'OddsRatio_working_3-way'!R111/3)</f>
        <v>-0.75429121583431891</v>
      </c>
      <c r="AT111" s="11">
        <f>IF(('OddsRatio_working_3-way'!X111=0),IF(Q111&gt;0,-Q111^(1/3),(-Q111)^(1/3)),'OddsRatio_working_3-way'!AN111-'OddsRatio_working_3-way'!R111/3)</f>
        <v>-0.29859456959295771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2.13</v>
      </c>
      <c r="B112" s="4">
        <f>IF('True_Odds_Calculator_3-way'!B113="","",'True_Odds_Calculator_3-way'!B113)</f>
        <v>3.3</v>
      </c>
      <c r="C112" s="4">
        <f>IF('True_Odds_Calculator_3-way'!C113="","",'True_Odds_Calculator_3-way'!C113)</f>
        <v>3.54</v>
      </c>
      <c r="D112" s="9">
        <f t="shared" si="26"/>
        <v>0.44863100589296179</v>
      </c>
      <c r="E112" s="9">
        <f t="shared" si="27"/>
        <v>0.28559097772279762</v>
      </c>
      <c r="F112" s="9">
        <f t="shared" si="28"/>
        <v>0.26577801638424048</v>
      </c>
      <c r="G112" s="9">
        <f t="shared" si="29"/>
        <v>1.0876135543850458</v>
      </c>
      <c r="H112" s="9">
        <f t="shared" si="30"/>
        <v>2.2290033164551013</v>
      </c>
      <c r="I112" s="9">
        <f t="shared" si="31"/>
        <v>3.5015111750856054</v>
      </c>
      <c r="J112" s="9">
        <f t="shared" si="32"/>
        <v>3.7625384281380159</v>
      </c>
      <c r="K112" s="11">
        <f t="shared" si="33"/>
        <v>0.46948356807511737</v>
      </c>
      <c r="L112" s="11">
        <f t="shared" si="34"/>
        <v>0.30303030303030304</v>
      </c>
      <c r="M112" s="11">
        <f t="shared" si="35"/>
        <v>0.2824858757062147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-0.2653036291136075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0.23992611722380169</v>
      </c>
      <c r="Q112" s="11">
        <f>2*'OddsRatio_working_3-way'!K112*'OddsRatio_working_3-way'!L112*'OddsRatio_working_3-way'!M112</f>
        <v>8.0377258701441093E-2</v>
      </c>
      <c r="R112" s="11">
        <f t="shared" si="36"/>
        <v>0</v>
      </c>
      <c r="S112" s="11">
        <f t="shared" si="37"/>
        <v>-0.90434540238068617</v>
      </c>
      <c r="T112" s="11">
        <f t="shared" si="38"/>
        <v>-0.30296328387962679</v>
      </c>
      <c r="U112" s="11">
        <f>'OddsRatio_working_3-way'!S112-'OddsRatio_working_3-way'!R112^2/3</f>
        <v>-0.90434540238068617</v>
      </c>
      <c r="V112" s="11">
        <f>'OddsRatio_working_3-way'!S112*'OddsRatio_working_3-way'!R112/3-2*'OddsRatio_working_3-way'!R112^3/27-'OddsRatio_working_3-way'!T112</f>
        <v>0.30296328387962679</v>
      </c>
      <c r="W112" s="11">
        <f>'OddsRatio_working_3-way'!V112^2+4*'OddsRatio_working_3-way'!U112^3/27</f>
        <v>-1.778515864253459E-2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0.16550823999250153</v>
      </c>
      <c r="Y112" s="11">
        <f>IF('OddsRatio_working_3-way'!W112&gt;=0,IF('OddsRatio_working_3-way'!V112+SQRT('OddsRatio_working_3-way'!W112)&gt;0,0,PI()),ACOS('OddsRatio_working_3-way'!V112/(2*'OddsRatio_working_3-way'!X112)))</f>
        <v>0.41466494188960623</v>
      </c>
      <c r="Z112" s="11">
        <f>'OddsRatio_working_3-way'!X112^(1/3)*COS('OddsRatio_working_3-way'!Y112/3)</f>
        <v>0.54380677719252291</v>
      </c>
      <c r="AA112" s="11">
        <f>'OddsRatio_working_3-way'!X112^(1/3)*COS(('OddsRatio_working_3-way'!Y112+2*PI())/3)</f>
        <v>-0.33741668804593705</v>
      </c>
      <c r="AB112" s="11">
        <f>'OddsRatio_working_3-way'!X112^(1/3)*COS(('OddsRatio_working_3-way'!Y112+4*PI())/3)</f>
        <v>-0.20639008914658577</v>
      </c>
      <c r="AC112" s="11">
        <f>'OddsRatio_working_3-way'!X112^(1/3)*SIN('OddsRatio_working_3-way'!Y112/3)</f>
        <v>7.5648242145541514E-2</v>
      </c>
      <c r="AD112" s="11">
        <f>'OddsRatio_working_3-way'!X112^(1/3)*SIN(('OddsRatio_working_3-way'!Y112+2*PI())/3)</f>
        <v>0.43312636272609817</v>
      </c>
      <c r="AE112" s="11">
        <f>'OddsRatio_working_3-way'!X112^(1/3)*SIN(('OddsRatio_working_3-way'!Y112+4*PI())/3)</f>
        <v>-0.50877460487163972</v>
      </c>
      <c r="AF112" s="11">
        <f>-'OddsRatio_working_3-way'!U112/(3*'OddsRatio_working_3-way'!X112^(1/3))*COS(('OddsRatio_working_3-way'!Y112)/3)</f>
        <v>0.54380677719252291</v>
      </c>
      <c r="AG112" s="11">
        <f>-'OddsRatio_working_3-way'!U112/(3*'OddsRatio_working_3-way'!X112^(1/3))*COS(('OddsRatio_working_3-way'!Y112+2*PI())/3)</f>
        <v>-0.33741668804593705</v>
      </c>
      <c r="AH112" s="11">
        <f>-'OddsRatio_working_3-way'!U112/(3*'OddsRatio_working_3-way'!X112^(1/3))*COS(('OddsRatio_working_3-way'!Y112+4*PI())/3)</f>
        <v>-0.20639008914658577</v>
      </c>
      <c r="AI112" s="11">
        <f>'OddsRatio_working_3-way'!U112/(3*'OddsRatio_working_3-way'!X112^(1/3))*SIN(('OddsRatio_working_3-way'!Y112)/3)</f>
        <v>-7.5648242145541514E-2</v>
      </c>
      <c r="AJ112" s="11">
        <f>'OddsRatio_working_3-way'!U112/(3*'OddsRatio_working_3-way'!X112^(1/3))*SIN(('OddsRatio_working_3-way'!Y112+2*PI())/3)</f>
        <v>-0.43312636272609817</v>
      </c>
      <c r="AK112" s="11">
        <f>'OddsRatio_working_3-way'!U112/(3*'OddsRatio_working_3-way'!X112^(1/3))*SIN(('OddsRatio_working_3-way'!Y112+4*PI())/3)</f>
        <v>0.50877460487163972</v>
      </c>
      <c r="AL112" s="11">
        <f>'OddsRatio_working_3-way'!Z112+'OddsRatio_working_3-way'!AF112</f>
        <v>1.0876135543850458</v>
      </c>
      <c r="AM112" s="11">
        <f>'OddsRatio_working_3-way'!AA112+'OddsRatio_working_3-way'!AG112</f>
        <v>-0.6748333760918741</v>
      </c>
      <c r="AN112" s="11">
        <f>'OddsRatio_working_3-way'!AB112+'OddsRatio_working_3-way'!AH112</f>
        <v>-0.41278017829317154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1.0876135543850458</v>
      </c>
      <c r="AS112" s="11">
        <f>IF(('OddsRatio_working_3-way'!X112=0),IF(Q112&gt;0,-Q112^(1/3),(-Q112)^(1/3)),'OddsRatio_working_3-way'!AM112-'OddsRatio_working_3-way'!R112/3)</f>
        <v>-0.6748333760918741</v>
      </c>
      <c r="AT112" s="11">
        <f>IF(('OddsRatio_working_3-way'!X112=0),IF(Q112&gt;0,-Q112^(1/3),(-Q112)^(1/3)),'OddsRatio_working_3-way'!AN112-'OddsRatio_working_3-way'!R112/3)</f>
        <v>-0.41278017829317154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2.5</v>
      </c>
      <c r="B113" s="4">
        <f>IF('True_Odds_Calculator_3-way'!B114="","",'True_Odds_Calculator_3-way'!B114)</f>
        <v>3.19</v>
      </c>
      <c r="C113" s="4">
        <f>IF('True_Odds_Calculator_3-way'!C114="","",'True_Odds_Calculator_3-way'!C114)</f>
        <v>2.94</v>
      </c>
      <c r="D113" s="9">
        <f t="shared" si="26"/>
        <v>0.38099662775264664</v>
      </c>
      <c r="E113" s="9">
        <f t="shared" si="27"/>
        <v>0.29655507552220306</v>
      </c>
      <c r="F113" s="9">
        <f t="shared" si="28"/>
        <v>0.3224482967251503</v>
      </c>
      <c r="G113" s="9">
        <f t="shared" si="29"/>
        <v>1.0831300981999366</v>
      </c>
      <c r="H113" s="9">
        <f t="shared" si="30"/>
        <v>2.6246951472999052</v>
      </c>
      <c r="I113" s="9">
        <f t="shared" si="31"/>
        <v>3.3720549150578609</v>
      </c>
      <c r="J113" s="9">
        <f t="shared" si="32"/>
        <v>3.1012723905078765</v>
      </c>
      <c r="K113" s="11">
        <f t="shared" si="33"/>
        <v>0.4</v>
      </c>
      <c r="L113" s="11">
        <f t="shared" si="34"/>
        <v>0.31347962382445144</v>
      </c>
      <c r="M113" s="11">
        <f t="shared" si="35"/>
        <v>0.3401360544217687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-0.27180602648582952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0.24012112682063425</v>
      </c>
      <c r="Q113" s="11">
        <f>2*'OddsRatio_working_3-way'!K113*'OddsRatio_working_3-way'!L113*'OddsRatio_working_3-way'!M113</f>
        <v>8.5300577911415362E-2</v>
      </c>
      <c r="R113" s="11">
        <f t="shared" si="36"/>
        <v>0</v>
      </c>
      <c r="S113" s="11">
        <f t="shared" si="37"/>
        <v>-0.88342826656624129</v>
      </c>
      <c r="T113" s="11">
        <f t="shared" si="38"/>
        <v>-0.31382886911767011</v>
      </c>
      <c r="U113" s="11">
        <f>'OddsRatio_working_3-way'!S113-'OddsRatio_working_3-way'!R113^2/3</f>
        <v>-0.88342826656624129</v>
      </c>
      <c r="V113" s="11">
        <f>'OddsRatio_working_3-way'!S113*'OddsRatio_working_3-way'!R113/3-2*'OddsRatio_working_3-way'!R113^3/27-'OddsRatio_working_3-way'!T113</f>
        <v>0.31382886911767011</v>
      </c>
      <c r="W113" s="11">
        <f>'OddsRatio_working_3-way'!V113^2+4*'OddsRatio_working_3-way'!U113^3/27</f>
        <v>-3.6547915942357762E-3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0.1597993669307794</v>
      </c>
      <c r="Y113" s="11">
        <f>IF('OddsRatio_working_3-way'!W113&gt;=0,IF('OddsRatio_working_3-way'!V113+SQRT('OddsRatio_working_3-way'!W113)&gt;0,0,PI()),ACOS('OddsRatio_working_3-way'!V113/(2*'OddsRatio_working_3-way'!X113)))</f>
        <v>0.19030528054877505</v>
      </c>
      <c r="Z113" s="11">
        <f>'OddsRatio_working_3-way'!X113^(1/3)*COS('OddsRatio_working_3-way'!Y113/3)</f>
        <v>0.54156504909996828</v>
      </c>
      <c r="AA113" s="11">
        <f>'OddsRatio_working_3-way'!X113^(1/3)*COS(('OddsRatio_working_3-way'!Y113+2*PI())/3)</f>
        <v>-0.30057413136418687</v>
      </c>
      <c r="AB113" s="11">
        <f>'OddsRatio_working_3-way'!X113^(1/3)*COS(('OddsRatio_working_3-way'!Y113+4*PI())/3)</f>
        <v>-0.24099091773578135</v>
      </c>
      <c r="AC113" s="11">
        <f>'OddsRatio_working_3-way'!X113^(1/3)*SIN('OddsRatio_working_3-way'!Y113/3)</f>
        <v>3.440038442754291E-2</v>
      </c>
      <c r="AD113" s="11">
        <f>'OddsRatio_working_3-way'!X113^(1/3)*SIN(('OddsRatio_working_3-way'!Y113+2*PI())/3)</f>
        <v>0.451808898108568</v>
      </c>
      <c r="AE113" s="11">
        <f>'OddsRatio_working_3-way'!X113^(1/3)*SIN(('OddsRatio_working_3-way'!Y113+4*PI())/3)</f>
        <v>-0.4862092825361109</v>
      </c>
      <c r="AF113" s="11">
        <f>-'OddsRatio_working_3-way'!U113/(3*'OddsRatio_working_3-way'!X113^(1/3))*COS(('OddsRatio_working_3-way'!Y113)/3)</f>
        <v>0.54156504909996828</v>
      </c>
      <c r="AG113" s="11">
        <f>-'OddsRatio_working_3-way'!U113/(3*'OddsRatio_working_3-way'!X113^(1/3))*COS(('OddsRatio_working_3-way'!Y113+2*PI())/3)</f>
        <v>-0.30057413136418687</v>
      </c>
      <c r="AH113" s="11">
        <f>-'OddsRatio_working_3-way'!U113/(3*'OddsRatio_working_3-way'!X113^(1/3))*COS(('OddsRatio_working_3-way'!Y113+4*PI())/3)</f>
        <v>-0.24099091773578135</v>
      </c>
      <c r="AI113" s="11">
        <f>'OddsRatio_working_3-way'!U113/(3*'OddsRatio_working_3-way'!X113^(1/3))*SIN(('OddsRatio_working_3-way'!Y113)/3)</f>
        <v>-3.440038442754291E-2</v>
      </c>
      <c r="AJ113" s="11">
        <f>'OddsRatio_working_3-way'!U113/(3*'OddsRatio_working_3-way'!X113^(1/3))*SIN(('OddsRatio_working_3-way'!Y113+2*PI())/3)</f>
        <v>-0.451808898108568</v>
      </c>
      <c r="AK113" s="11">
        <f>'OddsRatio_working_3-way'!U113/(3*'OddsRatio_working_3-way'!X113^(1/3))*SIN(('OddsRatio_working_3-way'!Y113+4*PI())/3)</f>
        <v>0.4862092825361109</v>
      </c>
      <c r="AL113" s="11">
        <f>'OddsRatio_working_3-way'!Z113+'OddsRatio_working_3-way'!AF113</f>
        <v>1.0831300981999366</v>
      </c>
      <c r="AM113" s="11">
        <f>'OddsRatio_working_3-way'!AA113+'OddsRatio_working_3-way'!AG113</f>
        <v>-0.60114826272837374</v>
      </c>
      <c r="AN113" s="11">
        <f>'OddsRatio_working_3-way'!AB113+'OddsRatio_working_3-way'!AH113</f>
        <v>-0.4819818354715627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1.0831300981999366</v>
      </c>
      <c r="AS113" s="11">
        <f>IF(('OddsRatio_working_3-way'!X113=0),IF(Q113&gt;0,-Q113^(1/3),(-Q113)^(1/3)),'OddsRatio_working_3-way'!AM113-'OddsRatio_working_3-way'!R113/3)</f>
        <v>-0.60114826272837374</v>
      </c>
      <c r="AT113" s="11">
        <f>IF(('OddsRatio_working_3-way'!X113=0),IF(Q113&gt;0,-Q113^(1/3),(-Q113)^(1/3)),'OddsRatio_working_3-way'!AN113-'OddsRatio_working_3-way'!R113/3)</f>
        <v>-0.4819818354715627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1.68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4.95</v>
      </c>
      <c r="D114" s="9">
        <f t="shared" si="26"/>
        <v>0.56972467802317284</v>
      </c>
      <c r="E114" s="9">
        <f t="shared" si="27"/>
        <v>0.24464392531432178</v>
      </c>
      <c r="F114" s="9">
        <f t="shared" si="28"/>
        <v>0.1856313966625053</v>
      </c>
      <c r="G114" s="9">
        <f t="shared" si="29"/>
        <v>1.110637911336489</v>
      </c>
      <c r="H114" s="9">
        <f t="shared" si="30"/>
        <v>1.7552337797088127</v>
      </c>
      <c r="I114" s="9">
        <f t="shared" si="31"/>
        <v>4.0875733935154397</v>
      </c>
      <c r="J114" s="9">
        <f t="shared" si="32"/>
        <v>5.3870197497791317</v>
      </c>
      <c r="K114" s="11">
        <f t="shared" si="33"/>
        <v>0.59523809523809523</v>
      </c>
      <c r="L114" s="11">
        <f t="shared" si="34"/>
        <v>0.26455026455026459</v>
      </c>
      <c r="M114" s="11">
        <f t="shared" si="35"/>
        <v>0.20202020202020202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-0.23754425077176411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0.23572841033158498</v>
      </c>
      <c r="Q114" s="11">
        <f>2*'OddsRatio_working_3-way'!K114*'OddsRatio_working_3-way'!L114*'OddsRatio_working_3-way'!M114</f>
        <v>6.3624402248740886E-2</v>
      </c>
      <c r="R114" s="11">
        <f t="shared" si="36"/>
        <v>0</v>
      </c>
      <c r="S114" s="11">
        <f t="shared" si="37"/>
        <v>-0.99235578030501859</v>
      </c>
      <c r="T114" s="11">
        <f t="shared" si="38"/>
        <v>-0.26784231587179991</v>
      </c>
      <c r="U114" s="11">
        <f>'OddsRatio_working_3-way'!S114-'OddsRatio_working_3-way'!R114^2/3</f>
        <v>-0.99235578030501859</v>
      </c>
      <c r="V114" s="11">
        <f>'OddsRatio_working_3-way'!S114*'OddsRatio_working_3-way'!R114/3-2*'OddsRatio_working_3-way'!R114^3/27-'OddsRatio_working_3-way'!T114</f>
        <v>0.26784231587179991</v>
      </c>
      <c r="W114" s="11">
        <f>'OddsRatio_working_3-way'!V114^2+4*'OddsRatio_working_3-way'!U114^3/27</f>
        <v>-7.3037115534539607E-2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0.19024761608631829</v>
      </c>
      <c r="Y114" s="11">
        <f>IF('OddsRatio_working_3-way'!W114&gt;=0,IF('OddsRatio_working_3-way'!V114+SQRT('OddsRatio_working_3-way'!W114)&gt;0,0,PI()),ACOS('OddsRatio_working_3-way'!V114/(2*'OddsRatio_working_3-way'!X114)))</f>
        <v>0.78987964224971552</v>
      </c>
      <c r="Z114" s="11">
        <f>'OddsRatio_working_3-way'!X114^(1/3)*COS('OddsRatio_working_3-way'!Y114/3)</f>
        <v>0.55531895566824452</v>
      </c>
      <c r="AA114" s="11">
        <f>'OddsRatio_working_3-way'!X114^(1/3)*COS(('OddsRatio_working_3-way'!Y114+2*PI())/3)</f>
        <v>-0.40729198989379972</v>
      </c>
      <c r="AB114" s="11">
        <f>'OddsRatio_working_3-way'!X114^(1/3)*COS(('OddsRatio_working_3-way'!Y114+4*PI())/3)</f>
        <v>-0.1480269657744446</v>
      </c>
      <c r="AC114" s="11">
        <f>'OddsRatio_working_3-way'!X114^(1/3)*SIN('OddsRatio_working_3-way'!Y114/3)</f>
        <v>0.14968673146676445</v>
      </c>
      <c r="AD114" s="11">
        <f>'OddsRatio_working_3-way'!X114^(1/3)*SIN(('OddsRatio_working_3-way'!Y114+2*PI())/3)</f>
        <v>0.40607695707836194</v>
      </c>
      <c r="AE114" s="11">
        <f>'OddsRatio_working_3-way'!X114^(1/3)*SIN(('OddsRatio_working_3-way'!Y114+4*PI())/3)</f>
        <v>-0.55576368854512637</v>
      </c>
      <c r="AF114" s="11">
        <f>-'OddsRatio_working_3-way'!U114/(3*'OddsRatio_working_3-way'!X114^(1/3))*COS(('OddsRatio_working_3-way'!Y114)/3)</f>
        <v>0.55531895566824441</v>
      </c>
      <c r="AG114" s="11">
        <f>-'OddsRatio_working_3-way'!U114/(3*'OddsRatio_working_3-way'!X114^(1/3))*COS(('OddsRatio_working_3-way'!Y114+2*PI())/3)</f>
        <v>-0.40729198989379961</v>
      </c>
      <c r="AH114" s="11">
        <f>-'OddsRatio_working_3-way'!U114/(3*'OddsRatio_working_3-way'!X114^(1/3))*COS(('OddsRatio_working_3-way'!Y114+4*PI())/3)</f>
        <v>-0.14802696577444457</v>
      </c>
      <c r="AI114" s="11">
        <f>'OddsRatio_working_3-way'!U114/(3*'OddsRatio_working_3-way'!X114^(1/3))*SIN(('OddsRatio_working_3-way'!Y114)/3)</f>
        <v>-0.14968673146676442</v>
      </c>
      <c r="AJ114" s="11">
        <f>'OddsRatio_working_3-way'!U114/(3*'OddsRatio_working_3-way'!X114^(1/3))*SIN(('OddsRatio_working_3-way'!Y114+2*PI())/3)</f>
        <v>-0.40607695707836189</v>
      </c>
      <c r="AK114" s="11">
        <f>'OddsRatio_working_3-way'!U114/(3*'OddsRatio_working_3-way'!X114^(1/3))*SIN(('OddsRatio_working_3-way'!Y114+4*PI())/3)</f>
        <v>0.55576368854512637</v>
      </c>
      <c r="AL114" s="11">
        <f>'OddsRatio_working_3-way'!Z114+'OddsRatio_working_3-way'!AF114</f>
        <v>1.110637911336489</v>
      </c>
      <c r="AM114" s="11">
        <f>'OddsRatio_working_3-way'!AA114+'OddsRatio_working_3-way'!AG114</f>
        <v>-0.81458397978759933</v>
      </c>
      <c r="AN114" s="11">
        <f>'OddsRatio_working_3-way'!AB114+'OddsRatio_working_3-way'!AH114</f>
        <v>-0.29605393154888915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1.110637911336489</v>
      </c>
      <c r="AS114" s="11">
        <f>IF(('OddsRatio_working_3-way'!X114=0),IF(Q114&gt;0,-Q114^(1/3),(-Q114)^(1/3)),'OddsRatio_working_3-way'!AM114-'OddsRatio_working_3-way'!R114/3)</f>
        <v>-0.81458397978759933</v>
      </c>
      <c r="AT114" s="11">
        <f>IF(('OddsRatio_working_3-way'!X114=0),IF(Q114&gt;0,-Q114^(1/3),(-Q114)^(1/3)),'OddsRatio_working_3-way'!AN114-'OddsRatio_working_3-way'!R114/3)</f>
        <v>-0.29605393154888915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1.79</v>
      </c>
      <c r="B115" s="4">
        <f>IF('True_Odds_Calculator_3-way'!B116="","",'True_Odds_Calculator_3-way'!B116)</f>
        <v>3.95</v>
      </c>
      <c r="C115" s="4">
        <f>IF('True_Odds_Calculator_3-way'!C116="","",'True_Odds_Calculator_3-way'!C116)</f>
        <v>3.74</v>
      </c>
      <c r="D115" s="9">
        <f t="shared" si="26"/>
        <v>0.52702573941804942</v>
      </c>
      <c r="E115" s="9">
        <f t="shared" si="27"/>
        <v>0.22982155323347142</v>
      </c>
      <c r="F115" s="9">
        <f t="shared" si="28"/>
        <v>0.24315270734847921</v>
      </c>
      <c r="G115" s="9">
        <f t="shared" si="29"/>
        <v>1.1360006749090688</v>
      </c>
      <c r="H115" s="9">
        <f t="shared" si="30"/>
        <v>1.8974405331781643</v>
      </c>
      <c r="I115" s="9">
        <f t="shared" si="31"/>
        <v>4.3512019909817541</v>
      </c>
      <c r="J115" s="9">
        <f t="shared" si="32"/>
        <v>4.1126418492508492</v>
      </c>
      <c r="K115" s="11">
        <f t="shared" si="33"/>
        <v>0.55865921787709494</v>
      </c>
      <c r="L115" s="11">
        <f t="shared" si="34"/>
        <v>0.25316455696202528</v>
      </c>
      <c r="M115" s="11">
        <f t="shared" si="35"/>
        <v>0.26737967914438499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-0.24147820631553796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0.245049193247382</v>
      </c>
      <c r="Q115" s="11">
        <f>2*'OddsRatio_working_3-way'!K115*'OddsRatio_working_3-way'!L115*'OddsRatio_working_3-way'!M115</f>
        <v>7.5632467051661101E-2</v>
      </c>
      <c r="R115" s="11">
        <f t="shared" si="36"/>
        <v>0</v>
      </c>
      <c r="S115" s="11">
        <f t="shared" si="37"/>
        <v>-1.0147880298861334</v>
      </c>
      <c r="T115" s="11">
        <f t="shared" si="38"/>
        <v>-0.31320618206362133</v>
      </c>
      <c r="U115" s="11">
        <f>'OddsRatio_working_3-way'!S115-'OddsRatio_working_3-way'!R115^2/3</f>
        <v>-1.0147880298861334</v>
      </c>
      <c r="V115" s="11">
        <f>'OddsRatio_working_3-way'!S115*'OddsRatio_working_3-way'!R115/3-2*'OddsRatio_working_3-way'!R115^3/27-'OddsRatio_working_3-way'!T115</f>
        <v>0.31320618206362133</v>
      </c>
      <c r="W115" s="11">
        <f>'OddsRatio_working_3-way'!V115^2+4*'OddsRatio_working_3-way'!U115^3/27</f>
        <v>-5.6720166194862809E-2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0.1967347698538143</v>
      </c>
      <c r="Y115" s="11">
        <f>IF('OddsRatio_working_3-way'!W115&gt;=0,IF('OddsRatio_working_3-way'!V115+SQRT('OddsRatio_working_3-way'!W115)&gt;0,0,PI()),ACOS('OddsRatio_working_3-way'!V115/(2*'OddsRatio_working_3-way'!X115)))</f>
        <v>0.65011986049282766</v>
      </c>
      <c r="Z115" s="11">
        <f>'OddsRatio_working_3-way'!X115^(1/3)*COS('OddsRatio_working_3-way'!Y115/3)</f>
        <v>0.56800033745453449</v>
      </c>
      <c r="AA115" s="11">
        <f>'OddsRatio_working_3-way'!X115^(1/3)*COS(('OddsRatio_working_3-way'!Y115+2*PI())/3)</f>
        <v>-0.39229938368372302</v>
      </c>
      <c r="AB115" s="11">
        <f>'OddsRatio_working_3-way'!X115^(1/3)*COS(('OddsRatio_working_3-way'!Y115+4*PI())/3)</f>
        <v>-0.17570095377081155</v>
      </c>
      <c r="AC115" s="11">
        <f>'OddsRatio_working_3-way'!X115^(1/3)*SIN('OddsRatio_working_3-way'!Y115/3)</f>
        <v>0.12505316181626999</v>
      </c>
      <c r="AD115" s="11">
        <f>'OddsRatio_working_3-way'!X115^(1/3)*SIN(('OddsRatio_working_3-way'!Y115+2*PI())/3)</f>
        <v>0.42937614068562574</v>
      </c>
      <c r="AE115" s="11">
        <f>'OddsRatio_working_3-way'!X115^(1/3)*SIN(('OddsRatio_working_3-way'!Y115+4*PI())/3)</f>
        <v>-0.55442930250189548</v>
      </c>
      <c r="AF115" s="11">
        <f>-'OddsRatio_working_3-way'!U115/(3*'OddsRatio_working_3-way'!X115^(1/3))*COS(('OddsRatio_working_3-way'!Y115)/3)</f>
        <v>0.56800033745453438</v>
      </c>
      <c r="AG115" s="11">
        <f>-'OddsRatio_working_3-way'!U115/(3*'OddsRatio_working_3-way'!X115^(1/3))*COS(('OddsRatio_working_3-way'!Y115+2*PI())/3)</f>
        <v>-0.39229938368372297</v>
      </c>
      <c r="AH115" s="11">
        <f>-'OddsRatio_working_3-way'!U115/(3*'OddsRatio_working_3-way'!X115^(1/3))*COS(('OddsRatio_working_3-way'!Y115+4*PI())/3)</f>
        <v>-0.17570095377081152</v>
      </c>
      <c r="AI115" s="11">
        <f>'OddsRatio_working_3-way'!U115/(3*'OddsRatio_working_3-way'!X115^(1/3))*SIN(('OddsRatio_working_3-way'!Y115)/3)</f>
        <v>-0.12505316181626996</v>
      </c>
      <c r="AJ115" s="11">
        <f>'OddsRatio_working_3-way'!U115/(3*'OddsRatio_working_3-way'!X115^(1/3))*SIN(('OddsRatio_working_3-way'!Y115+2*PI())/3)</f>
        <v>-0.42937614068562568</v>
      </c>
      <c r="AK115" s="11">
        <f>'OddsRatio_working_3-way'!U115/(3*'OddsRatio_working_3-way'!X115^(1/3))*SIN(('OddsRatio_working_3-way'!Y115+4*PI())/3)</f>
        <v>0.55442930250189537</v>
      </c>
      <c r="AL115" s="11">
        <f>'OddsRatio_working_3-way'!Z115+'OddsRatio_working_3-way'!AF115</f>
        <v>1.1360006749090688</v>
      </c>
      <c r="AM115" s="11">
        <f>'OddsRatio_working_3-way'!AA115+'OddsRatio_working_3-way'!AG115</f>
        <v>-0.78459876736744594</v>
      </c>
      <c r="AN115" s="11">
        <f>'OddsRatio_working_3-way'!AB115+'OddsRatio_working_3-way'!AH115</f>
        <v>-0.35140190754162304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1.1360006749090688</v>
      </c>
      <c r="AS115" s="11">
        <f>IF(('OddsRatio_working_3-way'!X115=0),IF(Q115&gt;0,-Q115^(1/3),(-Q115)^(1/3)),'OddsRatio_working_3-way'!AM115-'OddsRatio_working_3-way'!R115/3)</f>
        <v>-0.78459876736744594</v>
      </c>
      <c r="AT115" s="11">
        <f>IF(('OddsRatio_working_3-way'!X115=0),IF(Q115&gt;0,-Q115^(1/3),(-Q115)^(1/3)),'OddsRatio_working_3-way'!AN115-'OddsRatio_working_3-way'!R115/3)</f>
        <v>-0.35140190754162304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2.5099999999999998</v>
      </c>
      <c r="B116" s="4">
        <f>IF('True_Odds_Calculator_3-way'!B117="","",'True_Odds_Calculator_3-way'!B117)</f>
        <v>3.45</v>
      </c>
      <c r="C116" s="4">
        <f>IF('True_Odds_Calculator_3-way'!C117="","",'True_Odds_Calculator_3-way'!C117)</f>
        <v>2.57</v>
      </c>
      <c r="D116" s="9">
        <f t="shared" si="26"/>
        <v>0.37115551706011285</v>
      </c>
      <c r="E116" s="9">
        <f t="shared" si="27"/>
        <v>0.26673701683182977</v>
      </c>
      <c r="F116" s="9">
        <f t="shared" si="28"/>
        <v>0.3621074661080575</v>
      </c>
      <c r="G116" s="9">
        <f t="shared" si="29"/>
        <v>1.122045290499456</v>
      </c>
      <c r="H116" s="9">
        <f t="shared" si="30"/>
        <v>2.6942883886541789</v>
      </c>
      <c r="I116" s="9">
        <f t="shared" si="31"/>
        <v>3.7490109617236667</v>
      </c>
      <c r="J116" s="9">
        <f t="shared" si="32"/>
        <v>2.7616111060841457</v>
      </c>
      <c r="K116" s="11">
        <f t="shared" si="33"/>
        <v>0.39840637450199207</v>
      </c>
      <c r="L116" s="11">
        <f t="shared" si="34"/>
        <v>0.28985507246376813</v>
      </c>
      <c r="M116" s="11">
        <f t="shared" si="35"/>
        <v>0.38910505836575876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-0.26098571933435832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0.24848443591000013</v>
      </c>
      <c r="Q116" s="11">
        <f>2*'OddsRatio_working_3-way'!K116*'OddsRatio_working_3-way'!L116*'OddsRatio_working_3-way'!M116</f>
        <v>8.9867788755877087E-2</v>
      </c>
      <c r="R116" s="11">
        <f t="shared" si="36"/>
        <v>0</v>
      </c>
      <c r="S116" s="11">
        <f t="shared" si="37"/>
        <v>-0.95209974148684229</v>
      </c>
      <c r="T116" s="11">
        <f t="shared" si="38"/>
        <v>-0.3443398703388218</v>
      </c>
      <c r="U116" s="11">
        <f>'OddsRatio_working_3-way'!S116-'OddsRatio_working_3-way'!R116^2/3</f>
        <v>-0.95209974148684229</v>
      </c>
      <c r="V116" s="11">
        <f>'OddsRatio_working_3-way'!S116*'OddsRatio_working_3-way'!R116/3-2*'OddsRatio_working_3-way'!R116^3/27-'OddsRatio_working_3-way'!T116</f>
        <v>0.3443398703388218</v>
      </c>
      <c r="W116" s="11">
        <f>'OddsRatio_working_3-way'!V116^2+4*'OddsRatio_working_3-way'!U116^3/27</f>
        <v>-9.2926647674868995E-3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0.17878940899312487</v>
      </c>
      <c r="Y116" s="11">
        <f>IF('OddsRatio_working_3-way'!W116&gt;=0,IF('OddsRatio_working_3-way'!V116+SQRT('OddsRatio_working_3-way'!W116)&gt;0,0,PI()),ACOS('OddsRatio_working_3-way'!V116/(2*'OddsRatio_working_3-way'!X116)))</f>
        <v>0.2729637432634362</v>
      </c>
      <c r="Z116" s="11">
        <f>'OddsRatio_working_3-way'!X116^(1/3)*COS('OddsRatio_working_3-way'!Y116/3)</f>
        <v>0.56102264524972811</v>
      </c>
      <c r="AA116" s="11">
        <f>'OddsRatio_working_3-way'!X116^(1/3)*COS(('OddsRatio_working_3-way'!Y116+2*PI())/3)</f>
        <v>-0.32484109827801738</v>
      </c>
      <c r="AB116" s="11">
        <f>'OddsRatio_working_3-way'!X116^(1/3)*COS(('OddsRatio_working_3-way'!Y116+4*PI())/3)</f>
        <v>-0.23618154697171106</v>
      </c>
      <c r="AC116" s="11">
        <f>'OddsRatio_working_3-way'!X116^(1/3)*SIN('OddsRatio_working_3-way'!Y116/3)</f>
        <v>5.1187615812927606E-2</v>
      </c>
      <c r="AD116" s="11">
        <f>'OddsRatio_working_3-way'!X116^(1/3)*SIN(('OddsRatio_working_3-way'!Y116+2*PI())/3)</f>
        <v>0.46026605497814582</v>
      </c>
      <c r="AE116" s="11">
        <f>'OddsRatio_working_3-way'!X116^(1/3)*SIN(('OddsRatio_working_3-way'!Y116+4*PI())/3)</f>
        <v>-0.51145367079107329</v>
      </c>
      <c r="AF116" s="11">
        <f>-'OddsRatio_working_3-way'!U116/(3*'OddsRatio_working_3-way'!X116^(1/3))*COS(('OddsRatio_working_3-way'!Y116)/3)</f>
        <v>0.561022645249728</v>
      </c>
      <c r="AG116" s="11">
        <f>-'OddsRatio_working_3-way'!U116/(3*'OddsRatio_working_3-way'!X116^(1/3))*COS(('OddsRatio_working_3-way'!Y116+2*PI())/3)</f>
        <v>-0.32484109827801733</v>
      </c>
      <c r="AH116" s="11">
        <f>-'OddsRatio_working_3-way'!U116/(3*'OddsRatio_working_3-way'!X116^(1/3))*COS(('OddsRatio_working_3-way'!Y116+4*PI())/3)</f>
        <v>-0.23618154697171101</v>
      </c>
      <c r="AI116" s="11">
        <f>'OddsRatio_working_3-way'!U116/(3*'OddsRatio_working_3-way'!X116^(1/3))*SIN(('OddsRatio_working_3-way'!Y116)/3)</f>
        <v>-5.1187615812927592E-2</v>
      </c>
      <c r="AJ116" s="11">
        <f>'OddsRatio_working_3-way'!U116/(3*'OddsRatio_working_3-way'!X116^(1/3))*SIN(('OddsRatio_working_3-way'!Y116+2*PI())/3)</f>
        <v>-0.46026605497814577</v>
      </c>
      <c r="AK116" s="11">
        <f>'OddsRatio_working_3-way'!U116/(3*'OddsRatio_working_3-way'!X116^(1/3))*SIN(('OddsRatio_working_3-way'!Y116+4*PI())/3)</f>
        <v>0.51145367079107318</v>
      </c>
      <c r="AL116" s="11">
        <f>'OddsRatio_working_3-way'!Z116+'OddsRatio_working_3-way'!AF116</f>
        <v>1.122045290499456</v>
      </c>
      <c r="AM116" s="11">
        <f>'OddsRatio_working_3-way'!AA116+'OddsRatio_working_3-way'!AG116</f>
        <v>-0.64968219655603465</v>
      </c>
      <c r="AN116" s="11">
        <f>'OddsRatio_working_3-way'!AB116+'OddsRatio_working_3-way'!AH116</f>
        <v>-0.47236309394342207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1.122045290499456</v>
      </c>
      <c r="AS116" s="11">
        <f>IF(('OddsRatio_working_3-way'!X116=0),IF(Q116&gt;0,-Q116^(1/3),(-Q116)^(1/3)),'OddsRatio_working_3-way'!AM116-'OddsRatio_working_3-way'!R116/3)</f>
        <v>-0.64968219655603465</v>
      </c>
      <c r="AT116" s="11">
        <f>IF(('OddsRatio_working_3-way'!X116=0),IF(Q116&gt;0,-Q116^(1/3),(-Q116)^(1/3)),'OddsRatio_working_3-way'!AN116-'OddsRatio_working_3-way'!R116/3)</f>
        <v>-0.47236309394342207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2.11</v>
      </c>
      <c r="B117" s="4">
        <f>IF('True_Odds_Calculator_3-way'!B118="","",'True_Odds_Calculator_3-way'!B118)</f>
        <v>3.37</v>
      </c>
      <c r="C117" s="4">
        <f>IF('True_Odds_Calculator_3-way'!C118="","",'True_Odds_Calculator_3-way'!C118)</f>
        <v>3.25</v>
      </c>
      <c r="D117" s="9">
        <f t="shared" si="26"/>
        <v>0.44444936347992847</v>
      </c>
      <c r="E117" s="9">
        <f t="shared" si="27"/>
        <v>0.27256380265690711</v>
      </c>
      <c r="F117" s="9">
        <f t="shared" si="28"/>
        <v>0.28298683386316448</v>
      </c>
      <c r="G117" s="9">
        <f t="shared" si="29"/>
        <v>1.1261036915842135</v>
      </c>
      <c r="H117" s="9">
        <f t="shared" si="30"/>
        <v>2.2499750976584769</v>
      </c>
      <c r="I117" s="9">
        <f t="shared" si="31"/>
        <v>3.6688657490545866</v>
      </c>
      <c r="J117" s="9">
        <f t="shared" si="32"/>
        <v>3.5337333060644802</v>
      </c>
      <c r="K117" s="11">
        <f t="shared" si="33"/>
        <v>0.47393364928909953</v>
      </c>
      <c r="L117" s="11">
        <f t="shared" si="34"/>
        <v>0.29673590504451036</v>
      </c>
      <c r="M117" s="11">
        <f t="shared" si="35"/>
        <v>0.30769230769230771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-0.25612862955178062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0.24794702674517605</v>
      </c>
      <c r="Q117" s="11">
        <f>2*'OddsRatio_working_3-way'!K117*'OddsRatio_working_3-way'!L117*'OddsRatio_working_3-way'!M117</f>
        <v>8.6543464832522177E-2</v>
      </c>
      <c r="R117" s="11">
        <f t="shared" si="36"/>
        <v>0</v>
      </c>
      <c r="S117" s="11">
        <f t="shared" si="37"/>
        <v>-0.9680566642591959</v>
      </c>
      <c r="T117" s="11">
        <f t="shared" si="38"/>
        <v>-0.33789063324928303</v>
      </c>
      <c r="U117" s="11">
        <f>'OddsRatio_working_3-way'!S117-'OddsRatio_working_3-way'!R117^2/3</f>
        <v>-0.9680566642591959</v>
      </c>
      <c r="V117" s="11">
        <f>'OddsRatio_working_3-way'!S117*'OddsRatio_working_3-way'!R117/3-2*'OddsRatio_working_3-way'!R117^3/27-'OddsRatio_working_3-way'!T117</f>
        <v>0.33789063324928303</v>
      </c>
      <c r="W117" s="11">
        <f>'OddsRatio_working_3-way'!V117^2+4*'OddsRatio_working_3-way'!U117^3/27</f>
        <v>-2.0229701982677387E-2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0.18330287915106441</v>
      </c>
      <c r="Y117" s="11">
        <f>IF('OddsRatio_working_3-way'!W117&gt;=0,IF('OddsRatio_working_3-way'!V117+SQRT('OddsRatio_working_3-way'!W117)&gt;0,0,PI()),ACOS('OddsRatio_working_3-way'!V117/(2*'OddsRatio_working_3-way'!X117)))</f>
        <v>0.39842544807795877</v>
      </c>
      <c r="Z117" s="11">
        <f>'OddsRatio_working_3-way'!X117^(1/3)*COS('OddsRatio_working_3-way'!Y117/3)</f>
        <v>0.56305184579210676</v>
      </c>
      <c r="AA117" s="11">
        <f>'OddsRatio_working_3-way'!X117^(1/3)*COS(('OddsRatio_working_3-way'!Y117+2*PI())/3)</f>
        <v>-0.34666907508701761</v>
      </c>
      <c r="AB117" s="11">
        <f>'OddsRatio_working_3-way'!X117^(1/3)*COS(('OddsRatio_working_3-way'!Y117+4*PI())/3)</f>
        <v>-0.21638277070508935</v>
      </c>
      <c r="AC117" s="11">
        <f>'OddsRatio_working_3-way'!X117^(1/3)*SIN('OddsRatio_working_3-way'!Y117/3)</f>
        <v>7.5220832906628066E-2</v>
      </c>
      <c r="AD117" s="11">
        <f>'OddsRatio_working_3-way'!X117^(1/3)*SIN(('OddsRatio_working_3-way'!Y117+2*PI())/3)</f>
        <v>0.45000678565036889</v>
      </c>
      <c r="AE117" s="11">
        <f>'OddsRatio_working_3-way'!X117^(1/3)*SIN(('OddsRatio_working_3-way'!Y117+4*PI())/3)</f>
        <v>-0.52522761855699673</v>
      </c>
      <c r="AF117" s="11">
        <f>-'OddsRatio_working_3-way'!U117/(3*'OddsRatio_working_3-way'!X117^(1/3))*COS(('OddsRatio_working_3-way'!Y117)/3)</f>
        <v>0.56305184579210676</v>
      </c>
      <c r="AG117" s="11">
        <f>-'OddsRatio_working_3-way'!U117/(3*'OddsRatio_working_3-way'!X117^(1/3))*COS(('OddsRatio_working_3-way'!Y117+2*PI())/3)</f>
        <v>-0.34666907508701761</v>
      </c>
      <c r="AH117" s="11">
        <f>-'OddsRatio_working_3-way'!U117/(3*'OddsRatio_working_3-way'!X117^(1/3))*COS(('OddsRatio_working_3-way'!Y117+4*PI())/3)</f>
        <v>-0.21638277070508935</v>
      </c>
      <c r="AI117" s="11">
        <f>'OddsRatio_working_3-way'!U117/(3*'OddsRatio_working_3-way'!X117^(1/3))*SIN(('OddsRatio_working_3-way'!Y117)/3)</f>
        <v>-7.5220832906628066E-2</v>
      </c>
      <c r="AJ117" s="11">
        <f>'OddsRatio_working_3-way'!U117/(3*'OddsRatio_working_3-way'!X117^(1/3))*SIN(('OddsRatio_working_3-way'!Y117+2*PI())/3)</f>
        <v>-0.45000678565036889</v>
      </c>
      <c r="AK117" s="11">
        <f>'OddsRatio_working_3-way'!U117/(3*'OddsRatio_working_3-way'!X117^(1/3))*SIN(('OddsRatio_working_3-way'!Y117+4*PI())/3)</f>
        <v>0.52522761855699673</v>
      </c>
      <c r="AL117" s="11">
        <f>'OddsRatio_working_3-way'!Z117+'OddsRatio_working_3-way'!AF117</f>
        <v>1.1261036915842135</v>
      </c>
      <c r="AM117" s="11">
        <f>'OddsRatio_working_3-way'!AA117+'OddsRatio_working_3-way'!AG117</f>
        <v>-0.69333815017403522</v>
      </c>
      <c r="AN117" s="11">
        <f>'OddsRatio_working_3-way'!AB117+'OddsRatio_working_3-way'!AH117</f>
        <v>-0.4327655414101787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1.1261036915842135</v>
      </c>
      <c r="AS117" s="11">
        <f>IF(('OddsRatio_working_3-way'!X117=0),IF(Q117&gt;0,-Q117^(1/3),(-Q117)^(1/3)),'OddsRatio_working_3-way'!AM117-'OddsRatio_working_3-way'!R117/3)</f>
        <v>-0.69333815017403522</v>
      </c>
      <c r="AT117" s="11">
        <f>IF(('OddsRatio_working_3-way'!X117=0),IF(Q117&gt;0,-Q117^(1/3),(-Q117)^(1/3)),'OddsRatio_working_3-way'!AN117-'OddsRatio_working_3-way'!R117/3)</f>
        <v>-0.4327655414101787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2.4900000000000002</v>
      </c>
      <c r="D118" s="9">
        <f t="shared" si="26"/>
        <v>0.33101969297321704</v>
      </c>
      <c r="E118" s="9">
        <f t="shared" si="27"/>
        <v>0.29485659601577452</v>
      </c>
      <c r="F118" s="9">
        <f t="shared" si="28"/>
        <v>0.37412371101100844</v>
      </c>
      <c r="G118" s="9">
        <f t="shared" si="29"/>
        <v>1.1227601680968913</v>
      </c>
      <c r="H118" s="9">
        <f t="shared" si="30"/>
        <v>3.0209683025744045</v>
      </c>
      <c r="I118" s="9">
        <f t="shared" si="31"/>
        <v>3.3914791580463781</v>
      </c>
      <c r="J118" s="9">
        <f t="shared" si="32"/>
        <v>2.6729126504643683</v>
      </c>
      <c r="K118" s="11">
        <f t="shared" si="33"/>
        <v>0.35714285714285715</v>
      </c>
      <c r="L118" s="11">
        <f t="shared" si="34"/>
        <v>0.31948881789137379</v>
      </c>
      <c r="M118" s="11">
        <f t="shared" si="35"/>
        <v>0.40160642570281119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-0.26178011910719101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0.24836910398325385</v>
      </c>
      <c r="Q118" s="11">
        <f>2*'OddsRatio_working_3-way'!K118*'OddsRatio_working_3-way'!L118*'OddsRatio_working_3-way'!M118</f>
        <v>9.1649115860979277E-2</v>
      </c>
      <c r="R118" s="11">
        <f t="shared" si="36"/>
        <v>0</v>
      </c>
      <c r="S118" s="11">
        <f t="shared" si="37"/>
        <v>-0.94876992504367463</v>
      </c>
      <c r="T118" s="11">
        <f t="shared" si="38"/>
        <v>-0.35009960333714935</v>
      </c>
      <c r="U118" s="11">
        <f>'OddsRatio_working_3-way'!S118-'OddsRatio_working_3-way'!R118^2/3</f>
        <v>-0.94876992504367463</v>
      </c>
      <c r="V118" s="11">
        <f>'OddsRatio_working_3-way'!S118*'OddsRatio_working_3-way'!R118/3-2*'OddsRatio_working_3-way'!R118^3/27-'OddsRatio_working_3-way'!T118</f>
        <v>0.35009960333714935</v>
      </c>
      <c r="W118" s="11">
        <f>'OddsRatio_working_3-way'!V118^2+4*'OddsRatio_working_3-way'!U118^3/27</f>
        <v>-3.9560281113301815E-3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0.17785229852897563</v>
      </c>
      <c r="Y118" s="11">
        <f>IF('OddsRatio_working_3-way'!W118&gt;=0,IF('OddsRatio_working_3-way'!V118+SQRT('OddsRatio_working_3-way'!W118)&gt;0,0,PI()),ACOS('OddsRatio_working_3-way'!V118/(2*'OddsRatio_working_3-way'!X118)))</f>
        <v>0.17775824729906109</v>
      </c>
      <c r="Z118" s="11">
        <f>'OddsRatio_working_3-way'!X118^(1/3)*COS('OddsRatio_working_3-way'!Y118/3)</f>
        <v>0.56138008404844564</v>
      </c>
      <c r="AA118" s="11">
        <f>'OddsRatio_working_3-way'!X118^(1/3)*COS(('OddsRatio_working_3-way'!Y118+2*PI())/3)</f>
        <v>-0.30953067631403608</v>
      </c>
      <c r="AB118" s="11">
        <f>'OddsRatio_working_3-way'!X118^(1/3)*COS(('OddsRatio_working_3-way'!Y118+4*PI())/3)</f>
        <v>-0.25184940773440967</v>
      </c>
      <c r="AC118" s="11">
        <f>'OddsRatio_working_3-way'!X118^(1/3)*SIN('OddsRatio_working_3-way'!Y118/3)</f>
        <v>3.3302295941646604E-2</v>
      </c>
      <c r="AD118" s="11">
        <f>'OddsRatio_working_3-way'!X118^(1/3)*SIN(('OddsRatio_working_3-way'!Y118+2*PI())/3)</f>
        <v>0.469518265993774</v>
      </c>
      <c r="AE118" s="11">
        <f>'OddsRatio_working_3-way'!X118^(1/3)*SIN(('OddsRatio_working_3-way'!Y118+4*PI())/3)</f>
        <v>-0.50282056193542035</v>
      </c>
      <c r="AF118" s="11">
        <f>-'OddsRatio_working_3-way'!U118/(3*'OddsRatio_working_3-way'!X118^(1/3))*COS(('OddsRatio_working_3-way'!Y118)/3)</f>
        <v>0.56138008404844564</v>
      </c>
      <c r="AG118" s="11">
        <f>-'OddsRatio_working_3-way'!U118/(3*'OddsRatio_working_3-way'!X118^(1/3))*COS(('OddsRatio_working_3-way'!Y118+2*PI())/3)</f>
        <v>-0.30953067631403608</v>
      </c>
      <c r="AH118" s="11">
        <f>-'OddsRatio_working_3-way'!U118/(3*'OddsRatio_working_3-way'!X118^(1/3))*COS(('OddsRatio_working_3-way'!Y118+4*PI())/3)</f>
        <v>-0.25184940773440967</v>
      </c>
      <c r="AI118" s="11">
        <f>'OddsRatio_working_3-way'!U118/(3*'OddsRatio_working_3-way'!X118^(1/3))*SIN(('OddsRatio_working_3-way'!Y118)/3)</f>
        <v>-3.3302295941646604E-2</v>
      </c>
      <c r="AJ118" s="11">
        <f>'OddsRatio_working_3-way'!U118/(3*'OddsRatio_working_3-way'!X118^(1/3))*SIN(('OddsRatio_working_3-way'!Y118+2*PI())/3)</f>
        <v>-0.469518265993774</v>
      </c>
      <c r="AK118" s="11">
        <f>'OddsRatio_working_3-way'!U118/(3*'OddsRatio_working_3-way'!X118^(1/3))*SIN(('OddsRatio_working_3-way'!Y118+4*PI())/3)</f>
        <v>0.50282056193542035</v>
      </c>
      <c r="AL118" s="11">
        <f>'OddsRatio_working_3-way'!Z118+'OddsRatio_working_3-way'!AF118</f>
        <v>1.1227601680968913</v>
      </c>
      <c r="AM118" s="11">
        <f>'OddsRatio_working_3-way'!AA118+'OddsRatio_working_3-way'!AG118</f>
        <v>-0.61906135262807216</v>
      </c>
      <c r="AN118" s="11">
        <f>'OddsRatio_working_3-way'!AB118+'OddsRatio_working_3-way'!AH118</f>
        <v>-0.50369881546881934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1.1227601680968913</v>
      </c>
      <c r="AS118" s="11">
        <f>IF(('OddsRatio_working_3-way'!X118=0),IF(Q118&gt;0,-Q118^(1/3),(-Q118)^(1/3)),'OddsRatio_working_3-way'!AM118-'OddsRatio_working_3-way'!R118/3)</f>
        <v>-0.61906135262807216</v>
      </c>
      <c r="AT118" s="11">
        <f>IF(('OddsRatio_working_3-way'!X118=0),IF(Q118&gt;0,-Q118^(1/3),(-Q118)^(1/3)),'OddsRatio_working_3-way'!AN118-'OddsRatio_working_3-way'!R118/3)</f>
        <v>-0.50369881546881934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1.5</v>
      </c>
      <c r="B119" s="4">
        <f>IF('True_Odds_Calculator_3-way'!B120="","",'True_Odds_Calculator_3-way'!B120)</f>
        <v>4.38</v>
      </c>
      <c r="C119" s="4">
        <f>IF('True_Odds_Calculator_3-way'!C120="","",'True_Odds_Calculator_3-way'!C120)</f>
        <v>5.47</v>
      </c>
      <c r="D119" s="9">
        <f t="shared" si="26"/>
        <v>0.63387226248681328</v>
      </c>
      <c r="E119" s="9">
        <f t="shared" si="27"/>
        <v>0.20388984056519416</v>
      </c>
      <c r="F119" s="9">
        <f t="shared" si="28"/>
        <v>0.16223789694799265</v>
      </c>
      <c r="G119" s="9">
        <f t="shared" si="29"/>
        <v>1.1552098401554629</v>
      </c>
      <c r="H119" s="9">
        <f t="shared" si="30"/>
        <v>1.5776049200777316</v>
      </c>
      <c r="I119" s="9">
        <f t="shared" si="31"/>
        <v>4.9046092597254649</v>
      </c>
      <c r="J119" s="9">
        <f t="shared" si="32"/>
        <v>6.1637879854949196</v>
      </c>
      <c r="K119" s="11">
        <f t="shared" si="33"/>
        <v>0.66666666666666663</v>
      </c>
      <c r="L119" s="11">
        <f t="shared" si="34"/>
        <v>0.22831050228310504</v>
      </c>
      <c r="M119" s="11">
        <f t="shared" si="35"/>
        <v>0.18281535648994515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-0.21020426903074485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0.23234523998341586</v>
      </c>
      <c r="Q119" s="11">
        <f>2*'OddsRatio_working_3-way'!K119*'OddsRatio_working_3-way'!L119*'OddsRatio_working_3-way'!M119</f>
        <v>5.5651554487045708E-2</v>
      </c>
      <c r="R119" s="11">
        <f t="shared" si="36"/>
        <v>0</v>
      </c>
      <c r="S119" s="11">
        <f t="shared" si="37"/>
        <v>-1.1053307387845326</v>
      </c>
      <c r="T119" s="11">
        <f t="shared" si="38"/>
        <v>-0.26474987755318141</v>
      </c>
      <c r="U119" s="11">
        <f>'OddsRatio_working_3-way'!S119-'OddsRatio_working_3-way'!R119^2/3</f>
        <v>-1.1053307387845326</v>
      </c>
      <c r="V119" s="11">
        <f>'OddsRatio_working_3-way'!S119*'OddsRatio_working_3-way'!R119/3-2*'OddsRatio_working_3-way'!R119^3/27-'OddsRatio_working_3-way'!T119</f>
        <v>0.26474987755318141</v>
      </c>
      <c r="W119" s="11">
        <f>'OddsRatio_working_3-way'!V119^2+4*'OddsRatio_working_3-way'!U119^3/27</f>
        <v>-0.12997335546609792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0.22364360773925693</v>
      </c>
      <c r="Y119" s="11">
        <f>IF('OddsRatio_working_3-way'!W119&gt;=0,IF('OddsRatio_working_3-way'!V119+SQRT('OddsRatio_working_3-way'!W119)&gt;0,0,PI()),ACOS('OddsRatio_working_3-way'!V119/(2*'OddsRatio_working_3-way'!X119)))</f>
        <v>0.93738063979567599</v>
      </c>
      <c r="Z119" s="11">
        <f>'OddsRatio_working_3-way'!X119^(1/3)*COS('OddsRatio_working_3-way'!Y119/3)</f>
        <v>0.57760492007773145</v>
      </c>
      <c r="AA119" s="11">
        <f>'OddsRatio_working_3-way'!X119^(1/3)*COS(('OddsRatio_working_3-way'!Y119+2*PI())/3)</f>
        <v>-0.45039485442248528</v>
      </c>
      <c r="AB119" s="11">
        <f>'OddsRatio_working_3-way'!X119^(1/3)*COS(('OddsRatio_working_3-way'!Y119+4*PI())/3)</f>
        <v>-0.12721006565524634</v>
      </c>
      <c r="AC119" s="11">
        <f>'OddsRatio_working_3-way'!X119^(1/3)*SIN('OddsRatio_working_3-way'!Y119/3)</f>
        <v>0.18659082479275774</v>
      </c>
      <c r="AD119" s="11">
        <f>'OddsRatio_working_3-way'!X119^(1/3)*SIN(('OddsRatio_working_3-way'!Y119+2*PI())/3)</f>
        <v>0.40692512174181694</v>
      </c>
      <c r="AE119" s="11">
        <f>'OddsRatio_working_3-way'!X119^(1/3)*SIN(('OddsRatio_working_3-way'!Y119+4*PI())/3)</f>
        <v>-0.59351594653457462</v>
      </c>
      <c r="AF119" s="11">
        <f>-'OddsRatio_working_3-way'!U119/(3*'OddsRatio_working_3-way'!X119^(1/3))*COS(('OddsRatio_working_3-way'!Y119)/3)</f>
        <v>0.57760492007773145</v>
      </c>
      <c r="AG119" s="11">
        <f>-'OddsRatio_working_3-way'!U119/(3*'OddsRatio_working_3-way'!X119^(1/3))*COS(('OddsRatio_working_3-way'!Y119+2*PI())/3)</f>
        <v>-0.45039485442248528</v>
      </c>
      <c r="AH119" s="11">
        <f>-'OddsRatio_working_3-way'!U119/(3*'OddsRatio_working_3-way'!X119^(1/3))*COS(('OddsRatio_working_3-way'!Y119+4*PI())/3)</f>
        <v>-0.12721006565524634</v>
      </c>
      <c r="AI119" s="11">
        <f>'OddsRatio_working_3-way'!U119/(3*'OddsRatio_working_3-way'!X119^(1/3))*SIN(('OddsRatio_working_3-way'!Y119)/3)</f>
        <v>-0.18659082479275774</v>
      </c>
      <c r="AJ119" s="11">
        <f>'OddsRatio_working_3-way'!U119/(3*'OddsRatio_working_3-way'!X119^(1/3))*SIN(('OddsRatio_working_3-way'!Y119+2*PI())/3)</f>
        <v>-0.40692512174181694</v>
      </c>
      <c r="AK119" s="11">
        <f>'OddsRatio_working_3-way'!U119/(3*'OddsRatio_working_3-way'!X119^(1/3))*SIN(('OddsRatio_working_3-way'!Y119+4*PI())/3)</f>
        <v>0.59351594653457462</v>
      </c>
      <c r="AL119" s="11">
        <f>'OddsRatio_working_3-way'!Z119+'OddsRatio_working_3-way'!AF119</f>
        <v>1.1552098401554629</v>
      </c>
      <c r="AM119" s="11">
        <f>'OddsRatio_working_3-way'!AA119+'OddsRatio_working_3-way'!AG119</f>
        <v>-0.90078970884497056</v>
      </c>
      <c r="AN119" s="11">
        <f>'OddsRatio_working_3-way'!AB119+'OddsRatio_working_3-way'!AH119</f>
        <v>-0.25442013131049268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1.1552098401554629</v>
      </c>
      <c r="AS119" s="11">
        <f>IF(('OddsRatio_working_3-way'!X119=0),IF(Q119&gt;0,-Q119^(1/3),(-Q119)^(1/3)),'OddsRatio_working_3-way'!AM119-'OddsRatio_working_3-way'!R119/3)</f>
        <v>-0.90078970884497056</v>
      </c>
      <c r="AT119" s="11">
        <f>IF(('OddsRatio_working_3-way'!X119=0),IF(Q119&gt;0,-Q119^(1/3),(-Q119)^(1/3)),'OddsRatio_working_3-way'!AN119-'OddsRatio_working_3-way'!R119/3)</f>
        <v>-0.25442013131049268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2.0299999999999998</v>
      </c>
      <c r="B120" s="4">
        <f>IF('True_Odds_Calculator_3-way'!B121="","",'True_Odds_Calculator_3-way'!B121)</f>
        <v>3.71</v>
      </c>
      <c r="C120" s="4">
        <f>IF('True_Odds_Calculator_3-way'!C121="","",'True_Odds_Calculator_3-way'!C121)</f>
        <v>3.16</v>
      </c>
      <c r="D120" s="9">
        <f t="shared" si="26"/>
        <v>0.46254594921535791</v>
      </c>
      <c r="E120" s="9">
        <f t="shared" si="27"/>
        <v>0.24647767949190796</v>
      </c>
      <c r="F120" s="9">
        <f t="shared" si="28"/>
        <v>0.29097637129273407</v>
      </c>
      <c r="G120" s="9">
        <f t="shared" si="29"/>
        <v>1.1281042460551993</v>
      </c>
      <c r="H120" s="9">
        <f t="shared" si="30"/>
        <v>2.1619473734368553</v>
      </c>
      <c r="I120" s="9">
        <f t="shared" si="31"/>
        <v>4.0571625068095898</v>
      </c>
      <c r="J120" s="9">
        <f t="shared" si="32"/>
        <v>3.4367051714792307</v>
      </c>
      <c r="K120" s="11">
        <f t="shared" si="33"/>
        <v>0.49261083743842371</v>
      </c>
      <c r="L120" s="11">
        <f t="shared" si="34"/>
        <v>0.26954177897574122</v>
      </c>
      <c r="M120" s="11">
        <f t="shared" si="35"/>
        <v>0.31645569620253161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-0.25333969104800935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0.24791053438250191</v>
      </c>
      <c r="Q120" s="11">
        <f>2*'OddsRatio_working_3-way'!K120*'OddsRatio_working_3-way'!L120*'OddsRatio_working_3-way'!M120</f>
        <v>8.4037469282204041E-2</v>
      </c>
      <c r="R120" s="11">
        <f t="shared" si="36"/>
        <v>0</v>
      </c>
      <c r="S120" s="11">
        <f t="shared" si="37"/>
        <v>-0.97856965624672454</v>
      </c>
      <c r="T120" s="11">
        <f t="shared" si="38"/>
        <v>-0.33171852754126258</v>
      </c>
      <c r="U120" s="11">
        <f>'OddsRatio_working_3-way'!S120-'OddsRatio_working_3-way'!R120^2/3</f>
        <v>-0.97856965624672454</v>
      </c>
      <c r="V120" s="11">
        <f>'OddsRatio_working_3-way'!S120*'OddsRatio_working_3-way'!R120/3-2*'OddsRatio_working_3-way'!R120^3/27-'OddsRatio_working_3-way'!T120</f>
        <v>0.33171852754126258</v>
      </c>
      <c r="W120" s="11">
        <f>'OddsRatio_working_3-way'!V120^2+4*'OddsRatio_working_3-way'!U120^3/27</f>
        <v>-2.8789026715265342E-2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0.18629694591525697</v>
      </c>
      <c r="Y120" s="11">
        <f>IF('OddsRatio_working_3-way'!W120&gt;=0,IF('OddsRatio_working_3-way'!V120+SQRT('OddsRatio_working_3-way'!W120)&gt;0,0,PI()),ACOS('OddsRatio_working_3-way'!V120/(2*'OddsRatio_working_3-way'!X120)))</f>
        <v>0.47280347583289806</v>
      </c>
      <c r="Z120" s="11">
        <f>'OddsRatio_working_3-way'!X120^(1/3)*COS('OddsRatio_working_3-way'!Y120/3)</f>
        <v>0.56405212302759966</v>
      </c>
      <c r="AA120" s="11">
        <f>'OddsRatio_working_3-way'!X120^(1/3)*COS(('OddsRatio_working_3-way'!Y120+2*PI())/3)</f>
        <v>-0.35965541126455014</v>
      </c>
      <c r="AB120" s="11">
        <f>'OddsRatio_working_3-way'!X120^(1/3)*COS(('OddsRatio_working_3-way'!Y120+4*PI())/3)</f>
        <v>-0.20439671176304991</v>
      </c>
      <c r="AC120" s="11">
        <f>'OddsRatio_working_3-way'!X120^(1/3)*SIN('OddsRatio_working_3-way'!Y120/3)</f>
        <v>8.9638651951222587E-2</v>
      </c>
      <c r="AD120" s="11">
        <f>'OddsRatio_working_3-way'!X120^(1/3)*SIN(('OddsRatio_working_3-way'!Y120+2*PI())/3)</f>
        <v>0.44366414162483558</v>
      </c>
      <c r="AE120" s="11">
        <f>'OddsRatio_working_3-way'!X120^(1/3)*SIN(('OddsRatio_working_3-way'!Y120+4*PI())/3)</f>
        <v>-0.53330279357605803</v>
      </c>
      <c r="AF120" s="11">
        <f>-'OddsRatio_working_3-way'!U120/(3*'OddsRatio_working_3-way'!X120^(1/3))*COS(('OddsRatio_working_3-way'!Y120)/3)</f>
        <v>0.56405212302759966</v>
      </c>
      <c r="AG120" s="11">
        <f>-'OddsRatio_working_3-way'!U120/(3*'OddsRatio_working_3-way'!X120^(1/3))*COS(('OddsRatio_working_3-way'!Y120+2*PI())/3)</f>
        <v>-0.35965541126455014</v>
      </c>
      <c r="AH120" s="11">
        <f>-'OddsRatio_working_3-way'!U120/(3*'OddsRatio_working_3-way'!X120^(1/3))*COS(('OddsRatio_working_3-way'!Y120+4*PI())/3)</f>
        <v>-0.20439671176304991</v>
      </c>
      <c r="AI120" s="11">
        <f>'OddsRatio_working_3-way'!U120/(3*'OddsRatio_working_3-way'!X120^(1/3))*SIN(('OddsRatio_working_3-way'!Y120)/3)</f>
        <v>-8.9638651951222587E-2</v>
      </c>
      <c r="AJ120" s="11">
        <f>'OddsRatio_working_3-way'!U120/(3*'OddsRatio_working_3-way'!X120^(1/3))*SIN(('OddsRatio_working_3-way'!Y120+2*PI())/3)</f>
        <v>-0.44366414162483558</v>
      </c>
      <c r="AK120" s="11">
        <f>'OddsRatio_working_3-way'!U120/(3*'OddsRatio_working_3-way'!X120^(1/3))*SIN(('OddsRatio_working_3-way'!Y120+4*PI())/3)</f>
        <v>0.53330279357605803</v>
      </c>
      <c r="AL120" s="11">
        <f>'OddsRatio_working_3-way'!Z120+'OddsRatio_working_3-way'!AF120</f>
        <v>1.1281042460551993</v>
      </c>
      <c r="AM120" s="11">
        <f>'OddsRatio_working_3-way'!AA120+'OddsRatio_working_3-way'!AG120</f>
        <v>-0.71931082252910028</v>
      </c>
      <c r="AN120" s="11">
        <f>'OddsRatio_working_3-way'!AB120+'OddsRatio_working_3-way'!AH120</f>
        <v>-0.40879342352609982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1.1281042460551993</v>
      </c>
      <c r="AS120" s="11">
        <f>IF(('OddsRatio_working_3-way'!X120=0),IF(Q120&gt;0,-Q120^(1/3),(-Q120)^(1/3)),'OddsRatio_working_3-way'!AM120-'OddsRatio_working_3-way'!R120/3)</f>
        <v>-0.71931082252910028</v>
      </c>
      <c r="AT120" s="11">
        <f>IF(('OddsRatio_working_3-way'!X120=0),IF(Q120&gt;0,-Q120^(1/3),(-Q120)^(1/3)),'OddsRatio_working_3-way'!AN120-'OddsRatio_working_3-way'!R120/3)</f>
        <v>-0.40879342352609982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1.6</v>
      </c>
      <c r="B121" s="4">
        <f>IF('True_Odds_Calculator_3-way'!B122="","",'True_Odds_Calculator_3-way'!B122)</f>
        <v>3.87</v>
      </c>
      <c r="C121" s="4">
        <f>IF('True_Odds_Calculator_3-way'!C122="","",'True_Odds_Calculator_3-way'!C122)</f>
        <v>4.51</v>
      </c>
      <c r="D121" s="9">
        <f t="shared" si="26"/>
        <v>0.58212448574319919</v>
      </c>
      <c r="E121" s="9">
        <f t="shared" si="27"/>
        <v>0.225545515212728</v>
      </c>
      <c r="F121" s="9">
        <f t="shared" si="28"/>
        <v>0.19232999904407266</v>
      </c>
      <c r="G121" s="9">
        <f t="shared" si="29"/>
        <v>1.1964093720243203</v>
      </c>
      <c r="H121" s="9">
        <f t="shared" si="30"/>
        <v>1.7178456232145922</v>
      </c>
      <c r="I121" s="9">
        <f t="shared" si="31"/>
        <v>4.433694897709799</v>
      </c>
      <c r="J121" s="9">
        <f t="shared" si="32"/>
        <v>5.1993968958053642</v>
      </c>
      <c r="K121" s="11">
        <f t="shared" si="33"/>
        <v>0.625</v>
      </c>
      <c r="L121" s="11">
        <f t="shared" si="34"/>
        <v>0.25839793281653745</v>
      </c>
      <c r="M121" s="11">
        <f t="shared" si="35"/>
        <v>0.22172949002217296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-0.21643763213530642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0.24994700264127373</v>
      </c>
      <c r="Q121" s="11">
        <f>2*'OddsRatio_working_3-way'!K121*'OddsRatio_working_3-way'!L121*'OddsRatio_working_3-way'!M121</f>
        <v>7.1618052332743196E-2</v>
      </c>
      <c r="R121" s="11">
        <f t="shared" si="36"/>
        <v>0</v>
      </c>
      <c r="S121" s="11">
        <f t="shared" si="37"/>
        <v>-1.1548222930336756</v>
      </c>
      <c r="T121" s="11">
        <f t="shared" si="38"/>
        <v>-0.33089463983772943</v>
      </c>
      <c r="U121" s="11">
        <f>'OddsRatio_working_3-way'!S121-'OddsRatio_working_3-way'!R121^2/3</f>
        <v>-1.1548222930336756</v>
      </c>
      <c r="V121" s="11">
        <f>'OddsRatio_working_3-way'!S121*'OddsRatio_working_3-way'!R121/3-2*'OddsRatio_working_3-way'!R121^3/27-'OddsRatio_working_3-way'!T121</f>
        <v>0.33089463983772943</v>
      </c>
      <c r="W121" s="11">
        <f>'OddsRatio_working_3-way'!V121^2+4*'OddsRatio_working_3-way'!U121^3/27</f>
        <v>-0.11866989107644065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0.23883108766960245</v>
      </c>
      <c r="Y121" s="11">
        <f>IF('OddsRatio_working_3-way'!W121&gt;=0,IF('OddsRatio_working_3-way'!V121+SQRT('OddsRatio_working_3-way'!W121)&gt;0,0,PI()),ACOS('OddsRatio_working_3-way'!V121/(2*'OddsRatio_working_3-way'!X121)))</f>
        <v>0.80551794663140031</v>
      </c>
      <c r="Z121" s="11">
        <f>'OddsRatio_working_3-way'!X121^(1/3)*COS('OddsRatio_working_3-way'!Y121/3)</f>
        <v>0.59820468601216015</v>
      </c>
      <c r="AA121" s="11">
        <f>'OddsRatio_working_3-way'!X121^(1/3)*COS(('OddsRatio_working_3-way'!Y121+2*PI())/3)</f>
        <v>-0.44164685704726858</v>
      </c>
      <c r="AB121" s="11">
        <f>'OddsRatio_working_3-way'!X121^(1/3)*COS(('OddsRatio_working_3-way'!Y121+4*PI())/3)</f>
        <v>-0.15655782896489159</v>
      </c>
      <c r="AC121" s="11">
        <f>'OddsRatio_working_3-way'!X121^(1/3)*SIN('OddsRatio_working_3-way'!Y121/3)</f>
        <v>0.16459622710636926</v>
      </c>
      <c r="AD121" s="11">
        <f>'OddsRatio_working_3-way'!X121^(1/3)*SIN(('OddsRatio_working_3-way'!Y121+2*PI())/3)</f>
        <v>0.43576234119623969</v>
      </c>
      <c r="AE121" s="11">
        <f>'OddsRatio_working_3-way'!X121^(1/3)*SIN(('OddsRatio_working_3-way'!Y121+4*PI())/3)</f>
        <v>-0.60035856830260881</v>
      </c>
      <c r="AF121" s="11">
        <f>-'OddsRatio_working_3-way'!U121/(3*'OddsRatio_working_3-way'!X121^(1/3))*COS(('OddsRatio_working_3-way'!Y121)/3)</f>
        <v>0.59820468601216015</v>
      </c>
      <c r="AG121" s="11">
        <f>-'OddsRatio_working_3-way'!U121/(3*'OddsRatio_working_3-way'!X121^(1/3))*COS(('OddsRatio_working_3-way'!Y121+2*PI())/3)</f>
        <v>-0.44164685704726858</v>
      </c>
      <c r="AH121" s="11">
        <f>-'OddsRatio_working_3-way'!U121/(3*'OddsRatio_working_3-way'!X121^(1/3))*COS(('OddsRatio_working_3-way'!Y121+4*PI())/3)</f>
        <v>-0.15655782896489159</v>
      </c>
      <c r="AI121" s="11">
        <f>'OddsRatio_working_3-way'!U121/(3*'OddsRatio_working_3-way'!X121^(1/3))*SIN(('OddsRatio_working_3-way'!Y121)/3)</f>
        <v>-0.16459622710636926</v>
      </c>
      <c r="AJ121" s="11">
        <f>'OddsRatio_working_3-way'!U121/(3*'OddsRatio_working_3-way'!X121^(1/3))*SIN(('OddsRatio_working_3-way'!Y121+2*PI())/3)</f>
        <v>-0.43576234119623969</v>
      </c>
      <c r="AK121" s="11">
        <f>'OddsRatio_working_3-way'!U121/(3*'OddsRatio_working_3-way'!X121^(1/3))*SIN(('OddsRatio_working_3-way'!Y121+4*PI())/3)</f>
        <v>0.60035856830260881</v>
      </c>
      <c r="AL121" s="11">
        <f>'OddsRatio_working_3-way'!Z121+'OddsRatio_working_3-way'!AF121</f>
        <v>1.1964093720243203</v>
      </c>
      <c r="AM121" s="11">
        <f>'OddsRatio_working_3-way'!AA121+'OddsRatio_working_3-way'!AG121</f>
        <v>-0.88329371409453716</v>
      </c>
      <c r="AN121" s="11">
        <f>'OddsRatio_working_3-way'!AB121+'OddsRatio_working_3-way'!AH121</f>
        <v>-0.31311565792978319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1.1964093720243203</v>
      </c>
      <c r="AS121" s="11">
        <f>IF(('OddsRatio_working_3-way'!X121=0),IF(Q121&gt;0,-Q121^(1/3),(-Q121)^(1/3)),'OddsRatio_working_3-way'!AM121-'OddsRatio_working_3-way'!R121/3)</f>
        <v>-0.88329371409453716</v>
      </c>
      <c r="AT121" s="11">
        <f>IF(('OddsRatio_working_3-way'!X121=0),IF(Q121&gt;0,-Q121^(1/3),(-Q121)^(1/3)),'OddsRatio_working_3-way'!AN121-'OddsRatio_working_3-way'!R121/3)</f>
        <v>-0.31311565792978319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1.37</v>
      </c>
      <c r="B122" s="4">
        <f>IF('True_Odds_Calculator_3-way'!B123="","",'True_Odds_Calculator_3-way'!B123)</f>
        <v>4.74</v>
      </c>
      <c r="C122" s="4">
        <f>IF('True_Odds_Calculator_3-way'!C123="","",'True_Odds_Calculator_3-way'!C123)</f>
        <v>7.28</v>
      </c>
      <c r="D122" s="9">
        <f t="shared" si="26"/>
        <v>0.69621391427882717</v>
      </c>
      <c r="E122" s="9">
        <f t="shared" si="27"/>
        <v>0.18482329309410073</v>
      </c>
      <c r="F122" s="9">
        <f t="shared" si="28"/>
        <v>0.118962792627072</v>
      </c>
      <c r="G122" s="9">
        <f t="shared" si="29"/>
        <v>1.1792977102052982</v>
      </c>
      <c r="H122" s="9">
        <f t="shared" si="30"/>
        <v>1.4363401527759603</v>
      </c>
      <c r="I122" s="9">
        <f t="shared" si="31"/>
        <v>5.4105734361678159</v>
      </c>
      <c r="J122" s="9">
        <f t="shared" si="32"/>
        <v>8.4059896200892741</v>
      </c>
      <c r="K122" s="11">
        <f t="shared" si="33"/>
        <v>0.72992700729927007</v>
      </c>
      <c r="L122" s="11">
        <f t="shared" si="34"/>
        <v>0.21097046413502107</v>
      </c>
      <c r="M122" s="11">
        <f t="shared" si="35"/>
        <v>0.13736263736263735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-0.18382419883852019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0.21977852754901631</v>
      </c>
      <c r="Q122" s="11">
        <f>2*'OddsRatio_working_3-way'!K122*'OddsRatio_working_3-way'!L122*'OddsRatio_working_3-way'!M122</f>
        <v>4.2305780086432397E-2</v>
      </c>
      <c r="R122" s="11">
        <f t="shared" si="36"/>
        <v>0</v>
      </c>
      <c r="S122" s="11">
        <f t="shared" si="37"/>
        <v>-1.1955908359055605</v>
      </c>
      <c r="T122" s="11">
        <f t="shared" si="38"/>
        <v>-0.23014260556411173</v>
      </c>
      <c r="U122" s="11">
        <f>'OddsRatio_working_3-way'!S122-'OddsRatio_working_3-way'!R122^2/3</f>
        <v>-1.1955908359055605</v>
      </c>
      <c r="V122" s="11">
        <f>'OddsRatio_working_3-way'!S122*'OddsRatio_working_3-way'!R122/3-2*'OddsRatio_working_3-way'!R122^3/27-'OddsRatio_working_3-way'!T122</f>
        <v>0.23014260556411173</v>
      </c>
      <c r="W122" s="11">
        <f>'OddsRatio_working_3-way'!V122^2+4*'OddsRatio_working_3-way'!U122^3/27</f>
        <v>-0.20022287177312517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0.25158919425770432</v>
      </c>
      <c r="Y122" s="11">
        <f>IF('OddsRatio_working_3-way'!W122&gt;=0,IF('OddsRatio_working_3-way'!V122+SQRT('OddsRatio_working_3-way'!W122)&gt;0,0,PI()),ACOS('OddsRatio_working_3-way'!V122/(2*'OddsRatio_working_3-way'!X122)))</f>
        <v>1.0957521164476047</v>
      </c>
      <c r="Z122" s="11">
        <f>'OddsRatio_working_3-way'!X122^(1/3)*COS('OddsRatio_working_3-way'!Y122/3)</f>
        <v>0.58964885510264908</v>
      </c>
      <c r="AA122" s="11">
        <f>'OddsRatio_working_3-way'!X122^(1/3)*COS(('OddsRatio_working_3-way'!Y122+2*PI())/3)</f>
        <v>-0.49010212656862528</v>
      </c>
      <c r="AB122" s="11">
        <f>'OddsRatio_working_3-way'!X122^(1/3)*COS(('OddsRatio_working_3-way'!Y122+4*PI())/3)</f>
        <v>-9.9546728534023937E-2</v>
      </c>
      <c r="AC122" s="11">
        <f>'OddsRatio_working_3-way'!X122^(1/3)*SIN('OddsRatio_working_3-way'!Y122/3)</f>
        <v>0.22548726418873863</v>
      </c>
      <c r="AD122" s="11">
        <f>'OddsRatio_working_3-way'!X122^(1/3)*SIN(('OddsRatio_working_3-way'!Y122+2*PI())/3)</f>
        <v>0.39790725573693431</v>
      </c>
      <c r="AE122" s="11">
        <f>'OddsRatio_working_3-way'!X122^(1/3)*SIN(('OddsRatio_working_3-way'!Y122+4*PI())/3)</f>
        <v>-0.62339451992567285</v>
      </c>
      <c r="AF122" s="11">
        <f>-'OddsRatio_working_3-way'!U122/(3*'OddsRatio_working_3-way'!X122^(1/3))*COS(('OddsRatio_working_3-way'!Y122)/3)</f>
        <v>0.58964885510264897</v>
      </c>
      <c r="AG122" s="11">
        <f>-'OddsRatio_working_3-way'!U122/(3*'OddsRatio_working_3-way'!X122^(1/3))*COS(('OddsRatio_working_3-way'!Y122+2*PI())/3)</f>
        <v>-0.49010212656862523</v>
      </c>
      <c r="AH122" s="11">
        <f>-'OddsRatio_working_3-way'!U122/(3*'OddsRatio_working_3-way'!X122^(1/3))*COS(('OddsRatio_working_3-way'!Y122+4*PI())/3)</f>
        <v>-9.9546728534023923E-2</v>
      </c>
      <c r="AI122" s="11">
        <f>'OddsRatio_working_3-way'!U122/(3*'OddsRatio_working_3-way'!X122^(1/3))*SIN(('OddsRatio_working_3-way'!Y122)/3)</f>
        <v>-0.22548726418873857</v>
      </c>
      <c r="AJ122" s="11">
        <f>'OddsRatio_working_3-way'!U122/(3*'OddsRatio_working_3-way'!X122^(1/3))*SIN(('OddsRatio_working_3-way'!Y122+2*PI())/3)</f>
        <v>-0.3979072557369342</v>
      </c>
      <c r="AK122" s="11">
        <f>'OddsRatio_working_3-way'!U122/(3*'OddsRatio_working_3-way'!X122^(1/3))*SIN(('OddsRatio_working_3-way'!Y122+4*PI())/3)</f>
        <v>0.62339451992567274</v>
      </c>
      <c r="AL122" s="11">
        <f>'OddsRatio_working_3-way'!Z122+'OddsRatio_working_3-way'!AF122</f>
        <v>1.1792977102052982</v>
      </c>
      <c r="AM122" s="11">
        <f>'OddsRatio_working_3-way'!AA122+'OddsRatio_working_3-way'!AG122</f>
        <v>-0.98020425313725057</v>
      </c>
      <c r="AN122" s="11">
        <f>'OddsRatio_working_3-way'!AB122+'OddsRatio_working_3-way'!AH122</f>
        <v>-0.19909345706804787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1.1792977102052982</v>
      </c>
      <c r="AS122" s="11">
        <f>IF(('OddsRatio_working_3-way'!X122=0),IF(Q122&gt;0,-Q122^(1/3),(-Q122)^(1/3)),'OddsRatio_working_3-way'!AM122-'OddsRatio_working_3-way'!R122/3)</f>
        <v>-0.98020425313725057</v>
      </c>
      <c r="AT122" s="11">
        <f>IF(('OddsRatio_working_3-way'!X122=0),IF(Q122&gt;0,-Q122^(1/3),(-Q122)^(1/3)),'OddsRatio_working_3-way'!AN122-'OddsRatio_working_3-way'!R122/3)</f>
        <v>-0.19909345706804787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2.68</v>
      </c>
      <c r="B123" s="4">
        <f>IF('True_Odds_Calculator_3-way'!B124="","",'True_Odds_Calculator_3-way'!B124)</f>
        <v>3.6</v>
      </c>
      <c r="C123" s="4">
        <f>IF('True_Odds_Calculator_3-way'!C124="","",'True_Odds_Calculator_3-way'!C124)</f>
        <v>2.34</v>
      </c>
      <c r="D123" s="9">
        <f t="shared" si="26"/>
        <v>0.34615827031026813</v>
      </c>
      <c r="E123" s="9">
        <f t="shared" si="27"/>
        <v>0.25489245147261663</v>
      </c>
      <c r="F123" s="9">
        <f t="shared" si="28"/>
        <v>0.39894927821711496</v>
      </c>
      <c r="G123" s="9">
        <f t="shared" si="29"/>
        <v>1.1243166468877308</v>
      </c>
      <c r="H123" s="9">
        <f t="shared" si="30"/>
        <v>2.8888519667713886</v>
      </c>
      <c r="I123" s="9">
        <f t="shared" si="31"/>
        <v>3.9232232819080997</v>
      </c>
      <c r="J123" s="9">
        <f t="shared" si="32"/>
        <v>2.5065843068295592</v>
      </c>
      <c r="K123" s="11">
        <f t="shared" si="33"/>
        <v>0.37313432835820892</v>
      </c>
      <c r="L123" s="11">
        <f t="shared" si="34"/>
        <v>0.27777777777777779</v>
      </c>
      <c r="M123" s="11">
        <f t="shared" si="35"/>
        <v>0.42735042735042739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-0.25925925925925908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0.24893339569956482</v>
      </c>
      <c r="Q123" s="11">
        <f>2*'OddsRatio_working_3-way'!K123*'OddsRatio_working_3-way'!L123*'OddsRatio_working_3-way'!M123</f>
        <v>8.8588397046108491E-2</v>
      </c>
      <c r="R123" s="11">
        <f t="shared" si="36"/>
        <v>0</v>
      </c>
      <c r="S123" s="11">
        <f t="shared" si="37"/>
        <v>-0.96017166912689356</v>
      </c>
      <c r="T123" s="11">
        <f t="shared" si="38"/>
        <v>-0.34169810289213298</v>
      </c>
      <c r="U123" s="11">
        <f>'OddsRatio_working_3-way'!S123-'OddsRatio_working_3-way'!R123^2/3</f>
        <v>-0.96017166912689356</v>
      </c>
      <c r="V123" s="11">
        <f>'OddsRatio_working_3-way'!S123*'OddsRatio_working_3-way'!R123/3-2*'OddsRatio_working_3-way'!R123^3/27-'OddsRatio_working_3-way'!T123</f>
        <v>0.34169810289213298</v>
      </c>
      <c r="W123" s="11">
        <f>'OddsRatio_working_3-way'!V123^2+4*'OddsRatio_working_3-way'!U123^3/27</f>
        <v>-1.4384734729032428E-2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0.18106789351588198</v>
      </c>
      <c r="Y123" s="11">
        <f>IF('OddsRatio_working_3-way'!W123&gt;=0,IF('OddsRatio_working_3-way'!V123+SQRT('OddsRatio_working_3-way'!W123)&gt;0,0,PI()),ACOS('OddsRatio_working_3-way'!V123/(2*'OddsRatio_working_3-way'!X123)))</f>
        <v>0.33756630564771184</v>
      </c>
      <c r="Z123" s="11">
        <f>'OddsRatio_working_3-way'!X123^(1/3)*COS('OddsRatio_working_3-way'!Y123/3)</f>
        <v>0.56215832344386529</v>
      </c>
      <c r="AA123" s="11">
        <f>'OddsRatio_working_3-way'!X123^(1/3)*COS(('OddsRatio_working_3-way'!Y123+2*PI())/3)</f>
        <v>-0.33609217671666164</v>
      </c>
      <c r="AB123" s="11">
        <f>'OddsRatio_working_3-way'!X123^(1/3)*COS(('OddsRatio_working_3-way'!Y123+4*PI())/3)</f>
        <v>-0.22606614672720377</v>
      </c>
      <c r="AC123" s="11">
        <f>'OddsRatio_working_3-way'!X123^(1/3)*SIN('OddsRatio_working_3-way'!Y123/3)</f>
        <v>6.352355803227927E-2</v>
      </c>
      <c r="AD123" s="11">
        <f>'OddsRatio_working_3-way'!X123^(1/3)*SIN(('OddsRatio_working_3-way'!Y123+2*PI())/3)</f>
        <v>0.45508161003511677</v>
      </c>
      <c r="AE123" s="11">
        <f>'OddsRatio_working_3-way'!X123^(1/3)*SIN(('OddsRatio_working_3-way'!Y123+4*PI())/3)</f>
        <v>-0.51860516806739609</v>
      </c>
      <c r="AF123" s="11">
        <f>-'OddsRatio_working_3-way'!U123/(3*'OddsRatio_working_3-way'!X123^(1/3))*COS(('OddsRatio_working_3-way'!Y123)/3)</f>
        <v>0.5621583234438654</v>
      </c>
      <c r="AG123" s="11">
        <f>-'OddsRatio_working_3-way'!U123/(3*'OddsRatio_working_3-way'!X123^(1/3))*COS(('OddsRatio_working_3-way'!Y123+2*PI())/3)</f>
        <v>-0.33609217671666169</v>
      </c>
      <c r="AH123" s="11">
        <f>-'OddsRatio_working_3-way'!U123/(3*'OddsRatio_working_3-way'!X123^(1/3))*COS(('OddsRatio_working_3-way'!Y123+4*PI())/3)</f>
        <v>-0.22606614672720382</v>
      </c>
      <c r="AI123" s="11">
        <f>'OddsRatio_working_3-way'!U123/(3*'OddsRatio_working_3-way'!X123^(1/3))*SIN(('OddsRatio_working_3-way'!Y123)/3)</f>
        <v>-6.3523558032279284E-2</v>
      </c>
      <c r="AJ123" s="11">
        <f>'OddsRatio_working_3-way'!U123/(3*'OddsRatio_working_3-way'!X123^(1/3))*SIN(('OddsRatio_working_3-way'!Y123+2*PI())/3)</f>
        <v>-0.45508161003511688</v>
      </c>
      <c r="AK123" s="11">
        <f>'OddsRatio_working_3-way'!U123/(3*'OddsRatio_working_3-way'!X123^(1/3))*SIN(('OddsRatio_working_3-way'!Y123+4*PI())/3)</f>
        <v>0.5186051680673962</v>
      </c>
      <c r="AL123" s="11">
        <f>'OddsRatio_working_3-way'!Z123+'OddsRatio_working_3-way'!AF123</f>
        <v>1.1243166468877308</v>
      </c>
      <c r="AM123" s="11">
        <f>'OddsRatio_working_3-way'!AA123+'OddsRatio_working_3-way'!AG123</f>
        <v>-0.67218435343332339</v>
      </c>
      <c r="AN123" s="11">
        <f>'OddsRatio_working_3-way'!AB123+'OddsRatio_working_3-way'!AH123</f>
        <v>-0.45213229345440759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1.1243166468877308</v>
      </c>
      <c r="AS123" s="11">
        <f>IF(('OddsRatio_working_3-way'!X123=0),IF(Q123&gt;0,-Q123^(1/3),(-Q123)^(1/3)),'OddsRatio_working_3-way'!AM123-'OddsRatio_working_3-way'!R123/3)</f>
        <v>-0.67218435343332339</v>
      </c>
      <c r="AT123" s="11">
        <f>IF(('OddsRatio_working_3-way'!X123=0),IF(Q123&gt;0,-Q123^(1/3),(-Q123)^(1/3)),'OddsRatio_working_3-way'!AN123-'OddsRatio_working_3-way'!R123/3)</f>
        <v>-0.45213229345440759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1.48</v>
      </c>
      <c r="B124" s="4">
        <f>IF('True_Odds_Calculator_3-way'!B125="","",'True_Odds_Calculator_3-way'!B125)</f>
        <v>4.01</v>
      </c>
      <c r="C124" s="4">
        <f>IF('True_Odds_Calculator_3-way'!C125="","",'True_Odds_Calculator_3-way'!C125)</f>
        <v>5.47</v>
      </c>
      <c r="D124" s="9">
        <f t="shared" si="26"/>
        <v>0.63082266684519339</v>
      </c>
      <c r="E124" s="9">
        <f t="shared" si="27"/>
        <v>0.21413782588272112</v>
      </c>
      <c r="F124" s="9">
        <f t="shared" si="28"/>
        <v>0.15503950727208565</v>
      </c>
      <c r="G124" s="9">
        <f t="shared" si="29"/>
        <v>1.2192324158530257</v>
      </c>
      <c r="H124" s="9">
        <f t="shared" si="30"/>
        <v>1.5852315596094526</v>
      </c>
      <c r="I124" s="9">
        <f t="shared" si="31"/>
        <v>4.669889571717607</v>
      </c>
      <c r="J124" s="9">
        <f t="shared" si="32"/>
        <v>6.4499688988630233</v>
      </c>
      <c r="K124" s="11">
        <f t="shared" si="33"/>
        <v>0.67567567567567566</v>
      </c>
      <c r="L124" s="11">
        <f t="shared" si="34"/>
        <v>0.24937655860349128</v>
      </c>
      <c r="M124" s="11">
        <f t="shared" si="35"/>
        <v>0.18281535648994515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-0.19893987547066927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0.24519954129203397</v>
      </c>
      <c r="Q124" s="11">
        <f>2*'OddsRatio_working_3-way'!K124*'OddsRatio_working_3-way'!L124*'OddsRatio_working_3-way'!M124</f>
        <v>6.1607924947747243E-2</v>
      </c>
      <c r="R124" s="11">
        <f t="shared" si="36"/>
        <v>0</v>
      </c>
      <c r="S124" s="11">
        <f t="shared" si="37"/>
        <v>-1.2325308875956595</v>
      </c>
      <c r="T124" s="11">
        <f t="shared" si="38"/>
        <v>-0.30968112753659793</v>
      </c>
      <c r="U124" s="11">
        <f>'OddsRatio_working_3-way'!S124-'OddsRatio_working_3-way'!R124^2/3</f>
        <v>-1.2325308875956595</v>
      </c>
      <c r="V124" s="11">
        <f>'OddsRatio_working_3-way'!S124*'OddsRatio_working_3-way'!R124/3-2*'OddsRatio_working_3-way'!R124^3/27-'OddsRatio_working_3-way'!T124</f>
        <v>0.30968112753659793</v>
      </c>
      <c r="W124" s="11">
        <f>'OddsRatio_working_3-way'!V124^2+4*'OddsRatio_working_3-way'!U124^3/27</f>
        <v>-0.18148687208296621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0.26333878979145137</v>
      </c>
      <c r="Y124" s="11">
        <f>IF('OddsRatio_working_3-way'!W124&gt;=0,IF('OddsRatio_working_3-way'!V124+SQRT('OddsRatio_working_3-way'!W124)&gt;0,0,PI()),ACOS('OddsRatio_working_3-way'!V124/(2*'OddsRatio_working_3-way'!X124)))</f>
        <v>0.94222474349139096</v>
      </c>
      <c r="Z124" s="11">
        <f>'OddsRatio_working_3-way'!X124^(1/3)*COS('OddsRatio_working_3-way'!Y124/3)</f>
        <v>0.60961620792651294</v>
      </c>
      <c r="AA124" s="11">
        <f>'OddsRatio_working_3-way'!X124^(1/3)*COS(('OddsRatio_working_3-way'!Y124+2*PI())/3)</f>
        <v>-0.47629799046939658</v>
      </c>
      <c r="AB124" s="11">
        <f>'OddsRatio_working_3-way'!X124^(1/3)*COS(('OddsRatio_working_3-way'!Y124+4*PI())/3)</f>
        <v>-0.1333182174571165</v>
      </c>
      <c r="AC124" s="11">
        <f>'OddsRatio_working_3-way'!X124^(1/3)*SIN('OddsRatio_working_3-way'!Y124/3)</f>
        <v>0.19801946427523692</v>
      </c>
      <c r="AD124" s="11">
        <f>'OddsRatio_working_3-way'!X124^(1/3)*SIN(('OddsRatio_working_3-way'!Y124+2*PI())/3)</f>
        <v>0.42893339048547835</v>
      </c>
      <c r="AE124" s="11">
        <f>'OddsRatio_working_3-way'!X124^(1/3)*SIN(('OddsRatio_working_3-way'!Y124+4*PI())/3)</f>
        <v>-0.62695285476071494</v>
      </c>
      <c r="AF124" s="11">
        <f>-'OddsRatio_working_3-way'!U124/(3*'OddsRatio_working_3-way'!X124^(1/3))*COS(('OddsRatio_working_3-way'!Y124)/3)</f>
        <v>0.60961620792651283</v>
      </c>
      <c r="AG124" s="11">
        <f>-'OddsRatio_working_3-way'!U124/(3*'OddsRatio_working_3-way'!X124^(1/3))*COS(('OddsRatio_working_3-way'!Y124+2*PI())/3)</f>
        <v>-0.47629799046939653</v>
      </c>
      <c r="AH124" s="11">
        <f>-'OddsRatio_working_3-way'!U124/(3*'OddsRatio_working_3-way'!X124^(1/3))*COS(('OddsRatio_working_3-way'!Y124+4*PI())/3)</f>
        <v>-0.1333182174571165</v>
      </c>
      <c r="AI124" s="11">
        <f>'OddsRatio_working_3-way'!U124/(3*'OddsRatio_working_3-way'!X124^(1/3))*SIN(('OddsRatio_working_3-way'!Y124)/3)</f>
        <v>-0.19801946427523687</v>
      </c>
      <c r="AJ124" s="11">
        <f>'OddsRatio_working_3-way'!U124/(3*'OddsRatio_working_3-way'!X124^(1/3))*SIN(('OddsRatio_working_3-way'!Y124+2*PI())/3)</f>
        <v>-0.42893339048547829</v>
      </c>
      <c r="AK124" s="11">
        <f>'OddsRatio_working_3-way'!U124/(3*'OddsRatio_working_3-way'!X124^(1/3))*SIN(('OddsRatio_working_3-way'!Y124+4*PI())/3)</f>
        <v>0.62695285476071483</v>
      </c>
      <c r="AL124" s="11">
        <f>'OddsRatio_working_3-way'!Z124+'OddsRatio_working_3-way'!AF124</f>
        <v>1.2192324158530257</v>
      </c>
      <c r="AM124" s="11">
        <f>'OddsRatio_working_3-way'!AA124+'OddsRatio_working_3-way'!AG124</f>
        <v>-0.95259598093879316</v>
      </c>
      <c r="AN124" s="11">
        <f>'OddsRatio_working_3-way'!AB124+'OddsRatio_working_3-way'!AH124</f>
        <v>-0.266636434914233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1.2192324158530257</v>
      </c>
      <c r="AS124" s="11">
        <f>IF(('OddsRatio_working_3-way'!X124=0),IF(Q124&gt;0,-Q124^(1/3),(-Q124)^(1/3)),'OddsRatio_working_3-way'!AM124-'OddsRatio_working_3-way'!R124/3)</f>
        <v>-0.95259598093879316</v>
      </c>
      <c r="AT124" s="11">
        <f>IF(('OddsRatio_working_3-way'!X124=0),IF(Q124&gt;0,-Q124^(1/3),(-Q124)^(1/3)),'OddsRatio_working_3-way'!AN124-'OddsRatio_working_3-way'!R124/3)</f>
        <v>-0.266636434914233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7.51</v>
      </c>
      <c r="B125" s="4">
        <f>IF('True_Odds_Calculator_3-way'!B126="","",'True_Odds_Calculator_3-way'!B126)</f>
        <v>3.99</v>
      </c>
      <c r="C125" s="4">
        <f>IF('True_Odds_Calculator_3-way'!C126="","",'True_Odds_Calculator_3-way'!C126)</f>
        <v>1.56</v>
      </c>
      <c r="D125" s="9">
        <f t="shared" si="26"/>
        <v>0.12785176970224466</v>
      </c>
      <c r="E125" s="9">
        <f t="shared" si="27"/>
        <v>0.24194935209147944</v>
      </c>
      <c r="F125" s="9">
        <f t="shared" si="28"/>
        <v>0.63019887820627585</v>
      </c>
      <c r="G125" s="9">
        <f t="shared" si="29"/>
        <v>1.0478583331341216</v>
      </c>
      <c r="H125" s="9">
        <f t="shared" si="30"/>
        <v>7.8215577487031318</v>
      </c>
      <c r="I125" s="9">
        <f t="shared" si="31"/>
        <v>4.133096416071024</v>
      </c>
      <c r="J125" s="9">
        <f t="shared" si="32"/>
        <v>1.5868006665551082</v>
      </c>
      <c r="K125" s="11">
        <f t="shared" si="33"/>
        <v>0.13315579227696406</v>
      </c>
      <c r="L125" s="11">
        <f t="shared" si="34"/>
        <v>0.25062656641604009</v>
      </c>
      <c r="M125" s="11">
        <f t="shared" si="35"/>
        <v>0.64102564102564097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-0.23318616114186941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0.21520905955694658</v>
      </c>
      <c r="Q125" s="11">
        <f>2*'OddsRatio_working_3-way'!K125*'OddsRatio_working_3-way'!L125*'OddsRatio_working_3-way'!M125</f>
        <v>4.2785101303567906E-2</v>
      </c>
      <c r="R125" s="11">
        <f t="shared" si="36"/>
        <v>0</v>
      </c>
      <c r="S125" s="11">
        <f t="shared" si="37"/>
        <v>-0.92290665322121912</v>
      </c>
      <c r="T125" s="11">
        <f t="shared" si="38"/>
        <v>-0.18348044795650478</v>
      </c>
      <c r="U125" s="11">
        <f>'OddsRatio_working_3-way'!S125-'OddsRatio_working_3-way'!R125^2/3</f>
        <v>-0.92290665322121912</v>
      </c>
      <c r="V125" s="11">
        <f>'OddsRatio_working_3-way'!S125*'OddsRatio_working_3-way'!R125/3-2*'OddsRatio_working_3-way'!R125^3/27-'OddsRatio_working_3-way'!T125</f>
        <v>0.18348044795650478</v>
      </c>
      <c r="W125" s="11">
        <f>'OddsRatio_working_3-way'!V125^2+4*'OddsRatio_working_3-way'!U125^3/27</f>
        <v>-8.2792986942643809E-2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0.17062976127053822</v>
      </c>
      <c r="Y125" s="11">
        <f>IF('OddsRatio_working_3-way'!W125&gt;=0,IF('OddsRatio_working_3-way'!V125+SQRT('OddsRatio_working_3-way'!W125)&gt;0,0,PI()),ACOS('OddsRatio_working_3-way'!V125/(2*'OddsRatio_working_3-way'!X125)))</f>
        <v>1.0031409353100571</v>
      </c>
      <c r="Z125" s="11">
        <f>'OddsRatio_working_3-way'!X125^(1/3)*COS('OddsRatio_working_3-way'!Y125/3)</f>
        <v>0.52392916656706079</v>
      </c>
      <c r="AA125" s="11">
        <f>'OddsRatio_working_3-way'!X125^(1/3)*COS(('OddsRatio_working_3-way'!Y125+2*PI())/3)</f>
        <v>-0.41960447233628118</v>
      </c>
      <c r="AB125" s="11">
        <f>'OddsRatio_working_3-way'!X125^(1/3)*COS(('OddsRatio_working_3-way'!Y125+4*PI())/3)</f>
        <v>-0.10432469423077975</v>
      </c>
      <c r="AC125" s="11">
        <f>'OddsRatio_working_3-way'!X125^(1/3)*SIN('OddsRatio_working_3-way'!Y125/3)</f>
        <v>0.18202686475925692</v>
      </c>
      <c r="AD125" s="11">
        <f>'OddsRatio_working_3-way'!X125^(1/3)*SIN(('OddsRatio_working_3-way'!Y125+2*PI())/3)</f>
        <v>0.36272253565105489</v>
      </c>
      <c r="AE125" s="11">
        <f>'OddsRatio_working_3-way'!X125^(1/3)*SIN(('OddsRatio_working_3-way'!Y125+4*PI())/3)</f>
        <v>-0.54474940041031161</v>
      </c>
      <c r="AF125" s="11">
        <f>-'OddsRatio_working_3-way'!U125/(3*'OddsRatio_working_3-way'!X125^(1/3))*COS(('OddsRatio_working_3-way'!Y125)/3)</f>
        <v>0.52392916656706079</v>
      </c>
      <c r="AG125" s="11">
        <f>-'OddsRatio_working_3-way'!U125/(3*'OddsRatio_working_3-way'!X125^(1/3))*COS(('OddsRatio_working_3-way'!Y125+2*PI())/3)</f>
        <v>-0.41960447233628118</v>
      </c>
      <c r="AH125" s="11">
        <f>-'OddsRatio_working_3-way'!U125/(3*'OddsRatio_working_3-way'!X125^(1/3))*COS(('OddsRatio_working_3-way'!Y125+4*PI())/3)</f>
        <v>-0.10432469423077975</v>
      </c>
      <c r="AI125" s="11">
        <f>'OddsRatio_working_3-way'!U125/(3*'OddsRatio_working_3-way'!X125^(1/3))*SIN(('OddsRatio_working_3-way'!Y125)/3)</f>
        <v>-0.18202686475925692</v>
      </c>
      <c r="AJ125" s="11">
        <f>'OddsRatio_working_3-way'!U125/(3*'OddsRatio_working_3-way'!X125^(1/3))*SIN(('OddsRatio_working_3-way'!Y125+2*PI())/3)</f>
        <v>-0.36272253565105489</v>
      </c>
      <c r="AK125" s="11">
        <f>'OddsRatio_working_3-way'!U125/(3*'OddsRatio_working_3-way'!X125^(1/3))*SIN(('OddsRatio_working_3-way'!Y125+4*PI())/3)</f>
        <v>0.54474940041031161</v>
      </c>
      <c r="AL125" s="11">
        <f>'OddsRatio_working_3-way'!Z125+'OddsRatio_working_3-way'!AF125</f>
        <v>1.0478583331341216</v>
      </c>
      <c r="AM125" s="11">
        <f>'OddsRatio_working_3-way'!AA125+'OddsRatio_working_3-way'!AG125</f>
        <v>-0.83920894467256235</v>
      </c>
      <c r="AN125" s="11">
        <f>'OddsRatio_working_3-way'!AB125+'OddsRatio_working_3-way'!AH125</f>
        <v>-0.2086493884615595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1.0478583331341216</v>
      </c>
      <c r="AS125" s="11">
        <f>IF(('OddsRatio_working_3-way'!X125=0),IF(Q125&gt;0,-Q125^(1/3),(-Q125)^(1/3)),'OddsRatio_working_3-way'!AM125-'OddsRatio_working_3-way'!R125/3)</f>
        <v>-0.83920894467256235</v>
      </c>
      <c r="AT125" s="11">
        <f>IF(('OddsRatio_working_3-way'!X125=0),IF(Q125&gt;0,-Q125^(1/3),(-Q125)^(1/3)),'OddsRatio_working_3-way'!AN125-'OddsRatio_working_3-way'!R125/3)</f>
        <v>-0.2086493884615595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2.71</v>
      </c>
      <c r="B126" s="4">
        <f>IF('True_Odds_Calculator_3-way'!B127="","",'True_Odds_Calculator_3-way'!B127)</f>
        <v>3.25</v>
      </c>
      <c r="C126" s="4">
        <f>IF('True_Odds_Calculator_3-way'!C127="","",'True_Odds_Calculator_3-way'!C127)</f>
        <v>2.89</v>
      </c>
      <c r="D126" s="9">
        <f t="shared" si="26"/>
        <v>0.36112711230898314</v>
      </c>
      <c r="E126" s="9">
        <f t="shared" si="27"/>
        <v>0.30050119638592582</v>
      </c>
      <c r="F126" s="9">
        <f t="shared" si="28"/>
        <v>0.33837169130509082</v>
      </c>
      <c r="G126" s="9">
        <f t="shared" si="29"/>
        <v>1.0345661212028754</v>
      </c>
      <c r="H126" s="9">
        <f t="shared" si="30"/>
        <v>2.769108067256917</v>
      </c>
      <c r="I126" s="9">
        <f t="shared" si="31"/>
        <v>3.3277737727064691</v>
      </c>
      <c r="J126" s="9">
        <f t="shared" si="32"/>
        <v>2.9553299690734351</v>
      </c>
      <c r="K126" s="11">
        <f t="shared" si="33"/>
        <v>0.36900369003690037</v>
      </c>
      <c r="L126" s="11">
        <f t="shared" si="34"/>
        <v>0.30769230769230771</v>
      </c>
      <c r="M126" s="11">
        <f t="shared" si="35"/>
        <v>0.34602076124567471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-0.28568664446293102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0.22982928791225626</v>
      </c>
      <c r="Q126" s="11">
        <f>2*'OddsRatio_working_3-way'!K126*'OddsRatio_working_3-way'!L126*'OddsRatio_working_3-way'!M126</f>
        <v>7.8574115525557695E-2</v>
      </c>
      <c r="R126" s="11">
        <f t="shared" si="36"/>
        <v>0</v>
      </c>
      <c r="S126" s="11">
        <f t="shared" si="37"/>
        <v>-0.8044803366440797</v>
      </c>
      <c r="T126" s="11">
        <f t="shared" si="38"/>
        <v>-0.27503601252789051</v>
      </c>
      <c r="U126" s="11">
        <f>'OddsRatio_working_3-way'!S126-'OddsRatio_working_3-way'!R126^2/3</f>
        <v>-0.8044803366440797</v>
      </c>
      <c r="V126" s="11">
        <f>'OddsRatio_working_3-way'!S126*'OddsRatio_working_3-way'!R126/3-2*'OddsRatio_working_3-way'!R126^3/27-'OddsRatio_working_3-way'!T126</f>
        <v>0.27503601252789051</v>
      </c>
      <c r="W126" s="11">
        <f>'OddsRatio_working_3-way'!V126^2+4*'OddsRatio_working_3-way'!U126^3/27</f>
        <v>-1.4886010707969577E-3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0.13886451063720248</v>
      </c>
      <c r="Y126" s="11">
        <f>IF('OddsRatio_working_3-way'!W126&gt;=0,IF('OddsRatio_working_3-way'!V126+SQRT('OddsRatio_working_3-way'!W126)&gt;0,0,PI()),ACOS('OddsRatio_working_3-way'!V126/(2*'OddsRatio_working_3-way'!X126)))</f>
        <v>0.1393717658836644</v>
      </c>
      <c r="Z126" s="11">
        <f>'OddsRatio_working_3-way'!X126^(1/3)*COS('OddsRatio_working_3-way'!Y126/3)</f>
        <v>0.51728306060143769</v>
      </c>
      <c r="AA126" s="11">
        <f>'OddsRatio_working_3-way'!X126^(1/3)*COS(('OddsRatio_working_3-way'!Y126+2*PI())/3)</f>
        <v>-0.27946844971110979</v>
      </c>
      <c r="AB126" s="11">
        <f>'OddsRatio_working_3-way'!X126^(1/3)*COS(('OddsRatio_working_3-way'!Y126+4*PI())/3)</f>
        <v>-0.23781461089032782</v>
      </c>
      <c r="AC126" s="11">
        <f>'OddsRatio_working_3-way'!X126^(1/3)*SIN('OddsRatio_working_3-way'!Y126/3)</f>
        <v>2.4048855055959693E-2</v>
      </c>
      <c r="AD126" s="11">
        <f>'OddsRatio_working_3-way'!X126^(1/3)*SIN(('OddsRatio_working_3-way'!Y126+2*PI())/3)</f>
        <v>0.43595584390023046</v>
      </c>
      <c r="AE126" s="11">
        <f>'OddsRatio_working_3-way'!X126^(1/3)*SIN(('OddsRatio_working_3-way'!Y126+4*PI())/3)</f>
        <v>-0.46000469895619023</v>
      </c>
      <c r="AF126" s="11">
        <f>-'OddsRatio_working_3-way'!U126/(3*'OddsRatio_working_3-way'!X126^(1/3))*COS(('OddsRatio_working_3-way'!Y126)/3)</f>
        <v>0.51728306060143769</v>
      </c>
      <c r="AG126" s="11">
        <f>-'OddsRatio_working_3-way'!U126/(3*'OddsRatio_working_3-way'!X126^(1/3))*COS(('OddsRatio_working_3-way'!Y126+2*PI())/3)</f>
        <v>-0.27946844971110979</v>
      </c>
      <c r="AH126" s="11">
        <f>-'OddsRatio_working_3-way'!U126/(3*'OddsRatio_working_3-way'!X126^(1/3))*COS(('OddsRatio_working_3-way'!Y126+4*PI())/3)</f>
        <v>-0.23781461089032782</v>
      </c>
      <c r="AI126" s="11">
        <f>'OddsRatio_working_3-way'!U126/(3*'OddsRatio_working_3-way'!X126^(1/3))*SIN(('OddsRatio_working_3-way'!Y126)/3)</f>
        <v>-2.4048855055959693E-2</v>
      </c>
      <c r="AJ126" s="11">
        <f>'OddsRatio_working_3-way'!U126/(3*'OddsRatio_working_3-way'!X126^(1/3))*SIN(('OddsRatio_working_3-way'!Y126+2*PI())/3)</f>
        <v>-0.43595584390023046</v>
      </c>
      <c r="AK126" s="11">
        <f>'OddsRatio_working_3-way'!U126/(3*'OddsRatio_working_3-way'!X126^(1/3))*SIN(('OddsRatio_working_3-way'!Y126+4*PI())/3)</f>
        <v>0.46000469895619023</v>
      </c>
      <c r="AL126" s="11">
        <f>'OddsRatio_working_3-way'!Z126+'OddsRatio_working_3-way'!AF126</f>
        <v>1.0345661212028754</v>
      </c>
      <c r="AM126" s="11">
        <f>'OddsRatio_working_3-way'!AA126+'OddsRatio_working_3-way'!AG126</f>
        <v>-0.55893689942221958</v>
      </c>
      <c r="AN126" s="11">
        <f>'OddsRatio_working_3-way'!AB126+'OddsRatio_working_3-way'!AH126</f>
        <v>-0.47562922178065564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1.0345661212028754</v>
      </c>
      <c r="AS126" s="11">
        <f>IF(('OddsRatio_working_3-way'!X126=0),IF(Q126&gt;0,-Q126^(1/3),(-Q126)^(1/3)),'OddsRatio_working_3-way'!AM126-'OddsRatio_working_3-way'!R126/3)</f>
        <v>-0.55893689942221958</v>
      </c>
      <c r="AT126" s="11">
        <f>IF(('OddsRatio_working_3-way'!X126=0),IF(Q126&gt;0,-Q126^(1/3),(-Q126)^(1/3)),'OddsRatio_working_3-way'!AN126-'OddsRatio_working_3-way'!R126/3)</f>
        <v>-0.47562922178065564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1.63</v>
      </c>
      <c r="B127" s="4">
        <f>IF('True_Odds_Calculator_3-way'!B128="","",'True_Odds_Calculator_3-way'!B128)</f>
        <v>3.9</v>
      </c>
      <c r="C127" s="4">
        <f>IF('True_Odds_Calculator_3-way'!C128="","",'True_Odds_Calculator_3-way'!C128)</f>
        <v>6.38</v>
      </c>
      <c r="D127" s="9">
        <f t="shared" si="26"/>
        <v>0.60208950159079255</v>
      </c>
      <c r="E127" s="9">
        <f t="shared" si="27"/>
        <v>0.24739259479352557</v>
      </c>
      <c r="F127" s="9">
        <f t="shared" si="28"/>
        <v>0.15051790361568221</v>
      </c>
      <c r="G127" s="9">
        <f t="shared" si="29"/>
        <v>1.0490200610708666</v>
      </c>
      <c r="H127" s="9">
        <f t="shared" si="30"/>
        <v>1.6608826384746458</v>
      </c>
      <c r="I127" s="9">
        <f t="shared" si="31"/>
        <v>4.0421581771055122</v>
      </c>
      <c r="J127" s="9">
        <f t="shared" si="32"/>
        <v>6.6437279285612618</v>
      </c>
      <c r="K127" s="11">
        <f t="shared" si="33"/>
        <v>0.61349693251533743</v>
      </c>
      <c r="L127" s="11">
        <f t="shared" si="34"/>
        <v>0.25641025641025644</v>
      </c>
      <c r="M127" s="11">
        <f t="shared" si="35"/>
        <v>0.15673981191222572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-0.2423527392852548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0.2196872304763145</v>
      </c>
      <c r="Q127" s="11">
        <f>2*'OddsRatio_working_3-way'!K127*'OddsRatio_working_3-way'!L127*'OddsRatio_working_3-way'!M127</f>
        <v>4.9312509646759713E-2</v>
      </c>
      <c r="R127" s="11">
        <f t="shared" si="36"/>
        <v>0</v>
      </c>
      <c r="S127" s="11">
        <f t="shared" si="37"/>
        <v>-0.90647719156884599</v>
      </c>
      <c r="T127" s="11">
        <f t="shared" si="38"/>
        <v>-0.20347411707493737</v>
      </c>
      <c r="U127" s="11">
        <f>'OddsRatio_working_3-way'!S127-'OddsRatio_working_3-way'!R127^2/3</f>
        <v>-0.90647719156884599</v>
      </c>
      <c r="V127" s="11">
        <f>'OddsRatio_working_3-way'!S127*'OddsRatio_working_3-way'!R127/3-2*'OddsRatio_working_3-way'!R127^3/27-'OddsRatio_working_3-way'!T127</f>
        <v>0.20347411707493737</v>
      </c>
      <c r="W127" s="11">
        <f>'OddsRatio_working_3-way'!V127^2+4*'OddsRatio_working_3-way'!U127^3/27</f>
        <v>-6.8946894508001705E-2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0.1660938069491357</v>
      </c>
      <c r="Y127" s="11">
        <f>IF('OddsRatio_working_3-way'!W127&gt;=0,IF('OddsRatio_working_3-way'!V127+SQRT('OddsRatio_working_3-way'!W127)&gt;0,0,PI()),ACOS('OddsRatio_working_3-way'!V127/(2*'OddsRatio_working_3-way'!X127)))</f>
        <v>0.9115418730053364</v>
      </c>
      <c r="Z127" s="11">
        <f>'OddsRatio_working_3-way'!X127^(1/3)*COS('OddsRatio_working_3-way'!Y127/3)</f>
        <v>0.52451003053543344</v>
      </c>
      <c r="AA127" s="11">
        <f>'OddsRatio_working_3-way'!X127^(1/3)*COS(('OddsRatio_working_3-way'!Y127+2*PI())/3)</f>
        <v>-0.4046847129890857</v>
      </c>
      <c r="AB127" s="11">
        <f>'OddsRatio_working_3-way'!X127^(1/3)*COS(('OddsRatio_working_3-way'!Y127+4*PI())/3)</f>
        <v>-0.11982531754634766</v>
      </c>
      <c r="AC127" s="11">
        <f>'OddsRatio_working_3-way'!X127^(1/3)*SIN('OddsRatio_working_3-way'!Y127/3)</f>
        <v>0.16446364864005888</v>
      </c>
      <c r="AD127" s="11">
        <f>'OddsRatio_working_3-way'!X127^(1/3)*SIN(('OddsRatio_working_3-way'!Y127+2*PI())/3)</f>
        <v>0.37200718666340765</v>
      </c>
      <c r="AE127" s="11">
        <f>'OddsRatio_working_3-way'!X127^(1/3)*SIN(('OddsRatio_working_3-way'!Y127+4*PI())/3)</f>
        <v>-0.5364708353034664</v>
      </c>
      <c r="AF127" s="11">
        <f>-'OddsRatio_working_3-way'!U127/(3*'OddsRatio_working_3-way'!X127^(1/3))*COS(('OddsRatio_working_3-way'!Y127)/3)</f>
        <v>0.52451003053543332</v>
      </c>
      <c r="AG127" s="11">
        <f>-'OddsRatio_working_3-way'!U127/(3*'OddsRatio_working_3-way'!X127^(1/3))*COS(('OddsRatio_working_3-way'!Y127+2*PI())/3)</f>
        <v>-0.40468471298908565</v>
      </c>
      <c r="AH127" s="11">
        <f>-'OddsRatio_working_3-way'!U127/(3*'OddsRatio_working_3-way'!X127^(1/3))*COS(('OddsRatio_working_3-way'!Y127+4*PI())/3)</f>
        <v>-0.11982531754634763</v>
      </c>
      <c r="AI127" s="11">
        <f>'OddsRatio_working_3-way'!U127/(3*'OddsRatio_working_3-way'!X127^(1/3))*SIN(('OddsRatio_working_3-way'!Y127)/3)</f>
        <v>-0.16446364864005886</v>
      </c>
      <c r="AJ127" s="11">
        <f>'OddsRatio_working_3-way'!U127/(3*'OddsRatio_working_3-way'!X127^(1/3))*SIN(('OddsRatio_working_3-way'!Y127+2*PI())/3)</f>
        <v>-0.37200718666340754</v>
      </c>
      <c r="AK127" s="11">
        <f>'OddsRatio_working_3-way'!U127/(3*'OddsRatio_working_3-way'!X127^(1/3))*SIN(('OddsRatio_working_3-way'!Y127+4*PI())/3)</f>
        <v>0.53647083530346629</v>
      </c>
      <c r="AL127" s="11">
        <f>'OddsRatio_working_3-way'!Z127+'OddsRatio_working_3-way'!AF127</f>
        <v>1.0490200610708666</v>
      </c>
      <c r="AM127" s="11">
        <f>'OddsRatio_working_3-way'!AA127+'OddsRatio_working_3-way'!AG127</f>
        <v>-0.80936942597817141</v>
      </c>
      <c r="AN127" s="11">
        <f>'OddsRatio_working_3-way'!AB127+'OddsRatio_working_3-way'!AH127</f>
        <v>-0.2396506350926953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1.0490200610708666</v>
      </c>
      <c r="AS127" s="11">
        <f>IF(('OddsRatio_working_3-way'!X127=0),IF(Q127&gt;0,-Q127^(1/3),(-Q127)^(1/3)),'OddsRatio_working_3-way'!AM127-'OddsRatio_working_3-way'!R127/3)</f>
        <v>-0.80936942597817141</v>
      </c>
      <c r="AT127" s="11">
        <f>IF(('OddsRatio_working_3-way'!X127=0),IF(Q127&gt;0,-Q127^(1/3),(-Q127)^(1/3)),'OddsRatio_working_3-way'!AN127-'OddsRatio_working_3-way'!R127/3)</f>
        <v>-0.2396506350926953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1.52</v>
      </c>
      <c r="B128" s="4">
        <f>IF('True_Odds_Calculator_3-way'!B129="","",'True_Odds_Calculator_3-way'!B129)</f>
        <v>4.87</v>
      </c>
      <c r="C128" s="4">
        <f>IF('True_Odds_Calculator_3-way'!C129="","",'True_Odds_Calculator_3-way'!C129)</f>
        <v>6.25</v>
      </c>
      <c r="D128" s="9">
        <f t="shared" si="26"/>
        <v>0.64776941866250293</v>
      </c>
      <c r="E128" s="9">
        <f t="shared" si="27"/>
        <v>0.19814444534304279</v>
      </c>
      <c r="F128" s="9">
        <f t="shared" si="28"/>
        <v>0.15408613599445442</v>
      </c>
      <c r="G128" s="9">
        <f t="shared" si="29"/>
        <v>1.0456907705996961</v>
      </c>
      <c r="H128" s="9">
        <f t="shared" si="30"/>
        <v>1.5437592007118419</v>
      </c>
      <c r="I128" s="9">
        <f t="shared" si="31"/>
        <v>5.0468232822208243</v>
      </c>
      <c r="J128" s="9">
        <f t="shared" si="32"/>
        <v>6.4898765456484035</v>
      </c>
      <c r="K128" s="11">
        <f t="shared" si="33"/>
        <v>0.65789473684210531</v>
      </c>
      <c r="L128" s="11">
        <f t="shared" si="34"/>
        <v>0.20533880903490759</v>
      </c>
      <c r="M128" s="11">
        <f t="shared" si="35"/>
        <v>0.16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-0.22836053171944248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0.20836485464173782</v>
      </c>
      <c r="Q128" s="11">
        <f>2*'OddsRatio_working_3-way'!K128*'OddsRatio_working_3-way'!L128*'OddsRatio_working_3-way'!M128</f>
        <v>4.3229222954717386E-2</v>
      </c>
      <c r="R128" s="11">
        <f t="shared" si="36"/>
        <v>0</v>
      </c>
      <c r="S128" s="11">
        <f t="shared" si="37"/>
        <v>-0.91243812174044681</v>
      </c>
      <c r="T128" s="11">
        <f t="shared" si="38"/>
        <v>-0.18930251488391012</v>
      </c>
      <c r="U128" s="11">
        <f>'OddsRatio_working_3-way'!S128-'OddsRatio_working_3-way'!R128^2/3</f>
        <v>-0.91243812174044681</v>
      </c>
      <c r="V128" s="11">
        <f>'OddsRatio_working_3-way'!S128*'OddsRatio_working_3-way'!R128/3-2*'OddsRatio_working_3-way'!R128^3/27-'OddsRatio_working_3-way'!T128</f>
        <v>0.18930251488391012</v>
      </c>
      <c r="W128" s="11">
        <f>'OddsRatio_working_3-way'!V128^2+4*'OddsRatio_working_3-way'!U128^3/27</f>
        <v>-7.6704449510147071E-2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0.1677348291586456</v>
      </c>
      <c r="Y128" s="11">
        <f>IF('OddsRatio_working_3-way'!W128&gt;=0,IF('OddsRatio_working_3-way'!V128+SQRT('OddsRatio_working_3-way'!W128)&gt;0,0,PI()),ACOS('OddsRatio_working_3-way'!V128/(2*'OddsRatio_working_3-way'!X128)))</f>
        <v>0.97122209852417984</v>
      </c>
      <c r="Z128" s="11">
        <f>'OddsRatio_working_3-way'!X128^(1/3)*COS('OddsRatio_working_3-way'!Y128/3)</f>
        <v>0.52284538529984803</v>
      </c>
      <c r="AA128" s="11">
        <f>'OddsRatio_working_3-way'!X128^(1/3)*COS(('OddsRatio_working_3-way'!Y128+2*PI())/3)</f>
        <v>-0.41335707894250034</v>
      </c>
      <c r="AB128" s="11">
        <f>'OddsRatio_working_3-way'!X128^(1/3)*COS(('OddsRatio_working_3-way'!Y128+4*PI())/3)</f>
        <v>-0.10948830635734774</v>
      </c>
      <c r="AC128" s="11">
        <f>'OddsRatio_working_3-way'!X128^(1/3)*SIN('OddsRatio_working_3-way'!Y128/3)</f>
        <v>0.17543871765035904</v>
      </c>
      <c r="AD128" s="11">
        <f>'OddsRatio_working_3-way'!X128^(1/3)*SIN(('OddsRatio_working_3-way'!Y128+2*PI())/3)</f>
        <v>0.36507802709595172</v>
      </c>
      <c r="AE128" s="11">
        <f>'OddsRatio_working_3-way'!X128^(1/3)*SIN(('OddsRatio_working_3-way'!Y128+4*PI())/3)</f>
        <v>-0.54051674474631084</v>
      </c>
      <c r="AF128" s="11">
        <f>-'OddsRatio_working_3-way'!U128/(3*'OddsRatio_working_3-way'!X128^(1/3))*COS(('OddsRatio_working_3-way'!Y128)/3)</f>
        <v>0.52284538529984803</v>
      </c>
      <c r="AG128" s="11">
        <f>-'OddsRatio_working_3-way'!U128/(3*'OddsRatio_working_3-way'!X128^(1/3))*COS(('OddsRatio_working_3-way'!Y128+2*PI())/3)</f>
        <v>-0.41335707894250034</v>
      </c>
      <c r="AH128" s="11">
        <f>-'OddsRatio_working_3-way'!U128/(3*'OddsRatio_working_3-way'!X128^(1/3))*COS(('OddsRatio_working_3-way'!Y128+4*PI())/3)</f>
        <v>-0.10948830635734774</v>
      </c>
      <c r="AI128" s="11">
        <f>'OddsRatio_working_3-way'!U128/(3*'OddsRatio_working_3-way'!X128^(1/3))*SIN(('OddsRatio_working_3-way'!Y128)/3)</f>
        <v>-0.17543871765035904</v>
      </c>
      <c r="AJ128" s="11">
        <f>'OddsRatio_working_3-way'!U128/(3*'OddsRatio_working_3-way'!X128^(1/3))*SIN(('OddsRatio_working_3-way'!Y128+2*PI())/3)</f>
        <v>-0.36507802709595172</v>
      </c>
      <c r="AK128" s="11">
        <f>'OddsRatio_working_3-way'!U128/(3*'OddsRatio_working_3-way'!X128^(1/3))*SIN(('OddsRatio_working_3-way'!Y128+4*PI())/3)</f>
        <v>0.54051674474631084</v>
      </c>
      <c r="AL128" s="11">
        <f>'OddsRatio_working_3-way'!Z128+'OddsRatio_working_3-way'!AF128</f>
        <v>1.0456907705996961</v>
      </c>
      <c r="AM128" s="11">
        <f>'OddsRatio_working_3-way'!AA128+'OddsRatio_working_3-way'!AG128</f>
        <v>-0.82671415788500069</v>
      </c>
      <c r="AN128" s="11">
        <f>'OddsRatio_working_3-way'!AB128+'OddsRatio_working_3-way'!AH128</f>
        <v>-0.21897661271469548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1.0456907705996961</v>
      </c>
      <c r="AS128" s="11">
        <f>IF(('OddsRatio_working_3-way'!X128=0),IF(Q128&gt;0,-Q128^(1/3),(-Q128)^(1/3)),'OddsRatio_working_3-way'!AM128-'OddsRatio_working_3-way'!R128/3)</f>
        <v>-0.82671415788500069</v>
      </c>
      <c r="AT128" s="11">
        <f>IF(('OddsRatio_working_3-way'!X128=0),IF(Q128&gt;0,-Q128^(1/3),(-Q128)^(1/3)),'OddsRatio_working_3-way'!AN128-'OddsRatio_working_3-way'!R128/3)</f>
        <v>-0.21897661271469548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2.2000000000000002</v>
      </c>
      <c r="B129" s="4">
        <f>IF('True_Odds_Calculator_3-way'!B130="","",'True_Odds_Calculator_3-way'!B130)</f>
        <v>2.99</v>
      </c>
      <c r="C129" s="4">
        <f>IF('True_Odds_Calculator_3-way'!C130="","",'True_Odds_Calculator_3-way'!C130)</f>
        <v>3.98</v>
      </c>
      <c r="D129" s="9">
        <f t="shared" si="26"/>
        <v>0.43930286723949147</v>
      </c>
      <c r="E129" s="9">
        <f t="shared" si="27"/>
        <v>0.32086381502220523</v>
      </c>
      <c r="F129" s="9">
        <f t="shared" si="28"/>
        <v>0.23983331773830327</v>
      </c>
      <c r="G129" s="9">
        <f t="shared" si="29"/>
        <v>1.0636115661385639</v>
      </c>
      <c r="H129" s="9">
        <f t="shared" si="30"/>
        <v>2.2763338793662764</v>
      </c>
      <c r="I129" s="9">
        <f t="shared" si="31"/>
        <v>3.1165870166157421</v>
      </c>
      <c r="J129" s="9">
        <f t="shared" si="32"/>
        <v>4.1695624670929199</v>
      </c>
      <c r="K129" s="11">
        <f t="shared" si="33"/>
        <v>0.45454545454545453</v>
      </c>
      <c r="L129" s="11">
        <f t="shared" si="34"/>
        <v>0.33444816053511706</v>
      </c>
      <c r="M129" s="11">
        <f t="shared" si="35"/>
        <v>0.25125628140703515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-0.27181514138035867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0.23567212774116858</v>
      </c>
      <c r="Q129" s="11">
        <f>2*'OddsRatio_working_3-way'!K129*'OddsRatio_working_3-way'!L129*'OddsRatio_working_3-way'!M129</f>
        <v>7.6392910126796942E-2</v>
      </c>
      <c r="R129" s="11">
        <f t="shared" si="36"/>
        <v>0</v>
      </c>
      <c r="S129" s="11">
        <f t="shared" si="37"/>
        <v>-0.86703090396051874</v>
      </c>
      <c r="T129" s="11">
        <f t="shared" si="38"/>
        <v>-0.2810472946387419</v>
      </c>
      <c r="U129" s="11">
        <f>'OddsRatio_working_3-way'!S129-'OddsRatio_working_3-way'!R129^2/3</f>
        <v>-0.86703090396051874</v>
      </c>
      <c r="V129" s="11">
        <f>'OddsRatio_working_3-way'!S129*'OddsRatio_working_3-way'!R129/3-2*'OddsRatio_working_3-way'!R129^3/27-'OddsRatio_working_3-way'!T129</f>
        <v>0.2810472946387419</v>
      </c>
      <c r="W129" s="11">
        <f>'OddsRatio_working_3-way'!V129^2+4*'OddsRatio_working_3-way'!U129^3/27</f>
        <v>-1.7573019063008941E-2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0.15537100830493181</v>
      </c>
      <c r="Y129" s="11">
        <f>IF('OddsRatio_working_3-way'!W129&gt;=0,IF('OddsRatio_working_3-way'!V129+SQRT('OddsRatio_working_3-way'!W129)&gt;0,0,PI()),ACOS('OddsRatio_working_3-way'!V129/(2*'OddsRatio_working_3-way'!X129)))</f>
        <v>0.44073276094302627</v>
      </c>
      <c r="Z129" s="11">
        <f>'OddsRatio_working_3-way'!X129^(1/3)*COS('OddsRatio_working_3-way'!Y129/3)</f>
        <v>0.53180578306928195</v>
      </c>
      <c r="AA129" s="11">
        <f>'OddsRatio_working_3-way'!X129^(1/3)*COS(('OddsRatio_working_3-way'!Y129+2*PI())/3)</f>
        <v>-0.33405480134412852</v>
      </c>
      <c r="AB129" s="11">
        <f>'OddsRatio_working_3-way'!X129^(1/3)*COS(('OddsRatio_working_3-way'!Y129+4*PI())/3)</f>
        <v>-0.19775098172515362</v>
      </c>
      <c r="AC129" s="11">
        <f>'OddsRatio_working_3-way'!X129^(1/3)*SIN('OddsRatio_working_3-way'!Y129/3)</f>
        <v>7.8695046948589475E-2</v>
      </c>
      <c r="AD129" s="11">
        <f>'OddsRatio_working_3-way'!X129^(1/3)*SIN(('OddsRatio_working_3-way'!Y129+2*PI())/3)</f>
        <v>0.42120979454317986</v>
      </c>
      <c r="AE129" s="11">
        <f>'OddsRatio_working_3-way'!X129^(1/3)*SIN(('OddsRatio_working_3-way'!Y129+4*PI())/3)</f>
        <v>-0.49990484149176917</v>
      </c>
      <c r="AF129" s="11">
        <f>-'OddsRatio_working_3-way'!U129/(3*'OddsRatio_working_3-way'!X129^(1/3))*COS(('OddsRatio_working_3-way'!Y129)/3)</f>
        <v>0.53180578306928195</v>
      </c>
      <c r="AG129" s="11">
        <f>-'OddsRatio_working_3-way'!U129/(3*'OddsRatio_working_3-way'!X129^(1/3))*COS(('OddsRatio_working_3-way'!Y129+2*PI())/3)</f>
        <v>-0.33405480134412852</v>
      </c>
      <c r="AH129" s="11">
        <f>-'OddsRatio_working_3-way'!U129/(3*'OddsRatio_working_3-way'!X129^(1/3))*COS(('OddsRatio_working_3-way'!Y129+4*PI())/3)</f>
        <v>-0.19775098172515362</v>
      </c>
      <c r="AI129" s="11">
        <f>'OddsRatio_working_3-way'!U129/(3*'OddsRatio_working_3-way'!X129^(1/3))*SIN(('OddsRatio_working_3-way'!Y129)/3)</f>
        <v>-7.8695046948589475E-2</v>
      </c>
      <c r="AJ129" s="11">
        <f>'OddsRatio_working_3-way'!U129/(3*'OddsRatio_working_3-way'!X129^(1/3))*SIN(('OddsRatio_working_3-way'!Y129+2*PI())/3)</f>
        <v>-0.42120979454317986</v>
      </c>
      <c r="AK129" s="11">
        <f>'OddsRatio_working_3-way'!U129/(3*'OddsRatio_working_3-way'!X129^(1/3))*SIN(('OddsRatio_working_3-way'!Y129+4*PI())/3)</f>
        <v>0.49990484149176917</v>
      </c>
      <c r="AL129" s="11">
        <f>'OddsRatio_working_3-way'!Z129+'OddsRatio_working_3-way'!AF129</f>
        <v>1.0636115661385639</v>
      </c>
      <c r="AM129" s="11">
        <f>'OddsRatio_working_3-way'!AA129+'OddsRatio_working_3-way'!AG129</f>
        <v>-0.66810960268825703</v>
      </c>
      <c r="AN129" s="11">
        <f>'OddsRatio_working_3-way'!AB129+'OddsRatio_working_3-way'!AH129</f>
        <v>-0.39550196345030725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1.0636115661385639</v>
      </c>
      <c r="AS129" s="11">
        <f>IF(('OddsRatio_working_3-way'!X129=0),IF(Q129&gt;0,-Q129^(1/3),(-Q129)^(1/3)),'OddsRatio_working_3-way'!AM129-'OddsRatio_working_3-way'!R129/3)</f>
        <v>-0.66810960268825703</v>
      </c>
      <c r="AT129" s="11">
        <f>IF(('OddsRatio_working_3-way'!X129=0),IF(Q129&gt;0,-Q129^(1/3),(-Q129)^(1/3)),'OddsRatio_working_3-way'!AN129-'OddsRatio_working_3-way'!R129/3)</f>
        <v>-0.39550196345030725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4.67</v>
      </c>
      <c r="B130" s="4">
        <f>IF('True_Odds_Calculator_3-way'!B131="","",'True_Odds_Calculator_3-way'!B131)</f>
        <v>3.1</v>
      </c>
      <c r="C130" s="4">
        <f>IF('True_Odds_Calculator_3-way'!C131="","",'True_Odds_Calculator_3-way'!C131)</f>
        <v>1.99</v>
      </c>
      <c r="D130" s="9">
        <f t="shared" si="26"/>
        <v>0.20386260693876704</v>
      </c>
      <c r="E130" s="9">
        <f t="shared" si="27"/>
        <v>0.30915532684903241</v>
      </c>
      <c r="F130" s="9">
        <f t="shared" si="28"/>
        <v>0.48698206621220053</v>
      </c>
      <c r="G130" s="9">
        <f t="shared" si="29"/>
        <v>1.0641047567718556</v>
      </c>
      <c r="H130" s="9">
        <f t="shared" si="30"/>
        <v>4.9052644573527102</v>
      </c>
      <c r="I130" s="9">
        <f t="shared" si="31"/>
        <v>3.2346199892208967</v>
      </c>
      <c r="J130" s="9">
        <f t="shared" si="32"/>
        <v>2.053463709204137</v>
      </c>
      <c r="K130" s="11">
        <f t="shared" si="33"/>
        <v>0.21413276231263384</v>
      </c>
      <c r="L130" s="11">
        <f t="shared" si="34"/>
        <v>0.32258064516129031</v>
      </c>
      <c r="M130" s="11">
        <f t="shared" si="35"/>
        <v>0.50251256281407031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-0.26484324641790147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0.23464702111094254</v>
      </c>
      <c r="Q130" s="11">
        <f>2*'OddsRatio_working_3-way'!K130*'OddsRatio_working_3-way'!L130*'OddsRatio_working_3-way'!M130</f>
        <v>6.9422195594953412E-2</v>
      </c>
      <c r="R130" s="11">
        <f t="shared" si="36"/>
        <v>0</v>
      </c>
      <c r="S130" s="11">
        <f t="shared" si="37"/>
        <v>-0.88598453721069526</v>
      </c>
      <c r="T130" s="11">
        <f t="shared" si="38"/>
        <v>-0.26212560272505775</v>
      </c>
      <c r="U130" s="11">
        <f>'OddsRatio_working_3-way'!S130-'OddsRatio_working_3-way'!R130^2/3</f>
        <v>-0.88598453721069526</v>
      </c>
      <c r="V130" s="11">
        <f>'OddsRatio_working_3-way'!S130*'OddsRatio_working_3-way'!R130/3-2*'OddsRatio_working_3-way'!R130^3/27-'OddsRatio_working_3-way'!T130</f>
        <v>0.26212560272505775</v>
      </c>
      <c r="W130" s="11">
        <f>'OddsRatio_working_3-way'!V130^2+4*'OddsRatio_working_3-way'!U130^3/27</f>
        <v>-3.4322767203767313E-2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0.16049345688200353</v>
      </c>
      <c r="Y130" s="11">
        <f>IF('OddsRatio_working_3-way'!W130&gt;=0,IF('OddsRatio_working_3-way'!V130+SQRT('OddsRatio_working_3-way'!W130)&gt;0,0,PI()),ACOS('OddsRatio_working_3-way'!V130/(2*'OddsRatio_working_3-way'!X130)))</f>
        <v>0.61525905747500742</v>
      </c>
      <c r="Z130" s="11">
        <f>'OddsRatio_working_3-way'!X130^(1/3)*COS('OddsRatio_working_3-way'!Y130/3)</f>
        <v>0.53205237838592778</v>
      </c>
      <c r="AA130" s="11">
        <f>'OddsRatio_working_3-way'!X130^(1/3)*COS(('OddsRatio_working_3-way'!Y130+2*PI())/3)</f>
        <v>-0.36187155576371649</v>
      </c>
      <c r="AB130" s="11">
        <f>'OddsRatio_working_3-way'!X130^(1/3)*COS(('OddsRatio_working_3-way'!Y130+4*PI())/3)</f>
        <v>-0.17018082262221146</v>
      </c>
      <c r="AC130" s="11">
        <f>'OddsRatio_working_3-way'!X130^(1/3)*SIN('OddsRatio_working_3-way'!Y130/3)</f>
        <v>0.11067269638040478</v>
      </c>
      <c r="AD130" s="11">
        <f>'OddsRatio_working_3-way'!X130^(1/3)*SIN(('OddsRatio_working_3-way'!Y130+2*PI())/3)</f>
        <v>0.40543452763594173</v>
      </c>
      <c r="AE130" s="11">
        <f>'OddsRatio_working_3-way'!X130^(1/3)*SIN(('OddsRatio_working_3-way'!Y130+4*PI())/3)</f>
        <v>-0.51610722401634646</v>
      </c>
      <c r="AF130" s="11">
        <f>-'OddsRatio_working_3-way'!U130/(3*'OddsRatio_working_3-way'!X130^(1/3))*COS(('OddsRatio_working_3-way'!Y130)/3)</f>
        <v>0.53205237838592778</v>
      </c>
      <c r="AG130" s="11">
        <f>-'OddsRatio_working_3-way'!U130/(3*'OddsRatio_working_3-way'!X130^(1/3))*COS(('OddsRatio_working_3-way'!Y130+2*PI())/3)</f>
        <v>-0.36187155576371649</v>
      </c>
      <c r="AH130" s="11">
        <f>-'OddsRatio_working_3-way'!U130/(3*'OddsRatio_working_3-way'!X130^(1/3))*COS(('OddsRatio_working_3-way'!Y130+4*PI())/3)</f>
        <v>-0.17018082262221146</v>
      </c>
      <c r="AI130" s="11">
        <f>'OddsRatio_working_3-way'!U130/(3*'OddsRatio_working_3-way'!X130^(1/3))*SIN(('OddsRatio_working_3-way'!Y130)/3)</f>
        <v>-0.11067269638040478</v>
      </c>
      <c r="AJ130" s="11">
        <f>'OddsRatio_working_3-way'!U130/(3*'OddsRatio_working_3-way'!X130^(1/3))*SIN(('OddsRatio_working_3-way'!Y130+2*PI())/3)</f>
        <v>-0.40543452763594173</v>
      </c>
      <c r="AK130" s="11">
        <f>'OddsRatio_working_3-way'!U130/(3*'OddsRatio_working_3-way'!X130^(1/3))*SIN(('OddsRatio_working_3-way'!Y130+4*PI())/3)</f>
        <v>0.51610722401634646</v>
      </c>
      <c r="AL130" s="11">
        <f>'OddsRatio_working_3-way'!Z130+'OddsRatio_working_3-way'!AF130</f>
        <v>1.0641047567718556</v>
      </c>
      <c r="AM130" s="11">
        <f>'OddsRatio_working_3-way'!AA130+'OddsRatio_working_3-way'!AG130</f>
        <v>-0.72374311152743298</v>
      </c>
      <c r="AN130" s="11">
        <f>'OddsRatio_working_3-way'!AB130+'OddsRatio_working_3-way'!AH130</f>
        <v>-0.34036164524442292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1.0641047567718556</v>
      </c>
      <c r="AS130" s="11">
        <f>IF(('OddsRatio_working_3-way'!X130=0),IF(Q130&gt;0,-Q130^(1/3),(-Q130)^(1/3)),'OddsRatio_working_3-way'!AM130-'OddsRatio_working_3-way'!R130/3)</f>
        <v>-0.72374311152743298</v>
      </c>
      <c r="AT130" s="11">
        <f>IF(('OddsRatio_working_3-way'!X130=0),IF(Q130&gt;0,-Q130^(1/3),(-Q130)^(1/3)),'OddsRatio_working_3-way'!AN130-'OddsRatio_working_3-way'!R130/3)</f>
        <v>-0.34036164524442292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2.0299999999999998</v>
      </c>
      <c r="B131" s="4">
        <f>IF('True_Odds_Calculator_3-way'!B132="","",'True_Odds_Calculator_3-way'!B132)</f>
        <v>3.26</v>
      </c>
      <c r="C131" s="4">
        <f>IF('True_Odds_Calculator_3-way'!C132="","",'True_Odds_Calculator_3-way'!C132)</f>
        <v>4.1500000000000004</v>
      </c>
      <c r="D131" s="9">
        <f t="shared" si="26"/>
        <v>0.47686759439971332</v>
      </c>
      <c r="E131" s="9">
        <f t="shared" si="27"/>
        <v>0.29350908788550117</v>
      </c>
      <c r="F131" s="9">
        <f t="shared" si="28"/>
        <v>0.22962331771478536</v>
      </c>
      <c r="G131" s="9">
        <f t="shared" si="29"/>
        <v>1.0650661638207961</v>
      </c>
      <c r="H131" s="9">
        <f t="shared" si="30"/>
        <v>2.0970181487354203</v>
      </c>
      <c r="I131" s="9">
        <f t="shared" si="31"/>
        <v>3.4070495302349997</v>
      </c>
      <c r="J131" s="9">
        <f t="shared" si="32"/>
        <v>4.3549584160355082</v>
      </c>
      <c r="K131" s="11">
        <f t="shared" si="33"/>
        <v>0.49261083743842371</v>
      </c>
      <c r="L131" s="11">
        <f t="shared" si="34"/>
        <v>0.30674846625766872</v>
      </c>
      <c r="M131" s="11">
        <f t="shared" si="35"/>
        <v>0.24096385542168672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-0.26698968499341136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0.23448989526967612</v>
      </c>
      <c r="Q131" s="11">
        <f>2*'OddsRatio_working_3-way'!K131*'OddsRatio_working_3-way'!L131*'OddsRatio_working_3-way'!M131</f>
        <v>7.2822948841514329E-2</v>
      </c>
      <c r="R131" s="11">
        <f t="shared" si="36"/>
        <v>0</v>
      </c>
      <c r="S131" s="11">
        <f t="shared" si="37"/>
        <v>-0.87827323844163774</v>
      </c>
      <c r="T131" s="11">
        <f t="shared" si="38"/>
        <v>-0.27275566411230989</v>
      </c>
      <c r="U131" s="11">
        <f>'OddsRatio_working_3-way'!S131-'OddsRatio_working_3-way'!R131^2/3</f>
        <v>-0.87827323844163774</v>
      </c>
      <c r="V131" s="11">
        <f>'OddsRatio_working_3-way'!S131*'OddsRatio_working_3-way'!R131/3-2*'OddsRatio_working_3-way'!R131^3/27-'OddsRatio_working_3-way'!T131</f>
        <v>0.27275566411230989</v>
      </c>
      <c r="W131" s="11">
        <f>'OddsRatio_working_3-way'!V131^2+4*'OddsRatio_working_3-way'!U131^3/27</f>
        <v>-2.597001496893192E-2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0.15840270458098177</v>
      </c>
      <c r="Y131" s="11">
        <f>IF('OddsRatio_working_3-way'!W131&gt;=0,IF('OddsRatio_working_3-way'!V131+SQRT('OddsRatio_working_3-way'!W131)&gt;0,0,PI()),ACOS('OddsRatio_working_3-way'!V131/(2*'OddsRatio_working_3-way'!X131)))</f>
        <v>0.53364934904313999</v>
      </c>
      <c r="Z131" s="11">
        <f>'OddsRatio_working_3-way'!X131^(1/3)*COS('OddsRatio_working_3-way'!Y131/3)</f>
        <v>0.53253308191039805</v>
      </c>
      <c r="AA131" s="11">
        <f>'OddsRatio_working_3-way'!X131^(1/3)*COS(('OddsRatio_working_3-way'!Y131+2*PI())/3)</f>
        <v>-0.34918033422067085</v>
      </c>
      <c r="AB131" s="11">
        <f>'OddsRatio_working_3-way'!X131^(1/3)*COS(('OddsRatio_working_3-way'!Y131+4*PI())/3)</f>
        <v>-0.18335274768972731</v>
      </c>
      <c r="AC131" s="11">
        <f>'OddsRatio_working_3-way'!X131^(1/3)*SIN('OddsRatio_working_3-way'!Y131/3)</f>
        <v>9.5740601722706459E-2</v>
      </c>
      <c r="AD131" s="11">
        <f>'OddsRatio_working_3-way'!X131^(1/3)*SIN(('OddsRatio_working_3-way'!Y131+2*PI())/3)</f>
        <v>0.41331687642867088</v>
      </c>
      <c r="AE131" s="11">
        <f>'OddsRatio_working_3-way'!X131^(1/3)*SIN(('OddsRatio_working_3-way'!Y131+4*PI())/3)</f>
        <v>-0.50905747815137714</v>
      </c>
      <c r="AF131" s="11">
        <f>-'OddsRatio_working_3-way'!U131/(3*'OddsRatio_working_3-way'!X131^(1/3))*COS(('OddsRatio_working_3-way'!Y131)/3)</f>
        <v>0.53253308191039805</v>
      </c>
      <c r="AG131" s="11">
        <f>-'OddsRatio_working_3-way'!U131/(3*'OddsRatio_working_3-way'!X131^(1/3))*COS(('OddsRatio_working_3-way'!Y131+2*PI())/3)</f>
        <v>-0.34918033422067085</v>
      </c>
      <c r="AH131" s="11">
        <f>-'OddsRatio_working_3-way'!U131/(3*'OddsRatio_working_3-way'!X131^(1/3))*COS(('OddsRatio_working_3-way'!Y131+4*PI())/3)</f>
        <v>-0.18335274768972731</v>
      </c>
      <c r="AI131" s="11">
        <f>'OddsRatio_working_3-way'!U131/(3*'OddsRatio_working_3-way'!X131^(1/3))*SIN(('OddsRatio_working_3-way'!Y131)/3)</f>
        <v>-9.5740601722706459E-2</v>
      </c>
      <c r="AJ131" s="11">
        <f>'OddsRatio_working_3-way'!U131/(3*'OddsRatio_working_3-way'!X131^(1/3))*SIN(('OddsRatio_working_3-way'!Y131+2*PI())/3)</f>
        <v>-0.41331687642867088</v>
      </c>
      <c r="AK131" s="11">
        <f>'OddsRatio_working_3-way'!U131/(3*'OddsRatio_working_3-way'!X131^(1/3))*SIN(('OddsRatio_working_3-way'!Y131+4*PI())/3)</f>
        <v>0.50905747815137714</v>
      </c>
      <c r="AL131" s="11">
        <f>'OddsRatio_working_3-way'!Z131+'OddsRatio_working_3-way'!AF131</f>
        <v>1.0650661638207961</v>
      </c>
      <c r="AM131" s="11">
        <f>'OddsRatio_working_3-way'!AA131+'OddsRatio_working_3-way'!AG131</f>
        <v>-0.6983606684413417</v>
      </c>
      <c r="AN131" s="11">
        <f>'OddsRatio_working_3-way'!AB131+'OddsRatio_working_3-way'!AH131</f>
        <v>-0.36670549537945463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1.0650661638207961</v>
      </c>
      <c r="AS131" s="11">
        <f>IF(('OddsRatio_working_3-way'!X131=0),IF(Q131&gt;0,-Q131^(1/3),(-Q131)^(1/3)),'OddsRatio_working_3-way'!AM131-'OddsRatio_working_3-way'!R131/3)</f>
        <v>-0.6983606684413417</v>
      </c>
      <c r="AT131" s="11">
        <f>IF(('OddsRatio_working_3-way'!X131=0),IF(Q131&gt;0,-Q131^(1/3),(-Q131)^(1/3)),'OddsRatio_working_3-way'!AN131-'OddsRatio_working_3-way'!R131/3)</f>
        <v>-0.36670549537945463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2.2799999999999998</v>
      </c>
      <c r="B132" s="4">
        <f>IF('True_Odds_Calculator_3-way'!B133="","",'True_Odds_Calculator_3-way'!B133)</f>
        <v>3.44</v>
      </c>
      <c r="C132" s="4">
        <f>IF('True_Odds_Calculator_3-way'!C133="","",'True_Odds_Calculator_3-way'!C133)</f>
        <v>3.34</v>
      </c>
      <c r="D132" s="9">
        <f t="shared" ref="D132:D195" si="39">(K132/(AR132+K132-(AR132*K132)))</f>
        <v>0.42788449594491085</v>
      </c>
      <c r="E132" s="9">
        <f t="shared" ref="E132:E195" si="40">(L132/(AR132+L132-(AR132*L132)))</f>
        <v>0.28178480280939577</v>
      </c>
      <c r="F132" s="9">
        <f t="shared" ref="F132:F195" si="41">(M132/(AR132+M132-(AR132*M132)))</f>
        <v>0.29033070124569349</v>
      </c>
      <c r="G132" s="9">
        <f t="shared" ref="G132:G195" si="42">AR132</f>
        <v>1.0445932062950565</v>
      </c>
      <c r="H132" s="9">
        <f t="shared" ref="H132:H195" si="43">IF(A132="","",1/D132)</f>
        <v>2.3370793040576721</v>
      </c>
      <c r="I132" s="9">
        <f t="shared" ref="I132:I195" si="44">IF(B132="","",1/E132)</f>
        <v>3.5488074233599378</v>
      </c>
      <c r="J132" s="9">
        <f t="shared" ref="J132:J195" si="45">IF(C132="","",1/F132)</f>
        <v>3.444348102730431</v>
      </c>
      <c r="K132" s="11">
        <f t="shared" ref="K132:K195" si="46">1/A132</f>
        <v>0.43859649122807021</v>
      </c>
      <c r="L132" s="11">
        <f t="shared" ref="L132:L195" si="47">1/B132</f>
        <v>0.29069767441860467</v>
      </c>
      <c r="M132" s="11">
        <f t="shared" ref="M132:M195" si="48">1/C132</f>
        <v>0.29940119760479045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-0.27898181604966332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0.23133048468546391</v>
      </c>
      <c r="Q132" s="11">
        <f>2*'OddsRatio_working_3-way'!K132*'OddsRatio_working_3-way'!L132*'OddsRatio_working_3-way'!M132</f>
        <v>7.6346694615664651E-2</v>
      </c>
      <c r="R132" s="11">
        <f t="shared" ref="R132:R195" si="49">O132/N132</f>
        <v>0</v>
      </c>
      <c r="S132" s="11">
        <f t="shared" ref="S132:S195" si="50">P132/N132</f>
        <v>-0.82919556536359817</v>
      </c>
      <c r="T132" s="11">
        <f t="shared" ref="T132:T195" si="51">Q132/N132</f>
        <v>-0.27366190276026336</v>
      </c>
      <c r="U132" s="11">
        <f>'OddsRatio_working_3-way'!S132-'OddsRatio_working_3-way'!R132^2/3</f>
        <v>-0.82919556536359817</v>
      </c>
      <c r="V132" s="11">
        <f>'OddsRatio_working_3-way'!S132*'OddsRatio_working_3-way'!R132/3-2*'OddsRatio_working_3-way'!R132^3/27-'OddsRatio_working_3-way'!T132</f>
        <v>0.27366190276026336</v>
      </c>
      <c r="W132" s="11">
        <f>'OddsRatio_working_3-way'!V132^2+4*'OddsRatio_working_3-way'!U132^3/27</f>
        <v>-9.5722867899205033E-3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0.14531270059107734</v>
      </c>
      <c r="Y132" s="11">
        <f>IF('OddsRatio_working_3-way'!W132&gt;=0,IF('OddsRatio_working_3-way'!V132+SQRT('OddsRatio_working_3-way'!W132)&gt;0,0,PI()),ACOS('OddsRatio_working_3-way'!V132/(2*'OddsRatio_working_3-way'!X132)))</f>
        <v>0.34335339255535668</v>
      </c>
      <c r="Z132" s="11">
        <f>'OddsRatio_working_3-way'!X132^(1/3)*COS('OddsRatio_working_3-way'!Y132/3)</f>
        <v>0.52229660314752824</v>
      </c>
      <c r="AA132" s="11">
        <f>'OddsRatio_working_3-way'!X132^(1/3)*COS(('OddsRatio_working_3-way'!Y132+2*PI())/3)</f>
        <v>-0.31314431196220266</v>
      </c>
      <c r="AB132" s="11">
        <f>'OddsRatio_working_3-way'!X132^(1/3)*COS(('OddsRatio_working_3-way'!Y132+4*PI())/3)</f>
        <v>-0.20915229118532544</v>
      </c>
      <c r="AC132" s="11">
        <f>'OddsRatio_working_3-way'!X132^(1/3)*SIN('OddsRatio_working_3-way'!Y132/3)</f>
        <v>6.0039821189103192E-2</v>
      </c>
      <c r="AD132" s="11">
        <f>'OddsRatio_working_3-way'!X132^(1/3)*SIN(('OddsRatio_working_3-way'!Y132+2*PI())/3)</f>
        <v>0.42230221604152723</v>
      </c>
      <c r="AE132" s="11">
        <f>'OddsRatio_working_3-way'!X132^(1/3)*SIN(('OddsRatio_working_3-way'!Y132+4*PI())/3)</f>
        <v>-0.4823420372306304</v>
      </c>
      <c r="AF132" s="11">
        <f>-'OddsRatio_working_3-way'!U132/(3*'OddsRatio_working_3-way'!X132^(1/3))*COS(('OddsRatio_working_3-way'!Y132)/3)</f>
        <v>0.52229660314752835</v>
      </c>
      <c r="AG132" s="11">
        <f>-'OddsRatio_working_3-way'!U132/(3*'OddsRatio_working_3-way'!X132^(1/3))*COS(('OddsRatio_working_3-way'!Y132+2*PI())/3)</f>
        <v>-0.31314431196220271</v>
      </c>
      <c r="AH132" s="11">
        <f>-'OddsRatio_working_3-way'!U132/(3*'OddsRatio_working_3-way'!X132^(1/3))*COS(('OddsRatio_working_3-way'!Y132+4*PI())/3)</f>
        <v>-0.2091522911853255</v>
      </c>
      <c r="AI132" s="11">
        <f>'OddsRatio_working_3-way'!U132/(3*'OddsRatio_working_3-way'!X132^(1/3))*SIN(('OddsRatio_working_3-way'!Y132)/3)</f>
        <v>-6.0039821189103205E-2</v>
      </c>
      <c r="AJ132" s="11">
        <f>'OddsRatio_working_3-way'!U132/(3*'OddsRatio_working_3-way'!X132^(1/3))*SIN(('OddsRatio_working_3-way'!Y132+2*PI())/3)</f>
        <v>-0.42230221604152735</v>
      </c>
      <c r="AK132" s="11">
        <f>'OddsRatio_working_3-way'!U132/(3*'OddsRatio_working_3-way'!X132^(1/3))*SIN(('OddsRatio_working_3-way'!Y132+4*PI())/3)</f>
        <v>0.48234203723063052</v>
      </c>
      <c r="AL132" s="11">
        <f>'OddsRatio_working_3-way'!Z132+'OddsRatio_working_3-way'!AF132</f>
        <v>1.0445932062950565</v>
      </c>
      <c r="AM132" s="11">
        <f>'OddsRatio_working_3-way'!AA132+'OddsRatio_working_3-way'!AG132</f>
        <v>-0.62628862392440543</v>
      </c>
      <c r="AN132" s="11">
        <f>'OddsRatio_working_3-way'!AB132+'OddsRatio_working_3-way'!AH132</f>
        <v>-0.41830458237065093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1.0445932062950565</v>
      </c>
      <c r="AS132" s="11">
        <f>IF(('OddsRatio_working_3-way'!X132=0),IF(Q132&gt;0,-Q132^(1/3),(-Q132)^(1/3)),'OddsRatio_working_3-way'!AM132-'OddsRatio_working_3-way'!R132/3)</f>
        <v>-0.62628862392440543</v>
      </c>
      <c r="AT132" s="11">
        <f>IF(('OddsRatio_working_3-way'!X132=0),IF(Q132&gt;0,-Q132^(1/3),(-Q132)^(1/3)),'OddsRatio_working_3-way'!AN132-'OddsRatio_working_3-way'!R132/3)</f>
        <v>-0.41830458237065093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2.08</v>
      </c>
      <c r="B133" s="4">
        <f>IF('True_Odds_Calculator_3-way'!B134="","",'True_Odds_Calculator_3-way'!B134)</f>
        <v>3.7</v>
      </c>
      <c r="C133" s="4">
        <f>IF('True_Odds_Calculator_3-way'!C134="","",'True_Odds_Calculator_3-way'!C134)</f>
        <v>3.61</v>
      </c>
      <c r="D133" s="9">
        <f t="shared" si="39"/>
        <v>0.46989000631897837</v>
      </c>
      <c r="E133" s="9">
        <f t="shared" si="40"/>
        <v>0.261753102806704</v>
      </c>
      <c r="F133" s="9">
        <f t="shared" si="41"/>
        <v>0.26835689087431752</v>
      </c>
      <c r="G133" s="9">
        <f t="shared" si="42"/>
        <v>1.0445903937962977</v>
      </c>
      <c r="H133" s="9">
        <f t="shared" si="43"/>
        <v>2.1281576253000023</v>
      </c>
      <c r="I133" s="9">
        <f t="shared" si="44"/>
        <v>3.8203940632500042</v>
      </c>
      <c r="J133" s="9">
        <f t="shared" si="45"/>
        <v>3.7263809278083371</v>
      </c>
      <c r="K133" s="11">
        <f t="shared" si="46"/>
        <v>0.48076923076923073</v>
      </c>
      <c r="L133" s="11">
        <f t="shared" si="47"/>
        <v>0.27027027027027023</v>
      </c>
      <c r="M133" s="11">
        <f t="shared" si="48"/>
        <v>0.2770083102493075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-0.27394019845543394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0.23000040313059705</v>
      </c>
      <c r="Q133" s="11">
        <f>2*'OddsRatio_working_3-way'!K133*'OddsRatio_working_3-way'!L133*'OddsRatio_working_3-way'!M133</f>
        <v>7.1987606613645394E-2</v>
      </c>
      <c r="R133" s="11">
        <f t="shared" si="49"/>
        <v>0</v>
      </c>
      <c r="S133" s="11">
        <f t="shared" si="50"/>
        <v>-0.83960077574381531</v>
      </c>
      <c r="T133" s="11">
        <f t="shared" si="51"/>
        <v>-0.26278584530322857</v>
      </c>
      <c r="U133" s="11">
        <f>'OddsRatio_working_3-way'!S133-'OddsRatio_working_3-way'!R133^2/3</f>
        <v>-0.83960077574381531</v>
      </c>
      <c r="V133" s="11">
        <f>'OddsRatio_working_3-way'!S133*'OddsRatio_working_3-way'!R133/3-2*'OddsRatio_working_3-way'!R133^3/27-'OddsRatio_working_3-way'!T133</f>
        <v>0.26278584530322857</v>
      </c>
      <c r="W133" s="11">
        <f>'OddsRatio_working_3-way'!V133^2+4*'OddsRatio_working_3-way'!U133^3/27</f>
        <v>-1.8626462273970856E-2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0.1480564611606863</v>
      </c>
      <c r="Y133" s="11">
        <f>IF('OddsRatio_working_3-way'!W133&gt;=0,IF('OddsRatio_working_3-way'!V133+SQRT('OddsRatio_working_3-way'!W133)&gt;0,0,PI()),ACOS('OddsRatio_working_3-way'!V133/(2*'OddsRatio_working_3-way'!X133)))</f>
        <v>0.47901041049933157</v>
      </c>
      <c r="Z133" s="11">
        <f>'OddsRatio_working_3-way'!X133^(1/3)*COS('OddsRatio_working_3-way'!Y133/3)</f>
        <v>0.52229519689814885</v>
      </c>
      <c r="AA133" s="11">
        <f>'OddsRatio_working_3-way'!X133^(1/3)*COS(('OddsRatio_working_3-way'!Y133+2*PI())/3)</f>
        <v>-0.33398982115539155</v>
      </c>
      <c r="AB133" s="11">
        <f>'OddsRatio_working_3-way'!X133^(1/3)*COS(('OddsRatio_working_3-way'!Y133+4*PI())/3)</f>
        <v>-0.18830537574275741</v>
      </c>
      <c r="AC133" s="11">
        <f>'OddsRatio_working_3-way'!X133^(1/3)*SIN('OddsRatio_working_3-way'!Y133/3)</f>
        <v>8.4110953775725944E-2</v>
      </c>
      <c r="AD133" s="11">
        <f>'OddsRatio_working_3-way'!X133^(1/3)*SIN(('OddsRatio_working_3-way'!Y133+2*PI())/3)</f>
        <v>0.41026543190052939</v>
      </c>
      <c r="AE133" s="11">
        <f>'OddsRatio_working_3-way'!X133^(1/3)*SIN(('OddsRatio_working_3-way'!Y133+4*PI())/3)</f>
        <v>-0.49437638567625514</v>
      </c>
      <c r="AF133" s="11">
        <f>-'OddsRatio_working_3-way'!U133/(3*'OddsRatio_working_3-way'!X133^(1/3))*COS(('OddsRatio_working_3-way'!Y133)/3)</f>
        <v>0.52229519689814896</v>
      </c>
      <c r="AG133" s="11">
        <f>-'OddsRatio_working_3-way'!U133/(3*'OddsRatio_working_3-way'!X133^(1/3))*COS(('OddsRatio_working_3-way'!Y133+2*PI())/3)</f>
        <v>-0.33398982115539166</v>
      </c>
      <c r="AH133" s="11">
        <f>-'OddsRatio_working_3-way'!U133/(3*'OddsRatio_working_3-way'!X133^(1/3))*COS(('OddsRatio_working_3-way'!Y133+4*PI())/3)</f>
        <v>-0.18830537574275744</v>
      </c>
      <c r="AI133" s="11">
        <f>'OddsRatio_working_3-way'!U133/(3*'OddsRatio_working_3-way'!X133^(1/3))*SIN(('OddsRatio_working_3-way'!Y133)/3)</f>
        <v>-8.4110953775725958E-2</v>
      </c>
      <c r="AJ133" s="11">
        <f>'OddsRatio_working_3-way'!U133/(3*'OddsRatio_working_3-way'!X133^(1/3))*SIN(('OddsRatio_working_3-way'!Y133+2*PI())/3)</f>
        <v>-0.41026543190052944</v>
      </c>
      <c r="AK133" s="11">
        <f>'OddsRatio_working_3-way'!U133/(3*'OddsRatio_working_3-way'!X133^(1/3))*SIN(('OddsRatio_working_3-way'!Y133+4*PI())/3)</f>
        <v>0.49437638567625525</v>
      </c>
      <c r="AL133" s="11">
        <f>'OddsRatio_working_3-way'!Z133+'OddsRatio_working_3-way'!AF133</f>
        <v>1.0445903937962977</v>
      </c>
      <c r="AM133" s="11">
        <f>'OddsRatio_working_3-way'!AA133+'OddsRatio_working_3-way'!AG133</f>
        <v>-0.66797964231078322</v>
      </c>
      <c r="AN133" s="11">
        <f>'OddsRatio_working_3-way'!AB133+'OddsRatio_working_3-way'!AH133</f>
        <v>-0.37661075148551482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1.0445903937962977</v>
      </c>
      <c r="AS133" s="11">
        <f>IF(('OddsRatio_working_3-way'!X133=0),IF(Q133&gt;0,-Q133^(1/3),(-Q133)^(1/3)),'OddsRatio_working_3-way'!AM133-'OddsRatio_working_3-way'!R133/3)</f>
        <v>-0.66797964231078322</v>
      </c>
      <c r="AT133" s="11">
        <f>IF(('OddsRatio_working_3-way'!X133=0),IF(Q133&gt;0,-Q133^(1/3),(-Q133)^(1/3)),'OddsRatio_working_3-way'!AN133-'OddsRatio_working_3-way'!R133/3)</f>
        <v>-0.37661075148551482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2.2000000000000002</v>
      </c>
      <c r="B134" s="4">
        <f>IF('True_Odds_Calculator_3-way'!B135="","",'True_Odds_Calculator_3-way'!B135)</f>
        <v>3.43</v>
      </c>
      <c r="C134" s="4">
        <f>IF('True_Odds_Calculator_3-way'!C135="","",'True_Odds_Calculator_3-way'!C135)</f>
        <v>3.55</v>
      </c>
      <c r="D134" s="9">
        <f t="shared" si="39"/>
        <v>0.44401245828231223</v>
      </c>
      <c r="E134" s="9">
        <f t="shared" si="40"/>
        <v>0.28283079811318546</v>
      </c>
      <c r="F134" s="9">
        <f t="shared" si="41"/>
        <v>0.27315674360450198</v>
      </c>
      <c r="G134" s="9">
        <f t="shared" si="42"/>
        <v>1.0434908813680543</v>
      </c>
      <c r="H134" s="9">
        <f t="shared" si="43"/>
        <v>2.2521890576416652</v>
      </c>
      <c r="I134" s="9">
        <f t="shared" si="44"/>
        <v>3.5356828417243729</v>
      </c>
      <c r="J134" s="9">
        <f t="shared" si="45"/>
        <v>3.6609017474885386</v>
      </c>
      <c r="K134" s="11">
        <f t="shared" si="46"/>
        <v>0.45454545454545453</v>
      </c>
      <c r="L134" s="11">
        <f t="shared" si="47"/>
        <v>0.29154518950437314</v>
      </c>
      <c r="M134" s="11">
        <f t="shared" si="48"/>
        <v>0.28169014084507044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-0.2775764046244068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0.23069772997913271</v>
      </c>
      <c r="Q134" s="11">
        <f>2*'OddsRatio_working_3-way'!K134*'OddsRatio_working_3-way'!L134*'OddsRatio_working_3-way'!M134</f>
        <v>7.465945954017239E-2</v>
      </c>
      <c r="R134" s="11">
        <f t="shared" si="49"/>
        <v>0</v>
      </c>
      <c r="S134" s="11">
        <f t="shared" si="50"/>
        <v>-0.83111433873961149</v>
      </c>
      <c r="T134" s="11">
        <f t="shared" si="51"/>
        <v>-0.26896904166330465</v>
      </c>
      <c r="U134" s="11">
        <f>'OddsRatio_working_3-way'!S134-'OddsRatio_working_3-way'!R134^2/3</f>
        <v>-0.83111433873961149</v>
      </c>
      <c r="V134" s="11">
        <f>'OddsRatio_working_3-way'!S134*'OddsRatio_working_3-way'!R134/3-2*'OddsRatio_working_3-way'!R134^3/27-'OddsRatio_working_3-way'!T134</f>
        <v>0.26896904166330465</v>
      </c>
      <c r="W134" s="11">
        <f>'OddsRatio_working_3-way'!V134^2+4*'OddsRatio_working_3-way'!U134^3/27</f>
        <v>-1.2706483843974492E-2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0.14581737655133131</v>
      </c>
      <c r="Y134" s="11">
        <f>IF('OddsRatio_working_3-way'!W134&gt;=0,IF('OddsRatio_working_3-way'!V134+SQRT('OddsRatio_working_3-way'!W134)&gt;0,0,PI()),ACOS('OddsRatio_working_3-way'!V134/(2*'OddsRatio_working_3-way'!X134)))</f>
        <v>0.39685673888197281</v>
      </c>
      <c r="Z134" s="11">
        <f>'OddsRatio_working_3-way'!X134^(1/3)*COS('OddsRatio_working_3-way'!Y134/3)</f>
        <v>0.52174544068402717</v>
      </c>
      <c r="AA134" s="11">
        <f>'OddsRatio_working_3-way'!X134^(1/3)*COS(('OddsRatio_working_3-way'!Y134+2*PI())/3)</f>
        <v>-0.32099639312549899</v>
      </c>
      <c r="AB134" s="11">
        <f>'OddsRatio_working_3-way'!X134^(1/3)*COS(('OddsRatio_working_3-way'!Y134+4*PI())/3)</f>
        <v>-0.20074904755852824</v>
      </c>
      <c r="AC134" s="11">
        <f>'OddsRatio_working_3-way'!X134^(1/3)*SIN('OddsRatio_working_3-way'!Y134/3)</f>
        <v>6.9424837332428699E-2</v>
      </c>
      <c r="AD134" s="11">
        <f>'OddsRatio_working_3-way'!X134^(1/3)*SIN(('OddsRatio_working_3-way'!Y134+2*PI())/3)</f>
        <v>0.41713238727486018</v>
      </c>
      <c r="AE134" s="11">
        <f>'OddsRatio_working_3-way'!X134^(1/3)*SIN(('OddsRatio_working_3-way'!Y134+4*PI())/3)</f>
        <v>-0.48655722460728879</v>
      </c>
      <c r="AF134" s="11">
        <f>-'OddsRatio_working_3-way'!U134/(3*'OddsRatio_working_3-way'!X134^(1/3))*COS(('OddsRatio_working_3-way'!Y134)/3)</f>
        <v>0.52174544068402706</v>
      </c>
      <c r="AG134" s="11">
        <f>-'OddsRatio_working_3-way'!U134/(3*'OddsRatio_working_3-way'!X134^(1/3))*COS(('OddsRatio_working_3-way'!Y134+2*PI())/3)</f>
        <v>-0.32099639312549894</v>
      </c>
      <c r="AH134" s="11">
        <f>-'OddsRatio_working_3-way'!U134/(3*'OddsRatio_working_3-way'!X134^(1/3))*COS(('OddsRatio_working_3-way'!Y134+4*PI())/3)</f>
        <v>-0.20074904755852818</v>
      </c>
      <c r="AI134" s="11">
        <f>'OddsRatio_working_3-way'!U134/(3*'OddsRatio_working_3-way'!X134^(1/3))*SIN(('OddsRatio_working_3-way'!Y134)/3)</f>
        <v>-6.9424837332428685E-2</v>
      </c>
      <c r="AJ134" s="11">
        <f>'OddsRatio_working_3-way'!U134/(3*'OddsRatio_working_3-way'!X134^(1/3))*SIN(('OddsRatio_working_3-way'!Y134+2*PI())/3)</f>
        <v>-0.41713238727486007</v>
      </c>
      <c r="AK134" s="11">
        <f>'OddsRatio_working_3-way'!U134/(3*'OddsRatio_working_3-way'!X134^(1/3))*SIN(('OddsRatio_working_3-way'!Y134+4*PI())/3)</f>
        <v>0.48655722460728867</v>
      </c>
      <c r="AL134" s="11">
        <f>'OddsRatio_working_3-way'!Z134+'OddsRatio_working_3-way'!AF134</f>
        <v>1.0434908813680543</v>
      </c>
      <c r="AM134" s="11">
        <f>'OddsRatio_working_3-way'!AA134+'OddsRatio_working_3-way'!AG134</f>
        <v>-0.64199278625099798</v>
      </c>
      <c r="AN134" s="11">
        <f>'OddsRatio_working_3-way'!AB134+'OddsRatio_working_3-way'!AH134</f>
        <v>-0.40149809511705642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1.0434908813680543</v>
      </c>
      <c r="AS134" s="11">
        <f>IF(('OddsRatio_working_3-way'!X134=0),IF(Q134&gt;0,-Q134^(1/3),(-Q134)^(1/3)),'OddsRatio_working_3-way'!AM134-'OddsRatio_working_3-way'!R134/3)</f>
        <v>-0.64199278625099798</v>
      </c>
      <c r="AT134" s="11">
        <f>IF(('OddsRatio_working_3-way'!X134=0),IF(Q134&gt;0,-Q134^(1/3),(-Q134)^(1/3)),'OddsRatio_working_3-way'!AN134-'OddsRatio_working_3-way'!R134/3)</f>
        <v>-0.40149809511705642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1.59</v>
      </c>
      <c r="B135" s="4">
        <f>IF('True_Odds_Calculator_3-way'!B136="","",'True_Odds_Calculator_3-way'!B136)</f>
        <v>4.33</v>
      </c>
      <c r="C135" s="4">
        <f>IF('True_Odds_Calculator_3-way'!C136="","",'True_Odds_Calculator_3-way'!C136)</f>
        <v>5.3</v>
      </c>
      <c r="D135" s="9">
        <f t="shared" si="39"/>
        <v>0.60841505818701758</v>
      </c>
      <c r="E135" s="9">
        <f t="shared" si="40"/>
        <v>0.21586124138454926</v>
      </c>
      <c r="F135" s="9">
        <f t="shared" si="41"/>
        <v>0.17572370042843311</v>
      </c>
      <c r="G135" s="9">
        <f t="shared" si="42"/>
        <v>1.090872558588831</v>
      </c>
      <c r="H135" s="9">
        <f t="shared" si="43"/>
        <v>1.6436148095674108</v>
      </c>
      <c r="I135" s="9">
        <f t="shared" si="44"/>
        <v>4.6326056201008079</v>
      </c>
      <c r="J135" s="9">
        <f t="shared" si="45"/>
        <v>5.6907520019319726</v>
      </c>
      <c r="K135" s="11">
        <f t="shared" si="46"/>
        <v>0.62893081761006286</v>
      </c>
      <c r="L135" s="11">
        <f t="shared" si="47"/>
        <v>0.23094688221709006</v>
      </c>
      <c r="M135" s="11">
        <f t="shared" si="48"/>
        <v>0.18867924528301888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-0.23152815471878996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0.22527392569413557</v>
      </c>
      <c r="Q135" s="11">
        <f>2*'OddsRatio_working_3-way'!K135*'OddsRatio_working_3-way'!L135*'OddsRatio_working_3-way'!M135</f>
        <v>5.4811174134826175E-2</v>
      </c>
      <c r="R135" s="11">
        <f t="shared" si="49"/>
        <v>0</v>
      </c>
      <c r="S135" s="11">
        <f t="shared" si="50"/>
        <v>-0.97298717716534011</v>
      </c>
      <c r="T135" s="11">
        <f t="shared" si="51"/>
        <v>-0.23673653945628714</v>
      </c>
      <c r="U135" s="11">
        <f>'OddsRatio_working_3-way'!S135-'OddsRatio_working_3-way'!R135^2/3</f>
        <v>-0.97298717716534011</v>
      </c>
      <c r="V135" s="11">
        <f>'OddsRatio_working_3-way'!S135*'OddsRatio_working_3-way'!R135/3-2*'OddsRatio_working_3-way'!R135^3/27-'OddsRatio_working_3-way'!T135</f>
        <v>0.23673653945628714</v>
      </c>
      <c r="W135" s="11">
        <f>'OddsRatio_working_3-way'!V135^2+4*'OddsRatio_working_3-way'!U135^3/27</f>
        <v>-8.041964766132112E-2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0.18470506001126452</v>
      </c>
      <c r="Y135" s="11">
        <f>IF('OddsRatio_working_3-way'!W135&gt;=0,IF('OddsRatio_working_3-way'!V135+SQRT('OddsRatio_working_3-way'!W135)&gt;0,0,PI()),ACOS('OddsRatio_working_3-way'!V135/(2*'OddsRatio_working_3-way'!X135)))</f>
        <v>0.87519109418958108</v>
      </c>
      <c r="Z135" s="11">
        <f>'OddsRatio_working_3-way'!X135^(1/3)*COS('OddsRatio_working_3-way'!Y135/3)</f>
        <v>0.54543627929441552</v>
      </c>
      <c r="AA135" s="11">
        <f>'OddsRatio_working_3-way'!X135^(1/3)*COS(('OddsRatio_working_3-way'!Y135+2*PI())/3)</f>
        <v>-0.41456750768751055</v>
      </c>
      <c r="AB135" s="11">
        <f>'OddsRatio_working_3-way'!X135^(1/3)*COS(('OddsRatio_working_3-way'!Y135+4*PI())/3)</f>
        <v>-0.1308687716069051</v>
      </c>
      <c r="AC135" s="11">
        <f>'OddsRatio_working_3-way'!X135^(1/3)*SIN('OddsRatio_working_3-way'!Y135/3)</f>
        <v>0.16379354164489413</v>
      </c>
      <c r="AD135" s="11">
        <f>'OddsRatio_working_3-way'!X135^(1/3)*SIN(('OddsRatio_working_3-way'!Y135+2*PI())/3)</f>
        <v>0.39046490319218091</v>
      </c>
      <c r="AE135" s="11">
        <f>'OddsRatio_working_3-way'!X135^(1/3)*SIN(('OddsRatio_working_3-way'!Y135+4*PI())/3)</f>
        <v>-0.55425844483707509</v>
      </c>
      <c r="AF135" s="11">
        <f>-'OddsRatio_working_3-way'!U135/(3*'OddsRatio_working_3-way'!X135^(1/3))*COS(('OddsRatio_working_3-way'!Y135)/3)</f>
        <v>0.54543627929441552</v>
      </c>
      <c r="AG135" s="11">
        <f>-'OddsRatio_working_3-way'!U135/(3*'OddsRatio_working_3-way'!X135^(1/3))*COS(('OddsRatio_working_3-way'!Y135+2*PI())/3)</f>
        <v>-0.41456750768751055</v>
      </c>
      <c r="AH135" s="11">
        <f>-'OddsRatio_working_3-way'!U135/(3*'OddsRatio_working_3-way'!X135^(1/3))*COS(('OddsRatio_working_3-way'!Y135+4*PI())/3)</f>
        <v>-0.1308687716069051</v>
      </c>
      <c r="AI135" s="11">
        <f>'OddsRatio_working_3-way'!U135/(3*'OddsRatio_working_3-way'!X135^(1/3))*SIN(('OddsRatio_working_3-way'!Y135)/3)</f>
        <v>-0.16379354164489413</v>
      </c>
      <c r="AJ135" s="11">
        <f>'OddsRatio_working_3-way'!U135/(3*'OddsRatio_working_3-way'!X135^(1/3))*SIN(('OddsRatio_working_3-way'!Y135+2*PI())/3)</f>
        <v>-0.39046490319218091</v>
      </c>
      <c r="AK135" s="11">
        <f>'OddsRatio_working_3-way'!U135/(3*'OddsRatio_working_3-way'!X135^(1/3))*SIN(('OddsRatio_working_3-way'!Y135+4*PI())/3)</f>
        <v>0.55425844483707509</v>
      </c>
      <c r="AL135" s="11">
        <f>'OddsRatio_working_3-way'!Z135+'OddsRatio_working_3-way'!AF135</f>
        <v>1.090872558588831</v>
      </c>
      <c r="AM135" s="11">
        <f>'OddsRatio_working_3-way'!AA135+'OddsRatio_working_3-way'!AG135</f>
        <v>-0.8291350153750211</v>
      </c>
      <c r="AN135" s="11">
        <f>'OddsRatio_working_3-way'!AB135+'OddsRatio_working_3-way'!AH135</f>
        <v>-0.26173754321381021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1.090872558588831</v>
      </c>
      <c r="AS135" s="11">
        <f>IF(('OddsRatio_working_3-way'!X135=0),IF(Q135&gt;0,-Q135^(1/3),(-Q135)^(1/3)),'OddsRatio_working_3-way'!AM135-'OddsRatio_working_3-way'!R135/3)</f>
        <v>-0.8291350153750211</v>
      </c>
      <c r="AT135" s="11">
        <f>IF(('OddsRatio_working_3-way'!X135=0),IF(Q135&gt;0,-Q135^(1/3),(-Q135)^(1/3)),'OddsRatio_working_3-way'!AN135-'OddsRatio_working_3-way'!R135/3)</f>
        <v>-0.26173754321381021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1.38</v>
      </c>
      <c r="B136" s="4">
        <f>IF('True_Odds_Calculator_3-way'!B137="","",'True_Odds_Calculator_3-way'!B137)</f>
        <v>5.0999999999999996</v>
      </c>
      <c r="C136" s="4">
        <f>IF('True_Odds_Calculator_3-way'!C137="","",'True_Odds_Calculator_3-way'!C137)</f>
        <v>7.75</v>
      </c>
      <c r="D136" s="9">
        <f t="shared" si="39"/>
        <v>0.70277458801534909</v>
      </c>
      <c r="E136" s="9">
        <f t="shared" si="40"/>
        <v>0.17975244145282884</v>
      </c>
      <c r="F136" s="9">
        <f t="shared" si="41"/>
        <v>0.1174729705318219</v>
      </c>
      <c r="G136" s="9">
        <f t="shared" si="42"/>
        <v>1.1129772620415666</v>
      </c>
      <c r="H136" s="9">
        <f t="shared" si="43"/>
        <v>1.4229313595757951</v>
      </c>
      <c r="I136" s="9">
        <f t="shared" si="44"/>
        <v>5.5632067743704212</v>
      </c>
      <c r="J136" s="9">
        <f t="shared" si="45"/>
        <v>8.5125965187805726</v>
      </c>
      <c r="K136" s="11">
        <f t="shared" si="46"/>
        <v>0.7246376811594204</v>
      </c>
      <c r="L136" s="11">
        <f t="shared" si="47"/>
        <v>0.19607843137254904</v>
      </c>
      <c r="M136" s="11">
        <f t="shared" si="48"/>
        <v>0.12903225806451613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-0.19280587410279659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0.20588693635471961</v>
      </c>
      <c r="Q136" s="11">
        <f>2*'OddsRatio_working_3-way'!K136*'OddsRatio_working_3-way'!L136*'OddsRatio_working_3-way'!M136</f>
        <v>3.6667308344562707E-2</v>
      </c>
      <c r="R136" s="11">
        <f t="shared" si="49"/>
        <v>0</v>
      </c>
      <c r="S136" s="11">
        <f t="shared" si="50"/>
        <v>-1.0678457661769616</v>
      </c>
      <c r="T136" s="11">
        <f t="shared" si="51"/>
        <v>-0.1901773403698952</v>
      </c>
      <c r="U136" s="11">
        <f>'OddsRatio_working_3-way'!S136-'OddsRatio_working_3-way'!R136^2/3</f>
        <v>-1.0678457661769616</v>
      </c>
      <c r="V136" s="11">
        <f>'OddsRatio_working_3-way'!S136*'OddsRatio_working_3-way'!R136/3-2*'OddsRatio_working_3-way'!R136^3/27-'OddsRatio_working_3-way'!T136</f>
        <v>0.1901773403698952</v>
      </c>
      <c r="W136" s="11">
        <f>'OddsRatio_working_3-way'!V136^2+4*'OddsRatio_working_3-way'!U136^3/27</f>
        <v>-0.14422646658950802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0.21236400788485499</v>
      </c>
      <c r="Y136" s="11">
        <f>IF('OddsRatio_working_3-way'!W136&gt;=0,IF('OddsRatio_working_3-way'!V136+SQRT('OddsRatio_working_3-way'!W136)&gt;0,0,PI()),ACOS('OddsRatio_working_3-way'!V136/(2*'OddsRatio_working_3-way'!X136)))</f>
        <v>1.1065347658781222</v>
      </c>
      <c r="Z136" s="11">
        <f>'OddsRatio_working_3-way'!X136^(1/3)*COS('OddsRatio_working_3-way'!Y136/3)</f>
        <v>0.55648863102078339</v>
      </c>
      <c r="AA136" s="11">
        <f>'OddsRatio_working_3-way'!X136^(1/3)*COS(('OddsRatio_working_3-way'!Y136+2*PI())/3)</f>
        <v>-0.46452835723888003</v>
      </c>
      <c r="AB136" s="11">
        <f>'OddsRatio_working_3-way'!X136^(1/3)*COS(('OddsRatio_working_3-way'!Y136+4*PI())/3)</f>
        <v>-9.1960273781903509E-2</v>
      </c>
      <c r="AC136" s="11">
        <f>'OddsRatio_working_3-way'!X136^(1/3)*SIN('OddsRatio_working_3-way'!Y136/3)</f>
        <v>0.21510228327534867</v>
      </c>
      <c r="AD136" s="11">
        <f>'OddsRatio_working_3-way'!X136^(1/3)*SIN(('OddsRatio_working_3-way'!Y136+2*PI())/3)</f>
        <v>0.37438214974354928</v>
      </c>
      <c r="AE136" s="11">
        <f>'OddsRatio_working_3-way'!X136^(1/3)*SIN(('OddsRatio_working_3-way'!Y136+4*PI())/3)</f>
        <v>-0.58948443301889775</v>
      </c>
      <c r="AF136" s="11">
        <f>-'OddsRatio_working_3-way'!U136/(3*'OddsRatio_working_3-way'!X136^(1/3))*COS(('OddsRatio_working_3-way'!Y136)/3)</f>
        <v>0.55648863102078328</v>
      </c>
      <c r="AG136" s="11">
        <f>-'OddsRatio_working_3-way'!U136/(3*'OddsRatio_working_3-way'!X136^(1/3))*COS(('OddsRatio_working_3-way'!Y136+2*PI())/3)</f>
        <v>-0.46452835723887997</v>
      </c>
      <c r="AH136" s="11">
        <f>-'OddsRatio_working_3-way'!U136/(3*'OddsRatio_working_3-way'!X136^(1/3))*COS(('OddsRatio_working_3-way'!Y136+4*PI())/3)</f>
        <v>-9.1960273781903482E-2</v>
      </c>
      <c r="AI136" s="11">
        <f>'OddsRatio_working_3-way'!U136/(3*'OddsRatio_working_3-way'!X136^(1/3))*SIN(('OddsRatio_working_3-way'!Y136)/3)</f>
        <v>-0.21510228327534861</v>
      </c>
      <c r="AJ136" s="11">
        <f>'OddsRatio_working_3-way'!U136/(3*'OddsRatio_working_3-way'!X136^(1/3))*SIN(('OddsRatio_working_3-way'!Y136+2*PI())/3)</f>
        <v>-0.37438214974354916</v>
      </c>
      <c r="AK136" s="11">
        <f>'OddsRatio_working_3-way'!U136/(3*'OddsRatio_working_3-way'!X136^(1/3))*SIN(('OddsRatio_working_3-way'!Y136+4*PI())/3)</f>
        <v>0.58948443301889764</v>
      </c>
      <c r="AL136" s="11">
        <f>'OddsRatio_working_3-way'!Z136+'OddsRatio_working_3-way'!AF136</f>
        <v>1.1129772620415666</v>
      </c>
      <c r="AM136" s="11">
        <f>'OddsRatio_working_3-way'!AA136+'OddsRatio_working_3-way'!AG136</f>
        <v>-0.92905671447775995</v>
      </c>
      <c r="AN136" s="11">
        <f>'OddsRatio_working_3-way'!AB136+'OddsRatio_working_3-way'!AH136</f>
        <v>-0.18392054756380699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1.1129772620415666</v>
      </c>
      <c r="AS136" s="11">
        <f>IF(('OddsRatio_working_3-way'!X136=0),IF(Q136&gt;0,-Q136^(1/3),(-Q136)^(1/3)),'OddsRatio_working_3-way'!AM136-'OddsRatio_working_3-way'!R136/3)</f>
        <v>-0.92905671447775995</v>
      </c>
      <c r="AT136" s="11">
        <f>IF(('OddsRatio_working_3-way'!X136=0),IF(Q136&gt;0,-Q136^(1/3),(-Q136)^(1/3)),'OddsRatio_working_3-way'!AN136-'OddsRatio_working_3-way'!R136/3)</f>
        <v>-0.18392054756380699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4</v>
      </c>
      <c r="B137" s="4">
        <f>IF('True_Odds_Calculator_3-way'!B138="","",'True_Odds_Calculator_3-way'!B138)</f>
        <v>4.03</v>
      </c>
      <c r="C137" s="4">
        <f>IF('True_Odds_Calculator_3-way'!C138="","",'True_Odds_Calculator_3-way'!C138)</f>
        <v>1.82</v>
      </c>
      <c r="D137" s="9">
        <f t="shared" si="39"/>
        <v>0.23577659205100995</v>
      </c>
      <c r="E137" s="9">
        <f t="shared" si="40"/>
        <v>0.23398839794205192</v>
      </c>
      <c r="F137" s="9">
        <f t="shared" si="41"/>
        <v>0.53023501000693807</v>
      </c>
      <c r="G137" s="9">
        <f t="shared" si="42"/>
        <v>1.0804343797109588</v>
      </c>
      <c r="H137" s="9">
        <f t="shared" si="43"/>
        <v>4.2413031391328762</v>
      </c>
      <c r="I137" s="9">
        <f t="shared" si="44"/>
        <v>4.2737161705242057</v>
      </c>
      <c r="J137" s="9">
        <f t="shared" si="45"/>
        <v>1.8859561913629865</v>
      </c>
      <c r="K137" s="11">
        <f t="shared" si="46"/>
        <v>0.25</v>
      </c>
      <c r="L137" s="11">
        <f t="shared" si="47"/>
        <v>0.24813895781637715</v>
      </c>
      <c r="M137" s="11">
        <f t="shared" si="48"/>
        <v>0.54945054945054939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-0.2540629345840264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0.23348239849480545</v>
      </c>
      <c r="Q137" s="11">
        <f>2*'OddsRatio_working_3-way'!K137*'OddsRatio_working_3-way'!L137*'OddsRatio_working_3-way'!M137</f>
        <v>6.8170043356147556E-2</v>
      </c>
      <c r="R137" s="11">
        <f t="shared" si="49"/>
        <v>0</v>
      </c>
      <c r="S137" s="11">
        <f t="shared" si="50"/>
        <v>-0.91899433845823608</v>
      </c>
      <c r="T137" s="11">
        <f t="shared" si="51"/>
        <v>-0.26831951487831701</v>
      </c>
      <c r="U137" s="11">
        <f>'OddsRatio_working_3-way'!S137-'OddsRatio_working_3-way'!R137^2/3</f>
        <v>-0.91899433845823608</v>
      </c>
      <c r="V137" s="11">
        <f>'OddsRatio_working_3-way'!S137*'OddsRatio_working_3-way'!R137/3-2*'OddsRatio_working_3-way'!R137^3/27-'OddsRatio_working_3-way'!T137</f>
        <v>0.26831951487831701</v>
      </c>
      <c r="W137" s="11">
        <f>'OddsRatio_working_3-way'!V137^2+4*'OddsRatio_working_3-way'!U137^3/27</f>
        <v>-4.2987928977871889E-2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0.1695459311236982</v>
      </c>
      <c r="Y137" s="11">
        <f>IF('OddsRatio_working_3-way'!W137&gt;=0,IF('OddsRatio_working_3-way'!V137+SQRT('OddsRatio_working_3-way'!W137)&gt;0,0,PI()),ACOS('OddsRatio_working_3-way'!V137/(2*'OddsRatio_working_3-way'!X137)))</f>
        <v>0.65788276834106574</v>
      </c>
      <c r="Z137" s="11">
        <f>'OddsRatio_working_3-way'!X137^(1/3)*COS('OddsRatio_working_3-way'!Y137/3)</f>
        <v>0.5402171898554794</v>
      </c>
      <c r="AA137" s="11">
        <f>'OddsRatio_working_3-way'!X137^(1/3)*COS(('OddsRatio_working_3-way'!Y137+2*PI())/3)</f>
        <v>-0.37438047729803992</v>
      </c>
      <c r="AB137" s="11">
        <f>'OddsRatio_working_3-way'!X137^(1/3)*COS(('OddsRatio_working_3-way'!Y137+4*PI())/3)</f>
        <v>-0.16583671255743965</v>
      </c>
      <c r="AC137" s="11">
        <f>'OddsRatio_working_3-way'!X137^(1/3)*SIN('OddsRatio_working_3-way'!Y137/3)</f>
        <v>0.12040279871080349</v>
      </c>
      <c r="AD137" s="11">
        <f>'OddsRatio_working_3-way'!X137^(1/3)*SIN(('OddsRatio_working_3-way'!Y137+2*PI())/3)</f>
        <v>0.40764041062048451</v>
      </c>
      <c r="AE137" s="11">
        <f>'OddsRatio_working_3-way'!X137^(1/3)*SIN(('OddsRatio_working_3-way'!Y137+4*PI())/3)</f>
        <v>-0.52804320933128801</v>
      </c>
      <c r="AF137" s="11">
        <f>-'OddsRatio_working_3-way'!U137/(3*'OddsRatio_working_3-way'!X137^(1/3))*COS(('OddsRatio_working_3-way'!Y137)/3)</f>
        <v>0.5402171898554794</v>
      </c>
      <c r="AG137" s="11">
        <f>-'OddsRatio_working_3-way'!U137/(3*'OddsRatio_working_3-way'!X137^(1/3))*COS(('OddsRatio_working_3-way'!Y137+2*PI())/3)</f>
        <v>-0.37438047729803992</v>
      </c>
      <c r="AH137" s="11">
        <f>-'OddsRatio_working_3-way'!U137/(3*'OddsRatio_working_3-way'!X137^(1/3))*COS(('OddsRatio_working_3-way'!Y137+4*PI())/3)</f>
        <v>-0.16583671255743965</v>
      </c>
      <c r="AI137" s="11">
        <f>'OddsRatio_working_3-way'!U137/(3*'OddsRatio_working_3-way'!X137^(1/3))*SIN(('OddsRatio_working_3-way'!Y137)/3)</f>
        <v>-0.12040279871080349</v>
      </c>
      <c r="AJ137" s="11">
        <f>'OddsRatio_working_3-way'!U137/(3*'OddsRatio_working_3-way'!X137^(1/3))*SIN(('OddsRatio_working_3-way'!Y137+2*PI())/3)</f>
        <v>-0.40764041062048451</v>
      </c>
      <c r="AK137" s="11">
        <f>'OddsRatio_working_3-way'!U137/(3*'OddsRatio_working_3-way'!X137^(1/3))*SIN(('OddsRatio_working_3-way'!Y137+4*PI())/3)</f>
        <v>0.52804320933128801</v>
      </c>
      <c r="AL137" s="11">
        <f>'OddsRatio_working_3-way'!Z137+'OddsRatio_working_3-way'!AF137</f>
        <v>1.0804343797109588</v>
      </c>
      <c r="AM137" s="11">
        <f>'OddsRatio_working_3-way'!AA137+'OddsRatio_working_3-way'!AG137</f>
        <v>-0.74876095459607983</v>
      </c>
      <c r="AN137" s="11">
        <f>'OddsRatio_working_3-way'!AB137+'OddsRatio_working_3-way'!AH137</f>
        <v>-0.33167342511487929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1.0804343797109588</v>
      </c>
      <c r="AS137" s="11">
        <f>IF(('OddsRatio_working_3-way'!X137=0),IF(Q137&gt;0,-Q137^(1/3),(-Q137)^(1/3)),'OddsRatio_working_3-way'!AM137-'OddsRatio_working_3-way'!R137/3)</f>
        <v>-0.74876095459607983</v>
      </c>
      <c r="AT137" s="11">
        <f>IF(('OddsRatio_working_3-way'!X137=0),IF(Q137&gt;0,-Q137^(1/3),(-Q137)^(1/3)),'OddsRatio_working_3-way'!AN137-'OddsRatio_working_3-way'!R137/3)</f>
        <v>-0.33167342511487929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2.0299999999999998</v>
      </c>
      <c r="B138" s="4">
        <f>IF('True_Odds_Calculator_3-way'!B139="","",'True_Odds_Calculator_3-way'!B139)</f>
        <v>3.9</v>
      </c>
      <c r="C138" s="4">
        <f>IF('True_Odds_Calculator_3-way'!C139="","",'True_Odds_Calculator_3-way'!C139)</f>
        <v>3.38</v>
      </c>
      <c r="D138" s="9">
        <f t="shared" si="39"/>
        <v>0.4751661263073127</v>
      </c>
      <c r="E138" s="9">
        <f t="shared" si="40"/>
        <v>0.24331885105251283</v>
      </c>
      <c r="F138" s="9">
        <f t="shared" si="41"/>
        <v>0.28151502264017475</v>
      </c>
      <c r="G138" s="9">
        <f t="shared" si="42"/>
        <v>1.0723564285757323</v>
      </c>
      <c r="H138" s="9">
        <f t="shared" si="43"/>
        <v>2.1045271214330041</v>
      </c>
      <c r="I138" s="9">
        <f t="shared" si="44"/>
        <v>4.1098336428696234</v>
      </c>
      <c r="J138" s="9">
        <f t="shared" si="45"/>
        <v>3.5522083000102422</v>
      </c>
      <c r="K138" s="11">
        <f t="shared" si="46"/>
        <v>0.49261083743842371</v>
      </c>
      <c r="L138" s="11">
        <f t="shared" si="47"/>
        <v>0.25641025641025644</v>
      </c>
      <c r="M138" s="11">
        <f t="shared" si="48"/>
        <v>0.29585798816568049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-0.26566530116825982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0.23580445943229056</v>
      </c>
      <c r="Q138" s="11">
        <f>2*'OddsRatio_working_3-way'!K138*'OddsRatio_working_3-way'!L138*'OddsRatio_working_3-way'!M138</f>
        <v>7.4739923750329812E-2</v>
      </c>
      <c r="R138" s="11">
        <f t="shared" si="49"/>
        <v>0</v>
      </c>
      <c r="S138" s="11">
        <f t="shared" si="50"/>
        <v>-0.88759976705781074</v>
      </c>
      <c r="T138" s="11">
        <f t="shared" si="51"/>
        <v>-0.28133114645255491</v>
      </c>
      <c r="U138" s="11">
        <f>'OddsRatio_working_3-way'!S138-'OddsRatio_working_3-way'!R138^2/3</f>
        <v>-0.88759976705781074</v>
      </c>
      <c r="V138" s="11">
        <f>'OddsRatio_working_3-way'!S138*'OddsRatio_working_3-way'!R138/3-2*'OddsRatio_working_3-way'!R138^3/27-'OddsRatio_working_3-way'!T138</f>
        <v>0.28133114645255491</v>
      </c>
      <c r="W138" s="11">
        <f>'OddsRatio_working_3-way'!V138^2+4*'OddsRatio_working_3-way'!U138^3/27</f>
        <v>-2.4449926008577316E-2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0.16093254796100617</v>
      </c>
      <c r="Y138" s="11">
        <f>IF('OddsRatio_working_3-way'!W138&gt;=0,IF('OddsRatio_working_3-way'!V138+SQRT('OddsRatio_working_3-way'!W138)&gt;0,0,PI()),ACOS('OddsRatio_working_3-way'!V138/(2*'OddsRatio_working_3-way'!X138)))</f>
        <v>0.50728763982591496</v>
      </c>
      <c r="Z138" s="11">
        <f>'OddsRatio_working_3-way'!X138^(1/3)*COS('OddsRatio_working_3-way'!Y138/3)</f>
        <v>0.53617821428786627</v>
      </c>
      <c r="AA138" s="11">
        <f>'OddsRatio_working_3-way'!X138^(1/3)*COS(('OddsRatio_working_3-way'!Y138+2*PI())/3)</f>
        <v>-0.34736478851444486</v>
      </c>
      <c r="AB138" s="11">
        <f>'OddsRatio_working_3-way'!X138^(1/3)*COS(('OddsRatio_working_3-way'!Y138+4*PI())/3)</f>
        <v>-0.18881342577342136</v>
      </c>
      <c r="AC138" s="11">
        <f>'OddsRatio_working_3-way'!X138^(1/3)*SIN('OddsRatio_working_3-way'!Y138/3)</f>
        <v>9.1539671958911939E-2</v>
      </c>
      <c r="AD138" s="11">
        <f>'OddsRatio_working_3-way'!X138^(1/3)*SIN(('OddsRatio_working_3-way'!Y138+2*PI())/3)</f>
        <v>0.41857411854961274</v>
      </c>
      <c r="AE138" s="11">
        <f>'OddsRatio_working_3-way'!X138^(1/3)*SIN(('OddsRatio_working_3-way'!Y138+4*PI())/3)</f>
        <v>-0.51011379050852468</v>
      </c>
      <c r="AF138" s="11">
        <f>-'OddsRatio_working_3-way'!U138/(3*'OddsRatio_working_3-way'!X138^(1/3))*COS(('OddsRatio_working_3-way'!Y138)/3)</f>
        <v>0.53617821428786616</v>
      </c>
      <c r="AG138" s="11">
        <f>-'OddsRatio_working_3-way'!U138/(3*'OddsRatio_working_3-way'!X138^(1/3))*COS(('OddsRatio_working_3-way'!Y138+2*PI())/3)</f>
        <v>-0.3473647885144448</v>
      </c>
      <c r="AH138" s="11">
        <f>-'OddsRatio_working_3-way'!U138/(3*'OddsRatio_working_3-way'!X138^(1/3))*COS(('OddsRatio_working_3-way'!Y138+4*PI())/3)</f>
        <v>-0.18881342577342133</v>
      </c>
      <c r="AI138" s="11">
        <f>'OddsRatio_working_3-way'!U138/(3*'OddsRatio_working_3-way'!X138^(1/3))*SIN(('OddsRatio_working_3-way'!Y138)/3)</f>
        <v>-9.1539671958911925E-2</v>
      </c>
      <c r="AJ138" s="11">
        <f>'OddsRatio_working_3-way'!U138/(3*'OddsRatio_working_3-way'!X138^(1/3))*SIN(('OddsRatio_working_3-way'!Y138+2*PI())/3)</f>
        <v>-0.41857411854961268</v>
      </c>
      <c r="AK138" s="11">
        <f>'OddsRatio_working_3-way'!U138/(3*'OddsRatio_working_3-way'!X138^(1/3))*SIN(('OddsRatio_working_3-way'!Y138+4*PI())/3)</f>
        <v>0.51011379050852457</v>
      </c>
      <c r="AL138" s="11">
        <f>'OddsRatio_working_3-way'!Z138+'OddsRatio_working_3-way'!AF138</f>
        <v>1.0723564285757323</v>
      </c>
      <c r="AM138" s="11">
        <f>'OddsRatio_working_3-way'!AA138+'OddsRatio_working_3-way'!AG138</f>
        <v>-0.69472957702888971</v>
      </c>
      <c r="AN138" s="11">
        <f>'OddsRatio_working_3-way'!AB138+'OddsRatio_working_3-way'!AH138</f>
        <v>-0.37762685154684272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1.0723564285757323</v>
      </c>
      <c r="AS138" s="11">
        <f>IF(('OddsRatio_working_3-way'!X138=0),IF(Q138&gt;0,-Q138^(1/3),(-Q138)^(1/3)),'OddsRatio_working_3-way'!AM138-'OddsRatio_working_3-way'!R138/3)</f>
        <v>-0.69472957702888971</v>
      </c>
      <c r="AT138" s="11">
        <f>IF(('OddsRatio_working_3-way'!X138=0),IF(Q138&gt;0,-Q138^(1/3),(-Q138)^(1/3)),'OddsRatio_working_3-way'!AN138-'OddsRatio_working_3-way'!R138/3)</f>
        <v>-0.37762685154684272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1.31</v>
      </c>
      <c r="B139" s="4">
        <f>IF('True_Odds_Calculator_3-way'!B140="","",'True_Odds_Calculator_3-way'!B140)</f>
        <v>5.6</v>
      </c>
      <c r="C139" s="4">
        <f>IF('True_Odds_Calculator_3-way'!C140="","",'True_Odds_Calculator_3-way'!C140)</f>
        <v>8.9600000000000009</v>
      </c>
      <c r="D139" s="9">
        <f t="shared" si="39"/>
        <v>0.7396679158543108</v>
      </c>
      <c r="E139" s="9">
        <f t="shared" si="40"/>
        <v>0.16070443930414702</v>
      </c>
      <c r="F139" s="9">
        <f t="shared" si="41"/>
        <v>9.9627644841542393E-2</v>
      </c>
      <c r="G139" s="9">
        <f t="shared" si="42"/>
        <v>1.135348578191413</v>
      </c>
      <c r="H139" s="9">
        <f t="shared" si="43"/>
        <v>1.3519580592393381</v>
      </c>
      <c r="I139" s="9">
        <f t="shared" si="44"/>
        <v>6.2226034596804993</v>
      </c>
      <c r="J139" s="9">
        <f t="shared" si="45"/>
        <v>10.037374682403648</v>
      </c>
      <c r="K139" s="11">
        <f t="shared" si="46"/>
        <v>0.76335877862595414</v>
      </c>
      <c r="L139" s="11">
        <f t="shared" si="47"/>
        <v>0.17857142857142858</v>
      </c>
      <c r="M139" s="11">
        <f t="shared" si="48"/>
        <v>0.11160714285714285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-0.1726892331360026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0.19579933595575633</v>
      </c>
      <c r="Q139" s="11">
        <f>2*'OddsRatio_working_3-way'!K139*'OddsRatio_working_3-way'!L139*'OddsRatio_working_3-way'!M139</f>
        <v>3.0427247234771769E-2</v>
      </c>
      <c r="R139" s="11">
        <f t="shared" si="49"/>
        <v>0</v>
      </c>
      <c r="S139" s="11">
        <f t="shared" si="50"/>
        <v>-1.1338248042456314</v>
      </c>
      <c r="T139" s="11">
        <f t="shared" si="51"/>
        <v>-0.17619655077632188</v>
      </c>
      <c r="U139" s="11">
        <f>'OddsRatio_working_3-way'!S139-'OddsRatio_working_3-way'!R139^2/3</f>
        <v>-1.1338248042456314</v>
      </c>
      <c r="V139" s="11">
        <f>'OddsRatio_working_3-way'!S139*'OddsRatio_working_3-way'!R139/3-2*'OddsRatio_working_3-way'!R139^3/27-'OddsRatio_working_3-way'!T139</f>
        <v>0.17619655077632188</v>
      </c>
      <c r="W139" s="11">
        <f>'OddsRatio_working_3-way'!V139^2+4*'OddsRatio_working_3-way'!U139^3/27</f>
        <v>-0.18489526828261194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0.23234698878406243</v>
      </c>
      <c r="Y139" s="11">
        <f>IF('OddsRatio_working_3-way'!W139&gt;=0,IF('OddsRatio_working_3-way'!V139+SQRT('OddsRatio_working_3-way'!W139)&gt;0,0,PI()),ACOS('OddsRatio_working_3-way'!V139/(2*'OddsRatio_working_3-way'!X139)))</f>
        <v>1.1819005818412243</v>
      </c>
      <c r="Z139" s="11">
        <f>'OddsRatio_working_3-way'!X139^(1/3)*COS('OddsRatio_working_3-way'!Y139/3)</f>
        <v>0.5676742890957065</v>
      </c>
      <c r="AA139" s="11">
        <f>'OddsRatio_working_3-way'!X139^(1/3)*COS(('OddsRatio_working_3-way'!Y139+2*PI())/3)</f>
        <v>-0.48820354879808953</v>
      </c>
      <c r="AB139" s="11">
        <f>'OddsRatio_working_3-way'!X139^(1/3)*COS(('OddsRatio_working_3-way'!Y139+4*PI())/3)</f>
        <v>-7.9470740297617082E-2</v>
      </c>
      <c r="AC139" s="11">
        <f>'OddsRatio_working_3-way'!X139^(1/3)*SIN('OddsRatio_working_3-way'!Y139/3)</f>
        <v>0.23598199701437952</v>
      </c>
      <c r="AD139" s="11">
        <f>'OddsRatio_working_3-way'!X139^(1/3)*SIN(('OddsRatio_working_3-way'!Y139+2*PI())/3)</f>
        <v>0.37362935692496357</v>
      </c>
      <c r="AE139" s="11">
        <f>'OddsRatio_working_3-way'!X139^(1/3)*SIN(('OddsRatio_working_3-way'!Y139+4*PI())/3)</f>
        <v>-0.60961135393934318</v>
      </c>
      <c r="AF139" s="11">
        <f>-'OddsRatio_working_3-way'!U139/(3*'OddsRatio_working_3-way'!X139^(1/3))*COS(('OddsRatio_working_3-way'!Y139)/3)</f>
        <v>0.5676742890957065</v>
      </c>
      <c r="AG139" s="11">
        <f>-'OddsRatio_working_3-way'!U139/(3*'OddsRatio_working_3-way'!X139^(1/3))*COS(('OddsRatio_working_3-way'!Y139+2*PI())/3)</f>
        <v>-0.48820354879808953</v>
      </c>
      <c r="AH139" s="11">
        <f>-'OddsRatio_working_3-way'!U139/(3*'OddsRatio_working_3-way'!X139^(1/3))*COS(('OddsRatio_working_3-way'!Y139+4*PI())/3)</f>
        <v>-7.9470740297617082E-2</v>
      </c>
      <c r="AI139" s="11">
        <f>'OddsRatio_working_3-way'!U139/(3*'OddsRatio_working_3-way'!X139^(1/3))*SIN(('OddsRatio_working_3-way'!Y139)/3)</f>
        <v>-0.23598199701437952</v>
      </c>
      <c r="AJ139" s="11">
        <f>'OddsRatio_working_3-way'!U139/(3*'OddsRatio_working_3-way'!X139^(1/3))*SIN(('OddsRatio_working_3-way'!Y139+2*PI())/3)</f>
        <v>-0.37362935692496357</v>
      </c>
      <c r="AK139" s="11">
        <f>'OddsRatio_working_3-way'!U139/(3*'OddsRatio_working_3-way'!X139^(1/3))*SIN(('OddsRatio_working_3-way'!Y139+4*PI())/3)</f>
        <v>0.60961135393934318</v>
      </c>
      <c r="AL139" s="11">
        <f>'OddsRatio_working_3-way'!Z139+'OddsRatio_working_3-way'!AF139</f>
        <v>1.135348578191413</v>
      </c>
      <c r="AM139" s="11">
        <f>'OddsRatio_working_3-way'!AA139+'OddsRatio_working_3-way'!AG139</f>
        <v>-0.97640709759617905</v>
      </c>
      <c r="AN139" s="11">
        <f>'OddsRatio_working_3-way'!AB139+'OddsRatio_working_3-way'!AH139</f>
        <v>-0.15894148059523416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1.135348578191413</v>
      </c>
      <c r="AS139" s="11">
        <f>IF(('OddsRatio_working_3-way'!X139=0),IF(Q139&gt;0,-Q139^(1/3),(-Q139)^(1/3)),'OddsRatio_working_3-way'!AM139-'OddsRatio_working_3-way'!R139/3)</f>
        <v>-0.97640709759617905</v>
      </c>
      <c r="AT139" s="11">
        <f>IF(('OddsRatio_working_3-way'!X139=0),IF(Q139&gt;0,-Q139^(1/3),(-Q139)^(1/3)),'OddsRatio_working_3-way'!AN139-'OddsRatio_working_3-way'!R139/3)</f>
        <v>-0.15894148059523416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3.15</v>
      </c>
      <c r="B140" s="4">
        <f>IF('True_Odds_Calculator_3-way'!B141="","",'True_Odds_Calculator_3-way'!B141)</f>
        <v>3.62</v>
      </c>
      <c r="C140" s="4">
        <f>IF('True_Odds_Calculator_3-way'!C141="","",'True_Odds_Calculator_3-way'!C141)</f>
        <v>2.33</v>
      </c>
      <c r="D140" s="9">
        <f t="shared" si="39"/>
        <v>0.30997182683546515</v>
      </c>
      <c r="E140" s="9">
        <f t="shared" si="40"/>
        <v>0.2693431925064515</v>
      </c>
      <c r="F140" s="9">
        <f t="shared" si="41"/>
        <v>0.4206849806580833</v>
      </c>
      <c r="G140" s="9">
        <f t="shared" si="42"/>
        <v>1.035395182949824</v>
      </c>
      <c r="H140" s="9">
        <f t="shared" si="43"/>
        <v>3.2260996433421218</v>
      </c>
      <c r="I140" s="9">
        <f t="shared" si="44"/>
        <v>3.7127353793285391</v>
      </c>
      <c r="J140" s="9">
        <f t="shared" si="45"/>
        <v>2.3770755933232661</v>
      </c>
      <c r="K140" s="11">
        <f t="shared" si="46"/>
        <v>0.31746031746031744</v>
      </c>
      <c r="L140" s="11">
        <f t="shared" si="47"/>
        <v>0.27624309392265195</v>
      </c>
      <c r="M140" s="11">
        <f t="shared" si="48"/>
        <v>0.42918454935622319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-0.28197872783271027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0.2295909629985935</v>
      </c>
      <c r="Q140" s="11">
        <f>2*'OddsRatio_working_3-way'!K140*'OddsRatio_working_3-way'!L140*'OddsRatio_working_3-way'!M140</f>
        <v>7.5275725573309332E-2</v>
      </c>
      <c r="R140" s="11">
        <f t="shared" si="49"/>
        <v>0</v>
      </c>
      <c r="S140" s="11">
        <f t="shared" si="50"/>
        <v>-0.81421376982310201</v>
      </c>
      <c r="T140" s="11">
        <f t="shared" si="51"/>
        <v>-0.26695533436823016</v>
      </c>
      <c r="U140" s="11">
        <f>'OddsRatio_working_3-way'!S140-'OddsRatio_working_3-way'!R140^2/3</f>
        <v>-0.81421376982310201</v>
      </c>
      <c r="V140" s="11">
        <f>'OddsRatio_working_3-way'!S140*'OddsRatio_working_3-way'!R140/3-2*'OddsRatio_working_3-way'!R140^3/27-'OddsRatio_working_3-way'!T140</f>
        <v>0.26695533436823016</v>
      </c>
      <c r="W140" s="11">
        <f>'OddsRatio_working_3-way'!V140^2+4*'OddsRatio_working_3-way'!U140^3/27</f>
        <v>-8.7019879252766691E-3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0.14139230749313259</v>
      </c>
      <c r="Y140" s="11">
        <f>IF('OddsRatio_working_3-way'!W140&gt;=0,IF('OddsRatio_working_3-way'!V140+SQRT('OddsRatio_working_3-way'!W140)&gt;0,0,PI()),ACOS('OddsRatio_working_3-way'!V140/(2*'OddsRatio_working_3-way'!X140)))</f>
        <v>0.33617442469750358</v>
      </c>
      <c r="Z140" s="11">
        <f>'OddsRatio_working_3-way'!X140^(1/3)*COS('OddsRatio_working_3-way'!Y140/3)</f>
        <v>0.51769759147491201</v>
      </c>
      <c r="AA140" s="11">
        <f>'OddsRatio_working_3-way'!X140^(1/3)*COS(('OddsRatio_working_3-way'!Y140+2*PI())/3)</f>
        <v>-0.3093002108968137</v>
      </c>
      <c r="AB140" s="11">
        <f>'OddsRatio_working_3-way'!X140^(1/3)*COS(('OddsRatio_working_3-way'!Y140+4*PI())/3)</f>
        <v>-0.2083973805780984</v>
      </c>
      <c r="AC140" s="11">
        <f>'OddsRatio_working_3-way'!X140^(1/3)*SIN('OddsRatio_working_3-way'!Y140/3)</f>
        <v>5.8256276246505409E-2</v>
      </c>
      <c r="AD140" s="11">
        <f>'OddsRatio_working_3-way'!X140^(1/3)*SIN(('OddsRatio_working_3-way'!Y140+2*PI())/3)</f>
        <v>0.41921112757203927</v>
      </c>
      <c r="AE140" s="11">
        <f>'OddsRatio_working_3-way'!X140^(1/3)*SIN(('OddsRatio_working_3-way'!Y140+4*PI())/3)</f>
        <v>-0.47746740381854463</v>
      </c>
      <c r="AF140" s="11">
        <f>-'OddsRatio_working_3-way'!U140/(3*'OddsRatio_working_3-way'!X140^(1/3))*COS(('OddsRatio_working_3-way'!Y140)/3)</f>
        <v>0.51769759147491201</v>
      </c>
      <c r="AG140" s="11">
        <f>-'OddsRatio_working_3-way'!U140/(3*'OddsRatio_working_3-way'!X140^(1/3))*COS(('OddsRatio_working_3-way'!Y140+2*PI())/3)</f>
        <v>-0.3093002108968137</v>
      </c>
      <c r="AH140" s="11">
        <f>-'OddsRatio_working_3-way'!U140/(3*'OddsRatio_working_3-way'!X140^(1/3))*COS(('OddsRatio_working_3-way'!Y140+4*PI())/3)</f>
        <v>-0.2083973805780984</v>
      </c>
      <c r="AI140" s="11">
        <f>'OddsRatio_working_3-way'!U140/(3*'OddsRatio_working_3-way'!X140^(1/3))*SIN(('OddsRatio_working_3-way'!Y140)/3)</f>
        <v>-5.8256276246505409E-2</v>
      </c>
      <c r="AJ140" s="11">
        <f>'OddsRatio_working_3-way'!U140/(3*'OddsRatio_working_3-way'!X140^(1/3))*SIN(('OddsRatio_working_3-way'!Y140+2*PI())/3)</f>
        <v>-0.41921112757203927</v>
      </c>
      <c r="AK140" s="11">
        <f>'OddsRatio_working_3-way'!U140/(3*'OddsRatio_working_3-way'!X140^(1/3))*SIN(('OddsRatio_working_3-way'!Y140+4*PI())/3)</f>
        <v>0.47746740381854463</v>
      </c>
      <c r="AL140" s="11">
        <f>'OddsRatio_working_3-way'!Z140+'OddsRatio_working_3-way'!AF140</f>
        <v>1.035395182949824</v>
      </c>
      <c r="AM140" s="11">
        <f>'OddsRatio_working_3-way'!AA140+'OddsRatio_working_3-way'!AG140</f>
        <v>-0.6186004217936274</v>
      </c>
      <c r="AN140" s="11">
        <f>'OddsRatio_working_3-way'!AB140+'OddsRatio_working_3-way'!AH140</f>
        <v>-0.41679476115619679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1.035395182949824</v>
      </c>
      <c r="AS140" s="11">
        <f>IF(('OddsRatio_working_3-way'!X140=0),IF(Q140&gt;0,-Q140^(1/3),(-Q140)^(1/3)),'OddsRatio_working_3-way'!AM140-'OddsRatio_working_3-way'!R140/3)</f>
        <v>-0.6186004217936274</v>
      </c>
      <c r="AT140" s="11">
        <f>IF(('OddsRatio_working_3-way'!X140=0),IF(Q140&gt;0,-Q140^(1/3),(-Q140)^(1/3)),'OddsRatio_working_3-way'!AN140-'OddsRatio_working_3-way'!R140/3)</f>
        <v>-0.41679476115619679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1.93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4.47</v>
      </c>
      <c r="D141" s="9">
        <f t="shared" si="39"/>
        <v>0.50868588450964014</v>
      </c>
      <c r="E141" s="9">
        <f t="shared" si="40"/>
        <v>0.2741004462080735</v>
      </c>
      <c r="F141" s="9">
        <f t="shared" si="41"/>
        <v>0.21721366928228636</v>
      </c>
      <c r="G141" s="9">
        <f t="shared" si="42"/>
        <v>1.0385480783457539</v>
      </c>
      <c r="H141" s="9">
        <f t="shared" si="43"/>
        <v>1.9658497128615506</v>
      </c>
      <c r="I141" s="9">
        <f t="shared" si="44"/>
        <v>3.6482975997816727</v>
      </c>
      <c r="J141" s="9">
        <f t="shared" si="45"/>
        <v>4.6037618318597655</v>
      </c>
      <c r="K141" s="11">
        <f t="shared" si="46"/>
        <v>0.5181347150259068</v>
      </c>
      <c r="L141" s="11">
        <f t="shared" si="47"/>
        <v>0.28169014084507044</v>
      </c>
      <c r="M141" s="11">
        <f t="shared" si="48"/>
        <v>0.2237136465324385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-0.26869489706609084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0.22692984651542691</v>
      </c>
      <c r="Q141" s="11">
        <f>2*'OddsRatio_working_3-way'!K141*'OddsRatio_working_3-way'!L141*'OddsRatio_working_3-way'!M141</f>
        <v>6.5303552954079691E-2</v>
      </c>
      <c r="R141" s="11">
        <f t="shared" si="49"/>
        <v>0</v>
      </c>
      <c r="S141" s="11">
        <f t="shared" si="50"/>
        <v>-0.84456329090466131</v>
      </c>
      <c r="T141" s="11">
        <f t="shared" si="51"/>
        <v>-0.24303979594378744</v>
      </c>
      <c r="U141" s="11">
        <f>'OddsRatio_working_3-way'!S141-'OddsRatio_working_3-way'!R141^2/3</f>
        <v>-0.84456329090466131</v>
      </c>
      <c r="V141" s="11">
        <f>'OddsRatio_working_3-way'!S141*'OddsRatio_working_3-way'!R141/3-2*'OddsRatio_working_3-way'!R141^3/27-'OddsRatio_working_3-way'!T141</f>
        <v>0.24303979594378744</v>
      </c>
      <c r="W141" s="11">
        <f>'OddsRatio_working_3-way'!V141^2+4*'OddsRatio_working_3-way'!U141^3/27</f>
        <v>-3.0178493845886535E-2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0.14937104493365203</v>
      </c>
      <c r="Y141" s="11">
        <f>IF('OddsRatio_working_3-way'!W141&gt;=0,IF('OddsRatio_working_3-way'!V141+SQRT('OddsRatio_working_3-way'!W141)&gt;0,0,PI()),ACOS('OddsRatio_working_3-way'!V141/(2*'OddsRatio_working_3-way'!X141)))</f>
        <v>0.62057561366499181</v>
      </c>
      <c r="Z141" s="11">
        <f>'OddsRatio_working_3-way'!X141^(1/3)*COS('OddsRatio_working_3-way'!Y141/3)</f>
        <v>0.51927403917287696</v>
      </c>
      <c r="AA141" s="11">
        <f>'OddsRatio_working_3-way'!X141^(1/3)*COS(('OddsRatio_working_3-way'!Y141+2*PI())/3)</f>
        <v>-0.35401221180865017</v>
      </c>
      <c r="AB141" s="11">
        <f>'OddsRatio_working_3-way'!X141^(1/3)*COS(('OddsRatio_working_3-way'!Y141+4*PI())/3)</f>
        <v>-0.16526182736422693</v>
      </c>
      <c r="AC141" s="11">
        <f>'OddsRatio_working_3-way'!X141^(1/3)*SIN('OddsRatio_working_3-way'!Y141/3)</f>
        <v>0.10897508526863324</v>
      </c>
      <c r="AD141" s="11">
        <f>'OddsRatio_working_3-way'!X141^(1/3)*SIN(('OddsRatio_working_3-way'!Y141+2*PI())/3)</f>
        <v>0.39521696681515062</v>
      </c>
      <c r="AE141" s="11">
        <f>'OddsRatio_working_3-way'!X141^(1/3)*SIN(('OddsRatio_working_3-way'!Y141+4*PI())/3)</f>
        <v>-0.50419205208378381</v>
      </c>
      <c r="AF141" s="11">
        <f>-'OddsRatio_working_3-way'!U141/(3*'OddsRatio_working_3-way'!X141^(1/3))*COS(('OddsRatio_working_3-way'!Y141)/3)</f>
        <v>0.51927403917287696</v>
      </c>
      <c r="AG141" s="11">
        <f>-'OddsRatio_working_3-way'!U141/(3*'OddsRatio_working_3-way'!X141^(1/3))*COS(('OddsRatio_working_3-way'!Y141+2*PI())/3)</f>
        <v>-0.35401221180865017</v>
      </c>
      <c r="AH141" s="11">
        <f>-'OddsRatio_working_3-way'!U141/(3*'OddsRatio_working_3-way'!X141^(1/3))*COS(('OddsRatio_working_3-way'!Y141+4*PI())/3)</f>
        <v>-0.16526182736422693</v>
      </c>
      <c r="AI141" s="11">
        <f>'OddsRatio_working_3-way'!U141/(3*'OddsRatio_working_3-way'!X141^(1/3))*SIN(('OddsRatio_working_3-way'!Y141)/3)</f>
        <v>-0.10897508526863324</v>
      </c>
      <c r="AJ141" s="11">
        <f>'OddsRatio_working_3-way'!U141/(3*'OddsRatio_working_3-way'!X141^(1/3))*SIN(('OddsRatio_working_3-way'!Y141+2*PI())/3)</f>
        <v>-0.39521696681515062</v>
      </c>
      <c r="AK141" s="11">
        <f>'OddsRatio_working_3-way'!U141/(3*'OddsRatio_working_3-way'!X141^(1/3))*SIN(('OddsRatio_working_3-way'!Y141+4*PI())/3)</f>
        <v>0.50419205208378381</v>
      </c>
      <c r="AL141" s="11">
        <f>'OddsRatio_working_3-way'!Z141+'OddsRatio_working_3-way'!AF141</f>
        <v>1.0385480783457539</v>
      </c>
      <c r="AM141" s="11">
        <f>'OddsRatio_working_3-way'!AA141+'OddsRatio_working_3-way'!AG141</f>
        <v>-0.70802442361730034</v>
      </c>
      <c r="AN141" s="11">
        <f>'OddsRatio_working_3-way'!AB141+'OddsRatio_working_3-way'!AH141</f>
        <v>-0.33052365472845385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1.0385480783457539</v>
      </c>
      <c r="AS141" s="11">
        <f>IF(('OddsRatio_working_3-way'!X141=0),IF(Q141&gt;0,-Q141^(1/3),(-Q141)^(1/3)),'OddsRatio_working_3-way'!AM141-'OddsRatio_working_3-way'!R141/3)</f>
        <v>-0.70802442361730034</v>
      </c>
      <c r="AT141" s="11">
        <f>IF(('OddsRatio_working_3-way'!X141=0),IF(Q141&gt;0,-Q141^(1/3),(-Q141)^(1/3)),'OddsRatio_working_3-way'!AN141-'OddsRatio_working_3-way'!R141/3)</f>
        <v>-0.33052365472845385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3.65</v>
      </c>
      <c r="B142" s="4">
        <f>IF('True_Odds_Calculator_3-way'!B143="","",'True_Odds_Calculator_3-way'!B143)</f>
        <v>3.65</v>
      </c>
      <c r="C142" s="4">
        <f>IF('True_Odds_Calculator_3-way'!C143="","",'True_Odds_Calculator_3-way'!C143)</f>
        <v>2.08</v>
      </c>
      <c r="D142" s="9">
        <f t="shared" si="39"/>
        <v>0.26518216952750423</v>
      </c>
      <c r="E142" s="9">
        <f t="shared" si="40"/>
        <v>0.26518216952750423</v>
      </c>
      <c r="F142" s="9">
        <f t="shared" si="41"/>
        <v>0.46963566094499121</v>
      </c>
      <c r="G142" s="9">
        <f t="shared" si="42"/>
        <v>1.045657586413824</v>
      </c>
      <c r="H142" s="9">
        <f t="shared" si="43"/>
        <v>3.7709926039966337</v>
      </c>
      <c r="I142" s="9">
        <f t="shared" si="44"/>
        <v>3.7709926039966337</v>
      </c>
      <c r="J142" s="9">
        <f t="shared" si="45"/>
        <v>2.1293101933269303</v>
      </c>
      <c r="K142" s="11">
        <f t="shared" si="46"/>
        <v>0.27397260273972601</v>
      </c>
      <c r="L142" s="11">
        <f t="shared" si="47"/>
        <v>0.27397260273972601</v>
      </c>
      <c r="M142" s="11">
        <f t="shared" si="48"/>
        <v>0.48076923076923073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-0.27369473273958156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0.23023514297674549</v>
      </c>
      <c r="Q142" s="11">
        <f>2*'OddsRatio_working_3-way'!K142*'OddsRatio_working_3-way'!L142*'OddsRatio_working_3-way'!M142</f>
        <v>7.2174026011518955E-2</v>
      </c>
      <c r="R142" s="11">
        <f t="shared" si="49"/>
        <v>0</v>
      </c>
      <c r="S142" s="11">
        <f t="shared" si="50"/>
        <v>-0.8412114499690152</v>
      </c>
      <c r="T142" s="11">
        <f t="shared" si="51"/>
        <v>-0.26370264889310818</v>
      </c>
      <c r="U142" s="11">
        <f>'OddsRatio_working_3-way'!S142-'OddsRatio_working_3-way'!R142^2/3</f>
        <v>-0.8412114499690152</v>
      </c>
      <c r="V142" s="11">
        <f>'OddsRatio_working_3-way'!S142*'OddsRatio_working_3-way'!R142/3-2*'OddsRatio_working_3-way'!R142^3/27-'OddsRatio_working_3-way'!T142</f>
        <v>0.26370264889310818</v>
      </c>
      <c r="W142" s="11">
        <f>'OddsRatio_working_3-way'!V142^2+4*'OddsRatio_working_3-way'!U142^3/27</f>
        <v>-1.8649371848556306E-2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0.14848270848974149</v>
      </c>
      <c r="Y142" s="11">
        <f>IF('OddsRatio_working_3-way'!W142&gt;=0,IF('OddsRatio_working_3-way'!V142+SQRT('OddsRatio_working_3-way'!W142)&gt;0,0,PI()),ACOS('OddsRatio_working_3-way'!V142/(2*'OddsRatio_working_3-way'!X142)))</f>
        <v>0.47783823953193161</v>
      </c>
      <c r="Z142" s="11">
        <f>'OddsRatio_working_3-way'!X142^(1/3)*COS('OddsRatio_working_3-way'!Y142/3)</f>
        <v>0.522828793206912</v>
      </c>
      <c r="AA142" s="11">
        <f>'OddsRatio_working_3-way'!X142^(1/3)*COS(('OddsRatio_working_3-way'!Y142+2*PI())/3)</f>
        <v>-0.33414954792389312</v>
      </c>
      <c r="AB142" s="11">
        <f>'OddsRatio_working_3-way'!X142^(1/3)*COS(('OddsRatio_working_3-way'!Y142+4*PI())/3)</f>
        <v>-0.18867924528301896</v>
      </c>
      <c r="AC142" s="11">
        <f>'OddsRatio_working_3-way'!X142^(1/3)*SIN('OddsRatio_working_3-way'!Y142/3)</f>
        <v>8.3987318388805132E-2</v>
      </c>
      <c r="AD142" s="11">
        <f>'OddsRatio_working_3-way'!X142^(1/3)*SIN(('OddsRatio_working_3-way'!Y142+2*PI())/3)</f>
        <v>0.41078935755274415</v>
      </c>
      <c r="AE142" s="11">
        <f>'OddsRatio_working_3-way'!X142^(1/3)*SIN(('OddsRatio_working_3-way'!Y142+4*PI())/3)</f>
        <v>-0.49477667594154928</v>
      </c>
      <c r="AF142" s="11">
        <f>-'OddsRatio_working_3-way'!U142/(3*'OddsRatio_working_3-way'!X142^(1/3))*COS(('OddsRatio_working_3-way'!Y142)/3)</f>
        <v>0.52282879320691189</v>
      </c>
      <c r="AG142" s="11">
        <f>-'OddsRatio_working_3-way'!U142/(3*'OddsRatio_working_3-way'!X142^(1/3))*COS(('OddsRatio_working_3-way'!Y142+2*PI())/3)</f>
        <v>-0.33414954792389306</v>
      </c>
      <c r="AH142" s="11">
        <f>-'OddsRatio_working_3-way'!U142/(3*'OddsRatio_working_3-way'!X142^(1/3))*COS(('OddsRatio_working_3-way'!Y142+4*PI())/3)</f>
        <v>-0.18867924528301891</v>
      </c>
      <c r="AI142" s="11">
        <f>'OddsRatio_working_3-way'!U142/(3*'OddsRatio_working_3-way'!X142^(1/3))*SIN(('OddsRatio_working_3-way'!Y142)/3)</f>
        <v>-8.3987318388805104E-2</v>
      </c>
      <c r="AJ142" s="11">
        <f>'OddsRatio_working_3-way'!U142/(3*'OddsRatio_working_3-way'!X142^(1/3))*SIN(('OddsRatio_working_3-way'!Y142+2*PI())/3)</f>
        <v>-0.41078935755274409</v>
      </c>
      <c r="AK142" s="11">
        <f>'OddsRatio_working_3-way'!U142/(3*'OddsRatio_working_3-way'!X142^(1/3))*SIN(('OddsRatio_working_3-way'!Y142+4*PI())/3)</f>
        <v>0.49477667594154917</v>
      </c>
      <c r="AL142" s="11">
        <f>'OddsRatio_working_3-way'!Z142+'OddsRatio_working_3-way'!AF142</f>
        <v>1.045657586413824</v>
      </c>
      <c r="AM142" s="11">
        <f>'OddsRatio_working_3-way'!AA142+'OddsRatio_working_3-way'!AG142</f>
        <v>-0.66829909584778613</v>
      </c>
      <c r="AN142" s="11">
        <f>'OddsRatio_working_3-way'!AB142+'OddsRatio_working_3-way'!AH142</f>
        <v>-0.37735849056603787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1.045657586413824</v>
      </c>
      <c r="AS142" s="11">
        <f>IF(('OddsRatio_working_3-way'!X142=0),IF(Q142&gt;0,-Q142^(1/3),(-Q142)^(1/3)),'OddsRatio_working_3-way'!AM142-'OddsRatio_working_3-way'!R142/3)</f>
        <v>-0.66829909584778613</v>
      </c>
      <c r="AT142" s="11">
        <f>IF(('OddsRatio_working_3-way'!X142=0),IF(Q142&gt;0,-Q142^(1/3),(-Q142)^(1/3)),'OddsRatio_working_3-way'!AN142-'OddsRatio_working_3-way'!R142/3)</f>
        <v>-0.37735849056603787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2.02</v>
      </c>
      <c r="B143" s="4">
        <f>IF('True_Odds_Calculator_3-way'!B144="","",'True_Odds_Calculator_3-way'!B144)</f>
        <v>3.68</v>
      </c>
      <c r="C143" s="4">
        <f>IF('True_Odds_Calculator_3-way'!C144="","",'True_Odds_Calculator_3-way'!C144)</f>
        <v>3.81</v>
      </c>
      <c r="D143" s="9">
        <f t="shared" si="39"/>
        <v>0.48357592344526545</v>
      </c>
      <c r="E143" s="9">
        <f t="shared" si="40"/>
        <v>0.2627480474582215</v>
      </c>
      <c r="F143" s="9">
        <f t="shared" si="41"/>
        <v>0.2536760290965131</v>
      </c>
      <c r="G143" s="9">
        <f t="shared" si="42"/>
        <v>1.0469878455945376</v>
      </c>
      <c r="H143" s="9">
        <f t="shared" si="43"/>
        <v>2.0679276025064284</v>
      </c>
      <c r="I143" s="9">
        <f t="shared" si="44"/>
        <v>3.8059274261933611</v>
      </c>
      <c r="J143" s="9">
        <f t="shared" si="45"/>
        <v>3.9420358461206515</v>
      </c>
      <c r="K143" s="11">
        <f t="shared" si="46"/>
        <v>0.49504950495049505</v>
      </c>
      <c r="L143" s="11">
        <f t="shared" si="47"/>
        <v>0.27173913043478259</v>
      </c>
      <c r="M143" s="11">
        <f t="shared" si="48"/>
        <v>0.26246719160104987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-0.27121713369556755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0.22985651868850016</v>
      </c>
      <c r="Q143" s="11">
        <f>2*'OddsRatio_working_3-way'!K143*'OddsRatio_working_3-way'!L143*'OddsRatio_working_3-way'!M143</f>
        <v>7.0616441993394813E-2</v>
      </c>
      <c r="R143" s="11">
        <f t="shared" si="49"/>
        <v>0</v>
      </c>
      <c r="S143" s="11">
        <f t="shared" si="50"/>
        <v>-0.8474999921889399</v>
      </c>
      <c r="T143" s="11">
        <f t="shared" si="51"/>
        <v>-0.26036866119475877</v>
      </c>
      <c r="U143" s="11">
        <f>'OddsRatio_working_3-way'!S143-'OddsRatio_working_3-way'!R143^2/3</f>
        <v>-0.8474999921889399</v>
      </c>
      <c r="V143" s="11">
        <f>'OddsRatio_working_3-way'!S143*'OddsRatio_working_3-way'!R143/3-2*'OddsRatio_working_3-way'!R143^3/27-'OddsRatio_working_3-way'!T143</f>
        <v>0.26036866119475877</v>
      </c>
      <c r="W143" s="11">
        <f>'OddsRatio_working_3-way'!V143^2+4*'OddsRatio_working_3-way'!U143^3/27</f>
        <v>-2.2389220274163291E-2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0.15015080752905924</v>
      </c>
      <c r="Y143" s="11">
        <f>IF('OddsRatio_working_3-way'!W143&gt;=0,IF('OddsRatio_working_3-way'!V143+SQRT('OddsRatio_working_3-way'!W143)&gt;0,0,PI()),ACOS('OddsRatio_working_3-way'!V143/(2*'OddsRatio_working_3-way'!X143)))</f>
        <v>0.52159842487021391</v>
      </c>
      <c r="Z143" s="11">
        <f>'OddsRatio_working_3-way'!X143^(1/3)*COS('OddsRatio_working_3-way'!Y143/3)</f>
        <v>0.52349392279726881</v>
      </c>
      <c r="AA143" s="11">
        <f>'OddsRatio_working_3-way'!X143^(1/3)*COS(('OddsRatio_working_3-way'!Y143+2*PI())/3)</f>
        <v>-0.34137473697336912</v>
      </c>
      <c r="AB143" s="11">
        <f>'OddsRatio_working_3-way'!X143^(1/3)*COS(('OddsRatio_working_3-way'!Y143+4*PI())/3)</f>
        <v>-0.1821191858238998</v>
      </c>
      <c r="AC143" s="11">
        <f>'OddsRatio_working_3-way'!X143^(1/3)*SIN('OddsRatio_working_3-way'!Y143/3)</f>
        <v>9.1946235326088407E-2</v>
      </c>
      <c r="AD143" s="11">
        <f>'OddsRatio_working_3-way'!X143^(1/3)*SIN(('OddsRatio_working_3-way'!Y143+2*PI())/3)</f>
        <v>0.40738591820616027</v>
      </c>
      <c r="AE143" s="11">
        <f>'OddsRatio_working_3-way'!X143^(1/3)*SIN(('OddsRatio_working_3-way'!Y143+4*PI())/3)</f>
        <v>-0.49933215353224863</v>
      </c>
      <c r="AF143" s="11">
        <f>-'OddsRatio_working_3-way'!U143/(3*'OddsRatio_working_3-way'!X143^(1/3))*COS(('OddsRatio_working_3-way'!Y143)/3)</f>
        <v>0.52349392279726881</v>
      </c>
      <c r="AG143" s="11">
        <f>-'OddsRatio_working_3-way'!U143/(3*'OddsRatio_working_3-way'!X143^(1/3))*COS(('OddsRatio_working_3-way'!Y143+2*PI())/3)</f>
        <v>-0.34137473697336912</v>
      </c>
      <c r="AH143" s="11">
        <f>-'OddsRatio_working_3-way'!U143/(3*'OddsRatio_working_3-way'!X143^(1/3))*COS(('OddsRatio_working_3-way'!Y143+4*PI())/3)</f>
        <v>-0.1821191858238998</v>
      </c>
      <c r="AI143" s="11">
        <f>'OddsRatio_working_3-way'!U143/(3*'OddsRatio_working_3-way'!X143^(1/3))*SIN(('OddsRatio_working_3-way'!Y143)/3)</f>
        <v>-9.1946235326088407E-2</v>
      </c>
      <c r="AJ143" s="11">
        <f>'OddsRatio_working_3-way'!U143/(3*'OddsRatio_working_3-way'!X143^(1/3))*SIN(('OddsRatio_working_3-way'!Y143+2*PI())/3)</f>
        <v>-0.40738591820616027</v>
      </c>
      <c r="AK143" s="11">
        <f>'OddsRatio_working_3-way'!U143/(3*'OddsRatio_working_3-way'!X143^(1/3))*SIN(('OddsRatio_working_3-way'!Y143+4*PI())/3)</f>
        <v>0.49933215353224863</v>
      </c>
      <c r="AL143" s="11">
        <f>'OddsRatio_working_3-way'!Z143+'OddsRatio_working_3-way'!AF143</f>
        <v>1.0469878455945376</v>
      </c>
      <c r="AM143" s="11">
        <f>'OddsRatio_working_3-way'!AA143+'OddsRatio_working_3-way'!AG143</f>
        <v>-0.68274947394673824</v>
      </c>
      <c r="AN143" s="11">
        <f>'OddsRatio_working_3-way'!AB143+'OddsRatio_working_3-way'!AH143</f>
        <v>-0.3642383716477996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1.0469878455945376</v>
      </c>
      <c r="AS143" s="11">
        <f>IF(('OddsRatio_working_3-way'!X143=0),IF(Q143&gt;0,-Q143^(1/3),(-Q143)^(1/3)),'OddsRatio_working_3-way'!AM143-'OddsRatio_working_3-way'!R143/3)</f>
        <v>-0.68274947394673824</v>
      </c>
      <c r="AT143" s="11">
        <f>IF(('OddsRatio_working_3-way'!X143=0),IF(Q143&gt;0,-Q143^(1/3),(-Q143)^(1/3)),'OddsRatio_working_3-way'!AN143-'OddsRatio_working_3-way'!R143/3)</f>
        <v>-0.3642383716477996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1.66</v>
      </c>
      <c r="B144" s="4">
        <f>IF('True_Odds_Calculator_3-way'!B145="","",'True_Odds_Calculator_3-way'!B145)</f>
        <v>4.05</v>
      </c>
      <c r="C144" s="4">
        <f>IF('True_Odds_Calculator_3-way'!C145="","",'True_Odds_Calculator_3-way'!C145)</f>
        <v>5.52</v>
      </c>
      <c r="D144" s="9">
        <f t="shared" si="39"/>
        <v>0.58953379841455633</v>
      </c>
      <c r="E144" s="9">
        <f t="shared" si="40"/>
        <v>0.23710477446647402</v>
      </c>
      <c r="F144" s="9">
        <f t="shared" si="41"/>
        <v>0.17336142711896965</v>
      </c>
      <c r="G144" s="9">
        <f t="shared" si="42"/>
        <v>1.0549327094107392</v>
      </c>
      <c r="H144" s="9">
        <f t="shared" si="43"/>
        <v>1.6962555882110877</v>
      </c>
      <c r="I144" s="9">
        <f t="shared" si="44"/>
        <v>4.2175447637027546</v>
      </c>
      <c r="J144" s="9">
        <f t="shared" si="45"/>
        <v>5.7682958465365415</v>
      </c>
      <c r="K144" s="11">
        <f t="shared" si="46"/>
        <v>0.60240963855421692</v>
      </c>
      <c r="L144" s="11">
        <f t="shared" si="47"/>
        <v>0.24691358024691359</v>
      </c>
      <c r="M144" s="11">
        <f t="shared" si="48"/>
        <v>0.1811594202898551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-0.24517716599085548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0.2217673700707285</v>
      </c>
      <c r="Q144" s="11">
        <f>2*'OddsRatio_working_3-way'!K144*'OddsRatio_working_3-way'!L144*'OddsRatio_working_3-way'!M144</f>
        <v>5.3892435011112634E-2</v>
      </c>
      <c r="R144" s="11">
        <f t="shared" si="49"/>
        <v>0</v>
      </c>
      <c r="S144" s="11">
        <f t="shared" si="50"/>
        <v>-0.90451885751465078</v>
      </c>
      <c r="T144" s="11">
        <f t="shared" si="51"/>
        <v>-0.21981017193551658</v>
      </c>
      <c r="U144" s="11">
        <f>'OddsRatio_working_3-way'!S144-'OddsRatio_working_3-way'!R144^2/3</f>
        <v>-0.90451885751465078</v>
      </c>
      <c r="V144" s="11">
        <f>'OddsRatio_working_3-way'!S144*'OddsRatio_working_3-way'!R144/3-2*'OddsRatio_working_3-way'!R144^3/27-'OddsRatio_working_3-way'!T144</f>
        <v>0.21981017193551658</v>
      </c>
      <c r="W144" s="11">
        <f>'OddsRatio_working_3-way'!V144^2+4*'OddsRatio_working_3-way'!U144^3/27</f>
        <v>-6.1318458718677839E-2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0.16555585945912576</v>
      </c>
      <c r="Y144" s="11">
        <f>IF('OddsRatio_working_3-way'!W144&gt;=0,IF('OddsRatio_working_3-way'!V144+SQRT('OddsRatio_working_3-way'!W144)&gt;0,0,PI()),ACOS('OddsRatio_working_3-way'!V144/(2*'OddsRatio_working_3-way'!X144)))</f>
        <v>0.84483457656593397</v>
      </c>
      <c r="Z144" s="11">
        <f>'OddsRatio_working_3-way'!X144^(1/3)*COS('OddsRatio_working_3-way'!Y144/3)</f>
        <v>0.52746635470536962</v>
      </c>
      <c r="AA144" s="11">
        <f>'OddsRatio_working_3-way'!X144^(1/3)*COS(('OddsRatio_working_3-way'!Y144+2*PI())/3)</f>
        <v>-0.39588516511312144</v>
      </c>
      <c r="AB144" s="11">
        <f>'OddsRatio_working_3-way'!X144^(1/3)*COS(('OddsRatio_working_3-way'!Y144+4*PI())/3)</f>
        <v>-0.13158118959224857</v>
      </c>
      <c r="AC144" s="11">
        <f>'OddsRatio_working_3-way'!X144^(1/3)*SIN('OddsRatio_working_3-way'!Y144/3)</f>
        <v>0.15259597141486442</v>
      </c>
      <c r="AD144" s="11">
        <f>'OddsRatio_working_3-way'!X144^(1/3)*SIN(('OddsRatio_working_3-way'!Y144+2*PI())/3)</f>
        <v>0.38050127710899145</v>
      </c>
      <c r="AE144" s="11">
        <f>'OddsRatio_working_3-way'!X144^(1/3)*SIN(('OddsRatio_working_3-way'!Y144+4*PI())/3)</f>
        <v>-0.53309724852385576</v>
      </c>
      <c r="AF144" s="11">
        <f>-'OddsRatio_working_3-way'!U144/(3*'OddsRatio_working_3-way'!X144^(1/3))*COS(('OddsRatio_working_3-way'!Y144)/3)</f>
        <v>0.52746635470536962</v>
      </c>
      <c r="AG144" s="11">
        <f>-'OddsRatio_working_3-way'!U144/(3*'OddsRatio_working_3-way'!X144^(1/3))*COS(('OddsRatio_working_3-way'!Y144+2*PI())/3)</f>
        <v>-0.39588516511312144</v>
      </c>
      <c r="AH144" s="11">
        <f>-'OddsRatio_working_3-way'!U144/(3*'OddsRatio_working_3-way'!X144^(1/3))*COS(('OddsRatio_working_3-way'!Y144+4*PI())/3)</f>
        <v>-0.13158118959224857</v>
      </c>
      <c r="AI144" s="11">
        <f>'OddsRatio_working_3-way'!U144/(3*'OddsRatio_working_3-way'!X144^(1/3))*SIN(('OddsRatio_working_3-way'!Y144)/3)</f>
        <v>-0.15259597141486442</v>
      </c>
      <c r="AJ144" s="11">
        <f>'OddsRatio_working_3-way'!U144/(3*'OddsRatio_working_3-way'!X144^(1/3))*SIN(('OddsRatio_working_3-way'!Y144+2*PI())/3)</f>
        <v>-0.38050127710899145</v>
      </c>
      <c r="AK144" s="11">
        <f>'OddsRatio_working_3-way'!U144/(3*'OddsRatio_working_3-way'!X144^(1/3))*SIN(('OddsRatio_working_3-way'!Y144+4*PI())/3)</f>
        <v>0.53309724852385576</v>
      </c>
      <c r="AL144" s="11">
        <f>'OddsRatio_working_3-way'!Z144+'OddsRatio_working_3-way'!AF144</f>
        <v>1.0549327094107392</v>
      </c>
      <c r="AM144" s="11">
        <f>'OddsRatio_working_3-way'!AA144+'OddsRatio_working_3-way'!AG144</f>
        <v>-0.79177033022624288</v>
      </c>
      <c r="AN144" s="11">
        <f>'OddsRatio_working_3-way'!AB144+'OddsRatio_working_3-way'!AH144</f>
        <v>-0.26316237918449714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1.0549327094107392</v>
      </c>
      <c r="AS144" s="11">
        <f>IF(('OddsRatio_working_3-way'!X144=0),IF(Q144&gt;0,-Q144^(1/3),(-Q144)^(1/3)),'OddsRatio_working_3-way'!AM144-'OddsRatio_working_3-way'!R144/3)</f>
        <v>-0.79177033022624288</v>
      </c>
      <c r="AT144" s="11">
        <f>IF(('OddsRatio_working_3-way'!X144=0),IF(Q144&gt;0,-Q144^(1/3),(-Q144)^(1/3)),'OddsRatio_working_3-way'!AN144-'OddsRatio_working_3-way'!R144/3)</f>
        <v>-0.26316237918449714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2.7</v>
      </c>
      <c r="B145" s="4">
        <f>IF('True_Odds_Calculator_3-way'!B146="","",'True_Odds_Calculator_3-way'!B146)</f>
        <v>3.27</v>
      </c>
      <c r="C145" s="4">
        <f>IF('True_Odds_Calculator_3-way'!C146="","",'True_Odds_Calculator_3-way'!C146)</f>
        <v>2.89</v>
      </c>
      <c r="D145" s="9">
        <f t="shared" si="39"/>
        <v>0.36265619339316241</v>
      </c>
      <c r="E145" s="9">
        <f t="shared" si="40"/>
        <v>0.29880275337612389</v>
      </c>
      <c r="F145" s="9">
        <f t="shared" si="41"/>
        <v>0.33854105323071376</v>
      </c>
      <c r="G145" s="9">
        <f t="shared" si="42"/>
        <v>1.033783865720415</v>
      </c>
      <c r="H145" s="9">
        <f t="shared" si="43"/>
        <v>2.7574325717247055</v>
      </c>
      <c r="I145" s="9">
        <f t="shared" si="44"/>
        <v>3.3466893751853424</v>
      </c>
      <c r="J145" s="9">
        <f t="shared" si="45"/>
        <v>2.9538515062115844</v>
      </c>
      <c r="K145" s="11">
        <f t="shared" si="46"/>
        <v>0.37037037037037035</v>
      </c>
      <c r="L145" s="11">
        <f t="shared" si="47"/>
        <v>0.3058103975535168</v>
      </c>
      <c r="M145" s="11">
        <f t="shared" si="48"/>
        <v>0.34602076124567471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-0.28584277747796372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0.22966153141914758</v>
      </c>
      <c r="Q145" s="11">
        <f>2*'OddsRatio_working_3-way'!K145*'OddsRatio_working_3-way'!L145*'OddsRatio_working_3-way'!M145</f>
        <v>7.8382775228377999E-2</v>
      </c>
      <c r="R145" s="11">
        <f t="shared" si="49"/>
        <v>0</v>
      </c>
      <c r="S145" s="11">
        <f t="shared" si="50"/>
        <v>-0.80345402967844004</v>
      </c>
      <c r="T145" s="11">
        <f t="shared" si="51"/>
        <v>-0.27421639238172008</v>
      </c>
      <c r="U145" s="11">
        <f>'OddsRatio_working_3-way'!S145-'OddsRatio_working_3-way'!R145^2/3</f>
        <v>-0.80345402967844004</v>
      </c>
      <c r="V145" s="11">
        <f>'OddsRatio_working_3-way'!S145*'OddsRatio_working_3-way'!R145/3-2*'OddsRatio_working_3-way'!R145^3/27-'OddsRatio_working_3-way'!T145</f>
        <v>0.27421639238172008</v>
      </c>
      <c r="W145" s="11">
        <f>'OddsRatio_working_3-way'!V145^2+4*'OddsRatio_working_3-way'!U145^3/27</f>
        <v>-1.6439495507448582E-3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0.13859886309200944</v>
      </c>
      <c r="Y145" s="11">
        <f>IF('OddsRatio_working_3-way'!W145&gt;=0,IF('OddsRatio_working_3-way'!V145+SQRT('OddsRatio_working_3-way'!W145)&gt;0,0,PI()),ACOS('OddsRatio_working_3-way'!V145/(2*'OddsRatio_working_3-way'!X145)))</f>
        <v>0.14679642658052705</v>
      </c>
      <c r="Z145" s="11">
        <f>'OddsRatio_working_3-way'!X145^(1/3)*COS('OddsRatio_working_3-way'!Y145/3)</f>
        <v>0.51689193286020751</v>
      </c>
      <c r="AA145" s="11">
        <f>'OddsRatio_working_3-way'!X145^(1/3)*COS(('OddsRatio_working_3-way'!Y145+2*PI())/3)</f>
        <v>-0.28036752494310735</v>
      </c>
      <c r="AB145" s="11">
        <f>'OddsRatio_working_3-way'!X145^(1/3)*COS(('OddsRatio_working_3-way'!Y145+4*PI())/3)</f>
        <v>-0.23652440791710025</v>
      </c>
      <c r="AC145" s="11">
        <f>'OddsRatio_working_3-way'!X145^(1/3)*SIN('OddsRatio_working_3-way'!Y145/3)</f>
        <v>2.531283541707758E-2</v>
      </c>
      <c r="AD145" s="11">
        <f>'OddsRatio_working_3-way'!X145^(1/3)*SIN(('OddsRatio_working_3-way'!Y145+2*PI())/3)</f>
        <v>0.43498512715964138</v>
      </c>
      <c r="AE145" s="11">
        <f>'OddsRatio_working_3-way'!X145^(1/3)*SIN(('OddsRatio_working_3-way'!Y145+4*PI())/3)</f>
        <v>-0.46029796257671884</v>
      </c>
      <c r="AF145" s="11">
        <f>-'OddsRatio_working_3-way'!U145/(3*'OddsRatio_working_3-way'!X145^(1/3))*COS(('OddsRatio_working_3-way'!Y145)/3)</f>
        <v>0.51689193286020763</v>
      </c>
      <c r="AG145" s="11">
        <f>-'OddsRatio_working_3-way'!U145/(3*'OddsRatio_working_3-way'!X145^(1/3))*COS(('OddsRatio_working_3-way'!Y145+2*PI())/3)</f>
        <v>-0.2803675249431074</v>
      </c>
      <c r="AH145" s="11">
        <f>-'OddsRatio_working_3-way'!U145/(3*'OddsRatio_working_3-way'!X145^(1/3))*COS(('OddsRatio_working_3-way'!Y145+4*PI())/3)</f>
        <v>-0.23652440791710028</v>
      </c>
      <c r="AI145" s="11">
        <f>'OddsRatio_working_3-way'!U145/(3*'OddsRatio_working_3-way'!X145^(1/3))*SIN(('OddsRatio_working_3-way'!Y145)/3)</f>
        <v>-2.5312835417077583E-2</v>
      </c>
      <c r="AJ145" s="11">
        <f>'OddsRatio_working_3-way'!U145/(3*'OddsRatio_working_3-way'!X145^(1/3))*SIN(('OddsRatio_working_3-way'!Y145+2*PI())/3)</f>
        <v>-0.43498512715964144</v>
      </c>
      <c r="AK145" s="11">
        <f>'OddsRatio_working_3-way'!U145/(3*'OddsRatio_working_3-way'!X145^(1/3))*SIN(('OddsRatio_working_3-way'!Y145+4*PI())/3)</f>
        <v>0.46029796257671896</v>
      </c>
      <c r="AL145" s="11">
        <f>'OddsRatio_working_3-way'!Z145+'OddsRatio_working_3-way'!AF145</f>
        <v>1.033783865720415</v>
      </c>
      <c r="AM145" s="11">
        <f>'OddsRatio_working_3-way'!AA145+'OddsRatio_working_3-way'!AG145</f>
        <v>-0.5607350498862147</v>
      </c>
      <c r="AN145" s="11">
        <f>'OddsRatio_working_3-way'!AB145+'OddsRatio_working_3-way'!AH145</f>
        <v>-0.47304881583420055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1.033783865720415</v>
      </c>
      <c r="AS145" s="11">
        <f>IF(('OddsRatio_working_3-way'!X145=0),IF(Q145&gt;0,-Q145^(1/3),(-Q145)^(1/3)),'OddsRatio_working_3-way'!AM145-'OddsRatio_working_3-way'!R145/3)</f>
        <v>-0.5607350498862147</v>
      </c>
      <c r="AT145" s="11">
        <f>IF(('OddsRatio_working_3-way'!X145=0),IF(Q145&gt;0,-Q145^(1/3),(-Q145)^(1/3)),'OddsRatio_working_3-way'!AN145-'OddsRatio_working_3-way'!R145/3)</f>
        <v>-0.47304881583420055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2.29</v>
      </c>
      <c r="B146" s="4">
        <f>IF('True_Odds_Calculator_3-way'!B147="","",'True_Odds_Calculator_3-way'!B147)</f>
        <v>3.3</v>
      </c>
      <c r="C146" s="4">
        <f>IF('True_Odds_Calculator_3-way'!C147="","",'True_Odds_Calculator_3-way'!C147)</f>
        <v>3.54</v>
      </c>
      <c r="D146" s="9">
        <f t="shared" si="39"/>
        <v>0.42838134869438971</v>
      </c>
      <c r="E146" s="9">
        <f t="shared" si="40"/>
        <v>0.29593618060556193</v>
      </c>
      <c r="F146" s="9">
        <f t="shared" si="41"/>
        <v>0.27568247070004842</v>
      </c>
      <c r="G146" s="9">
        <f t="shared" si="42"/>
        <v>1.0343943192689331</v>
      </c>
      <c r="H146" s="9">
        <f t="shared" si="43"/>
        <v>2.334368671856923</v>
      </c>
      <c r="I146" s="9">
        <f t="shared" si="44"/>
        <v>3.3791069343185463</v>
      </c>
      <c r="J146" s="9">
        <f t="shared" si="45"/>
        <v>3.6273615709430898</v>
      </c>
      <c r="K146" s="11">
        <f t="shared" si="46"/>
        <v>0.4366812227074236</v>
      </c>
      <c r="L146" s="11">
        <f t="shared" si="47"/>
        <v>0.30303030303030304</v>
      </c>
      <c r="M146" s="11">
        <f t="shared" si="48"/>
        <v>0.2824858757062147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-0.28170760973662312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0.22914363081634198</v>
      </c>
      <c r="Q146" s="11">
        <f>2*'OddsRatio_working_3-way'!K146*'OddsRatio_working_3-way'!L146*'OddsRatio_working_3-way'!M146</f>
        <v>7.4761380364222502E-2</v>
      </c>
      <c r="R146" s="11">
        <f t="shared" si="49"/>
        <v>0</v>
      </c>
      <c r="S146" s="11">
        <f t="shared" si="50"/>
        <v>-0.81340944616503341</v>
      </c>
      <c r="T146" s="11">
        <f t="shared" si="51"/>
        <v>-0.26538644246820009</v>
      </c>
      <c r="U146" s="11">
        <f>'OddsRatio_working_3-way'!S146-'OddsRatio_working_3-way'!R146^2/3</f>
        <v>-0.81340944616503341</v>
      </c>
      <c r="V146" s="11">
        <f>'OddsRatio_working_3-way'!S146*'OddsRatio_working_3-way'!R146/3-2*'OddsRatio_working_3-way'!R146^3/27-'OddsRatio_working_3-way'!T146</f>
        <v>0.26538644246820009</v>
      </c>
      <c r="W146" s="11">
        <f>'OddsRatio_working_3-way'!V146^2+4*'OddsRatio_working_3-way'!U146^3/27</f>
        <v>-9.3004212836133582E-3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0.14118284698356651</v>
      </c>
      <c r="Y146" s="11">
        <f>IF('OddsRatio_working_3-way'!W146&gt;=0,IF('OddsRatio_working_3-way'!V146+SQRT('OddsRatio_working_3-way'!W146)&gt;0,0,PI()),ACOS('OddsRatio_working_3-way'!V146/(2*'OddsRatio_working_3-way'!X146)))</f>
        <v>0.34855310391525696</v>
      </c>
      <c r="Z146" s="11">
        <f>'OddsRatio_working_3-way'!X146^(1/3)*COS('OddsRatio_working_3-way'!Y146/3)</f>
        <v>0.51719715963446655</v>
      </c>
      <c r="AA146" s="11">
        <f>'OddsRatio_working_3-way'!X146^(1/3)*COS(('OddsRatio_working_3-way'!Y146+2*PI())/3)</f>
        <v>-0.31087367035554242</v>
      </c>
      <c r="AB146" s="11">
        <f>'OddsRatio_working_3-way'!X146^(1/3)*COS(('OddsRatio_working_3-way'!Y146+4*PI())/3)</f>
        <v>-0.20632348927892388</v>
      </c>
      <c r="AC146" s="11">
        <f>'OddsRatio_working_3-way'!X146^(1/3)*SIN('OddsRatio_working_3-way'!Y146/3)</f>
        <v>6.036207518840981E-2</v>
      </c>
      <c r="AD146" s="11">
        <f>'OddsRatio_working_3-way'!X146^(1/3)*SIN(('OddsRatio_working_3-way'!Y146+2*PI())/3)</f>
        <v>0.41772484141439886</v>
      </c>
      <c r="AE146" s="11">
        <f>'OddsRatio_working_3-way'!X146^(1/3)*SIN(('OddsRatio_working_3-way'!Y146+4*PI())/3)</f>
        <v>-0.47808691660280866</v>
      </c>
      <c r="AF146" s="11">
        <f>-'OddsRatio_working_3-way'!U146/(3*'OddsRatio_working_3-way'!X146^(1/3))*COS(('OddsRatio_working_3-way'!Y146)/3)</f>
        <v>0.51719715963446655</v>
      </c>
      <c r="AG146" s="11">
        <f>-'OddsRatio_working_3-way'!U146/(3*'OddsRatio_working_3-way'!X146^(1/3))*COS(('OddsRatio_working_3-way'!Y146+2*PI())/3)</f>
        <v>-0.31087367035554242</v>
      </c>
      <c r="AH146" s="11">
        <f>-'OddsRatio_working_3-way'!U146/(3*'OddsRatio_working_3-way'!X146^(1/3))*COS(('OddsRatio_working_3-way'!Y146+4*PI())/3)</f>
        <v>-0.20632348927892388</v>
      </c>
      <c r="AI146" s="11">
        <f>'OddsRatio_working_3-way'!U146/(3*'OddsRatio_working_3-way'!X146^(1/3))*SIN(('OddsRatio_working_3-way'!Y146)/3)</f>
        <v>-6.036207518840981E-2</v>
      </c>
      <c r="AJ146" s="11">
        <f>'OddsRatio_working_3-way'!U146/(3*'OddsRatio_working_3-way'!X146^(1/3))*SIN(('OddsRatio_working_3-way'!Y146+2*PI())/3)</f>
        <v>-0.41772484141439886</v>
      </c>
      <c r="AK146" s="11">
        <f>'OddsRatio_working_3-way'!U146/(3*'OddsRatio_working_3-way'!X146^(1/3))*SIN(('OddsRatio_working_3-way'!Y146+4*PI())/3)</f>
        <v>0.47808691660280866</v>
      </c>
      <c r="AL146" s="11">
        <f>'OddsRatio_working_3-way'!Z146+'OddsRatio_working_3-way'!AF146</f>
        <v>1.0343943192689331</v>
      </c>
      <c r="AM146" s="11">
        <f>'OddsRatio_working_3-way'!AA146+'OddsRatio_working_3-way'!AG146</f>
        <v>-0.62174734071108484</v>
      </c>
      <c r="AN146" s="11">
        <f>'OddsRatio_working_3-way'!AB146+'OddsRatio_working_3-way'!AH146</f>
        <v>-0.41264697855784777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1.0343943192689331</v>
      </c>
      <c r="AS146" s="11">
        <f>IF(('OddsRatio_working_3-way'!X146=0),IF(Q146&gt;0,-Q146^(1/3),(-Q146)^(1/3)),'OddsRatio_working_3-way'!AM146-'OddsRatio_working_3-way'!R146/3)</f>
        <v>-0.62174734071108484</v>
      </c>
      <c r="AT146" s="11">
        <f>IF(('OddsRatio_working_3-way'!X146=0),IF(Q146&gt;0,-Q146^(1/3),(-Q146)^(1/3)),'OddsRatio_working_3-way'!AN146-'OddsRatio_working_3-way'!R146/3)</f>
        <v>-0.41264697855784777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3.45</v>
      </c>
      <c r="B147" s="4">
        <f>IF('True_Odds_Calculator_3-way'!B148="","",'True_Odds_Calculator_3-way'!B148)</f>
        <v>3.67</v>
      </c>
      <c r="C147" s="4">
        <f>IF('True_Odds_Calculator_3-way'!C148="","",'True_Odds_Calculator_3-way'!C148)</f>
        <v>2.17</v>
      </c>
      <c r="D147" s="9">
        <f t="shared" si="39"/>
        <v>0.28256365822248797</v>
      </c>
      <c r="E147" s="9">
        <f t="shared" si="40"/>
        <v>0.26546184803096801</v>
      </c>
      <c r="F147" s="9">
        <f t="shared" si="41"/>
        <v>0.45197449374654403</v>
      </c>
      <c r="G147" s="9">
        <f t="shared" si="42"/>
        <v>1.0363369505876658</v>
      </c>
      <c r="H147" s="9">
        <f t="shared" si="43"/>
        <v>3.539025528939781</v>
      </c>
      <c r="I147" s="9">
        <f t="shared" si="44"/>
        <v>3.767019658069068</v>
      </c>
      <c r="J147" s="9">
        <f t="shared" si="45"/>
        <v>2.2125142321875688</v>
      </c>
      <c r="K147" s="11">
        <f t="shared" si="46"/>
        <v>0.28985507246376813</v>
      </c>
      <c r="L147" s="11">
        <f t="shared" si="47"/>
        <v>0.27247956403269757</v>
      </c>
      <c r="M147" s="11">
        <f t="shared" si="48"/>
        <v>0.46082949308755761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-0.27855971811931779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0.22893160459035167</v>
      </c>
      <c r="Q147" s="11">
        <f>2*'OddsRatio_working_3-way'!K147*'OddsRatio_working_3-way'!L147*'OddsRatio_working_3-way'!M147</f>
        <v>7.2792243112989416E-2</v>
      </c>
      <c r="R147" s="11">
        <f t="shared" si="49"/>
        <v>0</v>
      </c>
      <c r="S147" s="11">
        <f t="shared" si="50"/>
        <v>-0.82184030819664855</v>
      </c>
      <c r="T147" s="11">
        <f t="shared" si="51"/>
        <v>-0.26131647319448287</v>
      </c>
      <c r="U147" s="11">
        <f>'OddsRatio_working_3-way'!S147-'OddsRatio_working_3-way'!R147^2/3</f>
        <v>-0.82184030819664855</v>
      </c>
      <c r="V147" s="11">
        <f>'OddsRatio_working_3-way'!S147*'OddsRatio_working_3-way'!R147/3-2*'OddsRatio_working_3-way'!R147^3/27-'OddsRatio_working_3-way'!T147</f>
        <v>0.26131647319448287</v>
      </c>
      <c r="W147" s="11">
        <f>'OddsRatio_working_3-way'!V147^2+4*'OddsRatio_working_3-way'!U147^3/27</f>
        <v>-1.3949050065817939E-2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0.14338353220351074</v>
      </c>
      <c r="Y147" s="11">
        <f>IF('OddsRatio_working_3-way'!W147&gt;=0,IF('OddsRatio_working_3-way'!V147+SQRT('OddsRatio_working_3-way'!W147)&gt;0,0,PI()),ACOS('OddsRatio_working_3-way'!V147/(2*'OddsRatio_working_3-way'!X147)))</f>
        <v>0.42448744507715985</v>
      </c>
      <c r="Z147" s="11">
        <f>'OddsRatio_working_3-way'!X147^(1/3)*COS('OddsRatio_working_3-way'!Y147/3)</f>
        <v>0.51816847529383292</v>
      </c>
      <c r="AA147" s="11">
        <f>'OddsRatio_working_3-way'!X147^(1/3)*COS(('OddsRatio_working_3-way'!Y147+2*PI())/3)</f>
        <v>-0.32300724178400692</v>
      </c>
      <c r="AB147" s="11">
        <f>'OddsRatio_working_3-way'!X147^(1/3)*COS(('OddsRatio_working_3-way'!Y147+4*PI())/3)</f>
        <v>-0.19516123350982587</v>
      </c>
      <c r="AC147" s="11">
        <f>'OddsRatio_working_3-way'!X147^(1/3)*SIN('OddsRatio_working_3-way'!Y147/3)</f>
        <v>7.381192729191749E-2</v>
      </c>
      <c r="AD147" s="11">
        <f>'OddsRatio_working_3-way'!X147^(1/3)*SIN(('OddsRatio_working_3-way'!Y147+2*PI())/3)</f>
        <v>0.41184109939874985</v>
      </c>
      <c r="AE147" s="11">
        <f>'OddsRatio_working_3-way'!X147^(1/3)*SIN(('OddsRatio_working_3-way'!Y147+4*PI())/3)</f>
        <v>-0.48565302669066734</v>
      </c>
      <c r="AF147" s="11">
        <f>-'OddsRatio_working_3-way'!U147/(3*'OddsRatio_working_3-way'!X147^(1/3))*COS(('OddsRatio_working_3-way'!Y147)/3)</f>
        <v>0.51816847529383292</v>
      </c>
      <c r="AG147" s="11">
        <f>-'OddsRatio_working_3-way'!U147/(3*'OddsRatio_working_3-way'!X147^(1/3))*COS(('OddsRatio_working_3-way'!Y147+2*PI())/3)</f>
        <v>-0.32300724178400692</v>
      </c>
      <c r="AH147" s="11">
        <f>-'OddsRatio_working_3-way'!U147/(3*'OddsRatio_working_3-way'!X147^(1/3))*COS(('OddsRatio_working_3-way'!Y147+4*PI())/3)</f>
        <v>-0.19516123350982587</v>
      </c>
      <c r="AI147" s="11">
        <f>'OddsRatio_working_3-way'!U147/(3*'OddsRatio_working_3-way'!X147^(1/3))*SIN(('OddsRatio_working_3-way'!Y147)/3)</f>
        <v>-7.381192729191749E-2</v>
      </c>
      <c r="AJ147" s="11">
        <f>'OddsRatio_working_3-way'!U147/(3*'OddsRatio_working_3-way'!X147^(1/3))*SIN(('OddsRatio_working_3-way'!Y147+2*PI())/3)</f>
        <v>-0.41184109939874985</v>
      </c>
      <c r="AK147" s="11">
        <f>'OddsRatio_working_3-way'!U147/(3*'OddsRatio_working_3-way'!X147^(1/3))*SIN(('OddsRatio_working_3-way'!Y147+4*PI())/3)</f>
        <v>0.48565302669066734</v>
      </c>
      <c r="AL147" s="11">
        <f>'OddsRatio_working_3-way'!Z147+'OddsRatio_working_3-way'!AF147</f>
        <v>1.0363369505876658</v>
      </c>
      <c r="AM147" s="11">
        <f>'OddsRatio_working_3-way'!AA147+'OddsRatio_working_3-way'!AG147</f>
        <v>-0.64601448356801383</v>
      </c>
      <c r="AN147" s="11">
        <f>'OddsRatio_working_3-way'!AB147+'OddsRatio_working_3-way'!AH147</f>
        <v>-0.39032246701965173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1.0363369505876658</v>
      </c>
      <c r="AS147" s="11">
        <f>IF(('OddsRatio_working_3-way'!X147=0),IF(Q147&gt;0,-Q147^(1/3),(-Q147)^(1/3)),'OddsRatio_working_3-way'!AM147-'OddsRatio_working_3-way'!R147/3)</f>
        <v>-0.64601448356801383</v>
      </c>
      <c r="AT147" s="11">
        <f>IF(('OddsRatio_working_3-way'!X147=0),IF(Q147&gt;0,-Q147^(1/3),(-Q147)^(1/3)),'OddsRatio_working_3-way'!AN147-'OddsRatio_working_3-way'!R147/3)</f>
        <v>-0.39032246701965173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2.0699999999999998</v>
      </c>
      <c r="B148" s="4">
        <f>IF('True_Odds_Calculator_3-way'!B149="","",'True_Odds_Calculator_3-way'!B149)</f>
        <v>3.53</v>
      </c>
      <c r="C148" s="4">
        <f>IF('True_Odds_Calculator_3-way'!C149="","",'True_Odds_Calculator_3-way'!C149)</f>
        <v>3.89</v>
      </c>
      <c r="D148" s="9">
        <f t="shared" si="39"/>
        <v>0.47395305313306396</v>
      </c>
      <c r="E148" s="9">
        <f t="shared" si="40"/>
        <v>0.2759096255290448</v>
      </c>
      <c r="F148" s="9">
        <f t="shared" si="41"/>
        <v>0.25013732133789163</v>
      </c>
      <c r="G148" s="9">
        <f t="shared" si="42"/>
        <v>1.0373024445635912</v>
      </c>
      <c r="H148" s="9">
        <f t="shared" si="43"/>
        <v>2.109913615683042</v>
      </c>
      <c r="I148" s="9">
        <f t="shared" si="44"/>
        <v>3.6243751847458863</v>
      </c>
      <c r="J148" s="9">
        <f t="shared" si="45"/>
        <v>3.9978040647887787</v>
      </c>
      <c r="K148" s="11">
        <f t="shared" si="46"/>
        <v>0.48309178743961356</v>
      </c>
      <c r="L148" s="11">
        <f t="shared" si="47"/>
        <v>0.28328611898016998</v>
      </c>
      <c r="M148" s="11">
        <f t="shared" si="48"/>
        <v>0.25706940874035988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-0.27523742710500376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0.22832320109550105</v>
      </c>
      <c r="Q148" s="11">
        <f>2*'OddsRatio_working_3-way'!K148*'OddsRatio_working_3-way'!L148*'OddsRatio_working_3-way'!M148</f>
        <v>7.0361541169645922E-2</v>
      </c>
      <c r="R148" s="11">
        <f t="shared" si="49"/>
        <v>0</v>
      </c>
      <c r="S148" s="11">
        <f t="shared" si="50"/>
        <v>-0.82954997616801285</v>
      </c>
      <c r="T148" s="11">
        <f t="shared" si="51"/>
        <v>-0.25563943795624428</v>
      </c>
      <c r="U148" s="11">
        <f>'OddsRatio_working_3-way'!S148-'OddsRatio_working_3-way'!R148^2/3</f>
        <v>-0.82954997616801285</v>
      </c>
      <c r="V148" s="11">
        <f>'OddsRatio_working_3-way'!S148*'OddsRatio_working_3-way'!R148/3-2*'OddsRatio_working_3-way'!R148^3/27-'OddsRatio_working_3-way'!T148</f>
        <v>0.25563943795624428</v>
      </c>
      <c r="W148" s="11">
        <f>'OddsRatio_working_3-way'!V148^2+4*'OddsRatio_working_3-way'!U148^3/27</f>
        <v>-1.9219950344186124E-2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0.14540587383490616</v>
      </c>
      <c r="Y148" s="11">
        <f>IF('OddsRatio_working_3-way'!W148&gt;=0,IF('OddsRatio_working_3-way'!V148+SQRT('OddsRatio_working_3-way'!W148)&gt;0,0,PI()),ACOS('OddsRatio_working_3-way'!V148/(2*'OddsRatio_working_3-way'!X148)))</f>
        <v>0.49692065594753743</v>
      </c>
      <c r="Z148" s="11">
        <f>'OddsRatio_working_3-way'!X148^(1/3)*COS('OddsRatio_working_3-way'!Y148/3)</f>
        <v>0.51865122228179561</v>
      </c>
      <c r="AA148" s="11">
        <f>'OddsRatio_working_3-way'!X148^(1/3)*COS(('OddsRatio_working_3-way'!Y148+2*PI())/3)</f>
        <v>-0.3344134015012668</v>
      </c>
      <c r="AB148" s="11">
        <f>'OddsRatio_working_3-way'!X148^(1/3)*COS(('OddsRatio_working_3-way'!Y148+4*PI())/3)</f>
        <v>-0.18423782078052897</v>
      </c>
      <c r="AC148" s="11">
        <f>'OddsRatio_working_3-way'!X148^(1/3)*SIN('OddsRatio_working_3-way'!Y148/3)</f>
        <v>8.6703911954826393E-2</v>
      </c>
      <c r="AD148" s="11">
        <f>'OddsRatio_working_3-way'!X148^(1/3)*SIN(('OddsRatio_working_3-way'!Y148+2*PI())/3)</f>
        <v>0.40581317822247148</v>
      </c>
      <c r="AE148" s="11">
        <f>'OddsRatio_working_3-way'!X148^(1/3)*SIN(('OddsRatio_working_3-way'!Y148+4*PI())/3)</f>
        <v>-0.49251709017729789</v>
      </c>
      <c r="AF148" s="11">
        <f>-'OddsRatio_working_3-way'!U148/(3*'OddsRatio_working_3-way'!X148^(1/3))*COS(('OddsRatio_working_3-way'!Y148)/3)</f>
        <v>0.51865122228179572</v>
      </c>
      <c r="AG148" s="11">
        <f>-'OddsRatio_working_3-way'!U148/(3*'OddsRatio_working_3-way'!X148^(1/3))*COS(('OddsRatio_working_3-way'!Y148+2*PI())/3)</f>
        <v>-0.33441340150126686</v>
      </c>
      <c r="AH148" s="11">
        <f>-'OddsRatio_working_3-way'!U148/(3*'OddsRatio_working_3-way'!X148^(1/3))*COS(('OddsRatio_working_3-way'!Y148+4*PI())/3)</f>
        <v>-0.184237820780529</v>
      </c>
      <c r="AI148" s="11">
        <f>'OddsRatio_working_3-way'!U148/(3*'OddsRatio_working_3-way'!X148^(1/3))*SIN(('OddsRatio_working_3-way'!Y148)/3)</f>
        <v>-8.6703911954826407E-2</v>
      </c>
      <c r="AJ148" s="11">
        <f>'OddsRatio_working_3-way'!U148/(3*'OddsRatio_working_3-way'!X148^(1/3))*SIN(('OddsRatio_working_3-way'!Y148+2*PI())/3)</f>
        <v>-0.40581317822247154</v>
      </c>
      <c r="AK148" s="11">
        <f>'OddsRatio_working_3-way'!U148/(3*'OddsRatio_working_3-way'!X148^(1/3))*SIN(('OddsRatio_working_3-way'!Y148+4*PI())/3)</f>
        <v>0.492517090177298</v>
      </c>
      <c r="AL148" s="11">
        <f>'OddsRatio_working_3-way'!Z148+'OddsRatio_working_3-way'!AF148</f>
        <v>1.0373024445635912</v>
      </c>
      <c r="AM148" s="11">
        <f>'OddsRatio_working_3-way'!AA148+'OddsRatio_working_3-way'!AG148</f>
        <v>-0.66882680300253372</v>
      </c>
      <c r="AN148" s="11">
        <f>'OddsRatio_working_3-way'!AB148+'OddsRatio_working_3-way'!AH148</f>
        <v>-0.36847564156105794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1.0373024445635912</v>
      </c>
      <c r="AS148" s="11">
        <f>IF(('OddsRatio_working_3-way'!X148=0),IF(Q148&gt;0,-Q148^(1/3),(-Q148)^(1/3)),'OddsRatio_working_3-way'!AM148-'OddsRatio_working_3-way'!R148/3)</f>
        <v>-0.66882680300253372</v>
      </c>
      <c r="AT148" s="11">
        <f>IF(('OddsRatio_working_3-way'!X148=0),IF(Q148&gt;0,-Q148^(1/3),(-Q148)^(1/3)),'OddsRatio_working_3-way'!AN148-'OddsRatio_working_3-way'!R148/3)</f>
        <v>-0.36847564156105794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2.66</v>
      </c>
      <c r="B149" s="4">
        <f>IF('True_Odds_Calculator_3-way'!B150="","",'True_Odds_Calculator_3-way'!B150)</f>
        <v>3.25</v>
      </c>
      <c r="C149" s="4">
        <f>IF('True_Odds_Calculator_3-way'!C150="","",'True_Odds_Calculator_3-way'!C150)</f>
        <v>2.96</v>
      </c>
      <c r="D149" s="9">
        <f t="shared" si="39"/>
        <v>0.36842850697276364</v>
      </c>
      <c r="E149" s="9">
        <f t="shared" si="40"/>
        <v>0.30088711167789312</v>
      </c>
      <c r="F149" s="9">
        <f t="shared" si="41"/>
        <v>0.33068438134934336</v>
      </c>
      <c r="G149" s="9">
        <f t="shared" si="42"/>
        <v>1.0326691546260034</v>
      </c>
      <c r="H149" s="9">
        <f t="shared" si="43"/>
        <v>2.7142307966791663</v>
      </c>
      <c r="I149" s="9">
        <f t="shared" si="44"/>
        <v>3.3235055979085075</v>
      </c>
      <c r="J149" s="9">
        <f t="shared" si="45"/>
        <v>3.0240315430669664</v>
      </c>
      <c r="K149" s="11">
        <f t="shared" si="46"/>
        <v>0.37593984962406013</v>
      </c>
      <c r="L149" s="11">
        <f t="shared" si="47"/>
        <v>0.30769230769230771</v>
      </c>
      <c r="M149" s="11">
        <f t="shared" si="48"/>
        <v>0.33783783783783783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-0.28608162818689142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0.22939365044628202</v>
      </c>
      <c r="Q149" s="11">
        <f>2*'OddsRatio_working_3-way'!K149*'OddsRatio_working_3-way'!L149*'OddsRatio_working_3-way'!M149</f>
        <v>7.8157972894815006E-2</v>
      </c>
      <c r="R149" s="11">
        <f t="shared" si="49"/>
        <v>0</v>
      </c>
      <c r="S149" s="11">
        <f t="shared" si="50"/>
        <v>-0.80184684315493238</v>
      </c>
      <c r="T149" s="11">
        <f t="shared" si="51"/>
        <v>-0.27320165013796677</v>
      </c>
      <c r="U149" s="11">
        <f>'OddsRatio_working_3-way'!S149-'OddsRatio_working_3-way'!R149^2/3</f>
        <v>-0.80184684315493238</v>
      </c>
      <c r="V149" s="11">
        <f>'OddsRatio_working_3-way'!S149*'OddsRatio_working_3-way'!R149/3-2*'OddsRatio_working_3-way'!R149^3/27-'OddsRatio_working_3-way'!T149</f>
        <v>0.27320165013796677</v>
      </c>
      <c r="W149" s="11">
        <f>'OddsRatio_working_3-way'!V149^2+4*'OddsRatio_working_3-way'!U149^3/27</f>
        <v>-1.7392481615765842E-3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0.13818320248829502</v>
      </c>
      <c r="Y149" s="11">
        <f>IF('OddsRatio_working_3-way'!W149&gt;=0,IF('OddsRatio_working_3-way'!V149+SQRT('OddsRatio_working_3-way'!W149)&gt;0,0,PI()),ACOS('OddsRatio_working_3-way'!V149/(2*'OddsRatio_working_3-way'!X149)))</f>
        <v>0.15148084488150104</v>
      </c>
      <c r="Z149" s="11">
        <f>'OddsRatio_working_3-way'!X149^(1/3)*COS('OddsRatio_working_3-way'!Y149/3)</f>
        <v>0.5163345773130017</v>
      </c>
      <c r="AA149" s="11">
        <f>'OddsRatio_working_3-way'!X149^(1/3)*COS(('OddsRatio_working_3-way'!Y149+2*PI())/3)</f>
        <v>-0.28076516448556849</v>
      </c>
      <c r="AB149" s="11">
        <f>'OddsRatio_working_3-way'!X149^(1/3)*COS(('OddsRatio_working_3-way'!Y149+4*PI())/3)</f>
        <v>-0.23556941282743338</v>
      </c>
      <c r="AC149" s="11">
        <f>'OddsRatio_working_3-way'!X149^(1/3)*SIN('OddsRatio_working_3-way'!Y149/3)</f>
        <v>2.6093779386051803E-2</v>
      </c>
      <c r="AD149" s="11">
        <f>'OddsRatio_working_3-way'!X149^(1/3)*SIN(('OddsRatio_working_3-way'!Y149+2*PI())/3)</f>
        <v>0.43411197111233379</v>
      </c>
      <c r="AE149" s="11">
        <f>'OddsRatio_working_3-way'!X149^(1/3)*SIN(('OddsRatio_working_3-way'!Y149+4*PI())/3)</f>
        <v>-0.46020575049838564</v>
      </c>
      <c r="AF149" s="11">
        <f>-'OddsRatio_working_3-way'!U149/(3*'OddsRatio_working_3-way'!X149^(1/3))*COS(('OddsRatio_working_3-way'!Y149)/3)</f>
        <v>0.51633457731300181</v>
      </c>
      <c r="AG149" s="11">
        <f>-'OddsRatio_working_3-way'!U149/(3*'OddsRatio_working_3-way'!X149^(1/3))*COS(('OddsRatio_working_3-way'!Y149+2*PI())/3)</f>
        <v>-0.28076516448556854</v>
      </c>
      <c r="AH149" s="11">
        <f>-'OddsRatio_working_3-way'!U149/(3*'OddsRatio_working_3-way'!X149^(1/3))*COS(('OddsRatio_working_3-way'!Y149+4*PI())/3)</f>
        <v>-0.23556941282743341</v>
      </c>
      <c r="AI149" s="11">
        <f>'OddsRatio_working_3-way'!U149/(3*'OddsRatio_working_3-way'!X149^(1/3))*SIN(('OddsRatio_working_3-way'!Y149)/3)</f>
        <v>-2.609377938605181E-2</v>
      </c>
      <c r="AJ149" s="11">
        <f>'OddsRatio_working_3-way'!U149/(3*'OddsRatio_working_3-way'!X149^(1/3))*SIN(('OddsRatio_working_3-way'!Y149+2*PI())/3)</f>
        <v>-0.43411197111233391</v>
      </c>
      <c r="AK149" s="11">
        <f>'OddsRatio_working_3-way'!U149/(3*'OddsRatio_working_3-way'!X149^(1/3))*SIN(('OddsRatio_working_3-way'!Y149+4*PI())/3)</f>
        <v>0.46020575049838575</v>
      </c>
      <c r="AL149" s="11">
        <f>'OddsRatio_working_3-way'!Z149+'OddsRatio_working_3-way'!AF149</f>
        <v>1.0326691546260034</v>
      </c>
      <c r="AM149" s="11">
        <f>'OddsRatio_working_3-way'!AA149+'OddsRatio_working_3-way'!AG149</f>
        <v>-0.56153032897113708</v>
      </c>
      <c r="AN149" s="11">
        <f>'OddsRatio_working_3-way'!AB149+'OddsRatio_working_3-way'!AH149</f>
        <v>-0.47113882565486676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1.0326691546260034</v>
      </c>
      <c r="AS149" s="11">
        <f>IF(('OddsRatio_working_3-way'!X149=0),IF(Q149&gt;0,-Q149^(1/3),(-Q149)^(1/3)),'OddsRatio_working_3-way'!AM149-'OddsRatio_working_3-way'!R149/3)</f>
        <v>-0.56153032897113708</v>
      </c>
      <c r="AT149" s="11">
        <f>IF(('OddsRatio_working_3-way'!X149=0),IF(Q149&gt;0,-Q149^(1/3),(-Q149)^(1/3)),'OddsRatio_working_3-way'!AN149-'OddsRatio_working_3-way'!R149/3)</f>
        <v>-0.47113882565486676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2.85</v>
      </c>
      <c r="B150" s="4">
        <f>IF('True_Odds_Calculator_3-way'!B151="","",'True_Odds_Calculator_3-way'!B151)</f>
        <v>3.27</v>
      </c>
      <c r="C150" s="4">
        <f>IF('True_Odds_Calculator_3-way'!C151="","",'True_Odds_Calculator_3-way'!C151)</f>
        <v>2.73</v>
      </c>
      <c r="D150" s="9">
        <f t="shared" si="39"/>
        <v>0.34308552220920907</v>
      </c>
      <c r="E150" s="9">
        <f t="shared" si="40"/>
        <v>0.29855919740572934</v>
      </c>
      <c r="F150" s="9">
        <f t="shared" si="41"/>
        <v>0.35835528038506154</v>
      </c>
      <c r="G150" s="9">
        <f t="shared" si="42"/>
        <v>1.0349865672775675</v>
      </c>
      <c r="H150" s="9">
        <f t="shared" si="43"/>
        <v>2.9147251494635005</v>
      </c>
      <c r="I150" s="9">
        <f t="shared" si="44"/>
        <v>3.3494195077200795</v>
      </c>
      <c r="J150" s="9">
        <f t="shared" si="45"/>
        <v>2.7905267613901921</v>
      </c>
      <c r="K150" s="11">
        <f t="shared" si="46"/>
        <v>0.35087719298245612</v>
      </c>
      <c r="L150" s="11">
        <f t="shared" si="47"/>
        <v>0.3058103975535168</v>
      </c>
      <c r="M150" s="11">
        <f t="shared" si="48"/>
        <v>0.36630036630036628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-0.28555411896792871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0.22993262973948631</v>
      </c>
      <c r="Q150" s="11">
        <f>2*'OddsRatio_working_3-way'!K150*'OddsRatio_working_3-way'!L150*'OddsRatio_working_3-way'!M150</f>
        <v>7.8609446064781638E-2</v>
      </c>
      <c r="R150" s="11">
        <f t="shared" si="49"/>
        <v>0</v>
      </c>
      <c r="S150" s="11">
        <f t="shared" si="50"/>
        <v>-0.80521559475494942</v>
      </c>
      <c r="T150" s="11">
        <f t="shared" si="51"/>
        <v>-0.27528738282220494</v>
      </c>
      <c r="U150" s="11">
        <f>'OddsRatio_working_3-way'!S150-'OddsRatio_working_3-way'!R150^2/3</f>
        <v>-0.80521559475494942</v>
      </c>
      <c r="V150" s="11">
        <f>'OddsRatio_working_3-way'!S150*'OddsRatio_working_3-way'!R150/3-2*'OddsRatio_working_3-way'!R150^3/27-'OddsRatio_working_3-way'!T150</f>
        <v>0.27528738282220494</v>
      </c>
      <c r="W150" s="11">
        <f>'OddsRatio_working_3-way'!V150^2+4*'OddsRatio_working_3-way'!U150^3/27</f>
        <v>-1.5619486566936652E-3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0.1390549278143289</v>
      </c>
      <c r="Y150" s="11">
        <f>IF('OddsRatio_working_3-way'!W150&gt;=0,IF('OddsRatio_working_3-way'!V150+SQRT('OddsRatio_working_3-way'!W150)&gt;0,0,PI()),ACOS('OddsRatio_working_3-way'!V150/(2*'OddsRatio_working_3-way'!X150)))</f>
        <v>0.14259019821156649</v>
      </c>
      <c r="Z150" s="11">
        <f>'OddsRatio_working_3-way'!X150^(1/3)*COS('OddsRatio_working_3-way'!Y150/3)</f>
        <v>0.51749328363878389</v>
      </c>
      <c r="AA150" s="11">
        <f>'OddsRatio_working_3-way'!X150^(1/3)*COS(('OddsRatio_working_3-way'!Y150+2*PI())/3)</f>
        <v>-0.28006388203240395</v>
      </c>
      <c r="AB150" s="11">
        <f>'OddsRatio_working_3-way'!X150^(1/3)*COS(('OddsRatio_working_3-way'!Y150+4*PI())/3)</f>
        <v>-0.23742940160637999</v>
      </c>
      <c r="AC150" s="11">
        <f>'OddsRatio_working_3-way'!X150^(1/3)*SIN('OddsRatio_working_3-way'!Y150/3)</f>
        <v>2.4615028750724792E-2</v>
      </c>
      <c r="AD150" s="11">
        <f>'OddsRatio_working_3-way'!X150^(1/3)*SIN(('OddsRatio_working_3-way'!Y150+2*PI())/3)</f>
        <v>0.43585481554365046</v>
      </c>
      <c r="AE150" s="11">
        <f>'OddsRatio_working_3-way'!X150^(1/3)*SIN(('OddsRatio_working_3-way'!Y150+4*PI())/3)</f>
        <v>-0.46046984429437521</v>
      </c>
      <c r="AF150" s="11">
        <f>-'OddsRatio_working_3-way'!U150/(3*'OddsRatio_working_3-way'!X150^(1/3))*COS(('OddsRatio_working_3-way'!Y150)/3)</f>
        <v>0.51749328363878377</v>
      </c>
      <c r="AG150" s="11">
        <f>-'OddsRatio_working_3-way'!U150/(3*'OddsRatio_working_3-way'!X150^(1/3))*COS(('OddsRatio_working_3-way'!Y150+2*PI())/3)</f>
        <v>-0.2800638820324039</v>
      </c>
      <c r="AH150" s="11">
        <f>-'OddsRatio_working_3-way'!U150/(3*'OddsRatio_working_3-way'!X150^(1/3))*COS(('OddsRatio_working_3-way'!Y150+4*PI())/3)</f>
        <v>-0.23742940160637996</v>
      </c>
      <c r="AI150" s="11">
        <f>'OddsRatio_working_3-way'!U150/(3*'OddsRatio_working_3-way'!X150^(1/3))*SIN(('OddsRatio_working_3-way'!Y150)/3)</f>
        <v>-2.4615028750724785E-2</v>
      </c>
      <c r="AJ150" s="11">
        <f>'OddsRatio_working_3-way'!U150/(3*'OddsRatio_working_3-way'!X150^(1/3))*SIN(('OddsRatio_working_3-way'!Y150+2*PI())/3)</f>
        <v>-0.43585481554365035</v>
      </c>
      <c r="AK150" s="11">
        <f>'OddsRatio_working_3-way'!U150/(3*'OddsRatio_working_3-way'!X150^(1/3))*SIN(('OddsRatio_working_3-way'!Y150+4*PI())/3)</f>
        <v>0.4604698442943751</v>
      </c>
      <c r="AL150" s="11">
        <f>'OddsRatio_working_3-way'!Z150+'OddsRatio_working_3-way'!AF150</f>
        <v>1.0349865672775675</v>
      </c>
      <c r="AM150" s="11">
        <f>'OddsRatio_working_3-way'!AA150+'OddsRatio_working_3-way'!AG150</f>
        <v>-0.56012776406480791</v>
      </c>
      <c r="AN150" s="11">
        <f>'OddsRatio_working_3-way'!AB150+'OddsRatio_working_3-way'!AH150</f>
        <v>-0.47485880321275997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1.0349865672775675</v>
      </c>
      <c r="AS150" s="11">
        <f>IF(('OddsRatio_working_3-way'!X150=0),IF(Q150&gt;0,-Q150^(1/3),(-Q150)^(1/3)),'OddsRatio_working_3-way'!AM150-'OddsRatio_working_3-way'!R150/3)</f>
        <v>-0.56012776406480791</v>
      </c>
      <c r="AT150" s="11">
        <f>IF(('OddsRatio_working_3-way'!X150=0),IF(Q150&gt;0,-Q150^(1/3),(-Q150)^(1/3)),'OddsRatio_working_3-way'!AN150-'OddsRatio_working_3-way'!R150/3)</f>
        <v>-0.47485880321275997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3.75</v>
      </c>
      <c r="B151" s="4">
        <f>IF('True_Odds_Calculator_3-way'!B152="","",'True_Odds_Calculator_3-way'!B152)</f>
        <v>3.67</v>
      </c>
      <c r="C151" s="4">
        <f>IF('True_Odds_Calculator_3-way'!C152="","",'True_Odds_Calculator_3-way'!C152)</f>
        <v>2.0699999999999998</v>
      </c>
      <c r="D151" s="9">
        <f t="shared" si="39"/>
        <v>0.25992877740582548</v>
      </c>
      <c r="E151" s="9">
        <f t="shared" si="40"/>
        <v>0.26564800485997608</v>
      </c>
      <c r="F151" s="9">
        <f t="shared" si="41"/>
        <v>0.47442321773419865</v>
      </c>
      <c r="G151" s="9">
        <f t="shared" si="42"/>
        <v>1.0353482630970587</v>
      </c>
      <c r="H151" s="9">
        <f t="shared" si="43"/>
        <v>3.8472077235169118</v>
      </c>
      <c r="I151" s="9">
        <f t="shared" si="44"/>
        <v>3.7643798624691467</v>
      </c>
      <c r="J151" s="9">
        <f t="shared" si="45"/>
        <v>2.1078226415138519</v>
      </c>
      <c r="K151" s="11">
        <f t="shared" si="46"/>
        <v>0.26666666666666666</v>
      </c>
      <c r="L151" s="11">
        <f t="shared" si="47"/>
        <v>0.27247956403269757</v>
      </c>
      <c r="M151" s="11">
        <f t="shared" si="48"/>
        <v>0.48309178743961356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-0.27577827798180843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0.2278122216518142</v>
      </c>
      <c r="Q151" s="11">
        <f>2*'OddsRatio_working_3-way'!K151*'OddsRatio_working_3-way'!L151*'OddsRatio_working_3-way'!M151</f>
        <v>7.0204074468972005E-2</v>
      </c>
      <c r="R151" s="11">
        <f t="shared" si="49"/>
        <v>0</v>
      </c>
      <c r="S151" s="11">
        <f t="shared" si="50"/>
        <v>-0.82607021596835739</v>
      </c>
      <c r="T151" s="11">
        <f t="shared" si="51"/>
        <v>-0.25456709274833816</v>
      </c>
      <c r="U151" s="11">
        <f>'OddsRatio_working_3-way'!S151-'OddsRatio_working_3-way'!R151^2/3</f>
        <v>-0.82607021596835739</v>
      </c>
      <c r="V151" s="11">
        <f>'OddsRatio_working_3-way'!S151*'OddsRatio_working_3-way'!R151/3-2*'OddsRatio_working_3-way'!R151^3/27-'OddsRatio_working_3-way'!T151</f>
        <v>0.25456709274833816</v>
      </c>
      <c r="W151" s="11">
        <f>'OddsRatio_working_3-way'!V151^2+4*'OddsRatio_working_3-way'!U151^3/27</f>
        <v>-1.8707255767831804E-2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0.14449192060299842</v>
      </c>
      <c r="Y151" s="11">
        <f>IF('OddsRatio_working_3-way'!W151&gt;=0,IF('OddsRatio_working_3-way'!V151+SQRT('OddsRatio_working_3-way'!W151)&gt;0,0,PI()),ACOS('OddsRatio_working_3-way'!V151/(2*'OddsRatio_working_3-way'!X151)))</f>
        <v>0.49302697447873034</v>
      </c>
      <c r="Z151" s="11">
        <f>'OddsRatio_working_3-way'!X151^(1/3)*COS('OddsRatio_working_3-way'!Y151/3)</f>
        <v>0.51767413154852948</v>
      </c>
      <c r="AA151" s="11">
        <f>'OddsRatio_working_3-way'!X151^(1/3)*COS(('OddsRatio_working_3-way'!Y151+2*PI())/3)</f>
        <v>-0.33318539552145016</v>
      </c>
      <c r="AB151" s="11">
        <f>'OddsRatio_working_3-way'!X151^(1/3)*COS(('OddsRatio_working_3-way'!Y151+4*PI())/3)</f>
        <v>-0.18448873602707944</v>
      </c>
      <c r="AC151" s="11">
        <f>'OddsRatio_working_3-way'!X151^(1/3)*SIN('OddsRatio_working_3-way'!Y151/3)</f>
        <v>8.5850056386673146E-2</v>
      </c>
      <c r="AD151" s="11">
        <f>'OddsRatio_working_3-way'!X151^(1/3)*SIN(('OddsRatio_working_3-way'!Y151+2*PI())/3)</f>
        <v>0.40539392060973733</v>
      </c>
      <c r="AE151" s="11">
        <f>'OddsRatio_working_3-way'!X151^(1/3)*SIN(('OddsRatio_working_3-way'!Y151+4*PI())/3)</f>
        <v>-0.49124397699641037</v>
      </c>
      <c r="AF151" s="11">
        <f>-'OddsRatio_working_3-way'!U151/(3*'OddsRatio_working_3-way'!X151^(1/3))*COS(('OddsRatio_working_3-way'!Y151)/3)</f>
        <v>0.51767413154852937</v>
      </c>
      <c r="AG151" s="11">
        <f>-'OddsRatio_working_3-way'!U151/(3*'OddsRatio_working_3-way'!X151^(1/3))*COS(('OddsRatio_working_3-way'!Y151+2*PI())/3)</f>
        <v>-0.3331853955214501</v>
      </c>
      <c r="AH151" s="11">
        <f>-'OddsRatio_working_3-way'!U151/(3*'OddsRatio_working_3-way'!X151^(1/3))*COS(('OddsRatio_working_3-way'!Y151+4*PI())/3)</f>
        <v>-0.18448873602707938</v>
      </c>
      <c r="AI151" s="11">
        <f>'OddsRatio_working_3-way'!U151/(3*'OddsRatio_working_3-way'!X151^(1/3))*SIN(('OddsRatio_working_3-way'!Y151)/3)</f>
        <v>-8.5850056386673132E-2</v>
      </c>
      <c r="AJ151" s="11">
        <f>'OddsRatio_working_3-way'!U151/(3*'OddsRatio_working_3-way'!X151^(1/3))*SIN(('OddsRatio_working_3-way'!Y151+2*PI())/3)</f>
        <v>-0.40539392060973722</v>
      </c>
      <c r="AK151" s="11">
        <f>'OddsRatio_working_3-way'!U151/(3*'OddsRatio_working_3-way'!X151^(1/3))*SIN(('OddsRatio_working_3-way'!Y151+4*PI())/3)</f>
        <v>0.49124397699641026</v>
      </c>
      <c r="AL151" s="11">
        <f>'OddsRatio_working_3-way'!Z151+'OddsRatio_working_3-way'!AF151</f>
        <v>1.0353482630970587</v>
      </c>
      <c r="AM151" s="11">
        <f>'OddsRatio_working_3-way'!AA151+'OddsRatio_working_3-way'!AG151</f>
        <v>-0.6663707910429002</v>
      </c>
      <c r="AN151" s="11">
        <f>'OddsRatio_working_3-way'!AB151+'OddsRatio_working_3-way'!AH151</f>
        <v>-0.36897747205415882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1.0353482630970587</v>
      </c>
      <c r="AS151" s="11">
        <f>IF(('OddsRatio_working_3-way'!X151=0),IF(Q151&gt;0,-Q151^(1/3),(-Q151)^(1/3)),'OddsRatio_working_3-way'!AM151-'OddsRatio_working_3-way'!R151/3)</f>
        <v>-0.6663707910429002</v>
      </c>
      <c r="AT151" s="11">
        <f>IF(('OddsRatio_working_3-way'!X151=0),IF(Q151&gt;0,-Q151^(1/3),(-Q151)^(1/3)),'OddsRatio_working_3-way'!AN151-'OddsRatio_working_3-way'!R151/3)</f>
        <v>-0.36897747205415882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1.79</v>
      </c>
      <c r="B152" s="4">
        <f>IF('True_Odds_Calculator_3-way'!B153="","",'True_Odds_Calculator_3-way'!B153)</f>
        <v>3.84</v>
      </c>
      <c r="C152" s="4">
        <f>IF('True_Odds_Calculator_3-way'!C153="","",'True_Odds_Calculator_3-way'!C153)</f>
        <v>4.8499999999999996</v>
      </c>
      <c r="D152" s="9">
        <f t="shared" si="39"/>
        <v>0.54824436920030928</v>
      </c>
      <c r="E152" s="9">
        <f t="shared" si="40"/>
        <v>0.25238231639353642</v>
      </c>
      <c r="F152" s="9">
        <f t="shared" si="41"/>
        <v>0.19937331440615438</v>
      </c>
      <c r="G152" s="9">
        <f t="shared" si="42"/>
        <v>1.0430432171453607</v>
      </c>
      <c r="H152" s="9">
        <f t="shared" si="43"/>
        <v>1.8240041415448356</v>
      </c>
      <c r="I152" s="9">
        <f t="shared" si="44"/>
        <v>3.9622427366928243</v>
      </c>
      <c r="J152" s="9">
        <f t="shared" si="45"/>
        <v>5.0157163860096379</v>
      </c>
      <c r="K152" s="11">
        <f t="shared" si="46"/>
        <v>0.55865921787709494</v>
      </c>
      <c r="L152" s="11">
        <f t="shared" si="47"/>
        <v>0.26041666666666669</v>
      </c>
      <c r="M152" s="11">
        <f t="shared" si="48"/>
        <v>0.2061855670103093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-0.25910760909213093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0.2243755879360326</v>
      </c>
      <c r="Q152" s="11">
        <f>2*'OddsRatio_working_3-way'!K152*'OddsRatio_working_3-way'!L152*'OddsRatio_working_3-way'!M152</f>
        <v>5.9993472710169138E-2</v>
      </c>
      <c r="R152" s="11">
        <f t="shared" si="49"/>
        <v>0</v>
      </c>
      <c r="S152" s="11">
        <f t="shared" si="50"/>
        <v>-0.86595522502101174</v>
      </c>
      <c r="T152" s="11">
        <f t="shared" si="51"/>
        <v>-0.23153883021952185</v>
      </c>
      <c r="U152" s="11">
        <f>'OddsRatio_working_3-way'!S152-'OddsRatio_working_3-way'!R152^2/3</f>
        <v>-0.86595522502101174</v>
      </c>
      <c r="V152" s="11">
        <f>'OddsRatio_working_3-way'!S152*'OddsRatio_working_3-way'!R152/3-2*'OddsRatio_working_3-way'!R152^3/27-'OddsRatio_working_3-way'!T152</f>
        <v>0.23153883021952185</v>
      </c>
      <c r="W152" s="11">
        <f>'OddsRatio_working_3-way'!V152^2+4*'OddsRatio_working_3-way'!U152^3/27</f>
        <v>-4.259142393997558E-2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0.15508195723503762</v>
      </c>
      <c r="Y152" s="11">
        <f>IF('OddsRatio_working_3-way'!W152&gt;=0,IF('OddsRatio_working_3-way'!V152+SQRT('OddsRatio_working_3-way'!W152)&gt;0,0,PI()),ACOS('OddsRatio_working_3-way'!V152/(2*'OddsRatio_working_3-way'!X152)))</f>
        <v>0.72800288133239321</v>
      </c>
      <c r="Z152" s="11">
        <f>'OddsRatio_working_3-way'!X152^(1/3)*COS('OddsRatio_working_3-way'!Y152/3)</f>
        <v>0.52152160857268037</v>
      </c>
      <c r="AA152" s="11">
        <f>'OddsRatio_working_3-way'!X152^(1/3)*COS(('OddsRatio_working_3-way'!Y152+2*PI())/3)</f>
        <v>-0.37256516510950238</v>
      </c>
      <c r="AB152" s="11">
        <f>'OddsRatio_working_3-way'!X152^(1/3)*COS(('OddsRatio_working_3-way'!Y152+4*PI())/3)</f>
        <v>-0.14895644346317813</v>
      </c>
      <c r="AC152" s="11">
        <f>'OddsRatio_working_3-way'!X152^(1/3)*SIN('OddsRatio_working_3-way'!Y152/3)</f>
        <v>0.12910055563565351</v>
      </c>
      <c r="AD152" s="11">
        <f>'OddsRatio_working_3-way'!X152^(1/3)*SIN(('OddsRatio_working_3-way'!Y152+2*PI())/3)</f>
        <v>0.38710068382863877</v>
      </c>
      <c r="AE152" s="11">
        <f>'OddsRatio_working_3-way'!X152^(1/3)*SIN(('OddsRatio_working_3-way'!Y152+4*PI())/3)</f>
        <v>-0.51620123946429219</v>
      </c>
      <c r="AF152" s="11">
        <f>-'OddsRatio_working_3-way'!U152/(3*'OddsRatio_working_3-way'!X152^(1/3))*COS(('OddsRatio_working_3-way'!Y152)/3)</f>
        <v>0.52152160857268037</v>
      </c>
      <c r="AG152" s="11">
        <f>-'OddsRatio_working_3-way'!U152/(3*'OddsRatio_working_3-way'!X152^(1/3))*COS(('OddsRatio_working_3-way'!Y152+2*PI())/3)</f>
        <v>-0.37256516510950238</v>
      </c>
      <c r="AH152" s="11">
        <f>-'OddsRatio_working_3-way'!U152/(3*'OddsRatio_working_3-way'!X152^(1/3))*COS(('OddsRatio_working_3-way'!Y152+4*PI())/3)</f>
        <v>-0.14895644346317813</v>
      </c>
      <c r="AI152" s="11">
        <f>'OddsRatio_working_3-way'!U152/(3*'OddsRatio_working_3-way'!X152^(1/3))*SIN(('OddsRatio_working_3-way'!Y152)/3)</f>
        <v>-0.12910055563565351</v>
      </c>
      <c r="AJ152" s="11">
        <f>'OddsRatio_working_3-way'!U152/(3*'OddsRatio_working_3-way'!X152^(1/3))*SIN(('OddsRatio_working_3-way'!Y152+2*PI())/3)</f>
        <v>-0.38710068382863877</v>
      </c>
      <c r="AK152" s="11">
        <f>'OddsRatio_working_3-way'!U152/(3*'OddsRatio_working_3-way'!X152^(1/3))*SIN(('OddsRatio_working_3-way'!Y152+4*PI())/3)</f>
        <v>0.51620123946429219</v>
      </c>
      <c r="AL152" s="11">
        <f>'OddsRatio_working_3-way'!Z152+'OddsRatio_working_3-way'!AF152</f>
        <v>1.0430432171453607</v>
      </c>
      <c r="AM152" s="11">
        <f>'OddsRatio_working_3-way'!AA152+'OddsRatio_working_3-way'!AG152</f>
        <v>-0.74513033021900477</v>
      </c>
      <c r="AN152" s="11">
        <f>'OddsRatio_working_3-way'!AB152+'OddsRatio_working_3-way'!AH152</f>
        <v>-0.29791288692635626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1.0430432171453607</v>
      </c>
      <c r="AS152" s="11">
        <f>IF(('OddsRatio_working_3-way'!X152=0),IF(Q152&gt;0,-Q152^(1/3),(-Q152)^(1/3)),'OddsRatio_working_3-way'!AM152-'OddsRatio_working_3-way'!R152/3)</f>
        <v>-0.74513033021900477</v>
      </c>
      <c r="AT152" s="11">
        <f>IF(('OddsRatio_working_3-way'!X152=0),IF(Q152&gt;0,-Q152^(1/3),(-Q152)^(1/3)),'OddsRatio_working_3-way'!AN152-'OddsRatio_working_3-way'!R152/3)</f>
        <v>-0.29791288692635626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5.43</v>
      </c>
      <c r="B153" s="4">
        <f>IF('True_Odds_Calculator_3-way'!B154="","",'True_Odds_Calculator_3-way'!B154)</f>
        <v>3.86</v>
      </c>
      <c r="C153" s="4">
        <f>IF('True_Odds_Calculator_3-way'!C154="","",'True_Odds_Calculator_3-way'!C154)</f>
        <v>1.62</v>
      </c>
      <c r="D153" s="9">
        <f t="shared" si="39"/>
        <v>0.16877528426023783</v>
      </c>
      <c r="E153" s="9">
        <f t="shared" si="40"/>
        <v>0.23925758887483742</v>
      </c>
      <c r="F153" s="9">
        <f t="shared" si="41"/>
        <v>0.59196712686492459</v>
      </c>
      <c r="G153" s="9">
        <f t="shared" si="42"/>
        <v>1.1117467633718916</v>
      </c>
      <c r="H153" s="9">
        <f t="shared" si="43"/>
        <v>5.9250381617374792</v>
      </c>
      <c r="I153" s="9">
        <f t="shared" si="44"/>
        <v>4.1795957432436097</v>
      </c>
      <c r="J153" s="9">
        <f t="shared" si="45"/>
        <v>1.6892829932905726</v>
      </c>
      <c r="K153" s="11">
        <f t="shared" si="46"/>
        <v>0.18416206261510129</v>
      </c>
      <c r="L153" s="11">
        <f t="shared" si="47"/>
        <v>0.2590673575129534</v>
      </c>
      <c r="M153" s="11">
        <f t="shared" si="48"/>
        <v>0.61728395061728392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-0.23134456447433338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0.23295623285445077</v>
      </c>
      <c r="Q153" s="11">
        <f>2*'OddsRatio_working_3-way'!K153*'OddsRatio_working_3-way'!L153*'OddsRatio_working_3-way'!M153</f>
        <v>5.8901702365221423E-2</v>
      </c>
      <c r="R153" s="11">
        <f t="shared" si="49"/>
        <v>0</v>
      </c>
      <c r="S153" s="11">
        <f t="shared" si="50"/>
        <v>-1.0069665279743203</v>
      </c>
      <c r="T153" s="11">
        <f t="shared" si="51"/>
        <v>-0.25460594891891786</v>
      </c>
      <c r="U153" s="11">
        <f>'OddsRatio_working_3-way'!S153-'OddsRatio_working_3-way'!R153^2/3</f>
        <v>-1.0069665279743203</v>
      </c>
      <c r="V153" s="11">
        <f>'OddsRatio_working_3-way'!S153*'OddsRatio_working_3-way'!R153/3-2*'OddsRatio_working_3-way'!R153^3/27-'OddsRatio_working_3-way'!T153</f>
        <v>0.25460594891891786</v>
      </c>
      <c r="W153" s="11">
        <f>'OddsRatio_working_3-way'!V153^2+4*'OddsRatio_working_3-way'!U153^3/27</f>
        <v>-8.6441813673188414E-2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0.19446465160671941</v>
      </c>
      <c r="Y153" s="11">
        <f>IF('OddsRatio_working_3-way'!W153&gt;=0,IF('OddsRatio_working_3-way'!V153+SQRT('OddsRatio_working_3-way'!W153)&gt;0,0,PI()),ACOS('OddsRatio_working_3-way'!V153/(2*'OddsRatio_working_3-way'!X153)))</f>
        <v>0.85709931825969643</v>
      </c>
      <c r="Z153" s="11">
        <f>'OddsRatio_working_3-way'!X153^(1/3)*COS('OddsRatio_working_3-way'!Y153/3)</f>
        <v>0.5558733816859458</v>
      </c>
      <c r="AA153" s="11">
        <f>'OddsRatio_working_3-way'!X153^(1/3)*COS(('OddsRatio_working_3-way'!Y153+2*PI())/3)</f>
        <v>-0.41934114495723768</v>
      </c>
      <c r="AB153" s="11">
        <f>'OddsRatio_working_3-way'!X153^(1/3)*COS(('OddsRatio_working_3-way'!Y153+4*PI())/3)</f>
        <v>-0.13653223672870829</v>
      </c>
      <c r="AC153" s="11">
        <f>'OddsRatio_working_3-way'!X153^(1/3)*SIN('OddsRatio_working_3-way'!Y153/3)</f>
        <v>0.16327979929496581</v>
      </c>
      <c r="AD153" s="11">
        <f>'OddsRatio_working_3-way'!X153^(1/3)*SIN(('OddsRatio_working_3-way'!Y153+2*PI())/3)</f>
        <v>0.3997605701801098</v>
      </c>
      <c r="AE153" s="11">
        <f>'OddsRatio_working_3-way'!X153^(1/3)*SIN(('OddsRatio_working_3-way'!Y153+4*PI())/3)</f>
        <v>-0.56304036947507552</v>
      </c>
      <c r="AF153" s="11">
        <f>-'OddsRatio_working_3-way'!U153/(3*'OddsRatio_working_3-way'!X153^(1/3))*COS(('OddsRatio_working_3-way'!Y153)/3)</f>
        <v>0.55587338168594569</v>
      </c>
      <c r="AG153" s="11">
        <f>-'OddsRatio_working_3-way'!U153/(3*'OddsRatio_working_3-way'!X153^(1/3))*COS(('OddsRatio_working_3-way'!Y153+2*PI())/3)</f>
        <v>-0.41934114495723762</v>
      </c>
      <c r="AH153" s="11">
        <f>-'OddsRatio_working_3-way'!U153/(3*'OddsRatio_working_3-way'!X153^(1/3))*COS(('OddsRatio_working_3-way'!Y153+4*PI())/3)</f>
        <v>-0.13653223672870826</v>
      </c>
      <c r="AI153" s="11">
        <f>'OddsRatio_working_3-way'!U153/(3*'OddsRatio_working_3-way'!X153^(1/3))*SIN(('OddsRatio_working_3-way'!Y153)/3)</f>
        <v>-0.16327979929496578</v>
      </c>
      <c r="AJ153" s="11">
        <f>'OddsRatio_working_3-way'!U153/(3*'OddsRatio_working_3-way'!X153^(1/3))*SIN(('OddsRatio_working_3-way'!Y153+2*PI())/3)</f>
        <v>-0.39976057018010974</v>
      </c>
      <c r="AK153" s="11">
        <f>'OddsRatio_working_3-way'!U153/(3*'OddsRatio_working_3-way'!X153^(1/3))*SIN(('OddsRatio_working_3-way'!Y153+4*PI())/3)</f>
        <v>0.56304036947507541</v>
      </c>
      <c r="AL153" s="11">
        <f>'OddsRatio_working_3-way'!Z153+'OddsRatio_working_3-way'!AF153</f>
        <v>1.1117467633718916</v>
      </c>
      <c r="AM153" s="11">
        <f>'OddsRatio_working_3-way'!AA153+'OddsRatio_working_3-way'!AG153</f>
        <v>-0.83868228991447524</v>
      </c>
      <c r="AN153" s="11">
        <f>'OddsRatio_working_3-way'!AB153+'OddsRatio_working_3-way'!AH153</f>
        <v>-0.27306447345741658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1.1117467633718916</v>
      </c>
      <c r="AS153" s="11">
        <f>IF(('OddsRatio_working_3-way'!X153=0),IF(Q153&gt;0,-Q153^(1/3),(-Q153)^(1/3)),'OddsRatio_working_3-way'!AM153-'OddsRatio_working_3-way'!R153/3)</f>
        <v>-0.83868228991447524</v>
      </c>
      <c r="AT153" s="11">
        <f>IF(('OddsRatio_working_3-way'!X153=0),IF(Q153&gt;0,-Q153^(1/3),(-Q153)^(1/3)),'OddsRatio_working_3-way'!AN153-'OddsRatio_working_3-way'!R153/3)</f>
        <v>-0.27306447345741658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1.55</v>
      </c>
      <c r="B154" s="4">
        <f>IF('True_Odds_Calculator_3-way'!B155="","",'True_Odds_Calculator_3-way'!B155)</f>
        <v>4.13</v>
      </c>
      <c r="C154" s="4">
        <f>IF('True_Odds_Calculator_3-way'!C155="","",'True_Odds_Calculator_3-way'!C155)</f>
        <v>5.69</v>
      </c>
      <c r="D154" s="9">
        <f t="shared" si="39"/>
        <v>0.61851363208642729</v>
      </c>
      <c r="E154" s="9">
        <f t="shared" si="40"/>
        <v>0.22172778975506893</v>
      </c>
      <c r="F154" s="9">
        <f t="shared" si="41"/>
        <v>0.15975857815850356</v>
      </c>
      <c r="G154" s="9">
        <f t="shared" si="42"/>
        <v>1.1214167999578653</v>
      </c>
      <c r="H154" s="9">
        <f t="shared" si="43"/>
        <v>1.6167792399768259</v>
      </c>
      <c r="I154" s="9">
        <f t="shared" si="44"/>
        <v>4.5100345838681184</v>
      </c>
      <c r="J154" s="9">
        <f t="shared" si="45"/>
        <v>6.2594447918023892</v>
      </c>
      <c r="K154" s="11">
        <f t="shared" si="46"/>
        <v>0.64516129032258063</v>
      </c>
      <c r="L154" s="11">
        <f t="shared" si="47"/>
        <v>0.24213075060532688</v>
      </c>
      <c r="M154" s="11">
        <f t="shared" si="48"/>
        <v>0.17574692442882248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-0.22165924698832795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0.22979016753405362</v>
      </c>
      <c r="Q154" s="11">
        <f>2*'OddsRatio_working_3-way'!K154*'OddsRatio_working_3-way'!L154*'OddsRatio_working_3-way'!M154</f>
        <v>5.490804481100444E-2</v>
      </c>
      <c r="R154" s="11">
        <f t="shared" si="49"/>
        <v>0</v>
      </c>
      <c r="S154" s="11">
        <f t="shared" si="50"/>
        <v>-1.0366820723980616</v>
      </c>
      <c r="T154" s="11">
        <f t="shared" si="51"/>
        <v>-0.24771375684541491</v>
      </c>
      <c r="U154" s="11">
        <f>'OddsRatio_working_3-way'!S154-'OddsRatio_working_3-way'!R154^2/3</f>
        <v>-1.0366820723980616</v>
      </c>
      <c r="V154" s="11">
        <f>'OddsRatio_working_3-way'!S154*'OddsRatio_working_3-way'!R154/3-2*'OddsRatio_working_3-way'!R154^3/27-'OddsRatio_working_3-way'!T154</f>
        <v>0.24771375684541491</v>
      </c>
      <c r="W154" s="11">
        <f>'OddsRatio_working_3-way'!V154^2+4*'OddsRatio_working_3-way'!U154^3/27</f>
        <v>-0.10369453155238872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0.20313581471693887</v>
      </c>
      <c r="Y154" s="11">
        <f>IF('OddsRatio_working_3-way'!W154&gt;=0,IF('OddsRatio_working_3-way'!V154+SQRT('OddsRatio_working_3-way'!W154)&gt;0,0,PI()),ACOS('OddsRatio_working_3-way'!V154/(2*'OddsRatio_working_3-way'!X154)))</f>
        <v>0.91508339548639772</v>
      </c>
      <c r="Z154" s="11">
        <f>'OddsRatio_working_3-way'!X154^(1/3)*COS('OddsRatio_working_3-way'!Y154/3)</f>
        <v>0.56070839997893263</v>
      </c>
      <c r="AA154" s="11">
        <f>'OddsRatio_working_3-way'!X154^(1/3)*COS(('OddsRatio_working_3-way'!Y154+2*PI())/3)</f>
        <v>-0.43324332891730888</v>
      </c>
      <c r="AB154" s="11">
        <f>'OddsRatio_working_3-way'!X154^(1/3)*COS(('OddsRatio_working_3-way'!Y154+4*PI())/3)</f>
        <v>-0.12746507106162386</v>
      </c>
      <c r="AC154" s="11">
        <f>'OddsRatio_working_3-way'!X154^(1/3)*SIN('OddsRatio_working_3-way'!Y154/3)</f>
        <v>0.17654115948531462</v>
      </c>
      <c r="AD154" s="11">
        <f>'OddsRatio_working_3-way'!X154^(1/3)*SIN(('OddsRatio_working_3-way'!Y154+2*PI())/3)</f>
        <v>0.39731713875442431</v>
      </c>
      <c r="AE154" s="11">
        <f>'OddsRatio_working_3-way'!X154^(1/3)*SIN(('OddsRatio_working_3-way'!Y154+4*PI())/3)</f>
        <v>-0.57385829823973888</v>
      </c>
      <c r="AF154" s="11">
        <f>-'OddsRatio_working_3-way'!U154/(3*'OddsRatio_working_3-way'!X154^(1/3))*COS(('OddsRatio_working_3-way'!Y154)/3)</f>
        <v>0.56070839997893263</v>
      </c>
      <c r="AG154" s="11">
        <f>-'OddsRatio_working_3-way'!U154/(3*'OddsRatio_working_3-way'!X154^(1/3))*COS(('OddsRatio_working_3-way'!Y154+2*PI())/3)</f>
        <v>-0.43324332891730888</v>
      </c>
      <c r="AH154" s="11">
        <f>-'OddsRatio_working_3-way'!U154/(3*'OddsRatio_working_3-way'!X154^(1/3))*COS(('OddsRatio_working_3-way'!Y154+4*PI())/3)</f>
        <v>-0.12746507106162386</v>
      </c>
      <c r="AI154" s="11">
        <f>'OddsRatio_working_3-way'!U154/(3*'OddsRatio_working_3-way'!X154^(1/3))*SIN(('OddsRatio_working_3-way'!Y154)/3)</f>
        <v>-0.17654115948531462</v>
      </c>
      <c r="AJ154" s="11">
        <f>'OddsRatio_working_3-way'!U154/(3*'OddsRatio_working_3-way'!X154^(1/3))*SIN(('OddsRatio_working_3-way'!Y154+2*PI())/3)</f>
        <v>-0.39731713875442431</v>
      </c>
      <c r="AK154" s="11">
        <f>'OddsRatio_working_3-way'!U154/(3*'OddsRatio_working_3-way'!X154^(1/3))*SIN(('OddsRatio_working_3-way'!Y154+4*PI())/3)</f>
        <v>0.57385829823973888</v>
      </c>
      <c r="AL154" s="11">
        <f>'OddsRatio_working_3-way'!Z154+'OddsRatio_working_3-way'!AF154</f>
        <v>1.1214167999578653</v>
      </c>
      <c r="AM154" s="11">
        <f>'OddsRatio_working_3-way'!AA154+'OddsRatio_working_3-way'!AG154</f>
        <v>-0.86648665783461776</v>
      </c>
      <c r="AN154" s="11">
        <f>'OddsRatio_working_3-way'!AB154+'OddsRatio_working_3-way'!AH154</f>
        <v>-0.25493014212324772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1.1214167999578653</v>
      </c>
      <c r="AS154" s="11">
        <f>IF(('OddsRatio_working_3-way'!X154=0),IF(Q154&gt;0,-Q154^(1/3),(-Q154)^(1/3)),'OddsRatio_working_3-way'!AM154-'OddsRatio_working_3-way'!R154/3)</f>
        <v>-0.86648665783461776</v>
      </c>
      <c r="AT154" s="11">
        <f>IF(('OddsRatio_working_3-way'!X154=0),IF(Q154&gt;0,-Q154^(1/3),(-Q154)^(1/3)),'OddsRatio_working_3-way'!AN154-'OddsRatio_working_3-way'!R154/3)</f>
        <v>-0.25493014212324772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2.5</v>
      </c>
      <c r="B155" s="4">
        <f>IF('True_Odds_Calculator_3-way'!B156="","",'True_Odds_Calculator_3-way'!B156)</f>
        <v>2.89</v>
      </c>
      <c r="C155" s="4">
        <f>IF('True_Odds_Calculator_3-way'!C156="","",'True_Odds_Calculator_3-way'!C156)</f>
        <v>3.25</v>
      </c>
      <c r="D155" s="9">
        <f t="shared" si="39"/>
        <v>0.38095263375171728</v>
      </c>
      <c r="E155" s="9">
        <f t="shared" si="40"/>
        <v>0.3281380542128749</v>
      </c>
      <c r="F155" s="9">
        <f t="shared" si="41"/>
        <v>0.29090931203540771</v>
      </c>
      <c r="G155" s="9">
        <f t="shared" si="42"/>
        <v>1.0833321720371529</v>
      </c>
      <c r="H155" s="9">
        <f t="shared" si="43"/>
        <v>2.624998258055729</v>
      </c>
      <c r="I155" s="9">
        <f t="shared" si="44"/>
        <v>3.0474978051502197</v>
      </c>
      <c r="J155" s="9">
        <f t="shared" si="45"/>
        <v>3.4374973870835941</v>
      </c>
      <c r="K155" s="11">
        <f t="shared" si="46"/>
        <v>0.4</v>
      </c>
      <c r="L155" s="11">
        <f t="shared" si="47"/>
        <v>0.34602076124567471</v>
      </c>
      <c r="M155" s="11">
        <f t="shared" si="48"/>
        <v>0.30769230769230771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-0.27165291455948881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0.24019164226776682</v>
      </c>
      <c r="Q155" s="11">
        <f>2*'OddsRatio_working_3-way'!K155*'OddsRatio_working_3-way'!L155*'OddsRatio_working_3-way'!M155</f>
        <v>8.5174341229704548E-2</v>
      </c>
      <c r="R155" s="11">
        <f t="shared" si="49"/>
        <v>0</v>
      </c>
      <c r="S155" s="11">
        <f t="shared" si="50"/>
        <v>-0.8841857730746624</v>
      </c>
      <c r="T155" s="11">
        <f t="shared" si="51"/>
        <v>-0.31354105428179518</v>
      </c>
      <c r="U155" s="11">
        <f>'OddsRatio_working_3-way'!S155-'OddsRatio_working_3-way'!R155^2/3</f>
        <v>-0.8841857730746624</v>
      </c>
      <c r="V155" s="11">
        <f>'OddsRatio_working_3-way'!S155*'OddsRatio_working_3-way'!R155/3-2*'OddsRatio_working_3-way'!R155^3/27-'OddsRatio_working_3-way'!T155</f>
        <v>0.31354105428179518</v>
      </c>
      <c r="W155" s="11">
        <f>'OddsRatio_working_3-way'!V155^2+4*'OddsRatio_working_3-way'!U155^3/27</f>
        <v>-4.098335573603798E-3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0.16000494390310527</v>
      </c>
      <c r="Y155" s="11">
        <f>IF('OddsRatio_working_3-way'!W155&gt;=0,IF('OddsRatio_working_3-way'!V155+SQRT('OddsRatio_working_3-way'!W155)&gt;0,0,PI()),ACOS('OddsRatio_working_3-way'!V155/(2*'OddsRatio_working_3-way'!X155)))</f>
        <v>0.20140980050691204</v>
      </c>
      <c r="Z155" s="11">
        <f>'OddsRatio_working_3-way'!X155^(1/3)*COS('OddsRatio_working_3-way'!Y155/3)</f>
        <v>0.54166608601857646</v>
      </c>
      <c r="AA155" s="11">
        <f>'OddsRatio_working_3-way'!X155^(1/3)*COS(('OddsRatio_working_3-way'!Y155+2*PI())/3)</f>
        <v>-0.30237399593802305</v>
      </c>
      <c r="AB155" s="11">
        <f>'OddsRatio_working_3-way'!X155^(1/3)*COS(('OddsRatio_working_3-way'!Y155+4*PI())/3)</f>
        <v>-0.23929209008055355</v>
      </c>
      <c r="AC155" s="11">
        <f>'OddsRatio_working_3-way'!X155^(1/3)*SIN('OddsRatio_working_3-way'!Y155/3)</f>
        <v>3.6420355327804618E-2</v>
      </c>
      <c r="AD155" s="11">
        <f>'OddsRatio_working_3-way'!X155^(1/3)*SIN(('OddsRatio_working_3-way'!Y155+2*PI())/3)</f>
        <v>0.45088641319667183</v>
      </c>
      <c r="AE155" s="11">
        <f>'OddsRatio_working_3-way'!X155^(1/3)*SIN(('OddsRatio_working_3-way'!Y155+4*PI())/3)</f>
        <v>-0.48730676852447646</v>
      </c>
      <c r="AF155" s="11">
        <f>-'OddsRatio_working_3-way'!U155/(3*'OddsRatio_working_3-way'!X155^(1/3))*COS(('OddsRatio_working_3-way'!Y155)/3)</f>
        <v>0.54166608601857646</v>
      </c>
      <c r="AG155" s="11">
        <f>-'OddsRatio_working_3-way'!U155/(3*'OddsRatio_working_3-way'!X155^(1/3))*COS(('OddsRatio_working_3-way'!Y155+2*PI())/3)</f>
        <v>-0.30237399593802305</v>
      </c>
      <c r="AH155" s="11">
        <f>-'OddsRatio_working_3-way'!U155/(3*'OddsRatio_working_3-way'!X155^(1/3))*COS(('OddsRatio_working_3-way'!Y155+4*PI())/3)</f>
        <v>-0.23929209008055355</v>
      </c>
      <c r="AI155" s="11">
        <f>'OddsRatio_working_3-way'!U155/(3*'OddsRatio_working_3-way'!X155^(1/3))*SIN(('OddsRatio_working_3-way'!Y155)/3)</f>
        <v>-3.6420355327804618E-2</v>
      </c>
      <c r="AJ155" s="11">
        <f>'OddsRatio_working_3-way'!U155/(3*'OddsRatio_working_3-way'!X155^(1/3))*SIN(('OddsRatio_working_3-way'!Y155+2*PI())/3)</f>
        <v>-0.45088641319667183</v>
      </c>
      <c r="AK155" s="11">
        <f>'OddsRatio_working_3-way'!U155/(3*'OddsRatio_working_3-way'!X155^(1/3))*SIN(('OddsRatio_working_3-way'!Y155+4*PI())/3)</f>
        <v>0.48730676852447646</v>
      </c>
      <c r="AL155" s="11">
        <f>'OddsRatio_working_3-way'!Z155+'OddsRatio_working_3-way'!AF155</f>
        <v>1.0833321720371529</v>
      </c>
      <c r="AM155" s="11">
        <f>'OddsRatio_working_3-way'!AA155+'OddsRatio_working_3-way'!AG155</f>
        <v>-0.60474799187604611</v>
      </c>
      <c r="AN155" s="11">
        <f>'OddsRatio_working_3-way'!AB155+'OddsRatio_working_3-way'!AH155</f>
        <v>-0.4785841801611071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1.0833321720371529</v>
      </c>
      <c r="AS155" s="11">
        <f>IF(('OddsRatio_working_3-way'!X155=0),IF(Q155&gt;0,-Q155^(1/3),(-Q155)^(1/3)),'OddsRatio_working_3-way'!AM155-'OddsRatio_working_3-way'!R155/3)</f>
        <v>-0.60474799187604611</v>
      </c>
      <c r="AT155" s="11">
        <f>IF(('OddsRatio_working_3-way'!X155=0),IF(Q155&gt;0,-Q155^(1/3),(-Q155)^(1/3)),'OddsRatio_working_3-way'!AN155-'OddsRatio_working_3-way'!R155/3)</f>
        <v>-0.4785841801611071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2.2799999999999998</v>
      </c>
      <c r="B156" s="4">
        <f>IF('True_Odds_Calculator_3-way'!B157="","",'True_Odds_Calculator_3-way'!B157)</f>
        <v>3.29</v>
      </c>
      <c r="C156" s="4">
        <f>IF('True_Odds_Calculator_3-way'!C157="","",'True_Odds_Calculator_3-way'!C157)</f>
        <v>3.19</v>
      </c>
      <c r="D156" s="9">
        <f t="shared" si="39"/>
        <v>0.41795702464642198</v>
      </c>
      <c r="E156" s="9">
        <f t="shared" si="40"/>
        <v>0.28641547882177237</v>
      </c>
      <c r="F156" s="9">
        <f t="shared" si="41"/>
        <v>0.29562749653180581</v>
      </c>
      <c r="G156" s="9">
        <f t="shared" si="42"/>
        <v>1.0879613158306456</v>
      </c>
      <c r="H156" s="9">
        <f t="shared" si="43"/>
        <v>2.3925904842632262</v>
      </c>
      <c r="I156" s="9">
        <f t="shared" si="44"/>
        <v>3.4914314132521782</v>
      </c>
      <c r="J156" s="9">
        <f t="shared" si="45"/>
        <v>3.3826352816691143</v>
      </c>
      <c r="K156" s="11">
        <f t="shared" si="46"/>
        <v>0.43859649122807021</v>
      </c>
      <c r="L156" s="11">
        <f t="shared" si="47"/>
        <v>0.303951367781155</v>
      </c>
      <c r="M156" s="11">
        <f t="shared" si="48"/>
        <v>0.31347962382445144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-0.26826754741184988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0.24071383688327733</v>
      </c>
      <c r="Q156" s="11">
        <f>2*'OddsRatio_working_3-way'!K156*'OddsRatio_working_3-way'!L156*'OddsRatio_working_3-way'!M156</f>
        <v>8.358119336224909E-2</v>
      </c>
      <c r="R156" s="11">
        <f t="shared" si="49"/>
        <v>0</v>
      </c>
      <c r="S156" s="11">
        <f t="shared" si="50"/>
        <v>-0.8972901836453907</v>
      </c>
      <c r="T156" s="11">
        <f t="shared" si="51"/>
        <v>-0.3115590915435385</v>
      </c>
      <c r="U156" s="11">
        <f>'OddsRatio_working_3-way'!S156-'OddsRatio_working_3-way'!R156^2/3</f>
        <v>-0.8972901836453907</v>
      </c>
      <c r="V156" s="11">
        <f>'OddsRatio_working_3-way'!S156*'OddsRatio_working_3-way'!R156/3-2*'OddsRatio_working_3-way'!R156^3/27-'OddsRatio_working_3-way'!T156</f>
        <v>0.3115590915435385</v>
      </c>
      <c r="W156" s="11">
        <f>'OddsRatio_working_3-way'!V156^2+4*'OddsRatio_working_3-way'!U156^3/27</f>
        <v>-9.9583328828551781E-3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0.16357521236902781</v>
      </c>
      <c r="Y156" s="11">
        <f>IF('OddsRatio_working_3-way'!W156&gt;=0,IF('OddsRatio_working_3-way'!V156+SQRT('OddsRatio_working_3-way'!W156)&gt;0,0,PI()),ACOS('OddsRatio_working_3-way'!V156/(2*'OddsRatio_working_3-way'!X156)))</f>
        <v>0.30997234688863884</v>
      </c>
      <c r="Z156" s="11">
        <f>'OddsRatio_working_3-way'!X156^(1/3)*COS('OddsRatio_working_3-way'!Y156/3)</f>
        <v>0.5439806579153228</v>
      </c>
      <c r="AA156" s="11">
        <f>'OddsRatio_working_3-way'!X156^(1/3)*COS(('OddsRatio_working_3-way'!Y156+2*PI())/3)</f>
        <v>-0.32084039315267582</v>
      </c>
      <c r="AB156" s="11">
        <f>'OddsRatio_working_3-way'!X156^(1/3)*COS(('OddsRatio_working_3-way'!Y156+4*PI())/3)</f>
        <v>-0.22314026476264712</v>
      </c>
      <c r="AC156" s="11">
        <f>'OddsRatio_working_3-way'!X156^(1/3)*SIN('OddsRatio_working_3-way'!Y156/3)</f>
        <v>5.6407195425844089E-2</v>
      </c>
      <c r="AD156" s="11">
        <f>'OddsRatio_working_3-way'!X156^(1/3)*SIN(('OddsRatio_working_3-way'!Y156+2*PI())/3)</f>
        <v>0.44289747120911999</v>
      </c>
      <c r="AE156" s="11">
        <f>'OddsRatio_working_3-way'!X156^(1/3)*SIN(('OddsRatio_working_3-way'!Y156+4*PI())/3)</f>
        <v>-0.49930466663496403</v>
      </c>
      <c r="AF156" s="11">
        <f>-'OddsRatio_working_3-way'!U156/(3*'OddsRatio_working_3-way'!X156^(1/3))*COS(('OddsRatio_working_3-way'!Y156)/3)</f>
        <v>0.54398065791532291</v>
      </c>
      <c r="AG156" s="11">
        <f>-'OddsRatio_working_3-way'!U156/(3*'OddsRatio_working_3-way'!X156^(1/3))*COS(('OddsRatio_working_3-way'!Y156+2*PI())/3)</f>
        <v>-0.32084039315267587</v>
      </c>
      <c r="AH156" s="11">
        <f>-'OddsRatio_working_3-way'!U156/(3*'OddsRatio_working_3-way'!X156^(1/3))*COS(('OddsRatio_working_3-way'!Y156+4*PI())/3)</f>
        <v>-0.22314026476264717</v>
      </c>
      <c r="AI156" s="11">
        <f>'OddsRatio_working_3-way'!U156/(3*'OddsRatio_working_3-way'!X156^(1/3))*SIN(('OddsRatio_working_3-way'!Y156)/3)</f>
        <v>-5.6407195425844103E-2</v>
      </c>
      <c r="AJ156" s="11">
        <f>'OddsRatio_working_3-way'!U156/(3*'OddsRatio_working_3-way'!X156^(1/3))*SIN(('OddsRatio_working_3-way'!Y156+2*PI())/3)</f>
        <v>-0.4428974712091201</v>
      </c>
      <c r="AK156" s="11">
        <f>'OddsRatio_working_3-way'!U156/(3*'OddsRatio_working_3-way'!X156^(1/3))*SIN(('OddsRatio_working_3-way'!Y156+4*PI())/3)</f>
        <v>0.49930466663496414</v>
      </c>
      <c r="AL156" s="11">
        <f>'OddsRatio_working_3-way'!Z156+'OddsRatio_working_3-way'!AF156</f>
        <v>1.0879613158306456</v>
      </c>
      <c r="AM156" s="11">
        <f>'OddsRatio_working_3-way'!AA156+'OddsRatio_working_3-way'!AG156</f>
        <v>-0.64168078630535175</v>
      </c>
      <c r="AN156" s="11">
        <f>'OddsRatio_working_3-way'!AB156+'OddsRatio_working_3-way'!AH156</f>
        <v>-0.44628052952529429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1.0879613158306456</v>
      </c>
      <c r="AS156" s="11">
        <f>IF(('OddsRatio_working_3-way'!X156=0),IF(Q156&gt;0,-Q156^(1/3),(-Q156)^(1/3)),'OddsRatio_working_3-way'!AM156-'OddsRatio_working_3-way'!R156/3)</f>
        <v>-0.64168078630535175</v>
      </c>
      <c r="AT156" s="11">
        <f>IF(('OddsRatio_working_3-way'!X156=0),IF(Q156&gt;0,-Q156^(1/3),(-Q156)^(1/3)),'OddsRatio_working_3-way'!AN156-'OddsRatio_working_3-way'!R156/3)</f>
        <v>-0.44628052952529429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1.36</v>
      </c>
      <c r="B157" s="4">
        <f>IF('True_Odds_Calculator_3-way'!B158="","",'True_Odds_Calculator_3-way'!B158)</f>
        <v>5.43</v>
      </c>
      <c r="C157" s="4">
        <f>IF('True_Odds_Calculator_3-way'!C158="","",'True_Odds_Calculator_3-way'!C158)</f>
        <v>9.52</v>
      </c>
      <c r="D157" s="9">
        <f t="shared" si="39"/>
        <v>0.7242328904861941</v>
      </c>
      <c r="E157" s="9">
        <f t="shared" si="40"/>
        <v>0.17588285309220619</v>
      </c>
      <c r="F157" s="9">
        <f t="shared" si="41"/>
        <v>9.9884256421599676E-2</v>
      </c>
      <c r="G157" s="9">
        <f t="shared" si="42"/>
        <v>1.0576980950633352</v>
      </c>
      <c r="H157" s="9">
        <f t="shared" si="43"/>
        <v>1.3807713142228009</v>
      </c>
      <c r="I157" s="9">
        <f t="shared" si="44"/>
        <v>5.6856025611305743</v>
      </c>
      <c r="J157" s="9">
        <f t="shared" si="45"/>
        <v>10.011587769939617</v>
      </c>
      <c r="K157" s="11">
        <f t="shared" si="46"/>
        <v>0.73529411764705876</v>
      </c>
      <c r="L157" s="11">
        <f t="shared" si="47"/>
        <v>0.18416206261510129</v>
      </c>
      <c r="M157" s="11">
        <f t="shared" si="48"/>
        <v>0.10504201680672269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-0.19327253163208735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0.18932256035335809</v>
      </c>
      <c r="Q157" s="11">
        <f>2*'OddsRatio_working_3-way'!K157*'OddsRatio_working_3-way'!L157*'OddsRatio_working_3-way'!M157</f>
        <v>2.8448168347612036E-2</v>
      </c>
      <c r="R157" s="11">
        <f t="shared" si="49"/>
        <v>0</v>
      </c>
      <c r="S157" s="11">
        <f t="shared" si="50"/>
        <v>-0.97956268671303792</v>
      </c>
      <c r="T157" s="11">
        <f t="shared" si="51"/>
        <v>-0.14719198898768412</v>
      </c>
      <c r="U157" s="11">
        <f>'OddsRatio_working_3-way'!S157-'OddsRatio_working_3-way'!R157^2/3</f>
        <v>-0.97956268671303792</v>
      </c>
      <c r="V157" s="11">
        <f>'OddsRatio_working_3-way'!S157*'OddsRatio_working_3-way'!R157/3-2*'OddsRatio_working_3-way'!R157^3/27-'OddsRatio_working_3-way'!T157</f>
        <v>0.14719198898768412</v>
      </c>
      <c r="W157" s="11">
        <f>'OddsRatio_working_3-way'!V157^2+4*'OddsRatio_working_3-way'!U157^3/27</f>
        <v>-0.11758378876720206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0.18658059276714217</v>
      </c>
      <c r="Y157" s="11">
        <f>IF('OddsRatio_working_3-way'!W157&gt;=0,IF('OddsRatio_working_3-way'!V157+SQRT('OddsRatio_working_3-way'!W157)&gt;0,0,PI()),ACOS('OddsRatio_working_3-way'!V157/(2*'OddsRatio_working_3-way'!X157)))</f>
        <v>1.1653312843819683</v>
      </c>
      <c r="Z157" s="11">
        <f>'OddsRatio_working_3-way'!X157^(1/3)*COS('OddsRatio_working_3-way'!Y157/3)</f>
        <v>0.52884904753166762</v>
      </c>
      <c r="AA157" s="11">
        <f>'OddsRatio_working_3-way'!X157^(1/3)*COS(('OddsRatio_working_3-way'!Y157+2*PI())/3)</f>
        <v>-0.45185367137072335</v>
      </c>
      <c r="AB157" s="11">
        <f>'OddsRatio_working_3-way'!X157^(1/3)*COS(('OddsRatio_working_3-way'!Y157+4*PI())/3)</f>
        <v>-7.6995376160944123E-2</v>
      </c>
      <c r="AC157" s="11">
        <f>'OddsRatio_working_3-way'!X157^(1/3)*SIN('OddsRatio_working_3-way'!Y157/3)</f>
        <v>0.21642453764733013</v>
      </c>
      <c r="AD157" s="11">
        <f>'OddsRatio_working_3-way'!X157^(1/3)*SIN(('OddsRatio_working_3-way'!Y157+2*PI())/3)</f>
        <v>0.34978444110596318</v>
      </c>
      <c r="AE157" s="11">
        <f>'OddsRatio_working_3-way'!X157^(1/3)*SIN(('OddsRatio_working_3-way'!Y157+4*PI())/3)</f>
        <v>-0.56620897875329335</v>
      </c>
      <c r="AF157" s="11">
        <f>-'OddsRatio_working_3-way'!U157/(3*'OddsRatio_working_3-way'!X157^(1/3))*COS(('OddsRatio_working_3-way'!Y157)/3)</f>
        <v>0.52884904753166762</v>
      </c>
      <c r="AG157" s="11">
        <f>-'OddsRatio_working_3-way'!U157/(3*'OddsRatio_working_3-way'!X157^(1/3))*COS(('OddsRatio_working_3-way'!Y157+2*PI())/3)</f>
        <v>-0.45185367137072335</v>
      </c>
      <c r="AH157" s="11">
        <f>-'OddsRatio_working_3-way'!U157/(3*'OddsRatio_working_3-way'!X157^(1/3))*COS(('OddsRatio_working_3-way'!Y157+4*PI())/3)</f>
        <v>-7.6995376160944123E-2</v>
      </c>
      <c r="AI157" s="11">
        <f>'OddsRatio_working_3-way'!U157/(3*'OddsRatio_working_3-way'!X157^(1/3))*SIN(('OddsRatio_working_3-way'!Y157)/3)</f>
        <v>-0.21642453764733013</v>
      </c>
      <c r="AJ157" s="11">
        <f>'OddsRatio_working_3-way'!U157/(3*'OddsRatio_working_3-way'!X157^(1/3))*SIN(('OddsRatio_working_3-way'!Y157+2*PI())/3)</f>
        <v>-0.34978444110596318</v>
      </c>
      <c r="AK157" s="11">
        <f>'OddsRatio_working_3-way'!U157/(3*'OddsRatio_working_3-way'!X157^(1/3))*SIN(('OddsRatio_working_3-way'!Y157+4*PI())/3)</f>
        <v>0.56620897875329335</v>
      </c>
      <c r="AL157" s="11">
        <f>'OddsRatio_working_3-way'!Z157+'OddsRatio_working_3-way'!AF157</f>
        <v>1.0576980950633352</v>
      </c>
      <c r="AM157" s="11">
        <f>'OddsRatio_working_3-way'!AA157+'OddsRatio_working_3-way'!AG157</f>
        <v>-0.90370734274144671</v>
      </c>
      <c r="AN157" s="11">
        <f>'OddsRatio_working_3-way'!AB157+'OddsRatio_working_3-way'!AH157</f>
        <v>-0.15399075232188825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1.0576980950633352</v>
      </c>
      <c r="AS157" s="11">
        <f>IF(('OddsRatio_working_3-way'!X157=0),IF(Q157&gt;0,-Q157^(1/3),(-Q157)^(1/3)),'OddsRatio_working_3-way'!AM157-'OddsRatio_working_3-way'!R157/3)</f>
        <v>-0.90370734274144671</v>
      </c>
      <c r="AT157" s="11">
        <f>IF(('OddsRatio_working_3-way'!X157=0),IF(Q157&gt;0,-Q157^(1/3),(-Q157)^(1/3)),'OddsRatio_working_3-way'!AN157-'OddsRatio_working_3-way'!R157/3)</f>
        <v>-0.15399075232188825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2.69</v>
      </c>
      <c r="B158" s="4">
        <f>IF('True_Odds_Calculator_3-way'!B159="","",'True_Odds_Calculator_3-way'!B159)</f>
        <v>3.75</v>
      </c>
      <c r="C158" s="4">
        <f>IF('True_Odds_Calculator_3-way'!C159="","",'True_Odds_Calculator_3-way'!C159)</f>
        <v>2.61</v>
      </c>
      <c r="D158" s="9">
        <f t="shared" si="39"/>
        <v>0.36417533529486934</v>
      </c>
      <c r="E158" s="9">
        <f t="shared" si="40"/>
        <v>0.26034815907673087</v>
      </c>
      <c r="F158" s="9">
        <f t="shared" si="41"/>
        <v>0.37547650562839979</v>
      </c>
      <c r="G158" s="9">
        <f t="shared" si="42"/>
        <v>1.0330947095769916</v>
      </c>
      <c r="H158" s="9">
        <f t="shared" si="43"/>
        <v>2.7459300591851159</v>
      </c>
      <c r="I158" s="9">
        <f t="shared" si="44"/>
        <v>3.8410104513367269</v>
      </c>
      <c r="J158" s="9">
        <f t="shared" si="45"/>
        <v>2.6632824824189569</v>
      </c>
      <c r="K158" s="11">
        <f t="shared" si="46"/>
        <v>0.37174721189591081</v>
      </c>
      <c r="L158" s="11">
        <f t="shared" si="47"/>
        <v>0.26666666666666666</v>
      </c>
      <c r="M158" s="11">
        <f t="shared" si="48"/>
        <v>0.38314176245210729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-0.28419813224325474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0.22979010288329607</v>
      </c>
      <c r="Q158" s="11">
        <f>2*'OddsRatio_working_3-way'!K158*'OddsRatio_working_3-way'!L158*'OddsRatio_working_3-way'!M158</f>
        <v>7.5963670374643327E-2</v>
      </c>
      <c r="R158" s="11">
        <f t="shared" si="49"/>
        <v>0</v>
      </c>
      <c r="S158" s="11">
        <f t="shared" si="50"/>
        <v>-0.80855599250248056</v>
      </c>
      <c r="T158" s="11">
        <f t="shared" si="51"/>
        <v>-0.2672912371909027</v>
      </c>
      <c r="U158" s="11">
        <f>'OddsRatio_working_3-way'!S158-'OddsRatio_working_3-way'!R158^2/3</f>
        <v>-0.80855599250248056</v>
      </c>
      <c r="V158" s="11">
        <f>'OddsRatio_working_3-way'!S158*'OddsRatio_working_3-way'!R158/3-2*'OddsRatio_working_3-way'!R158^3/27-'OddsRatio_working_3-way'!T158</f>
        <v>0.2672912371909027</v>
      </c>
      <c r="W158" s="11">
        <f>'OddsRatio_working_3-way'!V158^2+4*'OddsRatio_working_3-way'!U158^3/27</f>
        <v>-6.8670721453633621E-3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0.13992111851361713</v>
      </c>
      <c r="Y158" s="11">
        <f>IF('OddsRatio_working_3-way'!W158&gt;=0,IF('OddsRatio_working_3-way'!V158+SQRT('OddsRatio_working_3-way'!W158)&gt;0,0,PI()),ACOS('OddsRatio_working_3-way'!V158/(2*'OddsRatio_working_3-way'!X158)))</f>
        <v>0.30063132254764158</v>
      </c>
      <c r="Z158" s="11">
        <f>'OddsRatio_working_3-way'!X158^(1/3)*COS('OddsRatio_working_3-way'!Y158/3)</f>
        <v>0.51654735478849589</v>
      </c>
      <c r="AA158" s="11">
        <f>'OddsRatio_working_3-way'!X158^(1/3)*COS(('OddsRatio_working_3-way'!Y158+2*PI())/3)</f>
        <v>-0.30325279278546052</v>
      </c>
      <c r="AB158" s="11">
        <f>'OddsRatio_working_3-way'!X158^(1/3)*COS(('OddsRatio_working_3-way'!Y158+4*PI())/3)</f>
        <v>-0.21329456200303545</v>
      </c>
      <c r="AC158" s="11">
        <f>'OddsRatio_working_3-way'!X158^(1/3)*SIN('OddsRatio_working_3-way'!Y158/3)</f>
        <v>5.1937408758055852E-2</v>
      </c>
      <c r="AD158" s="11">
        <f>'OddsRatio_working_3-way'!X158^(1/3)*SIN(('OddsRatio_working_3-way'!Y158+2*PI())/3)</f>
        <v>0.42137442712546297</v>
      </c>
      <c r="AE158" s="11">
        <f>'OddsRatio_working_3-way'!X158^(1/3)*SIN(('OddsRatio_working_3-way'!Y158+4*PI())/3)</f>
        <v>-0.47331183588351855</v>
      </c>
      <c r="AF158" s="11">
        <f>-'OddsRatio_working_3-way'!U158/(3*'OddsRatio_working_3-way'!X158^(1/3))*COS(('OddsRatio_working_3-way'!Y158)/3)</f>
        <v>0.51654735478849578</v>
      </c>
      <c r="AG158" s="11">
        <f>-'OddsRatio_working_3-way'!U158/(3*'OddsRatio_working_3-way'!X158^(1/3))*COS(('OddsRatio_working_3-way'!Y158+2*PI())/3)</f>
        <v>-0.30325279278546047</v>
      </c>
      <c r="AH158" s="11">
        <f>-'OddsRatio_working_3-way'!U158/(3*'OddsRatio_working_3-way'!X158^(1/3))*COS(('OddsRatio_working_3-way'!Y158+4*PI())/3)</f>
        <v>-0.21329456200303543</v>
      </c>
      <c r="AI158" s="11">
        <f>'OddsRatio_working_3-way'!U158/(3*'OddsRatio_working_3-way'!X158^(1/3))*SIN(('OddsRatio_working_3-way'!Y158)/3)</f>
        <v>-5.1937408758055838E-2</v>
      </c>
      <c r="AJ158" s="11">
        <f>'OddsRatio_working_3-way'!U158/(3*'OddsRatio_working_3-way'!X158^(1/3))*SIN(('OddsRatio_working_3-way'!Y158+2*PI())/3)</f>
        <v>-0.42137442712546291</v>
      </c>
      <c r="AK158" s="11">
        <f>'OddsRatio_working_3-way'!U158/(3*'OddsRatio_working_3-way'!X158^(1/3))*SIN(('OddsRatio_working_3-way'!Y158+4*PI())/3)</f>
        <v>0.47331183588351849</v>
      </c>
      <c r="AL158" s="11">
        <f>'OddsRatio_working_3-way'!Z158+'OddsRatio_working_3-way'!AF158</f>
        <v>1.0330947095769916</v>
      </c>
      <c r="AM158" s="11">
        <f>'OddsRatio_working_3-way'!AA158+'OddsRatio_working_3-way'!AG158</f>
        <v>-0.60650558557092094</v>
      </c>
      <c r="AN158" s="11">
        <f>'OddsRatio_working_3-way'!AB158+'OddsRatio_working_3-way'!AH158</f>
        <v>-0.42658912400607085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1.0330947095769916</v>
      </c>
      <c r="AS158" s="11">
        <f>IF(('OddsRatio_working_3-way'!X158=0),IF(Q158&gt;0,-Q158^(1/3),(-Q158)^(1/3)),'OddsRatio_working_3-way'!AM158-'OddsRatio_working_3-way'!R158/3)</f>
        <v>-0.60650558557092094</v>
      </c>
      <c r="AT158" s="11">
        <f>IF(('OddsRatio_working_3-way'!X158=0),IF(Q158&gt;0,-Q158^(1/3),(-Q158)^(1/3)),'OddsRatio_working_3-way'!AN158-'OddsRatio_working_3-way'!R158/3)</f>
        <v>-0.42658912400607085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1.46</v>
      </c>
      <c r="B159" s="4">
        <f>IF('True_Odds_Calculator_3-way'!B160="","",'True_Odds_Calculator_3-way'!B160)</f>
        <v>4.8899999999999997</v>
      </c>
      <c r="C159" s="4">
        <f>IF('True_Odds_Calculator_3-way'!C160="","",'True_Odds_Calculator_3-way'!C160)</f>
        <v>7.28</v>
      </c>
      <c r="D159" s="9">
        <f t="shared" si="39"/>
        <v>0.6731160256672315</v>
      </c>
      <c r="E159" s="9">
        <f t="shared" si="40"/>
        <v>0.19582027302362831</v>
      </c>
      <c r="F159" s="9">
        <f t="shared" si="41"/>
        <v>0.13106370130913997</v>
      </c>
      <c r="G159" s="9">
        <f t="shared" si="42"/>
        <v>1.0557129950985984</v>
      </c>
      <c r="H159" s="9">
        <f t="shared" si="43"/>
        <v>1.4856279777453556</v>
      </c>
      <c r="I159" s="9">
        <f t="shared" si="44"/>
        <v>5.1067235509335482</v>
      </c>
      <c r="J159" s="9">
        <f t="shared" si="45"/>
        <v>7.6298776092191982</v>
      </c>
      <c r="K159" s="11">
        <f t="shared" si="46"/>
        <v>0.68493150684931503</v>
      </c>
      <c r="L159" s="11">
        <f t="shared" si="47"/>
        <v>0.20449897750511248</v>
      </c>
      <c r="M159" s="11">
        <f t="shared" si="48"/>
        <v>0.13736263736263735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-0.2162091067461267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0.20452206560282868</v>
      </c>
      <c r="Q159" s="11">
        <f>2*'OddsRatio_working_3-way'!K159*'OddsRatio_working_3-way'!L159*'OddsRatio_working_3-way'!M159</f>
        <v>3.8480162860362876E-2</v>
      </c>
      <c r="R159" s="11">
        <f t="shared" si="49"/>
        <v>0</v>
      </c>
      <c r="S159" s="11">
        <f t="shared" si="50"/>
        <v>-0.94594565733523439</v>
      </c>
      <c r="T159" s="11">
        <f t="shared" si="51"/>
        <v>-0.1779766053311824</v>
      </c>
      <c r="U159" s="11">
        <f>'OddsRatio_working_3-way'!S159-'OddsRatio_working_3-way'!R159^2/3</f>
        <v>-0.94594565733523439</v>
      </c>
      <c r="V159" s="11">
        <f>'OddsRatio_working_3-way'!S159*'OddsRatio_working_3-way'!R159/3-2*'OddsRatio_working_3-way'!R159^3/27-'OddsRatio_working_3-way'!T159</f>
        <v>0.1779766053311824</v>
      </c>
      <c r="W159" s="11">
        <f>'OddsRatio_working_3-way'!V159^2+4*'OddsRatio_working_3-way'!U159^3/27</f>
        <v>-9.3723535068901825E-2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0.17705875233528651</v>
      </c>
      <c r="Y159" s="11">
        <f>IF('OddsRatio_working_3-way'!W159&gt;=0,IF('OddsRatio_working_3-way'!V159+SQRT('OddsRatio_working_3-way'!W159)&gt;0,0,PI()),ACOS('OddsRatio_working_3-way'!V159/(2*'OddsRatio_working_3-way'!X159)))</f>
        <v>1.0442020364436528</v>
      </c>
      <c r="Z159" s="11">
        <f>'OddsRatio_working_3-way'!X159^(1/3)*COS('OddsRatio_working_3-way'!Y159/3)</f>
        <v>0.52785649754929909</v>
      </c>
      <c r="AA159" s="11">
        <f>'OddsRatio_working_3-way'!X159^(1/3)*COS(('OddsRatio_working_3-way'!Y159+2*PI())/3)</f>
        <v>-0.42979582496134339</v>
      </c>
      <c r="AB159" s="11">
        <f>'OddsRatio_working_3-way'!X159^(1/3)*COS(('OddsRatio_working_3-way'!Y159+4*PI())/3)</f>
        <v>-9.8060672587955533E-2</v>
      </c>
      <c r="AC159" s="11">
        <f>'OddsRatio_working_3-way'!X159^(1/3)*SIN('OddsRatio_working_3-way'!Y159/3)</f>
        <v>0.19152737952243698</v>
      </c>
      <c r="AD159" s="11">
        <f>'OddsRatio_working_3-way'!X159^(1/3)*SIN(('OddsRatio_working_3-way'!Y159+2*PI())/3)</f>
        <v>0.36137344666915283</v>
      </c>
      <c r="AE159" s="11">
        <f>'OddsRatio_working_3-way'!X159^(1/3)*SIN(('OddsRatio_working_3-way'!Y159+4*PI())/3)</f>
        <v>-0.55290082619158976</v>
      </c>
      <c r="AF159" s="11">
        <f>-'OddsRatio_working_3-way'!U159/(3*'OddsRatio_working_3-way'!X159^(1/3))*COS(('OddsRatio_working_3-way'!Y159)/3)</f>
        <v>0.5278564975492992</v>
      </c>
      <c r="AG159" s="11">
        <f>-'OddsRatio_working_3-way'!U159/(3*'OddsRatio_working_3-way'!X159^(1/3))*COS(('OddsRatio_working_3-way'!Y159+2*PI())/3)</f>
        <v>-0.4297958249613435</v>
      </c>
      <c r="AH159" s="11">
        <f>-'OddsRatio_working_3-way'!U159/(3*'OddsRatio_working_3-way'!X159^(1/3))*COS(('OddsRatio_working_3-way'!Y159+4*PI())/3)</f>
        <v>-9.8060672587955561E-2</v>
      </c>
      <c r="AI159" s="11">
        <f>'OddsRatio_working_3-way'!U159/(3*'OddsRatio_working_3-way'!X159^(1/3))*SIN(('OddsRatio_working_3-way'!Y159)/3)</f>
        <v>-0.19152737952243701</v>
      </c>
      <c r="AJ159" s="11">
        <f>'OddsRatio_working_3-way'!U159/(3*'OddsRatio_working_3-way'!X159^(1/3))*SIN(('OddsRatio_working_3-way'!Y159+2*PI())/3)</f>
        <v>-0.36137344666915289</v>
      </c>
      <c r="AK159" s="11">
        <f>'OddsRatio_working_3-way'!U159/(3*'OddsRatio_working_3-way'!X159^(1/3))*SIN(('OddsRatio_working_3-way'!Y159+4*PI())/3)</f>
        <v>0.55290082619158987</v>
      </c>
      <c r="AL159" s="11">
        <f>'OddsRatio_working_3-way'!Z159+'OddsRatio_working_3-way'!AF159</f>
        <v>1.0557129950985984</v>
      </c>
      <c r="AM159" s="11">
        <f>'OddsRatio_working_3-way'!AA159+'OddsRatio_working_3-way'!AG159</f>
        <v>-0.85959164992268688</v>
      </c>
      <c r="AN159" s="11">
        <f>'OddsRatio_working_3-way'!AB159+'OddsRatio_working_3-way'!AH159</f>
        <v>-0.19612134517591109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1.0557129950985984</v>
      </c>
      <c r="AS159" s="11">
        <f>IF(('OddsRatio_working_3-way'!X159=0),IF(Q159&gt;0,-Q159^(1/3),(-Q159)^(1/3)),'OddsRatio_working_3-way'!AM159-'OddsRatio_working_3-way'!R159/3)</f>
        <v>-0.85959164992268688</v>
      </c>
      <c r="AT159" s="11">
        <f>IF(('OddsRatio_working_3-way'!X159=0),IF(Q159&gt;0,-Q159^(1/3),(-Q159)^(1/3)),'OddsRatio_working_3-way'!AN159-'OddsRatio_working_3-way'!R159/3)</f>
        <v>-0.19612134517591109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3.13</v>
      </c>
      <c r="B160" s="4">
        <f>IF('True_Odds_Calculator_3-way'!B161="","",'True_Odds_Calculator_3-way'!B161)</f>
        <v>3.55</v>
      </c>
      <c r="C160" s="4">
        <f>IF('True_Odds_Calculator_3-way'!C161="","",'True_Odds_Calculator_3-way'!C161)</f>
        <v>2.38</v>
      </c>
      <c r="D160" s="9">
        <f t="shared" si="39"/>
        <v>0.3124983429315798</v>
      </c>
      <c r="E160" s="9">
        <f t="shared" si="40"/>
        <v>0.27519226001821423</v>
      </c>
      <c r="F160" s="9">
        <f t="shared" si="41"/>
        <v>0.41230939705020581</v>
      </c>
      <c r="G160" s="9">
        <f t="shared" si="42"/>
        <v>1.0328718161833801</v>
      </c>
      <c r="H160" s="9">
        <f t="shared" si="43"/>
        <v>3.2000169684706004</v>
      </c>
      <c r="I160" s="9">
        <f t="shared" si="44"/>
        <v>3.633823131267619</v>
      </c>
      <c r="J160" s="9">
        <f t="shared" si="45"/>
        <v>2.4253631063330645</v>
      </c>
      <c r="K160" s="11">
        <f t="shared" si="46"/>
        <v>0.31948881789137379</v>
      </c>
      <c r="L160" s="11">
        <f t="shared" si="47"/>
        <v>0.28169014084507044</v>
      </c>
      <c r="M160" s="11">
        <f t="shared" si="48"/>
        <v>0.42016806722689076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-0.28343222272934721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0.2291516435580217</v>
      </c>
      <c r="Q160" s="11">
        <f>2*'OddsRatio_working_3-way'!K160*'OddsRatio_working_3-way'!L160*'OddsRatio_working_3-way'!M160</f>
        <v>7.562760513466063E-2</v>
      </c>
      <c r="R160" s="11">
        <f t="shared" si="49"/>
        <v>0</v>
      </c>
      <c r="S160" s="11">
        <f t="shared" si="50"/>
        <v>-0.80848832694947792</v>
      </c>
      <c r="T160" s="11">
        <f t="shared" si="51"/>
        <v>-0.26682783067639537</v>
      </c>
      <c r="U160" s="11">
        <f>'OddsRatio_working_3-way'!S160-'OddsRatio_working_3-way'!R160^2/3</f>
        <v>-0.80848832694947792</v>
      </c>
      <c r="V160" s="11">
        <f>'OddsRatio_working_3-way'!S160*'OddsRatio_working_3-way'!R160/3-2*'OddsRatio_working_3-way'!R160^3/27-'OddsRatio_working_3-way'!T160</f>
        <v>0.26682783067639537</v>
      </c>
      <c r="W160" s="11">
        <f>'OddsRatio_working_3-way'!V160^2+4*'OddsRatio_working_3-way'!U160^3/27</f>
        <v>-7.0949270591807168E-3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0.13990355453190945</v>
      </c>
      <c r="Y160" s="11">
        <f>IF('OddsRatio_working_3-way'!W160&gt;=0,IF('OddsRatio_working_3-way'!V160+SQRT('OddsRatio_working_3-way'!W160)&gt;0,0,PI()),ACOS('OddsRatio_working_3-way'!V160/(2*'OddsRatio_working_3-way'!X160)))</f>
        <v>0.30577652838918845</v>
      </c>
      <c r="Z160" s="11">
        <f>'OddsRatio_working_3-way'!X160^(1/3)*COS('OddsRatio_working_3-way'!Y160/3)</f>
        <v>0.51643590809169004</v>
      </c>
      <c r="AA160" s="11">
        <f>'OddsRatio_working_3-way'!X160^(1/3)*COS(('OddsRatio_working_3-way'!Y160+2*PI())/3)</f>
        <v>-0.30396231285109082</v>
      </c>
      <c r="AB160" s="11">
        <f>'OddsRatio_working_3-way'!X160^(1/3)*COS(('OddsRatio_working_3-way'!Y160+4*PI())/3)</f>
        <v>-0.21247359524059919</v>
      </c>
      <c r="AC160" s="11">
        <f>'OddsRatio_working_3-way'!X160^(1/3)*SIN('OddsRatio_working_3-way'!Y160/3)</f>
        <v>5.2821035740231004E-2</v>
      </c>
      <c r="AD160" s="11">
        <f>'OddsRatio_working_3-way'!X160^(1/3)*SIN(('OddsRatio_working_3-way'!Y160+2*PI())/3)</f>
        <v>0.42083609796377369</v>
      </c>
      <c r="AE160" s="11">
        <f>'OddsRatio_working_3-way'!X160^(1/3)*SIN(('OddsRatio_working_3-way'!Y160+4*PI())/3)</f>
        <v>-0.47365713370400464</v>
      </c>
      <c r="AF160" s="11">
        <f>-'OddsRatio_working_3-way'!U160/(3*'OddsRatio_working_3-way'!X160^(1/3))*COS(('OddsRatio_working_3-way'!Y160)/3)</f>
        <v>0.51643590809168993</v>
      </c>
      <c r="AG160" s="11">
        <f>-'OddsRatio_working_3-way'!U160/(3*'OddsRatio_working_3-way'!X160^(1/3))*COS(('OddsRatio_working_3-way'!Y160+2*PI())/3)</f>
        <v>-0.30396231285109077</v>
      </c>
      <c r="AH160" s="11">
        <f>-'OddsRatio_working_3-way'!U160/(3*'OddsRatio_working_3-way'!X160^(1/3))*COS(('OddsRatio_working_3-way'!Y160+4*PI())/3)</f>
        <v>-0.21247359524059914</v>
      </c>
      <c r="AI160" s="11">
        <f>'OddsRatio_working_3-way'!U160/(3*'OddsRatio_working_3-way'!X160^(1/3))*SIN(('OddsRatio_working_3-way'!Y160)/3)</f>
        <v>-5.2821035740230997E-2</v>
      </c>
      <c r="AJ160" s="11">
        <f>'OddsRatio_working_3-way'!U160/(3*'OddsRatio_working_3-way'!X160^(1/3))*SIN(('OddsRatio_working_3-way'!Y160+2*PI())/3)</f>
        <v>-0.42083609796377358</v>
      </c>
      <c r="AK160" s="11">
        <f>'OddsRatio_working_3-way'!U160/(3*'OddsRatio_working_3-way'!X160^(1/3))*SIN(('OddsRatio_working_3-way'!Y160+4*PI())/3)</f>
        <v>0.47365713370400453</v>
      </c>
      <c r="AL160" s="11">
        <f>'OddsRatio_working_3-way'!Z160+'OddsRatio_working_3-way'!AF160</f>
        <v>1.0328718161833801</v>
      </c>
      <c r="AM160" s="11">
        <f>'OddsRatio_working_3-way'!AA160+'OddsRatio_working_3-way'!AG160</f>
        <v>-0.60792462570218153</v>
      </c>
      <c r="AN160" s="11">
        <f>'OddsRatio_working_3-way'!AB160+'OddsRatio_working_3-way'!AH160</f>
        <v>-0.42494719048119833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1.0328718161833801</v>
      </c>
      <c r="AS160" s="11">
        <f>IF(('OddsRatio_working_3-way'!X160=0),IF(Q160&gt;0,-Q160^(1/3),(-Q160)^(1/3)),'OddsRatio_working_3-way'!AM160-'OddsRatio_working_3-way'!R160/3)</f>
        <v>-0.60792462570218153</v>
      </c>
      <c r="AT160" s="11">
        <f>IF(('OddsRatio_working_3-way'!X160=0),IF(Q160&gt;0,-Q160^(1/3),(-Q160)^(1/3)),'OddsRatio_working_3-way'!AN160-'OddsRatio_working_3-way'!R160/3)</f>
        <v>-0.42494719048119833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2.75</v>
      </c>
      <c r="B161" s="4">
        <f>IF('True_Odds_Calculator_3-way'!B162="","",'True_Odds_Calculator_3-way'!B162)</f>
        <v>3.54</v>
      </c>
      <c r="C161" s="4">
        <f>IF('True_Odds_Calculator_3-way'!C162="","",'True_Odds_Calculator_3-way'!C162)</f>
        <v>2.66</v>
      </c>
      <c r="D161" s="9">
        <f t="shared" si="39"/>
        <v>0.3559966546644146</v>
      </c>
      <c r="E161" s="9">
        <f t="shared" si="40"/>
        <v>0.27581213441988017</v>
      </c>
      <c r="F161" s="9">
        <f t="shared" si="41"/>
        <v>0.36819121091570534</v>
      </c>
      <c r="G161" s="9">
        <f t="shared" si="42"/>
        <v>1.0337229487935409</v>
      </c>
      <c r="H161" s="9">
        <f t="shared" si="43"/>
        <v>2.8090151603886966</v>
      </c>
      <c r="I161" s="9">
        <f t="shared" si="44"/>
        <v>3.6256562899355935</v>
      </c>
      <c r="J161" s="9">
        <f t="shared" si="45"/>
        <v>2.7159800949972777</v>
      </c>
      <c r="K161" s="11">
        <f t="shared" si="46"/>
        <v>0.36363636363636365</v>
      </c>
      <c r="L161" s="11">
        <f t="shared" si="47"/>
        <v>0.2824858757062147</v>
      </c>
      <c r="M161" s="11">
        <f t="shared" si="48"/>
        <v>0.37593984962406013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-0.28494580055686214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0.22977320033519857</v>
      </c>
      <c r="Q161" s="11">
        <f>2*'OddsRatio_working_3-way'!K161*'OddsRatio_working_3-way'!L161*'OddsRatio_working_3-way'!M161</f>
        <v>7.7234689188302022E-2</v>
      </c>
      <c r="R161" s="11">
        <f t="shared" si="49"/>
        <v>0</v>
      </c>
      <c r="S161" s="11">
        <f t="shared" si="50"/>
        <v>-0.80637510672611701</v>
      </c>
      <c r="T161" s="11">
        <f t="shared" si="51"/>
        <v>-0.2710504560423922</v>
      </c>
      <c r="U161" s="11">
        <f>'OddsRatio_working_3-way'!S161-'OddsRatio_working_3-way'!R161^2/3</f>
        <v>-0.80637510672611701</v>
      </c>
      <c r="V161" s="11">
        <f>'OddsRatio_working_3-way'!S161*'OddsRatio_working_3-way'!R161/3-2*'OddsRatio_working_3-way'!R161^3/27-'OddsRatio_working_3-way'!T161</f>
        <v>0.2710504560423922</v>
      </c>
      <c r="W161" s="11">
        <f>'OddsRatio_working_3-way'!V161^2+4*'OddsRatio_working_3-way'!U161^3/27</f>
        <v>-4.2113546906168559E-3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0.1393553949542371</v>
      </c>
      <c r="Y161" s="11">
        <f>IF('OddsRatio_working_3-way'!W161&gt;=0,IF('OddsRatio_working_3-way'!V161+SQRT('OddsRatio_working_3-way'!W161)&gt;0,0,PI()),ACOS('OddsRatio_working_3-way'!V161/(2*'OddsRatio_working_3-way'!X161)))</f>
        <v>0.23499667507641897</v>
      </c>
      <c r="Z161" s="11">
        <f>'OddsRatio_working_3-way'!X161^(1/3)*COS('OddsRatio_working_3-way'!Y161/3)</f>
        <v>0.51686147439677055</v>
      </c>
      <c r="AA161" s="11">
        <f>'OddsRatio_working_3-way'!X161^(1/3)*COS(('OddsRatio_working_3-way'!Y161+2*PI())/3)</f>
        <v>-0.29356531980337303</v>
      </c>
      <c r="AB161" s="11">
        <f>'OddsRatio_working_3-way'!X161^(1/3)*COS(('OddsRatio_working_3-way'!Y161+4*PI())/3)</f>
        <v>-0.22329615459339741</v>
      </c>
      <c r="AC161" s="11">
        <f>'OddsRatio_working_3-way'!X161^(1/3)*SIN('OddsRatio_working_3-way'!Y161/3)</f>
        <v>4.0569921449709764E-2</v>
      </c>
      <c r="AD161" s="11">
        <f>'OddsRatio_working_3-way'!X161^(1/3)*SIN(('OddsRatio_working_3-way'!Y161+2*PI())/3)</f>
        <v>0.42733020634022867</v>
      </c>
      <c r="AE161" s="11">
        <f>'OddsRatio_working_3-way'!X161^(1/3)*SIN(('OddsRatio_working_3-way'!Y161+4*PI())/3)</f>
        <v>-0.46790012778993839</v>
      </c>
      <c r="AF161" s="11">
        <f>-'OddsRatio_working_3-way'!U161/(3*'OddsRatio_working_3-way'!X161^(1/3))*COS(('OddsRatio_working_3-way'!Y161)/3)</f>
        <v>0.51686147439677033</v>
      </c>
      <c r="AG161" s="11">
        <f>-'OddsRatio_working_3-way'!U161/(3*'OddsRatio_working_3-way'!X161^(1/3))*COS(('OddsRatio_working_3-way'!Y161+2*PI())/3)</f>
        <v>-0.29356531980337286</v>
      </c>
      <c r="AH161" s="11">
        <f>-'OddsRatio_working_3-way'!U161/(3*'OddsRatio_working_3-way'!X161^(1/3))*COS(('OddsRatio_working_3-way'!Y161+4*PI())/3)</f>
        <v>-0.22329615459339733</v>
      </c>
      <c r="AI161" s="11">
        <f>'OddsRatio_working_3-way'!U161/(3*'OddsRatio_working_3-way'!X161^(1/3))*SIN(('OddsRatio_working_3-way'!Y161)/3)</f>
        <v>-4.056992144970975E-2</v>
      </c>
      <c r="AJ161" s="11">
        <f>'OddsRatio_working_3-way'!U161/(3*'OddsRatio_working_3-way'!X161^(1/3))*SIN(('OddsRatio_working_3-way'!Y161+2*PI())/3)</f>
        <v>-0.42733020634022845</v>
      </c>
      <c r="AK161" s="11">
        <f>'OddsRatio_working_3-way'!U161/(3*'OddsRatio_working_3-way'!X161^(1/3))*SIN(('OddsRatio_working_3-way'!Y161+4*PI())/3)</f>
        <v>0.46790012778993817</v>
      </c>
      <c r="AL161" s="11">
        <f>'OddsRatio_working_3-way'!Z161+'OddsRatio_working_3-way'!AF161</f>
        <v>1.0337229487935409</v>
      </c>
      <c r="AM161" s="11">
        <f>'OddsRatio_working_3-way'!AA161+'OddsRatio_working_3-way'!AG161</f>
        <v>-0.58713063960674594</v>
      </c>
      <c r="AN161" s="11">
        <f>'OddsRatio_working_3-way'!AB161+'OddsRatio_working_3-way'!AH161</f>
        <v>-0.44659230918679471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1.0337229487935409</v>
      </c>
      <c r="AS161" s="11">
        <f>IF(('OddsRatio_working_3-way'!X161=0),IF(Q161&gt;0,-Q161^(1/3),(-Q161)^(1/3)),'OddsRatio_working_3-way'!AM161-'OddsRatio_working_3-way'!R161/3)</f>
        <v>-0.58713063960674594</v>
      </c>
      <c r="AT161" s="11">
        <f>IF(('OddsRatio_working_3-way'!X161=0),IF(Q161&gt;0,-Q161^(1/3),(-Q161)^(1/3)),'OddsRatio_working_3-way'!AN161-'OddsRatio_working_3-way'!R161/3)</f>
        <v>-0.44659230918679471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1.27</v>
      </c>
      <c r="B162" s="4">
        <f>IF('True_Odds_Calculator_3-way'!B163="","",'True_Odds_Calculator_3-way'!B163)</f>
        <v>6.47</v>
      </c>
      <c r="C162" s="4">
        <f>IF('True_Odds_Calculator_3-way'!C163="","",'True_Odds_Calculator_3-way'!C163)</f>
        <v>11.91</v>
      </c>
      <c r="D162" s="9">
        <f t="shared" si="39"/>
        <v>0.7755354126097519</v>
      </c>
      <c r="E162" s="9">
        <f t="shared" si="40"/>
        <v>0.1456945807822182</v>
      </c>
      <c r="F162" s="9">
        <f t="shared" si="41"/>
        <v>7.877000660803006E-2</v>
      </c>
      <c r="G162" s="9">
        <f t="shared" si="42"/>
        <v>1.0719695195735952</v>
      </c>
      <c r="H162" s="9">
        <f t="shared" si="43"/>
        <v>1.2894317702848708</v>
      </c>
      <c r="I162" s="9">
        <f t="shared" si="44"/>
        <v>6.8636732720675671</v>
      </c>
      <c r="J162" s="9">
        <f t="shared" si="45"/>
        <v>12.69518745854792</v>
      </c>
      <c r="K162" s="11">
        <f t="shared" si="46"/>
        <v>0.78740157480314954</v>
      </c>
      <c r="L162" s="11">
        <f t="shared" si="47"/>
        <v>0.15455950540958269</v>
      </c>
      <c r="M162" s="11">
        <f t="shared" si="48"/>
        <v>8.3963056255247692E-2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-0.16464785530025017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0.17013531704777637</v>
      </c>
      <c r="Q162" s="11">
        <f>2*'OddsRatio_working_3-way'!K162*'OddsRatio_working_3-way'!L162*'OddsRatio_working_3-way'!M162</f>
        <v>2.0436674720453622E-2</v>
      </c>
      <c r="R162" s="11">
        <f t="shared" si="49"/>
        <v>0</v>
      </c>
      <c r="S162" s="11">
        <f t="shared" si="50"/>
        <v>-1.0333284738967254</v>
      </c>
      <c r="T162" s="11">
        <f t="shared" si="51"/>
        <v>-0.12412354040801508</v>
      </c>
      <c r="U162" s="11">
        <f>'OddsRatio_working_3-way'!S162-'OddsRatio_working_3-way'!R162^2/3</f>
        <v>-1.0333284738967254</v>
      </c>
      <c r="V162" s="11">
        <f>'OddsRatio_working_3-way'!S162*'OddsRatio_working_3-way'!R162/3-2*'OddsRatio_working_3-way'!R162^3/27-'OddsRatio_working_3-way'!T162</f>
        <v>0.12412354040801508</v>
      </c>
      <c r="W162" s="11">
        <f>'OddsRatio_working_3-way'!V162^2+4*'OddsRatio_working_3-way'!U162^3/27</f>
        <v>-0.14805331768669938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0.2021509157598102</v>
      </c>
      <c r="Y162" s="11">
        <f>IF('OddsRatio_working_3-way'!W162&gt;=0,IF('OddsRatio_working_3-way'!V162+SQRT('OddsRatio_working_3-way'!W162)&gt;0,0,PI()),ACOS('OddsRatio_working_3-way'!V162/(2*'OddsRatio_working_3-way'!X162)))</f>
        <v>1.2587496462216385</v>
      </c>
      <c r="Z162" s="11">
        <f>'OddsRatio_working_3-way'!X162^(1/3)*COS('OddsRatio_working_3-way'!Y162/3)</f>
        <v>0.5359847597867976</v>
      </c>
      <c r="AA162" s="11">
        <f>'OddsRatio_working_3-way'!X162^(1/3)*COS(('OddsRatio_working_3-way'!Y162+2*PI())/3)</f>
        <v>-0.47504882493049022</v>
      </c>
      <c r="AB162" s="11">
        <f>'OddsRatio_working_3-way'!X162^(1/3)*COS(('OddsRatio_working_3-way'!Y162+4*PI())/3)</f>
        <v>-6.0935934856307487E-2</v>
      </c>
      <c r="AC162" s="11">
        <f>'OddsRatio_working_3-way'!X162^(1/3)*SIN('OddsRatio_working_3-way'!Y162/3)</f>
        <v>0.23908818855922329</v>
      </c>
      <c r="AD162" s="11">
        <f>'OddsRatio_working_3-way'!X162^(1/3)*SIN(('OddsRatio_working_3-way'!Y162+2*PI())/3)</f>
        <v>0.34463232373705499</v>
      </c>
      <c r="AE162" s="11">
        <f>'OddsRatio_working_3-way'!X162^(1/3)*SIN(('OddsRatio_working_3-way'!Y162+4*PI())/3)</f>
        <v>-0.58372051229627842</v>
      </c>
      <c r="AF162" s="11">
        <f>-'OddsRatio_working_3-way'!U162/(3*'OddsRatio_working_3-way'!X162^(1/3))*COS(('OddsRatio_working_3-way'!Y162)/3)</f>
        <v>0.5359847597867976</v>
      </c>
      <c r="AG162" s="11">
        <f>-'OddsRatio_working_3-way'!U162/(3*'OddsRatio_working_3-way'!X162^(1/3))*COS(('OddsRatio_working_3-way'!Y162+2*PI())/3)</f>
        <v>-0.47504882493049022</v>
      </c>
      <c r="AH162" s="11">
        <f>-'OddsRatio_working_3-way'!U162/(3*'OddsRatio_working_3-way'!X162^(1/3))*COS(('OddsRatio_working_3-way'!Y162+4*PI())/3)</f>
        <v>-6.0935934856307487E-2</v>
      </c>
      <c r="AI162" s="11">
        <f>'OddsRatio_working_3-way'!U162/(3*'OddsRatio_working_3-way'!X162^(1/3))*SIN(('OddsRatio_working_3-way'!Y162)/3)</f>
        <v>-0.23908818855922329</v>
      </c>
      <c r="AJ162" s="11">
        <f>'OddsRatio_working_3-way'!U162/(3*'OddsRatio_working_3-way'!X162^(1/3))*SIN(('OddsRatio_working_3-way'!Y162+2*PI())/3)</f>
        <v>-0.34463232373705499</v>
      </c>
      <c r="AK162" s="11">
        <f>'OddsRatio_working_3-way'!U162/(3*'OddsRatio_working_3-way'!X162^(1/3))*SIN(('OddsRatio_working_3-way'!Y162+4*PI())/3)</f>
        <v>0.58372051229627842</v>
      </c>
      <c r="AL162" s="11">
        <f>'OddsRatio_working_3-way'!Z162+'OddsRatio_working_3-way'!AF162</f>
        <v>1.0719695195735952</v>
      </c>
      <c r="AM162" s="11">
        <f>'OddsRatio_working_3-way'!AA162+'OddsRatio_working_3-way'!AG162</f>
        <v>-0.95009764986098044</v>
      </c>
      <c r="AN162" s="11">
        <f>'OddsRatio_working_3-way'!AB162+'OddsRatio_working_3-way'!AH162</f>
        <v>-0.12187186971261497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1.0719695195735952</v>
      </c>
      <c r="AS162" s="11">
        <f>IF(('OddsRatio_working_3-way'!X162=0),IF(Q162&gt;0,-Q162^(1/3),(-Q162)^(1/3)),'OddsRatio_working_3-way'!AM162-'OddsRatio_working_3-way'!R162/3)</f>
        <v>-0.95009764986098044</v>
      </c>
      <c r="AT162" s="11">
        <f>IF(('OddsRatio_working_3-way'!X162=0),IF(Q162&gt;0,-Q162^(1/3),(-Q162)^(1/3)),'OddsRatio_working_3-way'!AN162-'OddsRatio_working_3-way'!R162/3)</f>
        <v>-0.12187186971261497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1.81</v>
      </c>
      <c r="B163" s="4">
        <f>IF('True_Odds_Calculator_3-way'!B164="","",'True_Odds_Calculator_3-way'!B164)</f>
        <v>3.42</v>
      </c>
      <c r="C163" s="4">
        <f>IF('True_Odds_Calculator_3-way'!C164="","",'True_Odds_Calculator_3-way'!C164)</f>
        <v>5.39</v>
      </c>
      <c r="D163" s="9">
        <f t="shared" si="39"/>
        <v>0.5399497466743165</v>
      </c>
      <c r="E163" s="9">
        <f t="shared" si="40"/>
        <v>0.28204338661224798</v>
      </c>
      <c r="F163" s="9">
        <f t="shared" si="41"/>
        <v>0.17800686671343557</v>
      </c>
      <c r="G163" s="9">
        <f t="shared" si="42"/>
        <v>1.0518817338260575</v>
      </c>
      <c r="H163" s="9">
        <f t="shared" si="43"/>
        <v>1.8520242043991062</v>
      </c>
      <c r="I163" s="9">
        <f t="shared" si="44"/>
        <v>3.5455537958590591</v>
      </c>
      <c r="J163" s="9">
        <f t="shared" si="45"/>
        <v>5.6177608114963924</v>
      </c>
      <c r="K163" s="11">
        <f t="shared" si="46"/>
        <v>0.5524861878453039</v>
      </c>
      <c r="L163" s="11">
        <f t="shared" si="47"/>
        <v>0.29239766081871343</v>
      </c>
      <c r="M163" s="11">
        <f t="shared" si="48"/>
        <v>0.1855287569573284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-0.25791194640112525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0.22838181771426491</v>
      </c>
      <c r="Q163" s="11">
        <f>2*'OddsRatio_working_3-way'!K163*'OddsRatio_working_3-way'!L163*'OddsRatio_working_3-way'!M163</f>
        <v>5.9942734308206007E-2</v>
      </c>
      <c r="R163" s="11">
        <f t="shared" si="49"/>
        <v>0</v>
      </c>
      <c r="S163" s="11">
        <f t="shared" si="50"/>
        <v>-0.88550305986628197</v>
      </c>
      <c r="T163" s="11">
        <f t="shared" si="51"/>
        <v>-0.23241550127723934</v>
      </c>
      <c r="U163" s="11">
        <f>'OddsRatio_working_3-way'!S163-'OddsRatio_working_3-way'!R163^2/3</f>
        <v>-0.88550305986628197</v>
      </c>
      <c r="V163" s="11">
        <f>'OddsRatio_working_3-way'!S163*'OddsRatio_working_3-way'!R163/3-2*'OddsRatio_working_3-way'!R163^3/27-'OddsRatio_working_3-way'!T163</f>
        <v>0.23241550127723934</v>
      </c>
      <c r="W163" s="11">
        <f>'OddsRatio_working_3-way'!V163^2+4*'OddsRatio_working_3-way'!U163^3/27</f>
        <v>-4.8847749464926343E-2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0.16036264737999056</v>
      </c>
      <c r="Y163" s="11">
        <f>IF('OddsRatio_working_3-way'!W163&gt;=0,IF('OddsRatio_working_3-way'!V163+SQRT('OddsRatio_working_3-way'!W163)&gt;0,0,PI()),ACOS('OddsRatio_working_3-way'!V163/(2*'OddsRatio_working_3-way'!X163)))</f>
        <v>0.76026129350704974</v>
      </c>
      <c r="Z163" s="11">
        <f>'OddsRatio_working_3-way'!X163^(1/3)*COS('OddsRatio_working_3-way'!Y163/3)</f>
        <v>0.52594086691302877</v>
      </c>
      <c r="AA163" s="11">
        <f>'OddsRatio_working_3-way'!X163^(1/3)*COS(('OddsRatio_working_3-way'!Y163+2*PI())/3)</f>
        <v>-0.38093406492676607</v>
      </c>
      <c r="AB163" s="11">
        <f>'OddsRatio_working_3-way'!X163^(1/3)*COS(('OddsRatio_working_3-way'!Y163+4*PI())/3)</f>
        <v>-0.14500680198626259</v>
      </c>
      <c r="AC163" s="11">
        <f>'OddsRatio_working_3-way'!X163^(1/3)*SIN('OddsRatio_working_3-way'!Y163/3)</f>
        <v>0.1362126687678713</v>
      </c>
      <c r="AD163" s="11">
        <f>'OddsRatio_working_3-way'!X163^(1/3)*SIN(('OddsRatio_working_3-way'!Y163+2*PI())/3)</f>
        <v>0.38737181725115782</v>
      </c>
      <c r="AE163" s="11">
        <f>'OddsRatio_working_3-way'!X163^(1/3)*SIN(('OddsRatio_working_3-way'!Y163+4*PI())/3)</f>
        <v>-0.52358448601902907</v>
      </c>
      <c r="AF163" s="11">
        <f>-'OddsRatio_working_3-way'!U163/(3*'OddsRatio_working_3-way'!X163^(1/3))*COS(('OddsRatio_working_3-way'!Y163)/3)</f>
        <v>0.52594086691302866</v>
      </c>
      <c r="AG163" s="11">
        <f>-'OddsRatio_working_3-way'!U163/(3*'OddsRatio_working_3-way'!X163^(1/3))*COS(('OddsRatio_working_3-way'!Y163+2*PI())/3)</f>
        <v>-0.38093406492676596</v>
      </c>
      <c r="AH163" s="11">
        <f>-'OddsRatio_working_3-way'!U163/(3*'OddsRatio_working_3-way'!X163^(1/3))*COS(('OddsRatio_working_3-way'!Y163+4*PI())/3)</f>
        <v>-0.14500680198626256</v>
      </c>
      <c r="AI163" s="11">
        <f>'OddsRatio_working_3-way'!U163/(3*'OddsRatio_working_3-way'!X163^(1/3))*SIN(('OddsRatio_working_3-way'!Y163)/3)</f>
        <v>-0.13621266876787128</v>
      </c>
      <c r="AJ163" s="11">
        <f>'OddsRatio_working_3-way'!U163/(3*'OddsRatio_working_3-way'!X163^(1/3))*SIN(('OddsRatio_working_3-way'!Y163+2*PI())/3)</f>
        <v>-0.38737181725115771</v>
      </c>
      <c r="AK163" s="11">
        <f>'OddsRatio_working_3-way'!U163/(3*'OddsRatio_working_3-way'!X163^(1/3))*SIN(('OddsRatio_working_3-way'!Y163+4*PI())/3)</f>
        <v>0.52358448601902896</v>
      </c>
      <c r="AL163" s="11">
        <f>'OddsRatio_working_3-way'!Z163+'OddsRatio_working_3-way'!AF163</f>
        <v>1.0518817338260575</v>
      </c>
      <c r="AM163" s="11">
        <f>'OddsRatio_working_3-way'!AA163+'OddsRatio_working_3-way'!AG163</f>
        <v>-0.76186812985353203</v>
      </c>
      <c r="AN163" s="11">
        <f>'OddsRatio_working_3-way'!AB163+'OddsRatio_working_3-way'!AH163</f>
        <v>-0.29001360397252518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1.0518817338260575</v>
      </c>
      <c r="AS163" s="11">
        <f>IF(('OddsRatio_working_3-way'!X163=0),IF(Q163&gt;0,-Q163^(1/3),(-Q163)^(1/3)),'OddsRatio_working_3-way'!AM163-'OddsRatio_working_3-way'!R163/3)</f>
        <v>-0.76186812985353203</v>
      </c>
      <c r="AT163" s="11">
        <f>IF(('OddsRatio_working_3-way'!X163=0),IF(Q163&gt;0,-Q163^(1/3),(-Q163)^(1/3)),'OddsRatio_working_3-way'!AN163-'OddsRatio_working_3-way'!R163/3)</f>
        <v>-0.29001360397252518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2.33</v>
      </c>
      <c r="B164" s="4">
        <f>IF('True_Odds_Calculator_3-way'!B165="","",'True_Odds_Calculator_3-way'!B165)</f>
        <v>3.25</v>
      </c>
      <c r="C164" s="4">
        <f>IF('True_Odds_Calculator_3-way'!C165="","",'True_Odds_Calculator_3-way'!C165)</f>
        <v>3.43</v>
      </c>
      <c r="D164" s="9">
        <f t="shared" si="39"/>
        <v>0.41867013086093863</v>
      </c>
      <c r="E164" s="9">
        <f t="shared" si="40"/>
        <v>0.29859730968322939</v>
      </c>
      <c r="F164" s="9">
        <f t="shared" si="41"/>
        <v>0.28273255945583198</v>
      </c>
      <c r="G164" s="9">
        <f t="shared" si="42"/>
        <v>1.0439964424340704</v>
      </c>
      <c r="H164" s="9">
        <f t="shared" si="43"/>
        <v>2.3885152684373137</v>
      </c>
      <c r="I164" s="9">
        <f t="shared" si="44"/>
        <v>3.3489919954766578</v>
      </c>
      <c r="J164" s="9">
        <f t="shared" si="45"/>
        <v>3.5369113551147913</v>
      </c>
      <c r="K164" s="11">
        <f t="shared" si="46"/>
        <v>0.42918454935622319</v>
      </c>
      <c r="L164" s="11">
        <f t="shared" si="47"/>
        <v>0.30769230769230771</v>
      </c>
      <c r="M164" s="11">
        <f t="shared" si="48"/>
        <v>0.29154518950437314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-0.27996712055571638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0.23138812663206113</v>
      </c>
      <c r="Q164" s="11">
        <f>2*'OddsRatio_working_3-way'!K164*'OddsRatio_working_3-way'!L164*'OddsRatio_working_3-way'!M164</f>
        <v>7.7001040476559438E-2</v>
      </c>
      <c r="R164" s="11">
        <f t="shared" si="49"/>
        <v>0</v>
      </c>
      <c r="S164" s="11">
        <f t="shared" si="50"/>
        <v>-0.82648321764631094</v>
      </c>
      <c r="T164" s="11">
        <f t="shared" si="51"/>
        <v>-0.27503601252789051</v>
      </c>
      <c r="U164" s="11">
        <f>'OddsRatio_working_3-way'!S164-'OddsRatio_working_3-way'!R164^2/3</f>
        <v>-0.82648321764631094</v>
      </c>
      <c r="V164" s="11">
        <f>'OddsRatio_working_3-way'!S164*'OddsRatio_working_3-way'!R164/3-2*'OddsRatio_working_3-way'!R164^3/27-'OddsRatio_working_3-way'!T164</f>
        <v>0.27503601252789051</v>
      </c>
      <c r="W164" s="11">
        <f>'OddsRatio_working_3-way'!V164^2+4*'OddsRatio_working_3-way'!U164^3/27</f>
        <v>-7.9921722768534903E-3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0.14460029431513566</v>
      </c>
      <c r="Y164" s="11">
        <f>IF('OddsRatio_working_3-way'!W164&gt;=0,IF('OddsRatio_working_3-way'!V164+SQRT('OddsRatio_working_3-way'!W164)&gt;0,0,PI()),ACOS('OddsRatio_working_3-way'!V164/(2*'OddsRatio_working_3-way'!X164)))</f>
        <v>0.31427217002218089</v>
      </c>
      <c r="Z164" s="11">
        <f>'OddsRatio_working_3-way'!X164^(1/3)*COS('OddsRatio_working_3-way'!Y164/3)</f>
        <v>0.52199822121703521</v>
      </c>
      <c r="AA164" s="11">
        <f>'OddsRatio_working_3-way'!X164^(1/3)*COS(('OddsRatio_working_3-way'!Y164+2*PI())/3)</f>
        <v>-0.30853012360283594</v>
      </c>
      <c r="AB164" s="11">
        <f>'OddsRatio_working_3-way'!X164^(1/3)*COS(('OddsRatio_working_3-way'!Y164+4*PI())/3)</f>
        <v>-0.21346809761419944</v>
      </c>
      <c r="AC164" s="11">
        <f>'OddsRatio_working_3-way'!X164^(1/3)*SIN('OddsRatio_working_3-way'!Y164/3)</f>
        <v>5.4884086294250609E-2</v>
      </c>
      <c r="AD164" s="11">
        <f>'OddsRatio_working_3-way'!X164^(1/3)*SIN(('OddsRatio_working_3-way'!Y164+2*PI())/3)</f>
        <v>0.42462167715711641</v>
      </c>
      <c r="AE164" s="11">
        <f>'OddsRatio_working_3-way'!X164^(1/3)*SIN(('OddsRatio_working_3-way'!Y164+4*PI())/3)</f>
        <v>-0.47950576345136692</v>
      </c>
      <c r="AF164" s="11">
        <f>-'OddsRatio_working_3-way'!U164/(3*'OddsRatio_working_3-way'!X164^(1/3))*COS(('OddsRatio_working_3-way'!Y164)/3)</f>
        <v>0.52199822121703521</v>
      </c>
      <c r="AG164" s="11">
        <f>-'OddsRatio_working_3-way'!U164/(3*'OddsRatio_working_3-way'!X164^(1/3))*COS(('OddsRatio_working_3-way'!Y164+2*PI())/3)</f>
        <v>-0.30853012360283594</v>
      </c>
      <c r="AH164" s="11">
        <f>-'OddsRatio_working_3-way'!U164/(3*'OddsRatio_working_3-way'!X164^(1/3))*COS(('OddsRatio_working_3-way'!Y164+4*PI())/3)</f>
        <v>-0.21346809761419944</v>
      </c>
      <c r="AI164" s="11">
        <f>'OddsRatio_working_3-way'!U164/(3*'OddsRatio_working_3-way'!X164^(1/3))*SIN(('OddsRatio_working_3-way'!Y164)/3)</f>
        <v>-5.4884086294250609E-2</v>
      </c>
      <c r="AJ164" s="11">
        <f>'OddsRatio_working_3-way'!U164/(3*'OddsRatio_working_3-way'!X164^(1/3))*SIN(('OddsRatio_working_3-way'!Y164+2*PI())/3)</f>
        <v>-0.42462167715711641</v>
      </c>
      <c r="AK164" s="11">
        <f>'OddsRatio_working_3-way'!U164/(3*'OddsRatio_working_3-way'!X164^(1/3))*SIN(('OddsRatio_working_3-way'!Y164+4*PI())/3)</f>
        <v>0.47950576345136692</v>
      </c>
      <c r="AL164" s="11">
        <f>'OddsRatio_working_3-way'!Z164+'OddsRatio_working_3-way'!AF164</f>
        <v>1.0439964424340704</v>
      </c>
      <c r="AM164" s="11">
        <f>'OddsRatio_working_3-way'!AA164+'OddsRatio_working_3-way'!AG164</f>
        <v>-0.61706024720567187</v>
      </c>
      <c r="AN164" s="11">
        <f>'OddsRatio_working_3-way'!AB164+'OddsRatio_working_3-way'!AH164</f>
        <v>-0.42693619522839887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1.0439964424340704</v>
      </c>
      <c r="AS164" s="11">
        <f>IF(('OddsRatio_working_3-way'!X164=0),IF(Q164&gt;0,-Q164^(1/3),(-Q164)^(1/3)),'OddsRatio_working_3-way'!AM164-'OddsRatio_working_3-way'!R164/3)</f>
        <v>-0.61706024720567187</v>
      </c>
      <c r="AT164" s="11">
        <f>IF(('OddsRatio_working_3-way'!X164=0),IF(Q164&gt;0,-Q164^(1/3),(-Q164)^(1/3)),'OddsRatio_working_3-way'!AN164-'OddsRatio_working_3-way'!R164/3)</f>
        <v>-0.42693619522839887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2.74</v>
      </c>
      <c r="B165" s="4">
        <f>IF('True_Odds_Calculator_3-way'!B166="","",'True_Odds_Calculator_3-way'!B166)</f>
        <v>3.25</v>
      </c>
      <c r="C165" s="4">
        <f>IF('True_Odds_Calculator_3-way'!C166="","",'True_Odds_Calculator_3-way'!C166)</f>
        <v>2.82</v>
      </c>
      <c r="D165" s="9">
        <f t="shared" si="39"/>
        <v>0.35557460876136032</v>
      </c>
      <c r="E165" s="9">
        <f t="shared" si="40"/>
        <v>0.29908285150170771</v>
      </c>
      <c r="F165" s="9">
        <f t="shared" si="41"/>
        <v>0.34534253973693191</v>
      </c>
      <c r="G165" s="9">
        <f t="shared" si="42"/>
        <v>1.0415800541614435</v>
      </c>
      <c r="H165" s="9">
        <f t="shared" si="43"/>
        <v>2.8123492942409118</v>
      </c>
      <c r="I165" s="9">
        <f t="shared" si="44"/>
        <v>3.3435551218632478</v>
      </c>
      <c r="J165" s="9">
        <f t="shared" si="45"/>
        <v>2.8956756985738275</v>
      </c>
      <c r="K165" s="11">
        <f t="shared" si="46"/>
        <v>0.36496350364963503</v>
      </c>
      <c r="L165" s="11">
        <f t="shared" si="47"/>
        <v>0.30769230769230771</v>
      </c>
      <c r="M165" s="11">
        <f t="shared" si="48"/>
        <v>0.3546099290780142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-0.28373971113526941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0.23136257023506598</v>
      </c>
      <c r="Q165" s="11">
        <f>2*'OddsRatio_working_3-way'!K165*'OddsRatio_working_3-way'!L165*'OddsRatio_working_3-way'!M165</f>
        <v>7.9642881320160411E-2</v>
      </c>
      <c r="R165" s="11">
        <f t="shared" si="49"/>
        <v>0</v>
      </c>
      <c r="S165" s="11">
        <f t="shared" si="50"/>
        <v>-0.81540426368012597</v>
      </c>
      <c r="T165" s="11">
        <f t="shared" si="51"/>
        <v>-0.28068993586234975</v>
      </c>
      <c r="U165" s="11">
        <f>'OddsRatio_working_3-way'!S165-'OddsRatio_working_3-way'!R165^2/3</f>
        <v>-0.81540426368012597</v>
      </c>
      <c r="V165" s="11">
        <f>'OddsRatio_working_3-way'!S165*'OddsRatio_working_3-way'!R165/3-2*'OddsRatio_working_3-way'!R165^3/27-'OddsRatio_working_3-way'!T165</f>
        <v>0.28068993586234975</v>
      </c>
      <c r="W165" s="11">
        <f>'OddsRatio_working_3-way'!V165^2+4*'OddsRatio_working_3-way'!U165^3/27</f>
        <v>-1.5315807617484051E-3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0.14170252366856281</v>
      </c>
      <c r="Y165" s="11">
        <f>IF('OddsRatio_working_3-way'!W165&gt;=0,IF('OddsRatio_working_3-way'!V165+SQRT('OddsRatio_working_3-way'!W165)&gt;0,0,PI()),ACOS('OddsRatio_working_3-way'!V165/(2*'OddsRatio_working_3-way'!X165)))</f>
        <v>0.13853272405908301</v>
      </c>
      <c r="Z165" s="11">
        <f>'OddsRatio_working_3-way'!X165^(1/3)*COS('OddsRatio_working_3-way'!Y165/3)</f>
        <v>0.52079002708072186</v>
      </c>
      <c r="AA165" s="11">
        <f>'OddsRatio_working_3-way'!X165^(1/3)*COS(('OddsRatio_working_3-way'!Y165+2*PI())/3)</f>
        <v>-0.2812367190842287</v>
      </c>
      <c r="AB165" s="11">
        <f>'OddsRatio_working_3-way'!X165^(1/3)*COS(('OddsRatio_working_3-way'!Y165+4*PI())/3)</f>
        <v>-0.23955330799649321</v>
      </c>
      <c r="AC165" s="11">
        <f>'OddsRatio_working_3-way'!X165^(1/3)*SIN('OddsRatio_working_3-way'!Y165/3)</f>
        <v>2.4065928612246205E-2</v>
      </c>
      <c r="AD165" s="11">
        <f>'OddsRatio_working_3-way'!X165^(1/3)*SIN(('OddsRatio_working_3-way'!Y165+2*PI())/3)</f>
        <v>0.43898442918336789</v>
      </c>
      <c r="AE165" s="11">
        <f>'OddsRatio_working_3-way'!X165^(1/3)*SIN(('OddsRatio_working_3-way'!Y165+4*PI())/3)</f>
        <v>-0.46305035779561382</v>
      </c>
      <c r="AF165" s="11">
        <f>-'OddsRatio_working_3-way'!U165/(3*'OddsRatio_working_3-way'!X165^(1/3))*COS(('OddsRatio_working_3-way'!Y165)/3)</f>
        <v>0.52079002708072175</v>
      </c>
      <c r="AG165" s="11">
        <f>-'OddsRatio_working_3-way'!U165/(3*'OddsRatio_working_3-way'!X165^(1/3))*COS(('OddsRatio_working_3-way'!Y165+2*PI())/3)</f>
        <v>-0.28123671908422865</v>
      </c>
      <c r="AH165" s="11">
        <f>-'OddsRatio_working_3-way'!U165/(3*'OddsRatio_working_3-way'!X165^(1/3))*COS(('OddsRatio_working_3-way'!Y165+4*PI())/3)</f>
        <v>-0.23955330799649316</v>
      </c>
      <c r="AI165" s="11">
        <f>'OddsRatio_working_3-way'!U165/(3*'OddsRatio_working_3-way'!X165^(1/3))*SIN(('OddsRatio_working_3-way'!Y165)/3)</f>
        <v>-2.4065928612246199E-2</v>
      </c>
      <c r="AJ165" s="11">
        <f>'OddsRatio_working_3-way'!U165/(3*'OddsRatio_working_3-way'!X165^(1/3))*SIN(('OddsRatio_working_3-way'!Y165+2*PI())/3)</f>
        <v>-0.43898442918336777</v>
      </c>
      <c r="AK165" s="11">
        <f>'OddsRatio_working_3-way'!U165/(3*'OddsRatio_working_3-way'!X165^(1/3))*SIN(('OddsRatio_working_3-way'!Y165+4*PI())/3)</f>
        <v>0.46305035779561371</v>
      </c>
      <c r="AL165" s="11">
        <f>'OddsRatio_working_3-way'!Z165+'OddsRatio_working_3-way'!AF165</f>
        <v>1.0415800541614435</v>
      </c>
      <c r="AM165" s="11">
        <f>'OddsRatio_working_3-way'!AA165+'OddsRatio_working_3-way'!AG165</f>
        <v>-0.5624734381684573</v>
      </c>
      <c r="AN165" s="11">
        <f>'OddsRatio_working_3-way'!AB165+'OddsRatio_working_3-way'!AH165</f>
        <v>-0.47910661599298637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1.0415800541614435</v>
      </c>
      <c r="AS165" s="11">
        <f>IF(('OddsRatio_working_3-way'!X165=0),IF(Q165&gt;0,-Q165^(1/3),(-Q165)^(1/3)),'OddsRatio_working_3-way'!AM165-'OddsRatio_working_3-way'!R165/3)</f>
        <v>-0.5624734381684573</v>
      </c>
      <c r="AT165" s="11">
        <f>IF(('OddsRatio_working_3-way'!X165=0),IF(Q165&gt;0,-Q165^(1/3),(-Q165)^(1/3)),'OddsRatio_working_3-way'!AN165-'OddsRatio_working_3-way'!R165/3)</f>
        <v>-0.47910661599298637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3.19</v>
      </c>
      <c r="B166" s="4">
        <f>IF('True_Odds_Calculator_3-way'!B167="","",'True_Odds_Calculator_3-way'!B167)</f>
        <v>3.07</v>
      </c>
      <c r="C166" s="4">
        <f>IF('True_Odds_Calculator_3-way'!C167="","",'True_Odds_Calculator_3-way'!C167)</f>
        <v>2.57</v>
      </c>
      <c r="D166" s="9">
        <f t="shared" si="39"/>
        <v>0.30442988341243238</v>
      </c>
      <c r="E166" s="9">
        <f t="shared" si="40"/>
        <v>0.31649249842780319</v>
      </c>
      <c r="F166" s="9">
        <f t="shared" si="41"/>
        <v>0.37907761815976454</v>
      </c>
      <c r="G166" s="9">
        <f t="shared" si="42"/>
        <v>1.0433007490009119</v>
      </c>
      <c r="H166" s="9">
        <f t="shared" si="43"/>
        <v>3.2848286403119968</v>
      </c>
      <c r="I166" s="9">
        <f t="shared" si="44"/>
        <v>3.1596325504318878</v>
      </c>
      <c r="J166" s="9">
        <f t="shared" si="45"/>
        <v>2.6379821759314317</v>
      </c>
      <c r="K166" s="11">
        <f t="shared" si="46"/>
        <v>0.31347962382445144</v>
      </c>
      <c r="L166" s="11">
        <f t="shared" si="47"/>
        <v>0.32573289902280134</v>
      </c>
      <c r="M166" s="11">
        <f t="shared" si="48"/>
        <v>0.38910505836575876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-0.28278211010696164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0.231636168632879</v>
      </c>
      <c r="Q166" s="11">
        <f>2*'OddsRatio_working_3-way'!K166*'OddsRatio_working_3-way'!L166*'OddsRatio_working_3-way'!M166</f>
        <v>7.9463522687094001E-2</v>
      </c>
      <c r="R166" s="11">
        <f t="shared" si="49"/>
        <v>0</v>
      </c>
      <c r="S166" s="11">
        <f t="shared" si="50"/>
        <v>-0.81913303689990569</v>
      </c>
      <c r="T166" s="11">
        <f t="shared" si="51"/>
        <v>-0.28100618761574808</v>
      </c>
      <c r="U166" s="11">
        <f>'OddsRatio_working_3-way'!S166-'OddsRatio_working_3-way'!R166^2/3</f>
        <v>-0.81913303689990569</v>
      </c>
      <c r="V166" s="11">
        <f>'OddsRatio_working_3-way'!S166*'OddsRatio_working_3-way'!R166/3-2*'OddsRatio_working_3-way'!R166^3/27-'OddsRatio_working_3-way'!T166</f>
        <v>0.28100618761574808</v>
      </c>
      <c r="W166" s="11">
        <f>'OddsRatio_working_3-way'!V166^2+4*'OddsRatio_working_3-way'!U166^3/27</f>
        <v>-2.4608573928333877E-3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0.14267562411916271</v>
      </c>
      <c r="Y166" s="11">
        <f>IF('OddsRatio_working_3-way'!W166&gt;=0,IF('OddsRatio_working_3-way'!V166+SQRT('OddsRatio_working_3-way'!W166)&gt;0,0,PI()),ACOS('OddsRatio_working_3-way'!V166/(2*'OddsRatio_working_3-way'!X166)))</f>
        <v>0.17473329240501556</v>
      </c>
      <c r="Z166" s="11">
        <f>'OddsRatio_working_3-way'!X166^(1/3)*COS('OddsRatio_working_3-way'!Y166/3)</f>
        <v>0.52165037450045593</v>
      </c>
      <c r="AA166" s="11">
        <f>'OddsRatio_working_3-way'!X166^(1/3)*COS(('OddsRatio_working_3-way'!Y166+2*PI())/3)</f>
        <v>-0.2871676304290029</v>
      </c>
      <c r="AB166" s="11">
        <f>'OddsRatio_working_3-way'!X166^(1/3)*COS(('OddsRatio_working_3-way'!Y166+4*PI())/3)</f>
        <v>-0.2344827440714532</v>
      </c>
      <c r="AC166" s="11">
        <f>'OddsRatio_working_3-way'!X166^(1/3)*SIN('OddsRatio_working_3-way'!Y166/3)</f>
        <v>3.0417633320756341E-2</v>
      </c>
      <c r="AD166" s="11">
        <f>'OddsRatio_working_3-way'!X166^(1/3)*SIN(('OddsRatio_working_3-way'!Y166+2*PI())/3)</f>
        <v>0.43655365955068293</v>
      </c>
      <c r="AE166" s="11">
        <f>'OddsRatio_working_3-way'!X166^(1/3)*SIN(('OddsRatio_working_3-way'!Y166+4*PI())/3)</f>
        <v>-0.46697129287143907</v>
      </c>
      <c r="AF166" s="11">
        <f>-'OddsRatio_working_3-way'!U166/(3*'OddsRatio_working_3-way'!X166^(1/3))*COS(('OddsRatio_working_3-way'!Y166)/3)</f>
        <v>0.52165037450045582</v>
      </c>
      <c r="AG166" s="11">
        <f>-'OddsRatio_working_3-way'!U166/(3*'OddsRatio_working_3-way'!X166^(1/3))*COS(('OddsRatio_working_3-way'!Y166+2*PI())/3)</f>
        <v>-0.28716763042900284</v>
      </c>
      <c r="AH166" s="11">
        <f>-'OddsRatio_working_3-way'!U166/(3*'OddsRatio_working_3-way'!X166^(1/3))*COS(('OddsRatio_working_3-way'!Y166+4*PI())/3)</f>
        <v>-0.23448274407145314</v>
      </c>
      <c r="AI166" s="11">
        <f>'OddsRatio_working_3-way'!U166/(3*'OddsRatio_working_3-way'!X166^(1/3))*SIN(('OddsRatio_working_3-way'!Y166)/3)</f>
        <v>-3.0417633320756334E-2</v>
      </c>
      <c r="AJ166" s="11">
        <f>'OddsRatio_working_3-way'!U166/(3*'OddsRatio_working_3-way'!X166^(1/3))*SIN(('OddsRatio_working_3-way'!Y166+2*PI())/3)</f>
        <v>-0.43655365955068282</v>
      </c>
      <c r="AK166" s="11">
        <f>'OddsRatio_working_3-way'!U166/(3*'OddsRatio_working_3-way'!X166^(1/3))*SIN(('OddsRatio_working_3-way'!Y166+4*PI())/3)</f>
        <v>0.46697129287143896</v>
      </c>
      <c r="AL166" s="11">
        <f>'OddsRatio_working_3-way'!Z166+'OddsRatio_working_3-way'!AF166</f>
        <v>1.0433007490009119</v>
      </c>
      <c r="AM166" s="11">
        <f>'OddsRatio_working_3-way'!AA166+'OddsRatio_working_3-way'!AG166</f>
        <v>-0.57433526085800568</v>
      </c>
      <c r="AN166" s="11">
        <f>'OddsRatio_working_3-way'!AB166+'OddsRatio_working_3-way'!AH166</f>
        <v>-0.46896548814290634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1.0433007490009119</v>
      </c>
      <c r="AS166" s="11">
        <f>IF(('OddsRatio_working_3-way'!X166=0),IF(Q166&gt;0,-Q166^(1/3),(-Q166)^(1/3)),'OddsRatio_working_3-way'!AM166-'OddsRatio_working_3-way'!R166/3)</f>
        <v>-0.57433526085800568</v>
      </c>
      <c r="AT166" s="11">
        <f>IF(('OddsRatio_working_3-way'!X166=0),IF(Q166&gt;0,-Q166^(1/3),(-Q166)^(1/3)),'OddsRatio_working_3-way'!AN166-'OddsRatio_working_3-way'!R166/3)</f>
        <v>-0.46896548814290634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1.97</v>
      </c>
      <c r="B167" s="4">
        <f>IF('True_Odds_Calculator_3-way'!B168="","",'True_Odds_Calculator_3-way'!B168)</f>
        <v>3.77</v>
      </c>
      <c r="C167" s="4">
        <f>IF('True_Odds_Calculator_3-way'!C168="","",'True_Odds_Calculator_3-way'!C168)</f>
        <v>3.72</v>
      </c>
      <c r="D167" s="9">
        <f t="shared" si="39"/>
        <v>0.49121516250763164</v>
      </c>
      <c r="E167" s="9">
        <f t="shared" si="40"/>
        <v>0.25266491510046934</v>
      </c>
      <c r="F167" s="9">
        <f t="shared" si="41"/>
        <v>0.25611992239189907</v>
      </c>
      <c r="G167" s="9">
        <f t="shared" si="42"/>
        <v>1.0678018332036134</v>
      </c>
      <c r="H167" s="9">
        <f t="shared" si="43"/>
        <v>2.0357677782075054</v>
      </c>
      <c r="I167" s="9">
        <f t="shared" si="44"/>
        <v>3.957811077974009</v>
      </c>
      <c r="J167" s="9">
        <f t="shared" si="45"/>
        <v>3.9044209863138293</v>
      </c>
      <c r="K167" s="11">
        <f t="shared" si="46"/>
        <v>0.50761421319796951</v>
      </c>
      <c r="L167" s="11">
        <f t="shared" si="47"/>
        <v>0.26525198938992045</v>
      </c>
      <c r="M167" s="11">
        <f t="shared" si="48"/>
        <v>0.26881720430107525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-0.26452692964270985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0.23382018605137361</v>
      </c>
      <c r="Q167" s="11">
        <f>2*'OddsRatio_working_3-way'!K167*'OddsRatio_working_3-way'!L167*'OddsRatio_working_3-way'!M167</f>
        <v>7.239015048030141E-2</v>
      </c>
      <c r="R167" s="11">
        <f t="shared" si="49"/>
        <v>0</v>
      </c>
      <c r="S167" s="11">
        <f t="shared" si="50"/>
        <v>-0.88391827012542312</v>
      </c>
      <c r="T167" s="11">
        <f t="shared" si="51"/>
        <v>-0.27365890715957364</v>
      </c>
      <c r="U167" s="11">
        <f>'OddsRatio_working_3-way'!S167-'OddsRatio_working_3-way'!R167^2/3</f>
        <v>-0.88391827012542312</v>
      </c>
      <c r="V167" s="11">
        <f>'OddsRatio_working_3-way'!S167*'OddsRatio_working_3-way'!R167/3-2*'OddsRatio_working_3-way'!R167^3/27-'OddsRatio_working_3-way'!T167</f>
        <v>0.27365890715957364</v>
      </c>
      <c r="W167" s="11">
        <f>'OddsRatio_working_3-way'!V167^2+4*'OddsRatio_working_3-way'!U167^3/27</f>
        <v>-2.7424212430243927E-2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0.15993233717576949</v>
      </c>
      <c r="Y167" s="11">
        <f>IF('OddsRatio_working_3-way'!W167&gt;=0,IF('OddsRatio_working_3-way'!V167+SQRT('OddsRatio_working_3-way'!W167)&gt;0,0,PI()),ACOS('OddsRatio_working_3-way'!V167/(2*'OddsRatio_working_3-way'!X167)))</f>
        <v>0.54419200863024564</v>
      </c>
      <c r="Z167" s="11">
        <f>'OddsRatio_working_3-way'!X167^(1/3)*COS('OddsRatio_working_3-way'!Y167/3)</f>
        <v>0.53390091660180683</v>
      </c>
      <c r="AA167" s="11">
        <f>'OddsRatio_working_3-way'!X167^(1/3)*COS(('OddsRatio_working_3-way'!Y167+2*PI())/3)</f>
        <v>-0.35175568202072321</v>
      </c>
      <c r="AB167" s="11">
        <f>'OddsRatio_working_3-way'!X167^(1/3)*COS(('OddsRatio_working_3-way'!Y167+4*PI())/3)</f>
        <v>-0.18214523458108353</v>
      </c>
      <c r="AC167" s="11">
        <f>'OddsRatio_working_3-way'!X167^(1/3)*SIN('OddsRatio_working_3-way'!Y167/3)</f>
        <v>9.7924637486648813E-2</v>
      </c>
      <c r="AD167" s="11">
        <f>'OddsRatio_working_3-way'!X167^(1/3)*SIN(('OddsRatio_working_3-way'!Y167+2*PI())/3)</f>
        <v>0.41340943813763725</v>
      </c>
      <c r="AE167" s="11">
        <f>'OddsRatio_working_3-way'!X167^(1/3)*SIN(('OddsRatio_working_3-way'!Y167+4*PI())/3)</f>
        <v>-0.51133407562428612</v>
      </c>
      <c r="AF167" s="11">
        <f>-'OddsRatio_working_3-way'!U167/(3*'OddsRatio_working_3-way'!X167^(1/3))*COS(('OddsRatio_working_3-way'!Y167)/3)</f>
        <v>0.53390091660180672</v>
      </c>
      <c r="AG167" s="11">
        <f>-'OddsRatio_working_3-way'!U167/(3*'OddsRatio_working_3-way'!X167^(1/3))*COS(('OddsRatio_working_3-way'!Y167+2*PI())/3)</f>
        <v>-0.3517556820207231</v>
      </c>
      <c r="AH167" s="11">
        <f>-'OddsRatio_working_3-way'!U167/(3*'OddsRatio_working_3-way'!X167^(1/3))*COS(('OddsRatio_working_3-way'!Y167+4*PI())/3)</f>
        <v>-0.1821452345810835</v>
      </c>
      <c r="AI167" s="11">
        <f>'OddsRatio_working_3-way'!U167/(3*'OddsRatio_working_3-way'!X167^(1/3))*SIN(('OddsRatio_working_3-way'!Y167)/3)</f>
        <v>-9.7924637486648786E-2</v>
      </c>
      <c r="AJ167" s="11">
        <f>'OddsRatio_working_3-way'!U167/(3*'OddsRatio_working_3-way'!X167^(1/3))*SIN(('OddsRatio_working_3-way'!Y167+2*PI())/3)</f>
        <v>-0.4134094381376372</v>
      </c>
      <c r="AK167" s="11">
        <f>'OddsRatio_working_3-way'!U167/(3*'OddsRatio_working_3-way'!X167^(1/3))*SIN(('OddsRatio_working_3-way'!Y167+4*PI())/3)</f>
        <v>0.51133407562428601</v>
      </c>
      <c r="AL167" s="11">
        <f>'OddsRatio_working_3-way'!Z167+'OddsRatio_working_3-way'!AF167</f>
        <v>1.0678018332036134</v>
      </c>
      <c r="AM167" s="11">
        <f>'OddsRatio_working_3-way'!AA167+'OddsRatio_working_3-way'!AG167</f>
        <v>-0.70351136404144632</v>
      </c>
      <c r="AN167" s="11">
        <f>'OddsRatio_working_3-way'!AB167+'OddsRatio_working_3-way'!AH167</f>
        <v>-0.36429046916216701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1.0678018332036134</v>
      </c>
      <c r="AS167" s="11">
        <f>IF(('OddsRatio_working_3-way'!X167=0),IF(Q167&gt;0,-Q167^(1/3),(-Q167)^(1/3)),'OddsRatio_working_3-way'!AM167-'OddsRatio_working_3-way'!R167/3)</f>
        <v>-0.70351136404144632</v>
      </c>
      <c r="AT167" s="11">
        <f>IF(('OddsRatio_working_3-way'!X167=0),IF(Q167&gt;0,-Q167^(1/3),(-Q167)^(1/3)),'OddsRatio_working_3-way'!AN167-'OddsRatio_working_3-way'!R167/3)</f>
        <v>-0.36429046916216701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1.35</v>
      </c>
      <c r="B168" s="4">
        <f>IF('True_Odds_Calculator_3-way'!B169="","",'True_Odds_Calculator_3-way'!B169)</f>
        <v>5.48</v>
      </c>
      <c r="C168" s="4">
        <f>IF('True_Odds_Calculator_3-way'!C169="","",'True_Odds_Calculator_3-way'!C169)</f>
        <v>8.9600000000000009</v>
      </c>
      <c r="D168" s="9">
        <f t="shared" si="39"/>
        <v>0.72515245654744354</v>
      </c>
      <c r="E168" s="9">
        <f t="shared" si="40"/>
        <v>0.17089750270377982</v>
      </c>
      <c r="F168" s="9">
        <f t="shared" si="41"/>
        <v>0.10395004074877667</v>
      </c>
      <c r="G168" s="9">
        <f t="shared" si="42"/>
        <v>1.0829153076548326</v>
      </c>
      <c r="H168" s="9">
        <f t="shared" si="43"/>
        <v>1.3790203576791915</v>
      </c>
      <c r="I168" s="9">
        <f t="shared" si="44"/>
        <v>5.8514605782936497</v>
      </c>
      <c r="J168" s="9">
        <f t="shared" si="45"/>
        <v>9.6200058489324682</v>
      </c>
      <c r="K168" s="11">
        <f t="shared" si="46"/>
        <v>0.7407407407407407</v>
      </c>
      <c r="L168" s="11">
        <f t="shared" si="47"/>
        <v>0.18248175182481752</v>
      </c>
      <c r="M168" s="11">
        <f t="shared" si="48"/>
        <v>0.11160714285714285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-0.188294133549608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0.19295152164677709</v>
      </c>
      <c r="Q168" s="11">
        <f>2*'OddsRatio_working_3-way'!K168*'OddsRatio_working_3-way'!L168*'OddsRatio_working_3-way'!M168</f>
        <v>3.0172247325531993E-2</v>
      </c>
      <c r="R168" s="11">
        <f t="shared" si="49"/>
        <v>0</v>
      </c>
      <c r="S168" s="11">
        <f t="shared" si="50"/>
        <v>-1.0247346426007586</v>
      </c>
      <c r="T168" s="11">
        <f t="shared" si="51"/>
        <v>-0.16023997538713977</v>
      </c>
      <c r="U168" s="11">
        <f>'OddsRatio_working_3-way'!S168-'OddsRatio_working_3-way'!R168^2/3</f>
        <v>-1.0247346426007586</v>
      </c>
      <c r="V168" s="11">
        <f>'OddsRatio_working_3-way'!S168*'OddsRatio_working_3-way'!R168/3-2*'OddsRatio_working_3-way'!R168^3/27-'OddsRatio_working_3-way'!T168</f>
        <v>0.16023997538713977</v>
      </c>
      <c r="W168" s="11">
        <f>'OddsRatio_working_3-way'!V168^2+4*'OddsRatio_working_3-way'!U168^3/27</f>
        <v>-0.13373862705138373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0.19963433870670577</v>
      </c>
      <c r="Y168" s="11">
        <f>IF('OddsRatio_working_3-way'!W168&gt;=0,IF('OddsRatio_working_3-way'!V168+SQRT('OddsRatio_working_3-way'!W168)&gt;0,0,PI()),ACOS('OddsRatio_working_3-way'!V168/(2*'OddsRatio_working_3-way'!X168)))</f>
        <v>1.1578238324107404</v>
      </c>
      <c r="Z168" s="11">
        <f>'OddsRatio_working_3-way'!X168^(1/3)*COS('OddsRatio_working_3-way'!Y168/3)</f>
        <v>0.5414576538274164</v>
      </c>
      <c r="AA168" s="11">
        <f>'OddsRatio_working_3-way'!X168^(1/3)*COS(('OddsRatio_working_3-way'!Y168+2*PI())/3)</f>
        <v>-0.46125800442721115</v>
      </c>
      <c r="AB168" s="11">
        <f>'OddsRatio_working_3-way'!X168^(1/3)*COS(('OddsRatio_working_3-way'!Y168+4*PI())/3)</f>
        <v>-8.019964940020545E-2</v>
      </c>
      <c r="AC168" s="11">
        <f>'OddsRatio_working_3-way'!X168^(1/3)*SIN('OddsRatio_working_3-way'!Y168/3)</f>
        <v>0.22000414385179803</v>
      </c>
      <c r="AD168" s="11">
        <f>'OddsRatio_working_3-way'!X168^(1/3)*SIN(('OddsRatio_working_3-way'!Y168+2*PI())/3)</f>
        <v>0.35891401136216422</v>
      </c>
      <c r="AE168" s="11">
        <f>'OddsRatio_working_3-way'!X168^(1/3)*SIN(('OddsRatio_working_3-way'!Y168+4*PI())/3)</f>
        <v>-0.57891815521396206</v>
      </c>
      <c r="AF168" s="11">
        <f>-'OddsRatio_working_3-way'!U168/(3*'OddsRatio_working_3-way'!X168^(1/3))*COS(('OddsRatio_working_3-way'!Y168)/3)</f>
        <v>0.54145765382741629</v>
      </c>
      <c r="AG168" s="11">
        <f>-'OddsRatio_working_3-way'!U168/(3*'OddsRatio_working_3-way'!X168^(1/3))*COS(('OddsRatio_working_3-way'!Y168+2*PI())/3)</f>
        <v>-0.46125800442721104</v>
      </c>
      <c r="AH168" s="11">
        <f>-'OddsRatio_working_3-way'!U168/(3*'OddsRatio_working_3-way'!X168^(1/3))*COS(('OddsRatio_working_3-way'!Y168+4*PI())/3)</f>
        <v>-8.0199649400205436E-2</v>
      </c>
      <c r="AI168" s="11">
        <f>'OddsRatio_working_3-way'!U168/(3*'OddsRatio_working_3-way'!X168^(1/3))*SIN(('OddsRatio_working_3-way'!Y168)/3)</f>
        <v>-0.22000414385179801</v>
      </c>
      <c r="AJ168" s="11">
        <f>'OddsRatio_working_3-way'!U168/(3*'OddsRatio_working_3-way'!X168^(1/3))*SIN(('OddsRatio_working_3-way'!Y168+2*PI())/3)</f>
        <v>-0.35891401136216416</v>
      </c>
      <c r="AK168" s="11">
        <f>'OddsRatio_working_3-way'!U168/(3*'OddsRatio_working_3-way'!X168^(1/3))*SIN(('OddsRatio_working_3-way'!Y168+4*PI())/3)</f>
        <v>0.57891815521396195</v>
      </c>
      <c r="AL168" s="11">
        <f>'OddsRatio_working_3-way'!Z168+'OddsRatio_working_3-way'!AF168</f>
        <v>1.0829153076548326</v>
      </c>
      <c r="AM168" s="11">
        <f>'OddsRatio_working_3-way'!AA168+'OddsRatio_working_3-way'!AG168</f>
        <v>-0.9225160088544222</v>
      </c>
      <c r="AN168" s="11">
        <f>'OddsRatio_working_3-way'!AB168+'OddsRatio_working_3-way'!AH168</f>
        <v>-0.16039929880041087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1.0829153076548326</v>
      </c>
      <c r="AS168" s="11">
        <f>IF(('OddsRatio_working_3-way'!X168=0),IF(Q168&gt;0,-Q168^(1/3),(-Q168)^(1/3)),'OddsRatio_working_3-way'!AM168-'OddsRatio_working_3-way'!R168/3)</f>
        <v>-0.9225160088544222</v>
      </c>
      <c r="AT168" s="11">
        <f>IF(('OddsRatio_working_3-way'!X168=0),IF(Q168&gt;0,-Q168^(1/3),(-Q168)^(1/3)),'OddsRatio_working_3-way'!AN168-'OddsRatio_working_3-way'!R168/3)</f>
        <v>-0.16039929880041087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2.4300000000000002</v>
      </c>
      <c r="B169" s="4">
        <f>IF('True_Odds_Calculator_3-way'!B170="","",'True_Odds_Calculator_3-way'!B170)</f>
        <v>3.46</v>
      </c>
      <c r="C169" s="4">
        <f>IF('True_Odds_Calculator_3-way'!C170="","",'True_Odds_Calculator_3-way'!C170)</f>
        <v>3.05</v>
      </c>
      <c r="D169" s="9">
        <f t="shared" si="39"/>
        <v>0.40119533539641899</v>
      </c>
      <c r="E169" s="9">
        <f t="shared" si="40"/>
        <v>0.28030001646685448</v>
      </c>
      <c r="F169" s="9">
        <f t="shared" si="41"/>
        <v>0.31850464813672658</v>
      </c>
      <c r="G169" s="9">
        <f t="shared" si="42"/>
        <v>1.0437422466241926</v>
      </c>
      <c r="H169" s="9">
        <f t="shared" si="43"/>
        <v>2.4925514126725958</v>
      </c>
      <c r="I169" s="9">
        <f t="shared" si="44"/>
        <v>3.5676059266955131</v>
      </c>
      <c r="J169" s="9">
        <f t="shared" si="45"/>
        <v>3.1396716055795939</v>
      </c>
      <c r="K169" s="11">
        <f t="shared" si="46"/>
        <v>0.41152263374485593</v>
      </c>
      <c r="L169" s="11">
        <f t="shared" si="47"/>
        <v>0.28901734104046245</v>
      </c>
      <c r="M169" s="11">
        <f t="shared" si="48"/>
        <v>0.32786885245901642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-0.28121779190985419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0.23163502742769304</v>
      </c>
      <c r="Q169" s="11">
        <f>2*'OddsRatio_working_3-way'!K169*'OddsRatio_working_3-way'!L169*'OddsRatio_working_3-way'!M169</f>
        <v>7.7991591726495973E-2</v>
      </c>
      <c r="R169" s="11">
        <f t="shared" si="49"/>
        <v>0</v>
      </c>
      <c r="S169" s="11">
        <f t="shared" si="50"/>
        <v>-0.82368553516679643</v>
      </c>
      <c r="T169" s="11">
        <f t="shared" si="51"/>
        <v>-0.27733519702585741</v>
      </c>
      <c r="U169" s="11">
        <f>'OddsRatio_working_3-way'!S169-'OddsRatio_working_3-way'!R169^2/3</f>
        <v>-0.82368553516679643</v>
      </c>
      <c r="V169" s="11">
        <f>'OddsRatio_working_3-way'!S169*'OddsRatio_working_3-way'!R169/3-2*'OddsRatio_working_3-way'!R169^3/27-'OddsRatio_working_3-way'!T169</f>
        <v>0.27733519702585741</v>
      </c>
      <c r="W169" s="11">
        <f>'OddsRatio_working_3-way'!V169^2+4*'OddsRatio_working_3-way'!U169^3/27</f>
        <v>-5.875696075309772E-3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0.14386669835709107</v>
      </c>
      <c r="Y169" s="11">
        <f>IF('OddsRatio_working_3-way'!W169&gt;=0,IF('OddsRatio_working_3-way'!V169+SQRT('OddsRatio_working_3-way'!W169)&gt;0,0,PI()),ACOS('OddsRatio_working_3-way'!V169/(2*'OddsRatio_working_3-way'!X169)))</f>
        <v>0.26965941000723181</v>
      </c>
      <c r="Z169" s="11">
        <f>'OddsRatio_working_3-way'!X169^(1/3)*COS('OddsRatio_working_3-way'!Y169/3)</f>
        <v>0.5218711233120964</v>
      </c>
      <c r="AA169" s="11">
        <f>'OddsRatio_working_3-way'!X169^(1/3)*COS(('OddsRatio_working_3-way'!Y169+2*PI())/3)</f>
        <v>-0.30166984428661842</v>
      </c>
      <c r="AB169" s="11">
        <f>'OddsRatio_working_3-way'!X169^(1/3)*COS(('OddsRatio_working_3-way'!Y169+4*PI())/3)</f>
        <v>-0.22020127902547784</v>
      </c>
      <c r="AC169" s="11">
        <f>'OddsRatio_working_3-way'!X169^(1/3)*SIN('OddsRatio_working_3-way'!Y169/3)</f>
        <v>4.7035898084012137E-2</v>
      </c>
      <c r="AD169" s="11">
        <f>'OddsRatio_working_3-way'!X169^(1/3)*SIN(('OddsRatio_working_3-way'!Y169+2*PI())/3)</f>
        <v>0.42843570124779085</v>
      </c>
      <c r="AE169" s="11">
        <f>'OddsRatio_working_3-way'!X169^(1/3)*SIN(('OddsRatio_working_3-way'!Y169+4*PI())/3)</f>
        <v>-0.47547159933180289</v>
      </c>
      <c r="AF169" s="11">
        <f>-'OddsRatio_working_3-way'!U169/(3*'OddsRatio_working_3-way'!X169^(1/3))*COS(('OddsRatio_working_3-way'!Y169)/3)</f>
        <v>0.52187112331209629</v>
      </c>
      <c r="AG169" s="11">
        <f>-'OddsRatio_working_3-way'!U169/(3*'OddsRatio_working_3-way'!X169^(1/3))*COS(('OddsRatio_working_3-way'!Y169+2*PI())/3)</f>
        <v>-0.30166984428661836</v>
      </c>
      <c r="AH169" s="11">
        <f>-'OddsRatio_working_3-way'!U169/(3*'OddsRatio_working_3-way'!X169^(1/3))*COS(('OddsRatio_working_3-way'!Y169+4*PI())/3)</f>
        <v>-0.22020127902547779</v>
      </c>
      <c r="AI169" s="11">
        <f>'OddsRatio_working_3-way'!U169/(3*'OddsRatio_working_3-way'!X169^(1/3))*SIN(('OddsRatio_working_3-way'!Y169)/3)</f>
        <v>-4.703589808401213E-2</v>
      </c>
      <c r="AJ169" s="11">
        <f>'OddsRatio_working_3-way'!U169/(3*'OddsRatio_working_3-way'!X169^(1/3))*SIN(('OddsRatio_working_3-way'!Y169+2*PI())/3)</f>
        <v>-0.42843570124779073</v>
      </c>
      <c r="AK169" s="11">
        <f>'OddsRatio_working_3-way'!U169/(3*'OddsRatio_working_3-way'!X169^(1/3))*SIN(('OddsRatio_working_3-way'!Y169+4*PI())/3)</f>
        <v>0.47547159933180277</v>
      </c>
      <c r="AL169" s="11">
        <f>'OddsRatio_working_3-way'!Z169+'OddsRatio_working_3-way'!AF169</f>
        <v>1.0437422466241926</v>
      </c>
      <c r="AM169" s="11">
        <f>'OddsRatio_working_3-way'!AA169+'OddsRatio_working_3-way'!AG169</f>
        <v>-0.60333968857323672</v>
      </c>
      <c r="AN169" s="11">
        <f>'OddsRatio_working_3-way'!AB169+'OddsRatio_working_3-way'!AH169</f>
        <v>-0.44040255805095563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1.0437422466241926</v>
      </c>
      <c r="AS169" s="11">
        <f>IF(('OddsRatio_working_3-way'!X169=0),IF(Q169&gt;0,-Q169^(1/3),(-Q169)^(1/3)),'OddsRatio_working_3-way'!AM169-'OddsRatio_working_3-way'!R169/3)</f>
        <v>-0.60333968857323672</v>
      </c>
      <c r="AT169" s="11">
        <f>IF(('OddsRatio_working_3-way'!X169=0),IF(Q169&gt;0,-Q169^(1/3),(-Q169)^(1/3)),'OddsRatio_working_3-way'!AN169-'OddsRatio_working_3-way'!R169/3)</f>
        <v>-0.44040255805095563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1.85</v>
      </c>
      <c r="B170" s="4">
        <f>IF('True_Odds_Calculator_3-way'!B171="","",'True_Odds_Calculator_3-way'!B171)</f>
        <v>3.89</v>
      </c>
      <c r="C170" s="4">
        <f>IF('True_Odds_Calculator_3-way'!C171="","",'True_Odds_Calculator_3-way'!C171)</f>
        <v>4.3</v>
      </c>
      <c r="D170" s="9">
        <f t="shared" si="39"/>
        <v>0.528308374759901</v>
      </c>
      <c r="E170" s="9">
        <f t="shared" si="40"/>
        <v>0.24779246334360205</v>
      </c>
      <c r="F170" s="9">
        <f t="shared" si="41"/>
        <v>0.22389916189649683</v>
      </c>
      <c r="G170" s="9">
        <f t="shared" si="42"/>
        <v>1.0503928204130382</v>
      </c>
      <c r="H170" s="9">
        <f t="shared" si="43"/>
        <v>1.8928338973510832</v>
      </c>
      <c r="I170" s="9">
        <f t="shared" si="44"/>
        <v>4.035635250993681</v>
      </c>
      <c r="J170" s="9">
        <f t="shared" si="45"/>
        <v>4.4662963073630255</v>
      </c>
      <c r="K170" s="11">
        <f t="shared" si="46"/>
        <v>0.54054054054054046</v>
      </c>
      <c r="L170" s="11">
        <f t="shared" si="47"/>
        <v>0.25706940874035988</v>
      </c>
      <c r="M170" s="11">
        <f t="shared" si="48"/>
        <v>0.23255813953488372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-0.26196358371882988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0.22750077153138071</v>
      </c>
      <c r="Q170" s="11">
        <f>2*'OddsRatio_working_3-way'!K170*'OddsRatio_working_3-way'!L170*'OddsRatio_working_3-way'!M170</f>
        <v>6.4630901003233154E-2</v>
      </c>
      <c r="R170" s="11">
        <f t="shared" si="49"/>
        <v>0</v>
      </c>
      <c r="S170" s="11">
        <f t="shared" si="50"/>
        <v>-0.86844426351855564</v>
      </c>
      <c r="T170" s="11">
        <f t="shared" si="51"/>
        <v>-0.24671712031777149</v>
      </c>
      <c r="U170" s="11">
        <f>'OddsRatio_working_3-way'!S170-'OddsRatio_working_3-way'!R170^2/3</f>
        <v>-0.86844426351855564</v>
      </c>
      <c r="V170" s="11">
        <f>'OddsRatio_working_3-way'!S170*'OddsRatio_working_3-way'!R170/3-2*'OddsRatio_working_3-way'!R170^3/27-'OddsRatio_working_3-way'!T170</f>
        <v>0.24671712031777149</v>
      </c>
      <c r="W170" s="11">
        <f>'OddsRatio_working_3-way'!V170^2+4*'OddsRatio_working_3-way'!U170^3/27</f>
        <v>-3.6164248087435097E-2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0.15575107186254677</v>
      </c>
      <c r="Y170" s="11">
        <f>IF('OddsRatio_working_3-way'!W170&gt;=0,IF('OddsRatio_working_3-way'!V170+SQRT('OddsRatio_working_3-way'!W170)&gt;0,0,PI()),ACOS('OddsRatio_working_3-way'!V170/(2*'OddsRatio_working_3-way'!X170)))</f>
        <v>0.65667933472998097</v>
      </c>
      <c r="Z170" s="11">
        <f>'OddsRatio_working_3-way'!X170^(1/3)*COS('OddsRatio_working_3-way'!Y170/3)</f>
        <v>0.52519641020651908</v>
      </c>
      <c r="AA170" s="11">
        <f>'OddsRatio_working_3-way'!X170^(1/3)*COS(('OddsRatio_working_3-way'!Y170+2*PI())/3)</f>
        <v>-0.36377929972709849</v>
      </c>
      <c r="AB170" s="11">
        <f>'OddsRatio_working_3-way'!X170^(1/3)*COS(('OddsRatio_working_3-way'!Y170+4*PI())/3)</f>
        <v>-0.16141711047942067</v>
      </c>
      <c r="AC170" s="11">
        <f>'OddsRatio_working_3-way'!X170^(1/3)*SIN('OddsRatio_working_3-way'!Y170/3)</f>
        <v>0.11683386443594895</v>
      </c>
      <c r="AD170" s="11">
        <f>'OddsRatio_working_3-way'!X170^(1/3)*SIN(('OddsRatio_working_3-way'!Y170+2*PI())/3)</f>
        <v>0.39641650099726394</v>
      </c>
      <c r="AE170" s="11">
        <f>'OddsRatio_working_3-way'!X170^(1/3)*SIN(('OddsRatio_working_3-way'!Y170+4*PI())/3)</f>
        <v>-0.51325036543321279</v>
      </c>
      <c r="AF170" s="11">
        <f>-'OddsRatio_working_3-way'!U170/(3*'OddsRatio_working_3-way'!X170^(1/3))*COS(('OddsRatio_working_3-way'!Y170)/3)</f>
        <v>0.52519641020651908</v>
      </c>
      <c r="AG170" s="11">
        <f>-'OddsRatio_working_3-way'!U170/(3*'OddsRatio_working_3-way'!X170^(1/3))*COS(('OddsRatio_working_3-way'!Y170+2*PI())/3)</f>
        <v>-0.36377929972709849</v>
      </c>
      <c r="AH170" s="11">
        <f>-'OddsRatio_working_3-way'!U170/(3*'OddsRatio_working_3-way'!X170^(1/3))*COS(('OddsRatio_working_3-way'!Y170+4*PI())/3)</f>
        <v>-0.16141711047942067</v>
      </c>
      <c r="AI170" s="11">
        <f>'OddsRatio_working_3-way'!U170/(3*'OddsRatio_working_3-way'!X170^(1/3))*SIN(('OddsRatio_working_3-way'!Y170)/3)</f>
        <v>-0.11683386443594895</v>
      </c>
      <c r="AJ170" s="11">
        <f>'OddsRatio_working_3-way'!U170/(3*'OddsRatio_working_3-way'!X170^(1/3))*SIN(('OddsRatio_working_3-way'!Y170+2*PI())/3)</f>
        <v>-0.39641650099726394</v>
      </c>
      <c r="AK170" s="11">
        <f>'OddsRatio_working_3-way'!U170/(3*'OddsRatio_working_3-way'!X170^(1/3))*SIN(('OddsRatio_working_3-way'!Y170+4*PI())/3)</f>
        <v>0.51325036543321279</v>
      </c>
      <c r="AL170" s="11">
        <f>'OddsRatio_working_3-way'!Z170+'OddsRatio_working_3-way'!AF170</f>
        <v>1.0503928204130382</v>
      </c>
      <c r="AM170" s="11">
        <f>'OddsRatio_working_3-way'!AA170+'OddsRatio_working_3-way'!AG170</f>
        <v>-0.72755859945419699</v>
      </c>
      <c r="AN170" s="11">
        <f>'OddsRatio_working_3-way'!AB170+'OddsRatio_working_3-way'!AH170</f>
        <v>-0.32283422095884134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1.0503928204130382</v>
      </c>
      <c r="AS170" s="11">
        <f>IF(('OddsRatio_working_3-way'!X170=0),IF(Q170&gt;0,-Q170^(1/3),(-Q170)^(1/3)),'OddsRatio_working_3-way'!AM170-'OddsRatio_working_3-way'!R170/3)</f>
        <v>-0.72755859945419699</v>
      </c>
      <c r="AT170" s="11">
        <f>IF(('OddsRatio_working_3-way'!X170=0),IF(Q170&gt;0,-Q170^(1/3),(-Q170)^(1/3)),'OddsRatio_working_3-way'!AN170-'OddsRatio_working_3-way'!R170/3)</f>
        <v>-0.32283422095884134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4.0599999999999996</v>
      </c>
      <c r="B171" s="4">
        <f>IF('True_Odds_Calculator_3-way'!B172="","",'True_Odds_Calculator_3-way'!B172)</f>
        <v>3.47</v>
      </c>
      <c r="C171" s="4">
        <f>IF('True_Odds_Calculator_3-way'!C172="","",'True_Odds_Calculator_3-way'!C172)</f>
        <v>2.02</v>
      </c>
      <c r="D171" s="9">
        <f t="shared" si="39"/>
        <v>0.23779079528271665</v>
      </c>
      <c r="E171" s="9">
        <f t="shared" si="40"/>
        <v>0.2787575335868579</v>
      </c>
      <c r="F171" s="9">
        <f t="shared" si="41"/>
        <v>0.48345167113042531</v>
      </c>
      <c r="G171" s="9">
        <f t="shared" si="42"/>
        <v>1.0475089042099248</v>
      </c>
      <c r="H171" s="9">
        <f t="shared" si="43"/>
        <v>4.2053772468823691</v>
      </c>
      <c r="I171" s="9">
        <f t="shared" si="44"/>
        <v>3.5873469933985143</v>
      </c>
      <c r="J171" s="9">
        <f t="shared" si="45"/>
        <v>2.0684590822941238</v>
      </c>
      <c r="K171" s="11">
        <f t="shared" si="46"/>
        <v>0.24630541871921185</v>
      </c>
      <c r="L171" s="11">
        <f t="shared" si="47"/>
        <v>0.28818443804034583</v>
      </c>
      <c r="M171" s="11">
        <f t="shared" si="48"/>
        <v>0.49504950495049505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-0.27090166463303811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0.2301624236897363</v>
      </c>
      <c r="Q171" s="11">
        <f>2*'OddsRatio_working_3-way'!K171*'OddsRatio_working_3-way'!L171*'OddsRatio_working_3-way'!M171</f>
        <v>7.0278602653354588E-2</v>
      </c>
      <c r="R171" s="11">
        <f t="shared" si="49"/>
        <v>0</v>
      </c>
      <c r="S171" s="11">
        <f t="shared" si="50"/>
        <v>-0.84961612916448126</v>
      </c>
      <c r="T171" s="11">
        <f t="shared" si="51"/>
        <v>-0.25942477226396371</v>
      </c>
      <c r="U171" s="11">
        <f>'OddsRatio_working_3-way'!S171-'OddsRatio_working_3-way'!R171^2/3</f>
        <v>-0.84961612916448126</v>
      </c>
      <c r="V171" s="11">
        <f>'OddsRatio_working_3-way'!S171*'OddsRatio_working_3-way'!R171/3-2*'OddsRatio_working_3-way'!R171^3/27-'OddsRatio_working_3-way'!T171</f>
        <v>0.25942477226396371</v>
      </c>
      <c r="W171" s="11">
        <f>'OddsRatio_working_3-way'!V171^2+4*'OddsRatio_working_3-way'!U171^3/27</f>
        <v>-2.3557059486506701E-2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0.15071352954422848</v>
      </c>
      <c r="Y171" s="11">
        <f>IF('OddsRatio_working_3-way'!W171&gt;=0,IF('OddsRatio_working_3-way'!V171+SQRT('OddsRatio_working_3-way'!W171)&gt;0,0,PI()),ACOS('OddsRatio_working_3-way'!V171/(2*'OddsRatio_working_3-way'!X171)))</f>
        <v>0.53424125419558877</v>
      </c>
      <c r="Z171" s="11">
        <f>'OddsRatio_working_3-way'!X171^(1/3)*COS('OddsRatio_working_3-way'!Y171/3)</f>
        <v>0.52375445210496241</v>
      </c>
      <c r="AA171" s="11">
        <f>'OddsRatio_working_3-way'!X171^(1/3)*COS(('OddsRatio_working_3-way'!Y171+2*PI())/3)</f>
        <v>-0.34351660206855139</v>
      </c>
      <c r="AB171" s="11">
        <f>'OddsRatio_working_3-way'!X171^(1/3)*COS(('OddsRatio_working_3-way'!Y171+4*PI())/3)</f>
        <v>-0.18023785003641105</v>
      </c>
      <c r="AC171" s="11">
        <f>'OddsRatio_working_3-way'!X171^(1/3)*SIN('OddsRatio_working_3-way'!Y171/3)</f>
        <v>9.4269031438702564E-2</v>
      </c>
      <c r="AD171" s="11">
        <f>'OddsRatio_working_3-way'!X171^(1/3)*SIN(('OddsRatio_working_3-way'!Y171+2*PI())/3)</f>
        <v>0.40645014514874622</v>
      </c>
      <c r="AE171" s="11">
        <f>'OddsRatio_working_3-way'!X171^(1/3)*SIN(('OddsRatio_working_3-way'!Y171+4*PI())/3)</f>
        <v>-0.50071917658744869</v>
      </c>
      <c r="AF171" s="11">
        <f>-'OddsRatio_working_3-way'!U171/(3*'OddsRatio_working_3-way'!X171^(1/3))*COS(('OddsRatio_working_3-way'!Y171)/3)</f>
        <v>0.52375445210496241</v>
      </c>
      <c r="AG171" s="11">
        <f>-'OddsRatio_working_3-way'!U171/(3*'OddsRatio_working_3-way'!X171^(1/3))*COS(('OddsRatio_working_3-way'!Y171+2*PI())/3)</f>
        <v>-0.34351660206855139</v>
      </c>
      <c r="AH171" s="11">
        <f>-'OddsRatio_working_3-way'!U171/(3*'OddsRatio_working_3-way'!X171^(1/3))*COS(('OddsRatio_working_3-way'!Y171+4*PI())/3)</f>
        <v>-0.18023785003641105</v>
      </c>
      <c r="AI171" s="11">
        <f>'OddsRatio_working_3-way'!U171/(3*'OddsRatio_working_3-way'!X171^(1/3))*SIN(('OddsRatio_working_3-way'!Y171)/3)</f>
        <v>-9.4269031438702564E-2</v>
      </c>
      <c r="AJ171" s="11">
        <f>'OddsRatio_working_3-way'!U171/(3*'OddsRatio_working_3-way'!X171^(1/3))*SIN(('OddsRatio_working_3-way'!Y171+2*PI())/3)</f>
        <v>-0.40645014514874622</v>
      </c>
      <c r="AK171" s="11">
        <f>'OddsRatio_working_3-way'!U171/(3*'OddsRatio_working_3-way'!X171^(1/3))*SIN(('OddsRatio_working_3-way'!Y171+4*PI())/3)</f>
        <v>0.50071917658744869</v>
      </c>
      <c r="AL171" s="11">
        <f>'OddsRatio_working_3-way'!Z171+'OddsRatio_working_3-way'!AF171</f>
        <v>1.0475089042099248</v>
      </c>
      <c r="AM171" s="11">
        <f>'OddsRatio_working_3-way'!AA171+'OddsRatio_working_3-way'!AG171</f>
        <v>-0.68703320413710278</v>
      </c>
      <c r="AN171" s="11">
        <f>'OddsRatio_working_3-way'!AB171+'OddsRatio_working_3-way'!AH171</f>
        <v>-0.36047570007282209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1.0475089042099248</v>
      </c>
      <c r="AS171" s="11">
        <f>IF(('OddsRatio_working_3-way'!X171=0),IF(Q171&gt;0,-Q171^(1/3),(-Q171)^(1/3)),'OddsRatio_working_3-way'!AM171-'OddsRatio_working_3-way'!R171/3)</f>
        <v>-0.68703320413710278</v>
      </c>
      <c r="AT171" s="11">
        <f>IF(('OddsRatio_working_3-way'!X171=0),IF(Q171&gt;0,-Q171^(1/3),(-Q171)^(1/3)),'OddsRatio_working_3-way'!AN171-'OddsRatio_working_3-way'!R171/3)</f>
        <v>-0.36047570007282209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2.21</v>
      </c>
      <c r="B172" s="4">
        <f>IF('True_Odds_Calculator_3-way'!B173="","",'True_Odds_Calculator_3-way'!B173)</f>
        <v>3.47</v>
      </c>
      <c r="C172" s="4">
        <f>IF('True_Odds_Calculator_3-way'!C173="","",'True_Odds_Calculator_3-way'!C173)</f>
        <v>3.47</v>
      </c>
      <c r="D172" s="9">
        <f t="shared" si="39"/>
        <v>0.44157484824748527</v>
      </c>
      <c r="E172" s="9">
        <f t="shared" si="40"/>
        <v>0.27921257587625725</v>
      </c>
      <c r="F172" s="9">
        <f t="shared" si="41"/>
        <v>0.27921257587625725</v>
      </c>
      <c r="G172" s="9">
        <f t="shared" si="42"/>
        <v>1.0451419316787129</v>
      </c>
      <c r="H172" s="9">
        <f t="shared" si="43"/>
        <v>2.2646217373312427</v>
      </c>
      <c r="I172" s="9">
        <f t="shared" si="44"/>
        <v>3.581500571246421</v>
      </c>
      <c r="J172" s="9">
        <f t="shared" si="45"/>
        <v>3.581500571246421</v>
      </c>
      <c r="K172" s="11">
        <f t="shared" si="46"/>
        <v>0.45248868778280543</v>
      </c>
      <c r="L172" s="11">
        <f t="shared" si="47"/>
        <v>0.28818443804034583</v>
      </c>
      <c r="M172" s="11">
        <f t="shared" si="48"/>
        <v>0.28818443804034583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-0.27741379504072627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0.23111274322220546</v>
      </c>
      <c r="Q172" s="11">
        <f>2*'OddsRatio_working_3-way'!K172*'OddsRatio_working_3-way'!L172*'OddsRatio_working_3-way'!M172</f>
        <v>7.5158615682018037E-2</v>
      </c>
      <c r="R172" s="11">
        <f t="shared" si="49"/>
        <v>0</v>
      </c>
      <c r="S172" s="11">
        <f t="shared" si="50"/>
        <v>-0.83309751480915539</v>
      </c>
      <c r="T172" s="11">
        <f t="shared" si="51"/>
        <v>-0.2709260210761481</v>
      </c>
      <c r="U172" s="11">
        <f>'OddsRatio_working_3-way'!S172-'OddsRatio_working_3-way'!R172^2/3</f>
        <v>-0.83309751480915539</v>
      </c>
      <c r="V172" s="11">
        <f>'OddsRatio_working_3-way'!S172*'OddsRatio_working_3-way'!R172/3-2*'OddsRatio_working_3-way'!R172^3/27-'OddsRatio_working_3-way'!T172</f>
        <v>0.2709260210761481</v>
      </c>
      <c r="W172" s="11">
        <f>'OddsRatio_working_3-way'!V172^2+4*'OddsRatio_working_3-way'!U172^3/27</f>
        <v>-1.2260210233401111E-2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0.14633960428533568</v>
      </c>
      <c r="Y172" s="11">
        <f>IF('OddsRatio_working_3-way'!W172&gt;=0,IF('OddsRatio_working_3-way'!V172+SQRT('OddsRatio_working_3-way'!W172)&gt;0,0,PI()),ACOS('OddsRatio_working_3-way'!V172/(2*'OddsRatio_working_3-way'!X172)))</f>
        <v>0.38797864601228449</v>
      </c>
      <c r="Z172" s="11">
        <f>'OddsRatio_working_3-way'!X172^(1/3)*COS('OddsRatio_working_3-way'!Y172/3)</f>
        <v>0.52257096583935647</v>
      </c>
      <c r="AA172" s="11">
        <f>'OddsRatio_working_3-way'!X172^(1/3)*COS(('OddsRatio_working_3-way'!Y172+2*PI())/3)</f>
        <v>-0.32014181604178554</v>
      </c>
      <c r="AB172" s="11">
        <f>'OddsRatio_working_3-way'!X172^(1/3)*COS(('OddsRatio_working_3-way'!Y172+4*PI())/3)</f>
        <v>-0.20242914979757082</v>
      </c>
      <c r="AC172" s="11">
        <f>'OddsRatio_working_3-way'!X172^(1/3)*SIN('OddsRatio_working_3-way'!Y172/3)</f>
        <v>6.7961439543126015E-2</v>
      </c>
      <c r="AD172" s="11">
        <f>'OddsRatio_working_3-way'!X172^(1/3)*SIN(('OddsRatio_working_3-way'!Y172+2*PI())/3)</f>
        <v>0.4185790119254898</v>
      </c>
      <c r="AE172" s="11">
        <f>'OddsRatio_working_3-way'!X172^(1/3)*SIN(('OddsRatio_working_3-way'!Y172+4*PI())/3)</f>
        <v>-0.48654045146861574</v>
      </c>
      <c r="AF172" s="11">
        <f>-'OddsRatio_working_3-way'!U172/(3*'OddsRatio_working_3-way'!X172^(1/3))*COS(('OddsRatio_working_3-way'!Y172)/3)</f>
        <v>0.52257096583935647</v>
      </c>
      <c r="AG172" s="11">
        <f>-'OddsRatio_working_3-way'!U172/(3*'OddsRatio_working_3-way'!X172^(1/3))*COS(('OddsRatio_working_3-way'!Y172+2*PI())/3)</f>
        <v>-0.32014181604178554</v>
      </c>
      <c r="AH172" s="11">
        <f>-'OddsRatio_working_3-way'!U172/(3*'OddsRatio_working_3-way'!X172^(1/3))*COS(('OddsRatio_working_3-way'!Y172+4*PI())/3)</f>
        <v>-0.20242914979757082</v>
      </c>
      <c r="AI172" s="11">
        <f>'OddsRatio_working_3-way'!U172/(3*'OddsRatio_working_3-way'!X172^(1/3))*SIN(('OddsRatio_working_3-way'!Y172)/3)</f>
        <v>-6.7961439543126015E-2</v>
      </c>
      <c r="AJ172" s="11">
        <f>'OddsRatio_working_3-way'!U172/(3*'OddsRatio_working_3-way'!X172^(1/3))*SIN(('OddsRatio_working_3-way'!Y172+2*PI())/3)</f>
        <v>-0.4185790119254898</v>
      </c>
      <c r="AK172" s="11">
        <f>'OddsRatio_working_3-way'!U172/(3*'OddsRatio_working_3-way'!X172^(1/3))*SIN(('OddsRatio_working_3-way'!Y172+4*PI())/3)</f>
        <v>0.48654045146861574</v>
      </c>
      <c r="AL172" s="11">
        <f>'OddsRatio_working_3-way'!Z172+'OddsRatio_working_3-way'!AF172</f>
        <v>1.0451419316787129</v>
      </c>
      <c r="AM172" s="11">
        <f>'OddsRatio_working_3-way'!AA172+'OddsRatio_working_3-way'!AG172</f>
        <v>-0.64028363208357109</v>
      </c>
      <c r="AN172" s="11">
        <f>'OddsRatio_working_3-way'!AB172+'OddsRatio_working_3-way'!AH172</f>
        <v>-0.40485829959514164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1.0451419316787129</v>
      </c>
      <c r="AS172" s="11">
        <f>IF(('OddsRatio_working_3-way'!X172=0),IF(Q172&gt;0,-Q172^(1/3),(-Q172)^(1/3)),'OddsRatio_working_3-way'!AM172-'OddsRatio_working_3-way'!R172/3)</f>
        <v>-0.64028363208357109</v>
      </c>
      <c r="AT172" s="11">
        <f>IF(('OddsRatio_working_3-way'!X172=0),IF(Q172&gt;0,-Q172^(1/3),(-Q172)^(1/3)),'OddsRatio_working_3-way'!AN172-'OddsRatio_working_3-way'!R172/3)</f>
        <v>-0.40485829959514164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3.16</v>
      </c>
      <c r="B173" s="4">
        <f>IF('True_Odds_Calculator_3-way'!B174="","",'True_Odds_Calculator_3-way'!B174)</f>
        <v>3.26</v>
      </c>
      <c r="C173" s="4">
        <f>IF('True_Odds_Calculator_3-way'!C174="","",'True_Odds_Calculator_3-way'!C174)</f>
        <v>2.4700000000000002</v>
      </c>
      <c r="D173" s="9">
        <f t="shared" si="39"/>
        <v>0.30740539379973647</v>
      </c>
      <c r="E173" s="9">
        <f t="shared" si="40"/>
        <v>0.29785480888920529</v>
      </c>
      <c r="F173" s="9">
        <f t="shared" si="41"/>
        <v>0.39473979731105796</v>
      </c>
      <c r="G173" s="9">
        <f t="shared" si="42"/>
        <v>1.0430709983817967</v>
      </c>
      <c r="H173" s="9">
        <f t="shared" si="43"/>
        <v>3.2530333565046812</v>
      </c>
      <c r="I173" s="9">
        <f t="shared" si="44"/>
        <v>3.3573404563428606</v>
      </c>
      <c r="J173" s="9">
        <f t="shared" si="45"/>
        <v>2.5333143676212417</v>
      </c>
      <c r="K173" s="11">
        <f t="shared" si="46"/>
        <v>0.31645569620253161</v>
      </c>
      <c r="L173" s="11">
        <f t="shared" si="47"/>
        <v>0.30674846625766872</v>
      </c>
      <c r="M173" s="11">
        <f t="shared" si="48"/>
        <v>0.40485829959514169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-0.28201868881497583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0.23148009868519304</v>
      </c>
      <c r="Q173" s="11">
        <f>2*'OddsRatio_working_3-way'!K173*'OddsRatio_working_3-way'!L173*'OddsRatio_working_3-way'!M173</f>
        <v>7.8601052185124962E-2</v>
      </c>
      <c r="R173" s="11">
        <f t="shared" si="49"/>
        <v>0</v>
      </c>
      <c r="S173" s="11">
        <f t="shared" si="50"/>
        <v>-0.82079701759432089</v>
      </c>
      <c r="T173" s="11">
        <f t="shared" si="51"/>
        <v>-0.27870866471793576</v>
      </c>
      <c r="U173" s="11">
        <f>'OddsRatio_working_3-way'!S173-'OddsRatio_working_3-way'!R173^2/3</f>
        <v>-0.82079701759432089</v>
      </c>
      <c r="V173" s="11">
        <f>'OddsRatio_working_3-way'!S173*'OddsRatio_working_3-way'!R173/3-2*'OddsRatio_working_3-way'!R173^3/27-'OddsRatio_working_3-way'!T173</f>
        <v>0.27870866471793576</v>
      </c>
      <c r="W173" s="11">
        <f>'OddsRatio_working_3-way'!V173^2+4*'OddsRatio_working_3-way'!U173^3/27</f>
        <v>-4.2440442230995828E-3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0.14311059011473812</v>
      </c>
      <c r="Y173" s="11">
        <f>IF('OddsRatio_working_3-way'!W173&gt;=0,IF('OddsRatio_working_3-way'!V173+SQRT('OddsRatio_working_3-way'!W173)&gt;0,0,PI()),ACOS('OddsRatio_working_3-way'!V173/(2*'OddsRatio_working_3-way'!X173)))</f>
        <v>0.22962085418826739</v>
      </c>
      <c r="Z173" s="11">
        <f>'OddsRatio_working_3-way'!X173^(1/3)*COS('OddsRatio_working_3-way'!Y173/3)</f>
        <v>0.52153549919089837</v>
      </c>
      <c r="AA173" s="11">
        <f>'OddsRatio_working_3-way'!X173^(1/3)*COS(('OddsRatio_working_3-way'!Y173+2*PI())/3)</f>
        <v>-0.29540583140370769</v>
      </c>
      <c r="AB173" s="11">
        <f>'OddsRatio_working_3-way'!X173^(1/3)*COS(('OddsRatio_working_3-way'!Y173+4*PI())/3)</f>
        <v>-0.22612966778719079</v>
      </c>
      <c r="AC173" s="11">
        <f>'OddsRatio_working_3-way'!X173^(1/3)*SIN('OddsRatio_working_3-way'!Y173/3)</f>
        <v>3.9996611712420589E-2</v>
      </c>
      <c r="AD173" s="11">
        <f>'OddsRatio_working_3-way'!X173^(1/3)*SIN(('OddsRatio_working_3-way'!Y173+2*PI())/3)</f>
        <v>0.43166468541850622</v>
      </c>
      <c r="AE173" s="11">
        <f>'OddsRatio_working_3-way'!X173^(1/3)*SIN(('OddsRatio_working_3-way'!Y173+4*PI())/3)</f>
        <v>-0.47166129713092675</v>
      </c>
      <c r="AF173" s="11">
        <f>-'OddsRatio_working_3-way'!U173/(3*'OddsRatio_working_3-way'!X173^(1/3))*COS(('OddsRatio_working_3-way'!Y173)/3)</f>
        <v>0.52153549919089837</v>
      </c>
      <c r="AG173" s="11">
        <f>-'OddsRatio_working_3-way'!U173/(3*'OddsRatio_working_3-way'!X173^(1/3))*COS(('OddsRatio_working_3-way'!Y173+2*PI())/3)</f>
        <v>-0.29540583140370769</v>
      </c>
      <c r="AH173" s="11">
        <f>-'OddsRatio_working_3-way'!U173/(3*'OddsRatio_working_3-way'!X173^(1/3))*COS(('OddsRatio_working_3-way'!Y173+4*PI())/3)</f>
        <v>-0.22612966778719079</v>
      </c>
      <c r="AI173" s="11">
        <f>'OddsRatio_working_3-way'!U173/(3*'OddsRatio_working_3-way'!X173^(1/3))*SIN(('OddsRatio_working_3-way'!Y173)/3)</f>
        <v>-3.9996611712420589E-2</v>
      </c>
      <c r="AJ173" s="11">
        <f>'OddsRatio_working_3-way'!U173/(3*'OddsRatio_working_3-way'!X173^(1/3))*SIN(('OddsRatio_working_3-way'!Y173+2*PI())/3)</f>
        <v>-0.43166468541850622</v>
      </c>
      <c r="AK173" s="11">
        <f>'OddsRatio_working_3-way'!U173/(3*'OddsRatio_working_3-way'!X173^(1/3))*SIN(('OddsRatio_working_3-way'!Y173+4*PI())/3)</f>
        <v>0.47166129713092675</v>
      </c>
      <c r="AL173" s="11">
        <f>'OddsRatio_working_3-way'!Z173+'OddsRatio_working_3-way'!AF173</f>
        <v>1.0430709983817967</v>
      </c>
      <c r="AM173" s="11">
        <f>'OddsRatio_working_3-way'!AA173+'OddsRatio_working_3-way'!AG173</f>
        <v>-0.59081166280741537</v>
      </c>
      <c r="AN173" s="11">
        <f>'OddsRatio_working_3-way'!AB173+'OddsRatio_working_3-way'!AH173</f>
        <v>-0.45225933557438158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1.0430709983817967</v>
      </c>
      <c r="AS173" s="11">
        <f>IF(('OddsRatio_working_3-way'!X173=0),IF(Q173&gt;0,-Q173^(1/3),(-Q173)^(1/3)),'OddsRatio_working_3-way'!AM173-'OddsRatio_working_3-way'!R173/3)</f>
        <v>-0.59081166280741537</v>
      </c>
      <c r="AT173" s="11">
        <f>IF(('OddsRatio_working_3-way'!X173=0),IF(Q173&gt;0,-Q173^(1/3),(-Q173)^(1/3)),'OddsRatio_working_3-way'!AN173-'OddsRatio_working_3-way'!R173/3)</f>
        <v>-0.45225933557438158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1.18</v>
      </c>
      <c r="B174" s="4">
        <f>IF('True_Odds_Calculator_3-way'!B175="","",'True_Odds_Calculator_3-way'!B175)</f>
        <v>7.76</v>
      </c>
      <c r="C174" s="4">
        <f>IF('True_Odds_Calculator_3-way'!C175="","",'True_Odds_Calculator_3-way'!C175)</f>
        <v>16.690000000000001</v>
      </c>
      <c r="D174" s="9">
        <f t="shared" si="39"/>
        <v>0.83091814903424999</v>
      </c>
      <c r="E174" s="9">
        <f t="shared" si="40"/>
        <v>0.11571256360453824</v>
      </c>
      <c r="F174" s="9">
        <f t="shared" si="41"/>
        <v>5.3369287361211874E-2</v>
      </c>
      <c r="G174" s="9">
        <f t="shared" si="42"/>
        <v>1.1304887461757334</v>
      </c>
      <c r="H174" s="9">
        <f t="shared" si="43"/>
        <v>1.2034879743116318</v>
      </c>
      <c r="I174" s="9">
        <f t="shared" si="44"/>
        <v>8.6421039241479569</v>
      </c>
      <c r="J174" s="9">
        <f t="shared" si="45"/>
        <v>18.737368427497263</v>
      </c>
      <c r="K174" s="11">
        <f t="shared" si="46"/>
        <v>0.84745762711864414</v>
      </c>
      <c r="L174" s="11">
        <f t="shared" si="47"/>
        <v>0.12886597938144331</v>
      </c>
      <c r="M174" s="11">
        <f t="shared" si="48"/>
        <v>5.9916117435590166E-2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-0.12492290628870051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0.14807593674290209</v>
      </c>
      <c r="Q174" s="11">
        <f>2*'OddsRatio_working_3-way'!K174*'OddsRatio_working_3-way'!L174*'OddsRatio_working_3-way'!M174</f>
        <v>1.30866934814761E-2</v>
      </c>
      <c r="R174" s="11">
        <f t="shared" si="49"/>
        <v>0</v>
      </c>
      <c r="S174" s="11">
        <f t="shared" si="50"/>
        <v>-1.1853385511276391</v>
      </c>
      <c r="T174" s="11">
        <f t="shared" si="51"/>
        <v>-0.1047581574129597</v>
      </c>
      <c r="U174" s="11">
        <f>'OddsRatio_working_3-way'!S174-'OddsRatio_working_3-way'!R174^2/3</f>
        <v>-1.1853385511276391</v>
      </c>
      <c r="V174" s="11">
        <f>'OddsRatio_working_3-way'!S174*'OddsRatio_working_3-way'!R174/3-2*'OddsRatio_working_3-way'!R174^3/27-'OddsRatio_working_3-way'!T174</f>
        <v>0.1047581574129597</v>
      </c>
      <c r="W174" s="11">
        <f>'OddsRatio_working_3-way'!V174^2+4*'OddsRatio_working_3-way'!U174^3/27</f>
        <v>-0.23575657858483257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0.24836004616755036</v>
      </c>
      <c r="Y174" s="11">
        <f>IF('OddsRatio_working_3-way'!W174&gt;=0,IF('OddsRatio_working_3-way'!V174+SQRT('OddsRatio_working_3-way'!W174)&gt;0,0,PI()),ACOS('OddsRatio_working_3-way'!V174/(2*'OddsRatio_working_3-way'!X174)))</f>
        <v>1.3583009760942819</v>
      </c>
      <c r="Z174" s="11">
        <f>'OddsRatio_working_3-way'!X174^(1/3)*COS('OddsRatio_working_3-way'!Y174/3)</f>
        <v>0.56524437308786668</v>
      </c>
      <c r="AA174" s="11">
        <f>'OddsRatio_working_3-way'!X174^(1/3)*COS(('OddsRatio_working_3-way'!Y174+2*PI())/3)</f>
        <v>-0.52075814939139597</v>
      </c>
      <c r="AB174" s="11">
        <f>'OddsRatio_working_3-way'!X174^(1/3)*COS(('OddsRatio_working_3-way'!Y174+4*PI())/3)</f>
        <v>-4.4486223696470484E-2</v>
      </c>
      <c r="AC174" s="11">
        <f>'OddsRatio_working_3-way'!X174^(1/3)*SIN('OddsRatio_working_3-way'!Y174/3)</f>
        <v>0.27497572450742658</v>
      </c>
      <c r="AD174" s="11">
        <f>'OddsRatio_working_3-way'!X174^(1/3)*SIN(('OddsRatio_working_3-way'!Y174+2*PI())/3)</f>
        <v>0.35202812418658858</v>
      </c>
      <c r="AE174" s="11">
        <f>'OddsRatio_working_3-way'!X174^(1/3)*SIN(('OddsRatio_working_3-way'!Y174+4*PI())/3)</f>
        <v>-0.62700384869401493</v>
      </c>
      <c r="AF174" s="11">
        <f>-'OddsRatio_working_3-way'!U174/(3*'OddsRatio_working_3-way'!X174^(1/3))*COS(('OddsRatio_working_3-way'!Y174)/3)</f>
        <v>0.56524437308786679</v>
      </c>
      <c r="AG174" s="11">
        <f>-'OddsRatio_working_3-way'!U174/(3*'OddsRatio_working_3-way'!X174^(1/3))*COS(('OddsRatio_working_3-way'!Y174+2*PI())/3)</f>
        <v>-0.52075814939139597</v>
      </c>
      <c r="AH174" s="11">
        <f>-'OddsRatio_working_3-way'!U174/(3*'OddsRatio_working_3-way'!X174^(1/3))*COS(('OddsRatio_working_3-way'!Y174+4*PI())/3)</f>
        <v>-4.4486223696470491E-2</v>
      </c>
      <c r="AI174" s="11">
        <f>'OddsRatio_working_3-way'!U174/(3*'OddsRatio_working_3-way'!X174^(1/3))*SIN(('OddsRatio_working_3-way'!Y174)/3)</f>
        <v>-0.27497572450742663</v>
      </c>
      <c r="AJ174" s="11">
        <f>'OddsRatio_working_3-way'!U174/(3*'OddsRatio_working_3-way'!X174^(1/3))*SIN(('OddsRatio_working_3-way'!Y174+2*PI())/3)</f>
        <v>-0.35202812418658863</v>
      </c>
      <c r="AK174" s="11">
        <f>'OddsRatio_working_3-way'!U174/(3*'OddsRatio_working_3-way'!X174^(1/3))*SIN(('OddsRatio_working_3-way'!Y174+4*PI())/3)</f>
        <v>0.62700384869401504</v>
      </c>
      <c r="AL174" s="11">
        <f>'OddsRatio_working_3-way'!Z174+'OddsRatio_working_3-way'!AF174</f>
        <v>1.1304887461757334</v>
      </c>
      <c r="AM174" s="11">
        <f>'OddsRatio_working_3-way'!AA174+'OddsRatio_working_3-way'!AG174</f>
        <v>-1.0415162987827919</v>
      </c>
      <c r="AN174" s="11">
        <f>'OddsRatio_working_3-way'!AB174+'OddsRatio_working_3-way'!AH174</f>
        <v>-8.8972447392940968E-2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1.1304887461757334</v>
      </c>
      <c r="AS174" s="11">
        <f>IF(('OddsRatio_working_3-way'!X174=0),IF(Q174&gt;0,-Q174^(1/3),(-Q174)^(1/3)),'OddsRatio_working_3-way'!AM174-'OddsRatio_working_3-way'!R174/3)</f>
        <v>-1.0415162987827919</v>
      </c>
      <c r="AT174" s="11">
        <f>IF(('OddsRatio_working_3-way'!X174=0),IF(Q174&gt;0,-Q174^(1/3),(-Q174)^(1/3)),'OddsRatio_working_3-way'!AN174-'OddsRatio_working_3-way'!R174/3)</f>
        <v>-8.8972447392940968E-2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1.89</v>
      </c>
      <c r="B175" s="4">
        <f>IF('True_Odds_Calculator_3-way'!B176="","",'True_Odds_Calculator_3-way'!B176)</f>
        <v>3.59</v>
      </c>
      <c r="C175" s="4">
        <f>IF('True_Odds_Calculator_3-way'!C176="","",'True_Odds_Calculator_3-way'!C176)</f>
        <v>4.4800000000000004</v>
      </c>
      <c r="D175" s="9">
        <f t="shared" si="39"/>
        <v>0.51666476827172791</v>
      </c>
      <c r="E175" s="9">
        <f t="shared" si="40"/>
        <v>0.26864504972036207</v>
      </c>
      <c r="F175" s="9">
        <f t="shared" si="41"/>
        <v>0.21469018200791021</v>
      </c>
      <c r="G175" s="9">
        <f t="shared" si="42"/>
        <v>1.0511134635584318</v>
      </c>
      <c r="H175" s="9">
        <f t="shared" si="43"/>
        <v>1.9354909825670039</v>
      </c>
      <c r="I175" s="9">
        <f t="shared" si="44"/>
        <v>3.7223838706163384</v>
      </c>
      <c r="J175" s="9">
        <f t="shared" si="45"/>
        <v>4.6578748531833432</v>
      </c>
      <c r="K175" s="11">
        <f t="shared" si="46"/>
        <v>0.52910052910052918</v>
      </c>
      <c r="L175" s="11">
        <f t="shared" si="47"/>
        <v>0.2785515320334262</v>
      </c>
      <c r="M175" s="11">
        <f t="shared" si="48"/>
        <v>0.2232142857142857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-0.26389717911305666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0.22896809605922225</v>
      </c>
      <c r="Q175" s="11">
        <f>2*'OddsRatio_working_3-way'!K175*'OddsRatio_working_3-way'!L175*'OddsRatio_working_3-way'!M175</f>
        <v>6.5795429902075361E-2</v>
      </c>
      <c r="R175" s="11">
        <f t="shared" si="49"/>
        <v>0</v>
      </c>
      <c r="S175" s="11">
        <f t="shared" si="50"/>
        <v>-0.86764131707951919</v>
      </c>
      <c r="T175" s="11">
        <f t="shared" si="51"/>
        <v>-0.24932221755158598</v>
      </c>
      <c r="U175" s="11">
        <f>'OddsRatio_working_3-way'!S175-'OddsRatio_working_3-way'!R175^2/3</f>
        <v>-0.86764131707951919</v>
      </c>
      <c r="V175" s="11">
        <f>'OddsRatio_working_3-way'!S175*'OddsRatio_working_3-way'!R175/3-2*'OddsRatio_working_3-way'!R175^3/27-'OddsRatio_working_3-way'!T175</f>
        <v>0.24932221755158598</v>
      </c>
      <c r="W175" s="11">
        <f>'OddsRatio_working_3-way'!V175^2+4*'OddsRatio_working_3-way'!U175^3/27</f>
        <v>-3.4603120132250635E-2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0.15553511524499139</v>
      </c>
      <c r="Y175" s="11">
        <f>IF('OddsRatio_working_3-way'!W175&gt;=0,IF('OddsRatio_working_3-way'!V175+SQRT('OddsRatio_working_3-way'!W175)&gt;0,0,PI()),ACOS('OddsRatio_working_3-way'!V175/(2*'OddsRatio_working_3-way'!X175)))</f>
        <v>0.64100000151512382</v>
      </c>
      <c r="Z175" s="11">
        <f>'OddsRatio_working_3-way'!X175^(1/3)*COS('OddsRatio_working_3-way'!Y175/3)</f>
        <v>0.52555673177921591</v>
      </c>
      <c r="AA175" s="11">
        <f>'OddsRatio_working_3-way'!X175^(1/3)*COS(('OddsRatio_working_3-way'!Y175+2*PI())/3)</f>
        <v>-0.36153524175676843</v>
      </c>
      <c r="AB175" s="11">
        <f>'OddsRatio_working_3-way'!X175^(1/3)*COS(('OddsRatio_working_3-way'!Y175+4*PI())/3)</f>
        <v>-0.16402149002244765</v>
      </c>
      <c r="AC175" s="11">
        <f>'OddsRatio_working_3-way'!X175^(1/3)*SIN('OddsRatio_working_3-way'!Y175/3)</f>
        <v>0.11403461773246318</v>
      </c>
      <c r="AD175" s="11">
        <f>'OddsRatio_working_3-way'!X175^(1/3)*SIN(('OddsRatio_working_3-way'!Y175+2*PI())/3)</f>
        <v>0.39812817198449385</v>
      </c>
      <c r="AE175" s="11">
        <f>'OddsRatio_working_3-way'!X175^(1/3)*SIN(('OddsRatio_working_3-way'!Y175+4*PI())/3)</f>
        <v>-0.51216278971695695</v>
      </c>
      <c r="AF175" s="11">
        <f>-'OddsRatio_working_3-way'!U175/(3*'OddsRatio_working_3-way'!X175^(1/3))*COS(('OddsRatio_working_3-way'!Y175)/3)</f>
        <v>0.52555673177921591</v>
      </c>
      <c r="AG175" s="11">
        <f>-'OddsRatio_working_3-way'!U175/(3*'OddsRatio_working_3-way'!X175^(1/3))*COS(('OddsRatio_working_3-way'!Y175+2*PI())/3)</f>
        <v>-0.36153524175676843</v>
      </c>
      <c r="AH175" s="11">
        <f>-'OddsRatio_working_3-way'!U175/(3*'OddsRatio_working_3-way'!X175^(1/3))*COS(('OddsRatio_working_3-way'!Y175+4*PI())/3)</f>
        <v>-0.16402149002244765</v>
      </c>
      <c r="AI175" s="11">
        <f>'OddsRatio_working_3-way'!U175/(3*'OddsRatio_working_3-way'!X175^(1/3))*SIN(('OddsRatio_working_3-way'!Y175)/3)</f>
        <v>-0.11403461773246318</v>
      </c>
      <c r="AJ175" s="11">
        <f>'OddsRatio_working_3-way'!U175/(3*'OddsRatio_working_3-way'!X175^(1/3))*SIN(('OddsRatio_working_3-way'!Y175+2*PI())/3)</f>
        <v>-0.39812817198449385</v>
      </c>
      <c r="AK175" s="11">
        <f>'OddsRatio_working_3-way'!U175/(3*'OddsRatio_working_3-way'!X175^(1/3))*SIN(('OddsRatio_working_3-way'!Y175+4*PI())/3)</f>
        <v>0.51216278971695695</v>
      </c>
      <c r="AL175" s="11">
        <f>'OddsRatio_working_3-way'!Z175+'OddsRatio_working_3-way'!AF175</f>
        <v>1.0511134635584318</v>
      </c>
      <c r="AM175" s="11">
        <f>'OddsRatio_working_3-way'!AA175+'OddsRatio_working_3-way'!AG175</f>
        <v>-0.72307048351353687</v>
      </c>
      <c r="AN175" s="11">
        <f>'OddsRatio_working_3-way'!AB175+'OddsRatio_working_3-way'!AH175</f>
        <v>-0.32804298004489529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1.0511134635584318</v>
      </c>
      <c r="AS175" s="11">
        <f>IF(('OddsRatio_working_3-way'!X175=0),IF(Q175&gt;0,-Q175^(1/3),(-Q175)^(1/3)),'OddsRatio_working_3-way'!AM175-'OddsRatio_working_3-way'!R175/3)</f>
        <v>-0.72307048351353687</v>
      </c>
      <c r="AT175" s="11">
        <f>IF(('OddsRatio_working_3-way'!X175=0),IF(Q175&gt;0,-Q175^(1/3),(-Q175)^(1/3)),'OddsRatio_working_3-way'!AN175-'OddsRatio_working_3-way'!R175/3)</f>
        <v>-0.32804298004489529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2.39</v>
      </c>
      <c r="B176" s="4">
        <f>IF('True_Odds_Calculator_3-way'!B177="","",'True_Odds_Calculator_3-way'!B177)</f>
        <v>3.66</v>
      </c>
      <c r="C176" s="4">
        <f>IF('True_Odds_Calculator_3-way'!C177="","",'True_Odds_Calculator_3-way'!C177)</f>
        <v>2.75</v>
      </c>
      <c r="D176" s="9">
        <f t="shared" si="39"/>
        <v>0.39833377307108181</v>
      </c>
      <c r="E176" s="9">
        <f t="shared" si="40"/>
        <v>0.25703532992543182</v>
      </c>
      <c r="F176" s="9">
        <f t="shared" si="41"/>
        <v>0.34463089700348626</v>
      </c>
      <c r="G176" s="9">
        <f t="shared" si="42"/>
        <v>1.0866600572958314</v>
      </c>
      <c r="H176" s="9">
        <f t="shared" si="43"/>
        <v>2.5104574796412056</v>
      </c>
      <c r="I176" s="9">
        <f t="shared" si="44"/>
        <v>3.8905157524069112</v>
      </c>
      <c r="J176" s="9">
        <f t="shared" si="45"/>
        <v>2.9016551002677051</v>
      </c>
      <c r="K176" s="11">
        <f t="shared" si="46"/>
        <v>0.41841004184100417</v>
      </c>
      <c r="L176" s="11">
        <f t="shared" si="47"/>
        <v>0.27322404371584696</v>
      </c>
      <c r="M176" s="11">
        <f t="shared" si="48"/>
        <v>0.36363636363636365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-0.26898174418580478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0.24111060533311715</v>
      </c>
      <c r="Q176" s="11">
        <f>2*'OddsRatio_working_3-way'!K176*'OddsRatio_working_3-way'!L176*'OddsRatio_working_3-way'!M176</f>
        <v>8.3141588045902465E-2</v>
      </c>
      <c r="R176" s="11">
        <f t="shared" si="49"/>
        <v>0</v>
      </c>
      <c r="S176" s="11">
        <f t="shared" si="50"/>
        <v>-0.89638278635952684</v>
      </c>
      <c r="T176" s="11">
        <f t="shared" si="51"/>
        <v>-0.30909751253776785</v>
      </c>
      <c r="U176" s="11">
        <f>'OddsRatio_working_3-way'!S176-'OddsRatio_working_3-way'!R176^2/3</f>
        <v>-0.89638278635952684</v>
      </c>
      <c r="V176" s="11">
        <f>'OddsRatio_working_3-way'!S176*'OddsRatio_working_3-way'!R176/3-2*'OddsRatio_working_3-way'!R176^3/27-'OddsRatio_working_3-way'!T176</f>
        <v>0.30909751253776785</v>
      </c>
      <c r="W176" s="11">
        <f>'OddsRatio_working_3-way'!V176^2+4*'OddsRatio_working_3-way'!U176^3/27</f>
        <v>-1.1161757514577014E-2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0.16332714851763971</v>
      </c>
      <c r="Y176" s="11">
        <f>IF('OddsRatio_working_3-way'!W176&gt;=0,IF('OddsRatio_working_3-way'!V176+SQRT('OddsRatio_working_3-way'!W176)&gt;0,0,PI()),ACOS('OddsRatio_working_3-way'!V176/(2*'OddsRatio_working_3-way'!X176)))</f>
        <v>0.32935020252784231</v>
      </c>
      <c r="Z176" s="11">
        <f>'OddsRatio_working_3-way'!X176^(1/3)*COS('OddsRatio_working_3-way'!Y176/3)</f>
        <v>0.54333002864791569</v>
      </c>
      <c r="AA176" s="11">
        <f>'OddsRatio_working_3-way'!X176^(1/3)*COS(('OddsRatio_working_3-way'!Y176+2*PI())/3)</f>
        <v>-0.32353076956740456</v>
      </c>
      <c r="AB176" s="11">
        <f>'OddsRatio_working_3-way'!X176^(1/3)*COS(('OddsRatio_working_3-way'!Y176+4*PI())/3)</f>
        <v>-0.21979925908051115</v>
      </c>
      <c r="AC176" s="11">
        <f>'OddsRatio_working_3-way'!X176^(1/3)*SIN('OddsRatio_working_3-way'!Y176/3)</f>
        <v>5.9889415503054447E-2</v>
      </c>
      <c r="AD176" s="11">
        <f>'OddsRatio_working_3-way'!X176^(1/3)*SIN(('OddsRatio_working_3-way'!Y176+2*PI())/3)</f>
        <v>0.44059289969649451</v>
      </c>
      <c r="AE176" s="11">
        <f>'OddsRatio_working_3-way'!X176^(1/3)*SIN(('OddsRatio_working_3-way'!Y176+4*PI())/3)</f>
        <v>-0.50048231519954889</v>
      </c>
      <c r="AF176" s="11">
        <f>-'OddsRatio_working_3-way'!U176/(3*'OddsRatio_working_3-way'!X176^(1/3))*COS(('OddsRatio_working_3-way'!Y176)/3)</f>
        <v>0.54333002864791569</v>
      </c>
      <c r="AG176" s="11">
        <f>-'OddsRatio_working_3-way'!U176/(3*'OddsRatio_working_3-way'!X176^(1/3))*COS(('OddsRatio_working_3-way'!Y176+2*PI())/3)</f>
        <v>-0.32353076956740456</v>
      </c>
      <c r="AH176" s="11">
        <f>-'OddsRatio_working_3-way'!U176/(3*'OddsRatio_working_3-way'!X176^(1/3))*COS(('OddsRatio_working_3-way'!Y176+4*PI())/3)</f>
        <v>-0.21979925908051115</v>
      </c>
      <c r="AI176" s="11">
        <f>'OddsRatio_working_3-way'!U176/(3*'OddsRatio_working_3-way'!X176^(1/3))*SIN(('OddsRatio_working_3-way'!Y176)/3)</f>
        <v>-5.9889415503054447E-2</v>
      </c>
      <c r="AJ176" s="11">
        <f>'OddsRatio_working_3-way'!U176/(3*'OddsRatio_working_3-way'!X176^(1/3))*SIN(('OddsRatio_working_3-way'!Y176+2*PI())/3)</f>
        <v>-0.44059289969649451</v>
      </c>
      <c r="AK176" s="11">
        <f>'OddsRatio_working_3-way'!U176/(3*'OddsRatio_working_3-way'!X176^(1/3))*SIN(('OddsRatio_working_3-way'!Y176+4*PI())/3)</f>
        <v>0.50048231519954889</v>
      </c>
      <c r="AL176" s="11">
        <f>'OddsRatio_working_3-way'!Z176+'OddsRatio_working_3-way'!AF176</f>
        <v>1.0866600572958314</v>
      </c>
      <c r="AM176" s="11">
        <f>'OddsRatio_working_3-way'!AA176+'OddsRatio_working_3-way'!AG176</f>
        <v>-0.64706153913480913</v>
      </c>
      <c r="AN176" s="11">
        <f>'OddsRatio_working_3-way'!AB176+'OddsRatio_working_3-way'!AH176</f>
        <v>-0.4395985181610223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1.0866600572958314</v>
      </c>
      <c r="AS176" s="11">
        <f>IF(('OddsRatio_working_3-way'!X176=0),IF(Q176&gt;0,-Q176^(1/3),(-Q176)^(1/3)),'OddsRatio_working_3-way'!AM176-'OddsRatio_working_3-way'!R176/3)</f>
        <v>-0.64706153913480913</v>
      </c>
      <c r="AT176" s="11">
        <f>IF(('OddsRatio_working_3-way'!X176=0),IF(Q176&gt;0,-Q176^(1/3),(-Q176)^(1/3)),'OddsRatio_working_3-way'!AN176-'OddsRatio_working_3-way'!R176/3)</f>
        <v>-0.4395985181610223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2.85</v>
      </c>
      <c r="B177" s="4">
        <f>IF('True_Odds_Calculator_3-way'!B178="","",'True_Odds_Calculator_3-way'!B178)</f>
        <v>3.21</v>
      </c>
      <c r="C177" s="4">
        <f>IF('True_Odds_Calculator_3-way'!C178="","",'True_Odds_Calculator_3-way'!C178)</f>
        <v>2.79</v>
      </c>
      <c r="D177" s="9">
        <f t="shared" si="39"/>
        <v>0.34381826535478133</v>
      </c>
      <c r="E177" s="9">
        <f t="shared" si="40"/>
        <v>0.30488737384036102</v>
      </c>
      <c r="F177" s="9">
        <f t="shared" si="41"/>
        <v>0.35129436080485749</v>
      </c>
      <c r="G177" s="9">
        <f t="shared" si="42"/>
        <v>1.0316288146354102</v>
      </c>
      <c r="H177" s="9">
        <f t="shared" si="43"/>
        <v>2.9085133070755091</v>
      </c>
      <c r="I177" s="9">
        <f t="shared" si="44"/>
        <v>3.2798996803442568</v>
      </c>
      <c r="J177" s="9">
        <f t="shared" si="45"/>
        <v>2.8466155781973845</v>
      </c>
      <c r="K177" s="11">
        <f t="shared" si="46"/>
        <v>0.35087719298245612</v>
      </c>
      <c r="L177" s="11">
        <f t="shared" si="47"/>
        <v>0.3115264797507788</v>
      </c>
      <c r="M177" s="11">
        <f t="shared" si="48"/>
        <v>0.35842293906810035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-0.28672326759797462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0.22919322222751121</v>
      </c>
      <c r="Q177" s="11">
        <f>2*'OddsRatio_working_3-way'!K177*'OddsRatio_working_3-way'!L177*'OddsRatio_working_3-way'!M177</f>
        <v>7.8356657171798724E-2</v>
      </c>
      <c r="R177" s="11">
        <f t="shared" si="49"/>
        <v>0</v>
      </c>
      <c r="S177" s="11">
        <f t="shared" si="50"/>
        <v>-0.79935341190681308</v>
      </c>
      <c r="T177" s="11">
        <f t="shared" si="51"/>
        <v>-0.27328321774591907</v>
      </c>
      <c r="U177" s="11">
        <f>'OddsRatio_working_3-way'!S177-'OddsRatio_working_3-way'!R177^2/3</f>
        <v>-0.79935341190681308</v>
      </c>
      <c r="V177" s="11">
        <f>'OddsRatio_working_3-way'!S177*'OddsRatio_working_3-way'!R177/3-2*'OddsRatio_working_3-way'!R177^3/27-'OddsRatio_working_3-way'!T177</f>
        <v>0.27328321774591907</v>
      </c>
      <c r="W177" s="11">
        <f>'OddsRatio_working_3-way'!V177^2+4*'OddsRatio_working_3-way'!U177^3/27</f>
        <v>-9.8436496859174993E-4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0.13753915994195542</v>
      </c>
      <c r="Y177" s="11">
        <f>IF('OddsRatio_working_3-way'!W177&gt;=0,IF('OddsRatio_working_3-way'!V177+SQRT('OddsRatio_working_3-way'!W177)&gt;0,0,PI()),ACOS('OddsRatio_working_3-way'!V177/(2*'OddsRatio_working_3-way'!X177)))</f>
        <v>0.11430569207878483</v>
      </c>
      <c r="Z177" s="11">
        <f>'OddsRatio_working_3-way'!X177^(1/3)*COS('OddsRatio_working_3-way'!Y177/3)</f>
        <v>0.515814407317705</v>
      </c>
      <c r="AA177" s="11">
        <f>'OddsRatio_working_3-way'!X177^(1/3)*COS(('OddsRatio_working_3-way'!Y177+2*PI())/3)</f>
        <v>-0.27493588180240758</v>
      </c>
      <c r="AB177" s="11">
        <f>'OddsRatio_working_3-way'!X177^(1/3)*COS(('OddsRatio_working_3-way'!Y177+4*PI())/3)</f>
        <v>-0.24087852551529731</v>
      </c>
      <c r="AC177" s="11">
        <f>'OddsRatio_working_3-way'!X177^(1/3)*SIN('OddsRatio_working_3-way'!Y177/3)</f>
        <v>1.9663023820250015E-2</v>
      </c>
      <c r="AD177" s="11">
        <f>'OddsRatio_working_3-way'!X177^(1/3)*SIN(('OddsRatio_working_3-way'!Y177+2*PI())/3)</f>
        <v>0.43687686846502133</v>
      </c>
      <c r="AE177" s="11">
        <f>'OddsRatio_working_3-way'!X177^(1/3)*SIN(('OddsRatio_working_3-way'!Y177+4*PI())/3)</f>
        <v>-0.45653989228527142</v>
      </c>
      <c r="AF177" s="11">
        <f>-'OddsRatio_working_3-way'!U177/(3*'OddsRatio_working_3-way'!X177^(1/3))*COS(('OddsRatio_working_3-way'!Y177)/3)</f>
        <v>0.51581440731770511</v>
      </c>
      <c r="AG177" s="11">
        <f>-'OddsRatio_working_3-way'!U177/(3*'OddsRatio_working_3-way'!X177^(1/3))*COS(('OddsRatio_working_3-way'!Y177+2*PI())/3)</f>
        <v>-0.27493588180240763</v>
      </c>
      <c r="AH177" s="11">
        <f>-'OddsRatio_working_3-way'!U177/(3*'OddsRatio_working_3-way'!X177^(1/3))*COS(('OddsRatio_working_3-way'!Y177+4*PI())/3)</f>
        <v>-0.24087852551529734</v>
      </c>
      <c r="AI177" s="11">
        <f>'OddsRatio_working_3-way'!U177/(3*'OddsRatio_working_3-way'!X177^(1/3))*SIN(('OddsRatio_working_3-way'!Y177)/3)</f>
        <v>-1.9663023820250022E-2</v>
      </c>
      <c r="AJ177" s="11">
        <f>'OddsRatio_working_3-way'!U177/(3*'OddsRatio_working_3-way'!X177^(1/3))*SIN(('OddsRatio_working_3-way'!Y177+2*PI())/3)</f>
        <v>-0.43687686846502144</v>
      </c>
      <c r="AK177" s="11">
        <f>'OddsRatio_working_3-way'!U177/(3*'OddsRatio_working_3-way'!X177^(1/3))*SIN(('OddsRatio_working_3-way'!Y177+4*PI())/3)</f>
        <v>0.45653989228527153</v>
      </c>
      <c r="AL177" s="11">
        <f>'OddsRatio_working_3-way'!Z177+'OddsRatio_working_3-way'!AF177</f>
        <v>1.0316288146354102</v>
      </c>
      <c r="AM177" s="11">
        <f>'OddsRatio_working_3-way'!AA177+'OddsRatio_working_3-way'!AG177</f>
        <v>-0.54987176360481516</v>
      </c>
      <c r="AN177" s="11">
        <f>'OddsRatio_working_3-way'!AB177+'OddsRatio_working_3-way'!AH177</f>
        <v>-0.48175705103059463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1.0316288146354102</v>
      </c>
      <c r="AS177" s="11">
        <f>IF(('OddsRatio_working_3-way'!X177=0),IF(Q177&gt;0,-Q177^(1/3),(-Q177)^(1/3)),'OddsRatio_working_3-way'!AM177-'OddsRatio_working_3-way'!R177/3)</f>
        <v>-0.54987176360481516</v>
      </c>
      <c r="AT177" s="11">
        <f>IF(('OddsRatio_working_3-way'!X177=0),IF(Q177&gt;0,-Q177^(1/3),(-Q177)^(1/3)),'OddsRatio_working_3-way'!AN177-'OddsRatio_working_3-way'!R177/3)</f>
        <v>-0.48175705103059463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1.45</v>
      </c>
      <c r="B178" s="4">
        <f>IF('True_Odds_Calculator_3-way'!B179="","",'True_Odds_Calculator_3-way'!B179)</f>
        <v>5.07</v>
      </c>
      <c r="C178" s="4">
        <f>IF('True_Odds_Calculator_3-way'!C179="","",'True_Odds_Calculator_3-way'!C179)</f>
        <v>7.23</v>
      </c>
      <c r="D178" s="9">
        <f t="shared" si="39"/>
        <v>0.678514722507922</v>
      </c>
      <c r="E178" s="9">
        <f t="shared" si="40"/>
        <v>0.18920314333024912</v>
      </c>
      <c r="F178" s="9">
        <f t="shared" si="41"/>
        <v>0.13228213416182882</v>
      </c>
      <c r="G178" s="9">
        <f t="shared" si="42"/>
        <v>1.0529052709712314</v>
      </c>
      <c r="H178" s="9">
        <f t="shared" si="43"/>
        <v>1.4738073719370541</v>
      </c>
      <c r="I178" s="9">
        <f t="shared" si="44"/>
        <v>5.2853244528529117</v>
      </c>
      <c r="J178" s="9">
        <f t="shared" si="45"/>
        <v>7.5595998381507732</v>
      </c>
      <c r="K178" s="11">
        <f t="shared" si="46"/>
        <v>0.68965517241379315</v>
      </c>
      <c r="L178" s="11">
        <f t="shared" si="47"/>
        <v>0.1972386587771203</v>
      </c>
      <c r="M178" s="11">
        <f t="shared" si="48"/>
        <v>0.13831258644536651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-0.21467462394413528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0.20225264290113451</v>
      </c>
      <c r="Q178" s="11">
        <f>2*'OddsRatio_working_3-way'!K178*'OddsRatio_working_3-way'!L178*'OddsRatio_working_3-way'!M178</f>
        <v>3.7628398679280833E-2</v>
      </c>
      <c r="R178" s="11">
        <f t="shared" si="49"/>
        <v>0</v>
      </c>
      <c r="S178" s="11">
        <f t="shared" si="50"/>
        <v>-0.94213577359644829</v>
      </c>
      <c r="T178" s="11">
        <f t="shared" si="51"/>
        <v>-0.17528107415747873</v>
      </c>
      <c r="U178" s="11">
        <f>'OddsRatio_working_3-way'!S178-'OddsRatio_working_3-way'!R178^2/3</f>
        <v>-0.94213577359644829</v>
      </c>
      <c r="V178" s="11">
        <f>'OddsRatio_working_3-way'!S178*'OddsRatio_working_3-way'!R178/3-2*'OddsRatio_working_3-way'!R178^3/27-'OddsRatio_working_3-way'!T178</f>
        <v>0.17528107415747873</v>
      </c>
      <c r="W178" s="11">
        <f>'OddsRatio_working_3-way'!V178^2+4*'OddsRatio_working_3-way'!U178^3/27</f>
        <v>-9.3166675694530798E-2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0.17599014933536078</v>
      </c>
      <c r="Y178" s="11">
        <f>IF('OddsRatio_working_3-way'!W178&gt;=0,IF('OddsRatio_working_3-way'!V178+SQRT('OddsRatio_working_3-way'!W178)&gt;0,0,PI()),ACOS('OddsRatio_working_3-way'!V178/(2*'OddsRatio_working_3-way'!X178)))</f>
        <v>1.0495221732108444</v>
      </c>
      <c r="Z178" s="11">
        <f>'OddsRatio_working_3-way'!X178^(1/3)*COS('OddsRatio_working_3-way'!Y178/3)</f>
        <v>0.52645263548561572</v>
      </c>
      <c r="AA178" s="11">
        <f>'OddsRatio_working_3-way'!X178^(1/3)*COS(('OddsRatio_working_3-way'!Y178+2*PI())/3)</f>
        <v>-0.42956831587256189</v>
      </c>
      <c r="AB178" s="11">
        <f>'OddsRatio_working_3-way'!X178^(1/3)*COS(('OddsRatio_working_3-way'!Y178+4*PI())/3)</f>
        <v>-9.6884319613054021E-2</v>
      </c>
      <c r="AC178" s="11">
        <f>'OddsRatio_working_3-way'!X178^(1/3)*SIN('OddsRatio_working_3-way'!Y178/3)</f>
        <v>0.1920751947955075</v>
      </c>
      <c r="AD178" s="11">
        <f>'OddsRatio_working_3-way'!X178^(1/3)*SIN(('OddsRatio_working_3-way'!Y178+2*PI())/3)</f>
        <v>0.35988375882205864</v>
      </c>
      <c r="AE178" s="11">
        <f>'OddsRatio_working_3-way'!X178^(1/3)*SIN(('OddsRatio_working_3-way'!Y178+4*PI())/3)</f>
        <v>-0.55195895361756597</v>
      </c>
      <c r="AF178" s="11">
        <f>-'OddsRatio_working_3-way'!U178/(3*'OddsRatio_working_3-way'!X178^(1/3))*COS(('OddsRatio_working_3-way'!Y178)/3)</f>
        <v>0.52645263548561572</v>
      </c>
      <c r="AG178" s="11">
        <f>-'OddsRatio_working_3-way'!U178/(3*'OddsRatio_working_3-way'!X178^(1/3))*COS(('OddsRatio_working_3-way'!Y178+2*PI())/3)</f>
        <v>-0.42956831587256189</v>
      </c>
      <c r="AH178" s="11">
        <f>-'OddsRatio_working_3-way'!U178/(3*'OddsRatio_working_3-way'!X178^(1/3))*COS(('OddsRatio_working_3-way'!Y178+4*PI())/3)</f>
        <v>-9.6884319613054021E-2</v>
      </c>
      <c r="AI178" s="11">
        <f>'OddsRatio_working_3-way'!U178/(3*'OddsRatio_working_3-way'!X178^(1/3))*SIN(('OddsRatio_working_3-way'!Y178)/3)</f>
        <v>-0.1920751947955075</v>
      </c>
      <c r="AJ178" s="11">
        <f>'OddsRatio_working_3-way'!U178/(3*'OddsRatio_working_3-way'!X178^(1/3))*SIN(('OddsRatio_working_3-way'!Y178+2*PI())/3)</f>
        <v>-0.35988375882205864</v>
      </c>
      <c r="AK178" s="11">
        <f>'OddsRatio_working_3-way'!U178/(3*'OddsRatio_working_3-way'!X178^(1/3))*SIN(('OddsRatio_working_3-way'!Y178+4*PI())/3)</f>
        <v>0.55195895361756597</v>
      </c>
      <c r="AL178" s="11">
        <f>'OddsRatio_working_3-way'!Z178+'OddsRatio_working_3-way'!AF178</f>
        <v>1.0529052709712314</v>
      </c>
      <c r="AM178" s="11">
        <f>'OddsRatio_working_3-way'!AA178+'OddsRatio_working_3-way'!AG178</f>
        <v>-0.85913663174512378</v>
      </c>
      <c r="AN178" s="11">
        <f>'OddsRatio_working_3-way'!AB178+'OddsRatio_working_3-way'!AH178</f>
        <v>-0.19376863922610804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1.0529052709712314</v>
      </c>
      <c r="AS178" s="11">
        <f>IF(('OddsRatio_working_3-way'!X178=0),IF(Q178&gt;0,-Q178^(1/3),(-Q178)^(1/3)),'OddsRatio_working_3-way'!AM178-'OddsRatio_working_3-way'!R178/3)</f>
        <v>-0.85913663174512378</v>
      </c>
      <c r="AT178" s="11">
        <f>IF(('OddsRatio_working_3-way'!X178=0),IF(Q178&gt;0,-Q178^(1/3),(-Q178)^(1/3)),'OddsRatio_working_3-way'!AN178-'OddsRatio_working_3-way'!R178/3)</f>
        <v>-0.19376863922610804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1.47</v>
      </c>
      <c r="B179" s="4">
        <f>IF('True_Odds_Calculator_3-way'!B180="","",'True_Odds_Calculator_3-way'!B180)</f>
        <v>4.43</v>
      </c>
      <c r="C179" s="4">
        <f>IF('True_Odds_Calculator_3-way'!C180="","",'True_Odds_Calculator_3-way'!C180)</f>
        <v>8.5299999999999994</v>
      </c>
      <c r="D179" s="9">
        <f t="shared" si="39"/>
        <v>0.66994369946009014</v>
      </c>
      <c r="E179" s="9">
        <f t="shared" si="40"/>
        <v>0.21760939606568849</v>
      </c>
      <c r="F179" s="9">
        <f t="shared" si="41"/>
        <v>0.11244690447422133</v>
      </c>
      <c r="G179" s="9">
        <f t="shared" si="42"/>
        <v>1.04821860183654</v>
      </c>
      <c r="H179" s="9">
        <f t="shared" si="43"/>
        <v>1.492662742863174</v>
      </c>
      <c r="I179" s="9">
        <f t="shared" si="44"/>
        <v>4.595389804299332</v>
      </c>
      <c r="J179" s="9">
        <f t="shared" si="45"/>
        <v>8.8930860718291438</v>
      </c>
      <c r="K179" s="11">
        <f t="shared" si="46"/>
        <v>0.68027210884353739</v>
      </c>
      <c r="L179" s="11">
        <f t="shared" si="47"/>
        <v>0.22573363431151244</v>
      </c>
      <c r="M179" s="11">
        <f t="shared" si="48"/>
        <v>0.1172332942555686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-0.21853291662145824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0.20576719542715086</v>
      </c>
      <c r="Q179" s="11">
        <f>2*'OddsRatio_working_3-way'!K179*'OddsRatio_working_3-way'!L179*'OddsRatio_working_3-way'!M179</f>
        <v>3.6004758604925788E-2</v>
      </c>
      <c r="R179" s="11">
        <f t="shared" si="49"/>
        <v>0</v>
      </c>
      <c r="S179" s="11">
        <f t="shared" si="50"/>
        <v>-0.94158444690316334</v>
      </c>
      <c r="T179" s="11">
        <f t="shared" si="51"/>
        <v>-0.16475668362260076</v>
      </c>
      <c r="U179" s="11">
        <f>'OddsRatio_working_3-way'!S179-'OddsRatio_working_3-way'!R179^2/3</f>
        <v>-0.94158444690316334</v>
      </c>
      <c r="V179" s="11">
        <f>'OddsRatio_working_3-way'!S179*'OddsRatio_working_3-way'!R179/3-2*'OddsRatio_working_3-way'!R179^3/27-'OddsRatio_working_3-way'!T179</f>
        <v>0.16475668362260076</v>
      </c>
      <c r="W179" s="11">
        <f>'OddsRatio_working_3-way'!V179^2+4*'OddsRatio_working_3-way'!U179^3/27</f>
        <v>-9.6527995995700569E-2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0.1758356909120119</v>
      </c>
      <c r="Y179" s="11">
        <f>IF('OddsRatio_working_3-way'!W179&gt;=0,IF('OddsRatio_working_3-way'!V179+SQRT('OddsRatio_working_3-way'!W179)&gt;0,0,PI()),ACOS('OddsRatio_working_3-way'!V179/(2*'OddsRatio_working_3-way'!X179)))</f>
        <v>1.0832085510438252</v>
      </c>
      <c r="Z179" s="11">
        <f>'OddsRatio_working_3-way'!X179^(1/3)*COS('OddsRatio_working_3-way'!Y179/3)</f>
        <v>0.52410930091827002</v>
      </c>
      <c r="AA179" s="11">
        <f>'OddsRatio_working_3-way'!X179^(1/3)*COS(('OddsRatio_working_3-way'!Y179+2*PI())/3)</f>
        <v>-0.43345532794908126</v>
      </c>
      <c r="AB179" s="11">
        <f>'OddsRatio_working_3-way'!X179^(1/3)*COS(('OddsRatio_working_3-way'!Y179+4*PI())/3)</f>
        <v>-9.0653972969188867E-2</v>
      </c>
      <c r="AC179" s="11">
        <f>'OddsRatio_working_3-way'!X179^(1/3)*SIN('OddsRatio_working_3-way'!Y179/3)</f>
        <v>0.19791645457620946</v>
      </c>
      <c r="AD179" s="11">
        <f>'OddsRatio_working_3-way'!X179^(1/3)*SIN(('OddsRatio_working_3-way'!Y179+2*PI())/3)</f>
        <v>0.35493374166681996</v>
      </c>
      <c r="AE179" s="11">
        <f>'OddsRatio_working_3-way'!X179^(1/3)*SIN(('OddsRatio_working_3-way'!Y179+4*PI())/3)</f>
        <v>-0.55285019624302933</v>
      </c>
      <c r="AF179" s="11">
        <f>-'OddsRatio_working_3-way'!U179/(3*'OddsRatio_working_3-way'!X179^(1/3))*COS(('OddsRatio_working_3-way'!Y179)/3)</f>
        <v>0.5241093009182699</v>
      </c>
      <c r="AG179" s="11">
        <f>-'OddsRatio_working_3-way'!U179/(3*'OddsRatio_working_3-way'!X179^(1/3))*COS(('OddsRatio_working_3-way'!Y179+2*PI())/3)</f>
        <v>-0.4334553279490812</v>
      </c>
      <c r="AH179" s="11">
        <f>-'OddsRatio_working_3-way'!U179/(3*'OddsRatio_working_3-way'!X179^(1/3))*COS(('OddsRatio_working_3-way'!Y179+4*PI())/3)</f>
        <v>-9.0653972969188854E-2</v>
      </c>
      <c r="AI179" s="11">
        <f>'OddsRatio_working_3-way'!U179/(3*'OddsRatio_working_3-way'!X179^(1/3))*SIN(('OddsRatio_working_3-way'!Y179)/3)</f>
        <v>-0.19791645457620943</v>
      </c>
      <c r="AJ179" s="11">
        <f>'OddsRatio_working_3-way'!U179/(3*'OddsRatio_working_3-way'!X179^(1/3))*SIN(('OddsRatio_working_3-way'!Y179+2*PI())/3)</f>
        <v>-0.3549337416668199</v>
      </c>
      <c r="AK179" s="11">
        <f>'OddsRatio_working_3-way'!U179/(3*'OddsRatio_working_3-way'!X179^(1/3))*SIN(('OddsRatio_working_3-way'!Y179+4*PI())/3)</f>
        <v>0.55285019624302922</v>
      </c>
      <c r="AL179" s="11">
        <f>'OddsRatio_working_3-way'!Z179+'OddsRatio_working_3-way'!AF179</f>
        <v>1.04821860183654</v>
      </c>
      <c r="AM179" s="11">
        <f>'OddsRatio_working_3-way'!AA179+'OddsRatio_working_3-way'!AG179</f>
        <v>-0.86691065589816252</v>
      </c>
      <c r="AN179" s="11">
        <f>'OddsRatio_working_3-way'!AB179+'OddsRatio_working_3-way'!AH179</f>
        <v>-0.18130794593837773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1.04821860183654</v>
      </c>
      <c r="AS179" s="11">
        <f>IF(('OddsRatio_working_3-way'!X179=0),IF(Q179&gt;0,-Q179^(1/3),(-Q179)^(1/3)),'OddsRatio_working_3-way'!AM179-'OddsRatio_working_3-way'!R179/3)</f>
        <v>-0.86691065589816252</v>
      </c>
      <c r="AT179" s="11">
        <f>IF(('OddsRatio_working_3-way'!X179=0),IF(Q179&gt;0,-Q179^(1/3),(-Q179)^(1/3)),'OddsRatio_working_3-way'!AN179-'OddsRatio_working_3-way'!R179/3)</f>
        <v>-0.18130794593837773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1.68</v>
      </c>
      <c r="B180" s="4">
        <f>IF('True_Odds_Calculator_3-way'!B181="","",'True_Odds_Calculator_3-way'!B181)</f>
        <v>3.82</v>
      </c>
      <c r="C180" s="4">
        <f>IF('True_Odds_Calculator_3-way'!C181="","",'True_Odds_Calculator_3-way'!C181)</f>
        <v>6.02</v>
      </c>
      <c r="D180" s="9">
        <f t="shared" si="39"/>
        <v>0.58542183668344006</v>
      </c>
      <c r="E180" s="9">
        <f t="shared" si="40"/>
        <v>0.25401195924262687</v>
      </c>
      <c r="F180" s="9">
        <f t="shared" si="41"/>
        <v>0.16056620407393313</v>
      </c>
      <c r="G180" s="9">
        <f t="shared" si="42"/>
        <v>1.0414264234438697</v>
      </c>
      <c r="H180" s="9">
        <f t="shared" si="43"/>
        <v>1.7081699679418316</v>
      </c>
      <c r="I180" s="9">
        <f t="shared" si="44"/>
        <v>3.9368225141117117</v>
      </c>
      <c r="J180" s="9">
        <f t="shared" si="45"/>
        <v>6.2279606456882259</v>
      </c>
      <c r="K180" s="11">
        <f t="shared" si="46"/>
        <v>0.59523809523809523</v>
      </c>
      <c r="L180" s="11">
        <f t="shared" si="47"/>
        <v>0.26178010471204188</v>
      </c>
      <c r="M180" s="11">
        <f t="shared" si="48"/>
        <v>0.16611295681063123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-0.24916819278545466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0.22053141237013496</v>
      </c>
      <c r="Q180" s="11">
        <f>2*'OddsRatio_working_3-way'!K180*'OddsRatio_working_3-way'!L180*'OddsRatio_working_3-way'!M180</f>
        <v>5.1767937176088019E-2</v>
      </c>
      <c r="R180" s="11">
        <f t="shared" si="49"/>
        <v>0</v>
      </c>
      <c r="S180" s="11">
        <f t="shared" si="50"/>
        <v>-0.885070481528205</v>
      </c>
      <c r="T180" s="11">
        <f t="shared" si="51"/>
        <v>-0.20776302383291195</v>
      </c>
      <c r="U180" s="11">
        <f>'OddsRatio_working_3-way'!S180-'OddsRatio_working_3-way'!R180^2/3</f>
        <v>-0.885070481528205</v>
      </c>
      <c r="V180" s="11">
        <f>'OddsRatio_working_3-way'!S180*'OddsRatio_working_3-way'!R180/3-2*'OddsRatio_working_3-way'!R180^3/27-'OddsRatio_working_3-way'!T180</f>
        <v>0.20776302383291195</v>
      </c>
      <c r="W180" s="11">
        <f>'OddsRatio_working_3-way'!V180^2+4*'OddsRatio_working_3-way'!U180^3/27</f>
        <v>-5.9548562501765566E-2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0.16024515326052821</v>
      </c>
      <c r="Y180" s="11">
        <f>IF('OddsRatio_working_3-way'!W180&gt;=0,IF('OddsRatio_working_3-way'!V180+SQRT('OddsRatio_working_3-way'!W180)&gt;0,0,PI()),ACOS('OddsRatio_working_3-way'!V180/(2*'OddsRatio_working_3-way'!X180)))</f>
        <v>0.86549122168796155</v>
      </c>
      <c r="Z180" s="11">
        <f>'OddsRatio_working_3-way'!X180^(1/3)*COS('OddsRatio_working_3-way'!Y180/3)</f>
        <v>0.52071321172193497</v>
      </c>
      <c r="AA180" s="11">
        <f>'OddsRatio_working_3-way'!X180^(1/3)*COS(('OddsRatio_working_3-way'!Y180+2*PI())/3)</f>
        <v>-0.39418834251457968</v>
      </c>
      <c r="AB180" s="11">
        <f>'OddsRatio_working_3-way'!X180^(1/3)*COS(('OddsRatio_working_3-way'!Y180+4*PI())/3)</f>
        <v>-0.12652486920735542</v>
      </c>
      <c r="AC180" s="11">
        <f>'OddsRatio_working_3-way'!X180^(1/3)*SIN('OddsRatio_working_3-way'!Y180/3)</f>
        <v>0.15453557836615614</v>
      </c>
      <c r="AD180" s="11">
        <f>'OddsRatio_working_3-way'!X180^(1/3)*SIN(('OddsRatio_working_3-way'!Y180+2*PI())/3)</f>
        <v>0.37368308025430252</v>
      </c>
      <c r="AE180" s="11">
        <f>'OddsRatio_working_3-way'!X180^(1/3)*SIN(('OddsRatio_working_3-way'!Y180+4*PI())/3)</f>
        <v>-0.52821865862045869</v>
      </c>
      <c r="AF180" s="11">
        <f>-'OddsRatio_working_3-way'!U180/(3*'OddsRatio_working_3-way'!X180^(1/3))*COS(('OddsRatio_working_3-way'!Y180)/3)</f>
        <v>0.52071321172193485</v>
      </c>
      <c r="AG180" s="11">
        <f>-'OddsRatio_working_3-way'!U180/(3*'OddsRatio_working_3-way'!X180^(1/3))*COS(('OddsRatio_working_3-way'!Y180+2*PI())/3)</f>
        <v>-0.39418834251457957</v>
      </c>
      <c r="AH180" s="11">
        <f>-'OddsRatio_working_3-way'!U180/(3*'OddsRatio_working_3-way'!X180^(1/3))*COS(('OddsRatio_working_3-way'!Y180+4*PI())/3)</f>
        <v>-0.12652486920735539</v>
      </c>
      <c r="AI180" s="11">
        <f>'OddsRatio_working_3-way'!U180/(3*'OddsRatio_working_3-way'!X180^(1/3))*SIN(('OddsRatio_working_3-way'!Y180)/3)</f>
        <v>-0.15453557836615611</v>
      </c>
      <c r="AJ180" s="11">
        <f>'OddsRatio_working_3-way'!U180/(3*'OddsRatio_working_3-way'!X180^(1/3))*SIN(('OddsRatio_working_3-way'!Y180+2*PI())/3)</f>
        <v>-0.37368308025430241</v>
      </c>
      <c r="AK180" s="11">
        <f>'OddsRatio_working_3-way'!U180/(3*'OddsRatio_working_3-way'!X180^(1/3))*SIN(('OddsRatio_working_3-way'!Y180+4*PI())/3)</f>
        <v>0.52821865862045858</v>
      </c>
      <c r="AL180" s="11">
        <f>'OddsRatio_working_3-way'!Z180+'OddsRatio_working_3-way'!AF180</f>
        <v>1.0414264234438697</v>
      </c>
      <c r="AM180" s="11">
        <f>'OddsRatio_working_3-way'!AA180+'OddsRatio_working_3-way'!AG180</f>
        <v>-0.78837668502915925</v>
      </c>
      <c r="AN180" s="11">
        <f>'OddsRatio_working_3-way'!AB180+'OddsRatio_working_3-way'!AH180</f>
        <v>-0.25304973841471079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1.0414264234438697</v>
      </c>
      <c r="AS180" s="11">
        <f>IF(('OddsRatio_working_3-way'!X180=0),IF(Q180&gt;0,-Q180^(1/3),(-Q180)^(1/3)),'OddsRatio_working_3-way'!AM180-'OddsRatio_working_3-way'!R180/3)</f>
        <v>-0.78837668502915925</v>
      </c>
      <c r="AT180" s="11">
        <f>IF(('OddsRatio_working_3-way'!X180=0),IF(Q180&gt;0,-Q180^(1/3),(-Q180)^(1/3)),'OddsRatio_working_3-way'!AN180-'OddsRatio_working_3-way'!R180/3)</f>
        <v>-0.25304973841471079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1.78</v>
      </c>
      <c r="B181" s="4">
        <f>IF('True_Odds_Calculator_3-way'!B182="","",'True_Odds_Calculator_3-way'!B182)</f>
        <v>3.9</v>
      </c>
      <c r="C181" s="4">
        <f>IF('True_Odds_Calculator_3-way'!C182="","",'True_Odds_Calculator_3-way'!C182)</f>
        <v>4.9000000000000004</v>
      </c>
      <c r="D181" s="9">
        <f t="shared" si="39"/>
        <v>0.55257499840622393</v>
      </c>
      <c r="E181" s="9">
        <f t="shared" si="40"/>
        <v>0.24934814847571207</v>
      </c>
      <c r="F181" s="9">
        <f t="shared" si="41"/>
        <v>0.198076853118064</v>
      </c>
      <c r="G181" s="9">
        <f t="shared" si="42"/>
        <v>1.0380885826712725</v>
      </c>
      <c r="H181" s="9">
        <f t="shared" si="43"/>
        <v>1.8097090944835923</v>
      </c>
      <c r="I181" s="9">
        <f t="shared" si="44"/>
        <v>4.0104568897466892</v>
      </c>
      <c r="J181" s="9">
        <f t="shared" si="45"/>
        <v>5.0485454724179633</v>
      </c>
      <c r="K181" s="11">
        <f t="shared" si="46"/>
        <v>0.5617977528089888</v>
      </c>
      <c r="L181" s="11">
        <f t="shared" si="47"/>
        <v>0.25641025641025644</v>
      </c>
      <c r="M181" s="11">
        <f t="shared" si="48"/>
        <v>0.2040816326530612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-0.25934418711304752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0.22283762251659528</v>
      </c>
      <c r="Q181" s="11">
        <f>2*'OddsRatio_working_3-way'!K181*'OddsRatio_working_3-way'!L181*'OddsRatio_working_3-way'!M181</f>
        <v>5.8796206468758647E-2</v>
      </c>
      <c r="R181" s="11">
        <f t="shared" si="49"/>
        <v>0</v>
      </c>
      <c r="S181" s="11">
        <f t="shared" si="50"/>
        <v>-0.85923507674170807</v>
      </c>
      <c r="T181" s="11">
        <f t="shared" si="51"/>
        <v>-0.22671110204266703</v>
      </c>
      <c r="U181" s="11">
        <f>'OddsRatio_working_3-way'!S181-'OddsRatio_working_3-way'!R181^2/3</f>
        <v>-0.85923507674170807</v>
      </c>
      <c r="V181" s="11">
        <f>'OddsRatio_working_3-way'!S181*'OddsRatio_working_3-way'!R181/3-2*'OddsRatio_working_3-way'!R181^3/27-'OddsRatio_working_3-way'!T181</f>
        <v>0.22671110204266703</v>
      </c>
      <c r="W181" s="11">
        <f>'OddsRatio_working_3-way'!V181^2+4*'OddsRatio_working_3-way'!U181^3/27</f>
        <v>-4.258137952978823E-2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0.1532802199561222</v>
      </c>
      <c r="Y181" s="11">
        <f>IF('OddsRatio_working_3-way'!W181&gt;=0,IF('OddsRatio_working_3-way'!V181+SQRT('OddsRatio_working_3-way'!W181)&gt;0,0,PI()),ACOS('OddsRatio_working_3-way'!V181/(2*'OddsRatio_working_3-way'!X181)))</f>
        <v>0.73842224504915788</v>
      </c>
      <c r="Z181" s="11">
        <f>'OddsRatio_working_3-way'!X181^(1/3)*COS('OddsRatio_working_3-way'!Y181/3)</f>
        <v>0.51904429133563623</v>
      </c>
      <c r="AA181" s="11">
        <f>'OddsRatio_working_3-way'!X181^(1/3)*COS(('OddsRatio_working_3-way'!Y181+2*PI())/3)</f>
        <v>-0.37245370418598617</v>
      </c>
      <c r="AB181" s="11">
        <f>'OddsRatio_working_3-way'!X181^(1/3)*COS(('OddsRatio_working_3-way'!Y181+4*PI())/3)</f>
        <v>-0.14659058714965012</v>
      </c>
      <c r="AC181" s="11">
        <f>'OddsRatio_working_3-way'!X181^(1/3)*SIN('OddsRatio_working_3-way'!Y181/3)</f>
        <v>0.13040213142093665</v>
      </c>
      <c r="AD181" s="11">
        <f>'OddsRatio_working_3-way'!X181^(1/3)*SIN(('OddsRatio_working_3-way'!Y181+2*PI())/3)</f>
        <v>0.38430447627548386</v>
      </c>
      <c r="AE181" s="11">
        <f>'OddsRatio_working_3-way'!X181^(1/3)*SIN(('OddsRatio_working_3-way'!Y181+4*PI())/3)</f>
        <v>-0.5147066076964204</v>
      </c>
      <c r="AF181" s="11">
        <f>-'OddsRatio_working_3-way'!U181/(3*'OddsRatio_working_3-way'!X181^(1/3))*COS(('OddsRatio_working_3-way'!Y181)/3)</f>
        <v>0.51904429133563623</v>
      </c>
      <c r="AG181" s="11">
        <f>-'OddsRatio_working_3-way'!U181/(3*'OddsRatio_working_3-way'!X181^(1/3))*COS(('OddsRatio_working_3-way'!Y181+2*PI())/3)</f>
        <v>-0.37245370418598617</v>
      </c>
      <c r="AH181" s="11">
        <f>-'OddsRatio_working_3-way'!U181/(3*'OddsRatio_working_3-way'!X181^(1/3))*COS(('OddsRatio_working_3-way'!Y181+4*PI())/3)</f>
        <v>-0.14659058714965012</v>
      </c>
      <c r="AI181" s="11">
        <f>'OddsRatio_working_3-way'!U181/(3*'OddsRatio_working_3-way'!X181^(1/3))*SIN(('OddsRatio_working_3-way'!Y181)/3)</f>
        <v>-0.13040213142093665</v>
      </c>
      <c r="AJ181" s="11">
        <f>'OddsRatio_working_3-way'!U181/(3*'OddsRatio_working_3-way'!X181^(1/3))*SIN(('OddsRatio_working_3-way'!Y181+2*PI())/3)</f>
        <v>-0.38430447627548386</v>
      </c>
      <c r="AK181" s="11">
        <f>'OddsRatio_working_3-way'!U181/(3*'OddsRatio_working_3-way'!X181^(1/3))*SIN(('OddsRatio_working_3-way'!Y181+4*PI())/3)</f>
        <v>0.5147066076964204</v>
      </c>
      <c r="AL181" s="11">
        <f>'OddsRatio_working_3-way'!Z181+'OddsRatio_working_3-way'!AF181</f>
        <v>1.0380885826712725</v>
      </c>
      <c r="AM181" s="11">
        <f>'OddsRatio_working_3-way'!AA181+'OddsRatio_working_3-way'!AG181</f>
        <v>-0.74490740837197233</v>
      </c>
      <c r="AN181" s="11">
        <f>'OddsRatio_working_3-way'!AB181+'OddsRatio_working_3-way'!AH181</f>
        <v>-0.29318117429930024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1.0380885826712725</v>
      </c>
      <c r="AS181" s="11">
        <f>IF(('OddsRatio_working_3-way'!X181=0),IF(Q181&gt;0,-Q181^(1/3),(-Q181)^(1/3)),'OddsRatio_working_3-way'!AM181-'OddsRatio_working_3-way'!R181/3)</f>
        <v>-0.74490740837197233</v>
      </c>
      <c r="AT181" s="11">
        <f>IF(('OddsRatio_working_3-way'!X181=0),IF(Q181&gt;0,-Q181^(1/3),(-Q181)^(1/3)),'OddsRatio_working_3-way'!AN181-'OddsRatio_working_3-way'!R181/3)</f>
        <v>-0.29318117429930024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2.8</v>
      </c>
      <c r="B182" s="4">
        <f>IF('True_Odds_Calculator_3-way'!B183="","",'True_Odds_Calculator_3-way'!B183)</f>
        <v>3.02</v>
      </c>
      <c r="C182" s="4">
        <f>IF('True_Odds_Calculator_3-way'!C183="","",'True_Odds_Calculator_3-way'!C183)</f>
        <v>2.85</v>
      </c>
      <c r="D182" s="9">
        <f t="shared" si="39"/>
        <v>0.34389508280047903</v>
      </c>
      <c r="E182" s="9">
        <f t="shared" si="40"/>
        <v>0.31836518711138806</v>
      </c>
      <c r="F182" s="9">
        <f t="shared" si="41"/>
        <v>0.33773973008813285</v>
      </c>
      <c r="G182" s="9">
        <f t="shared" si="42"/>
        <v>1.0599242327317273</v>
      </c>
      <c r="H182" s="9">
        <f t="shared" si="43"/>
        <v>2.9078636189171094</v>
      </c>
      <c r="I182" s="9">
        <f t="shared" si="44"/>
        <v>3.1410469501180884</v>
      </c>
      <c r="J182" s="9">
        <f t="shared" si="45"/>
        <v>2.9608598305536957</v>
      </c>
      <c r="K182" s="11">
        <f t="shared" si="46"/>
        <v>0.35714285714285715</v>
      </c>
      <c r="L182" s="11">
        <f t="shared" si="47"/>
        <v>0.33112582781456956</v>
      </c>
      <c r="M182" s="11">
        <f t="shared" si="48"/>
        <v>0.35087719298245612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-0.27911666583677741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0.23527361449982576</v>
      </c>
      <c r="Q182" s="11">
        <f>2*'OddsRatio_working_3-way'!K182*'OddsRatio_working_3-way'!L182*'OddsRatio_working_3-way'!M182</f>
        <v>8.2988929276834475E-2</v>
      </c>
      <c r="R182" s="11">
        <f t="shared" si="49"/>
        <v>0</v>
      </c>
      <c r="S182" s="11">
        <f t="shared" si="50"/>
        <v>-0.84292213005084293</v>
      </c>
      <c r="T182" s="11">
        <f t="shared" si="51"/>
        <v>-0.29732703000029731</v>
      </c>
      <c r="U182" s="11">
        <f>'OddsRatio_working_3-way'!S182-'OddsRatio_working_3-way'!R182^2/3</f>
        <v>-0.84292213005084293</v>
      </c>
      <c r="V182" s="11">
        <f>'OddsRatio_working_3-way'!S182*'OddsRatio_working_3-way'!R182/3-2*'OddsRatio_working_3-way'!R182^3/27-'OddsRatio_working_3-way'!T182</f>
        <v>0.29732703000029731</v>
      </c>
      <c r="W182" s="11">
        <f>'OddsRatio_working_3-way'!V182^2+4*'OddsRatio_working_3-way'!U182^3/27</f>
        <v>-3.2420874678791567E-4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0.14893586834237213</v>
      </c>
      <c r="Y182" s="11">
        <f>IF('OddsRatio_working_3-way'!W182&gt;=0,IF('OddsRatio_working_3-way'!V182+SQRT('OddsRatio_working_3-way'!W182)&gt;0,0,PI()),ACOS('OddsRatio_working_3-way'!V182/(2*'OddsRatio_working_3-way'!X182)))</f>
        <v>6.0485030665699213E-2</v>
      </c>
      <c r="Z182" s="11">
        <f>'OddsRatio_working_3-way'!X182^(1/3)*COS('OddsRatio_working_3-way'!Y182/3)</f>
        <v>0.52996211636586366</v>
      </c>
      <c r="AA182" s="11">
        <f>'OddsRatio_working_3-way'!X182^(1/3)*COS(('OddsRatio_working_3-way'!Y182+2*PI())/3)</f>
        <v>-0.27423572865096368</v>
      </c>
      <c r="AB182" s="11">
        <f>'OddsRatio_working_3-way'!X182^(1/3)*COS(('OddsRatio_working_3-way'!Y182+4*PI())/3)</f>
        <v>-0.25572638771490014</v>
      </c>
      <c r="AC182" s="11">
        <f>'OddsRatio_working_3-way'!X182^(1/3)*SIN('OddsRatio_working_3-way'!Y182/3)</f>
        <v>1.068637297195902E-2</v>
      </c>
      <c r="AD182" s="11">
        <f>'OddsRatio_working_3-way'!X182^(1/3)*SIN(('OddsRatio_working_3-way'!Y182+2*PI())/3)</f>
        <v>0.45361746933022329</v>
      </c>
      <c r="AE182" s="11">
        <f>'OddsRatio_working_3-way'!X182^(1/3)*SIN(('OddsRatio_working_3-way'!Y182+4*PI())/3)</f>
        <v>-0.46430384230218213</v>
      </c>
      <c r="AF182" s="11">
        <f>-'OddsRatio_working_3-way'!U182/(3*'OddsRatio_working_3-way'!X182^(1/3))*COS(('OddsRatio_working_3-way'!Y182)/3)</f>
        <v>0.52996211636586354</v>
      </c>
      <c r="AG182" s="11">
        <f>-'OddsRatio_working_3-way'!U182/(3*'OddsRatio_working_3-way'!X182^(1/3))*COS(('OddsRatio_working_3-way'!Y182+2*PI())/3)</f>
        <v>-0.27423572865096357</v>
      </c>
      <c r="AH182" s="11">
        <f>-'OddsRatio_working_3-way'!U182/(3*'OddsRatio_working_3-way'!X182^(1/3))*COS(('OddsRatio_working_3-way'!Y182+4*PI())/3)</f>
        <v>-0.25572638771490008</v>
      </c>
      <c r="AI182" s="11">
        <f>'OddsRatio_working_3-way'!U182/(3*'OddsRatio_working_3-way'!X182^(1/3))*SIN(('OddsRatio_working_3-way'!Y182)/3)</f>
        <v>-1.0686372971959016E-2</v>
      </c>
      <c r="AJ182" s="11">
        <f>'OddsRatio_working_3-way'!U182/(3*'OddsRatio_working_3-way'!X182^(1/3))*SIN(('OddsRatio_working_3-way'!Y182+2*PI())/3)</f>
        <v>-0.45361746933022318</v>
      </c>
      <c r="AK182" s="11">
        <f>'OddsRatio_working_3-way'!U182/(3*'OddsRatio_working_3-way'!X182^(1/3))*SIN(('OddsRatio_working_3-way'!Y182+4*PI())/3)</f>
        <v>0.46430384230218202</v>
      </c>
      <c r="AL182" s="11">
        <f>'OddsRatio_working_3-way'!Z182+'OddsRatio_working_3-way'!AF182</f>
        <v>1.0599242327317273</v>
      </c>
      <c r="AM182" s="11">
        <f>'OddsRatio_working_3-way'!AA182+'OddsRatio_working_3-way'!AG182</f>
        <v>-0.54847145730192726</v>
      </c>
      <c r="AN182" s="11">
        <f>'OddsRatio_working_3-way'!AB182+'OddsRatio_working_3-way'!AH182</f>
        <v>-0.51145277542980017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1.0599242327317273</v>
      </c>
      <c r="AS182" s="11">
        <f>IF(('OddsRatio_working_3-way'!X182=0),IF(Q182&gt;0,-Q182^(1/3),(-Q182)^(1/3)),'OddsRatio_working_3-way'!AM182-'OddsRatio_working_3-way'!R182/3)</f>
        <v>-0.54847145730192726</v>
      </c>
      <c r="AT182" s="11">
        <f>IF(('OddsRatio_working_3-way'!X182=0),IF(Q182&gt;0,-Q182^(1/3),(-Q182)^(1/3)),'OddsRatio_working_3-way'!AN182-'OddsRatio_working_3-way'!R182/3)</f>
        <v>-0.51145277542980017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1.83</v>
      </c>
      <c r="B183" s="4">
        <f>IF('True_Odds_Calculator_3-way'!B184="","",'True_Odds_Calculator_3-way'!B184)</f>
        <v>3.34</v>
      </c>
      <c r="C183" s="4">
        <f>IF('True_Odds_Calculator_3-way'!C184="","",'True_Odds_Calculator_3-way'!C184)</f>
        <v>5.1100000000000003</v>
      </c>
      <c r="D183" s="9">
        <f t="shared" si="39"/>
        <v>0.52950861137753258</v>
      </c>
      <c r="E183" s="9">
        <f t="shared" si="40"/>
        <v>0.28530262635700387</v>
      </c>
      <c r="F183" s="9">
        <f t="shared" si="41"/>
        <v>0.18518876226546374</v>
      </c>
      <c r="G183" s="9">
        <f t="shared" si="42"/>
        <v>1.0705342322028879</v>
      </c>
      <c r="H183" s="9">
        <f t="shared" si="43"/>
        <v>1.8885434127283973</v>
      </c>
      <c r="I183" s="9">
        <f t="shared" si="44"/>
        <v>3.505050103354757</v>
      </c>
      <c r="J183" s="9">
        <f t="shared" si="45"/>
        <v>5.3998956943538694</v>
      </c>
      <c r="K183" s="11">
        <f t="shared" si="46"/>
        <v>0.54644808743169393</v>
      </c>
      <c r="L183" s="11">
        <f t="shared" si="47"/>
        <v>0.29940119760479045</v>
      </c>
      <c r="M183" s="11">
        <f t="shared" si="48"/>
        <v>0.19569471624266144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-0.2555743794564157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0.23308424695634555</v>
      </c>
      <c r="Q183" s="11">
        <f>2*'OddsRatio_working_3-way'!K183*'OddsRatio_working_3-way'!L183*'OddsRatio_working_3-way'!M183</f>
        <v>6.403413377921581E-2</v>
      </c>
      <c r="R183" s="11">
        <f t="shared" si="49"/>
        <v>0</v>
      </c>
      <c r="S183" s="11">
        <f t="shared" si="50"/>
        <v>-0.91200161554571824</v>
      </c>
      <c r="T183" s="11">
        <f t="shared" si="51"/>
        <v>-0.25054989438069181</v>
      </c>
      <c r="U183" s="11">
        <f>'OddsRatio_working_3-way'!S183-'OddsRatio_working_3-way'!R183^2/3</f>
        <v>-0.91200161554571824</v>
      </c>
      <c r="V183" s="11">
        <f>'OddsRatio_working_3-way'!S183*'OddsRatio_working_3-way'!R183/3-2*'OddsRatio_working_3-way'!R183^3/27-'OddsRatio_working_3-way'!T183</f>
        <v>0.25054989438069181</v>
      </c>
      <c r="W183" s="11">
        <f>'OddsRatio_working_3-way'!V183^2+4*'OddsRatio_working_3-way'!U183^3/27</f>
        <v>-4.960320363597448E-2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0.16761447820083317</v>
      </c>
      <c r="Y183" s="11">
        <f>IF('OddsRatio_working_3-way'!W183&gt;=0,IF('OddsRatio_working_3-way'!V183+SQRT('OddsRatio_working_3-way'!W183)&gt;0,0,PI()),ACOS('OddsRatio_working_3-way'!V183/(2*'OddsRatio_working_3-way'!X183)))</f>
        <v>0.72665738912141575</v>
      </c>
      <c r="Z183" s="11">
        <f>'OddsRatio_working_3-way'!X183^(1/3)*COS('OddsRatio_working_3-way'!Y183/3)</f>
        <v>0.53526711610144395</v>
      </c>
      <c r="AA183" s="11">
        <f>'OddsRatio_working_3-way'!X183^(1/3)*COS(('OddsRatio_working_3-way'!Y183+2*PI())/3)</f>
        <v>-0.38216407669864416</v>
      </c>
      <c r="AB183" s="11">
        <f>'OddsRatio_working_3-way'!X183^(1/3)*COS(('OddsRatio_working_3-way'!Y183+4*PI())/3)</f>
        <v>-0.1531030394027999</v>
      </c>
      <c r="AC183" s="11">
        <f>'OddsRatio_working_3-way'!X183^(1/3)*SIN('OddsRatio_working_3-way'!Y183/3)</f>
        <v>0.13224845154361067</v>
      </c>
      <c r="AD183" s="11">
        <f>'OddsRatio_working_3-way'!X183^(1/3)*SIN(('OddsRatio_working_3-way'!Y183+2*PI())/3)</f>
        <v>0.39743069458247965</v>
      </c>
      <c r="AE183" s="11">
        <f>'OddsRatio_working_3-way'!X183^(1/3)*SIN(('OddsRatio_working_3-way'!Y183+4*PI())/3)</f>
        <v>-0.52967914612609035</v>
      </c>
      <c r="AF183" s="11">
        <f>-'OddsRatio_working_3-way'!U183/(3*'OddsRatio_working_3-way'!X183^(1/3))*COS(('OddsRatio_working_3-way'!Y183)/3)</f>
        <v>0.53526711610144395</v>
      </c>
      <c r="AG183" s="11">
        <f>-'OddsRatio_working_3-way'!U183/(3*'OddsRatio_working_3-way'!X183^(1/3))*COS(('OddsRatio_working_3-way'!Y183+2*PI())/3)</f>
        <v>-0.38216407669864416</v>
      </c>
      <c r="AH183" s="11">
        <f>-'OddsRatio_working_3-way'!U183/(3*'OddsRatio_working_3-way'!X183^(1/3))*COS(('OddsRatio_working_3-way'!Y183+4*PI())/3)</f>
        <v>-0.1531030394027999</v>
      </c>
      <c r="AI183" s="11">
        <f>'OddsRatio_working_3-way'!U183/(3*'OddsRatio_working_3-way'!X183^(1/3))*SIN(('OddsRatio_working_3-way'!Y183)/3)</f>
        <v>-0.13224845154361067</v>
      </c>
      <c r="AJ183" s="11">
        <f>'OddsRatio_working_3-way'!U183/(3*'OddsRatio_working_3-way'!X183^(1/3))*SIN(('OddsRatio_working_3-way'!Y183+2*PI())/3)</f>
        <v>-0.39743069458247965</v>
      </c>
      <c r="AK183" s="11">
        <f>'OddsRatio_working_3-way'!U183/(3*'OddsRatio_working_3-way'!X183^(1/3))*SIN(('OddsRatio_working_3-way'!Y183+4*PI())/3)</f>
        <v>0.52967914612609035</v>
      </c>
      <c r="AL183" s="11">
        <f>'OddsRatio_working_3-way'!Z183+'OddsRatio_working_3-way'!AF183</f>
        <v>1.0705342322028879</v>
      </c>
      <c r="AM183" s="11">
        <f>'OddsRatio_working_3-way'!AA183+'OddsRatio_working_3-way'!AG183</f>
        <v>-0.76432815339728832</v>
      </c>
      <c r="AN183" s="11">
        <f>'OddsRatio_working_3-way'!AB183+'OddsRatio_working_3-way'!AH183</f>
        <v>-0.3062060788055998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1.0705342322028879</v>
      </c>
      <c r="AS183" s="11">
        <f>IF(('OddsRatio_working_3-way'!X183=0),IF(Q183&gt;0,-Q183^(1/3),(-Q183)^(1/3)),'OddsRatio_working_3-way'!AM183-'OddsRatio_working_3-way'!R183/3)</f>
        <v>-0.76432815339728832</v>
      </c>
      <c r="AT183" s="11">
        <f>IF(('OddsRatio_working_3-way'!X183=0),IF(Q183&gt;0,-Q183^(1/3),(-Q183)^(1/3)),'OddsRatio_working_3-way'!AN183-'OddsRatio_working_3-way'!R183/3)</f>
        <v>-0.3062060788055998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2.82</v>
      </c>
      <c r="B184" s="4">
        <f>IF('True_Odds_Calculator_3-way'!B185="","",'True_Odds_Calculator_3-way'!B185)</f>
        <v>2.97</v>
      </c>
      <c r="C184" s="4">
        <f>IF('True_Odds_Calculator_3-way'!C185="","",'True_Odds_Calculator_3-way'!C185)</f>
        <v>2.88</v>
      </c>
      <c r="D184" s="9">
        <f t="shared" si="39"/>
        <v>0.34161332377933085</v>
      </c>
      <c r="E184" s="9">
        <f t="shared" si="40"/>
        <v>0.32403057019906306</v>
      </c>
      <c r="F184" s="9">
        <f t="shared" si="41"/>
        <v>0.33435610602160609</v>
      </c>
      <c r="G184" s="9">
        <f t="shared" si="42"/>
        <v>1.0589485123069875</v>
      </c>
      <c r="H184" s="9">
        <f t="shared" si="43"/>
        <v>2.9272862923987173</v>
      </c>
      <c r="I184" s="9">
        <f t="shared" si="44"/>
        <v>3.0861285692447655</v>
      </c>
      <c r="J184" s="9">
        <f t="shared" si="45"/>
        <v>2.9908232031371367</v>
      </c>
      <c r="K184" s="11">
        <f t="shared" si="46"/>
        <v>0.3546099290780142</v>
      </c>
      <c r="L184" s="11">
        <f t="shared" si="47"/>
        <v>0.33670033670033667</v>
      </c>
      <c r="M184" s="11">
        <f t="shared" si="48"/>
        <v>0.34722222222222221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-0.27944569148272858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0.23506339995701697</v>
      </c>
      <c r="Q184" s="11">
        <f>2*'OddsRatio_working_3-way'!K184*'OddsRatio_working_3-way'!L184*'OddsRatio_working_3-way'!M184</f>
        <v>8.2914779526284635E-2</v>
      </c>
      <c r="R184" s="11">
        <f t="shared" si="49"/>
        <v>0</v>
      </c>
      <c r="S184" s="11">
        <f t="shared" si="50"/>
        <v>-0.84117739912102141</v>
      </c>
      <c r="T184" s="11">
        <f t="shared" si="51"/>
        <v>-0.29671160462822621</v>
      </c>
      <c r="U184" s="11">
        <f>'OddsRatio_working_3-way'!S184-'OddsRatio_working_3-way'!R184^2/3</f>
        <v>-0.84117739912102141</v>
      </c>
      <c r="V184" s="11">
        <f>'OddsRatio_working_3-way'!S184*'OddsRatio_working_3-way'!R184/3-2*'OddsRatio_working_3-way'!R184^3/27-'OddsRatio_working_3-way'!T184</f>
        <v>0.29671160462822621</v>
      </c>
      <c r="W184" s="11">
        <f>'OddsRatio_working_3-way'!V184^2+4*'OddsRatio_working_3-way'!U184^3/27</f>
        <v>-1.3997382541262871E-4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0.14847369307933767</v>
      </c>
      <c r="Y184" s="11">
        <f>IF('OddsRatio_working_3-way'!W184&gt;=0,IF('OddsRatio_working_3-way'!V184+SQRT('OddsRatio_working_3-way'!W184)&gt;0,0,PI()),ACOS('OddsRatio_working_3-way'!V184/(2*'OddsRatio_working_3-way'!X184)))</f>
        <v>3.9852803354189836E-2</v>
      </c>
      <c r="Z184" s="11">
        <f>'OddsRatio_working_3-way'!X184^(1/3)*COS('OddsRatio_working_3-way'!Y184/3)</f>
        <v>0.52947425615349375</v>
      </c>
      <c r="AA184" s="11">
        <f>'OddsRatio_working_3-way'!X184^(1/3)*COS(('OddsRatio_working_3-way'!Y184+2*PI())/3)</f>
        <v>-0.27082883007895608</v>
      </c>
      <c r="AB184" s="11">
        <f>'OddsRatio_working_3-way'!X184^(1/3)*COS(('OddsRatio_working_3-way'!Y184+4*PI())/3)</f>
        <v>-0.25864542607453778</v>
      </c>
      <c r="AC184" s="11">
        <f>'OddsRatio_working_3-way'!X184^(1/3)*SIN('OddsRatio_working_3-way'!Y184/3)</f>
        <v>7.0340915815970059E-3</v>
      </c>
      <c r="AD184" s="11">
        <f>'OddsRatio_working_3-way'!X184^(1/3)*SIN(('OddsRatio_working_3-way'!Y184+2*PI())/3)</f>
        <v>0.45502111068799628</v>
      </c>
      <c r="AE184" s="11">
        <f>'OddsRatio_working_3-way'!X184^(1/3)*SIN(('OddsRatio_working_3-way'!Y184+4*PI())/3)</f>
        <v>-0.46205520226959312</v>
      </c>
      <c r="AF184" s="11">
        <f>-'OddsRatio_working_3-way'!U184/(3*'OddsRatio_working_3-way'!X184^(1/3))*COS(('OddsRatio_working_3-way'!Y184)/3)</f>
        <v>0.52947425615349375</v>
      </c>
      <c r="AG184" s="11">
        <f>-'OddsRatio_working_3-way'!U184/(3*'OddsRatio_working_3-way'!X184^(1/3))*COS(('OddsRatio_working_3-way'!Y184+2*PI())/3)</f>
        <v>-0.27082883007895608</v>
      </c>
      <c r="AH184" s="11">
        <f>-'OddsRatio_working_3-way'!U184/(3*'OddsRatio_working_3-way'!X184^(1/3))*COS(('OddsRatio_working_3-way'!Y184+4*PI())/3)</f>
        <v>-0.25864542607453778</v>
      </c>
      <c r="AI184" s="11">
        <f>'OddsRatio_working_3-way'!U184/(3*'OddsRatio_working_3-way'!X184^(1/3))*SIN(('OddsRatio_working_3-way'!Y184)/3)</f>
        <v>-7.0340915815970059E-3</v>
      </c>
      <c r="AJ184" s="11">
        <f>'OddsRatio_working_3-way'!U184/(3*'OddsRatio_working_3-way'!X184^(1/3))*SIN(('OddsRatio_working_3-way'!Y184+2*PI())/3)</f>
        <v>-0.45502111068799628</v>
      </c>
      <c r="AK184" s="11">
        <f>'OddsRatio_working_3-way'!U184/(3*'OddsRatio_working_3-way'!X184^(1/3))*SIN(('OddsRatio_working_3-way'!Y184+4*PI())/3)</f>
        <v>0.46205520226959312</v>
      </c>
      <c r="AL184" s="11">
        <f>'OddsRatio_working_3-way'!Z184+'OddsRatio_working_3-way'!AF184</f>
        <v>1.0589485123069875</v>
      </c>
      <c r="AM184" s="11">
        <f>'OddsRatio_working_3-way'!AA184+'OddsRatio_working_3-way'!AG184</f>
        <v>-0.54165766015791217</v>
      </c>
      <c r="AN184" s="11">
        <f>'OddsRatio_working_3-way'!AB184+'OddsRatio_working_3-way'!AH184</f>
        <v>-0.51729085214907555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1.0589485123069875</v>
      </c>
      <c r="AS184" s="11">
        <f>IF(('OddsRatio_working_3-way'!X184=0),IF(Q184&gt;0,-Q184^(1/3),(-Q184)^(1/3)),'OddsRatio_working_3-way'!AM184-'OddsRatio_working_3-way'!R184/3)</f>
        <v>-0.54165766015791217</v>
      </c>
      <c r="AT184" s="11">
        <f>IF(('OddsRatio_working_3-way'!X184=0),IF(Q184&gt;0,-Q184^(1/3),(-Q184)^(1/3)),'OddsRatio_working_3-way'!AN184-'OddsRatio_working_3-way'!R184/3)</f>
        <v>-0.51729085214907555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2.81</v>
      </c>
      <c r="B185" s="4">
        <f>IF('True_Odds_Calculator_3-way'!B186="","",'True_Odds_Calculator_3-way'!B186)</f>
        <v>2.98</v>
      </c>
      <c r="C185" s="4">
        <f>IF('True_Odds_Calculator_3-way'!C186="","",'True_Odds_Calculator_3-way'!C186)</f>
        <v>2.88</v>
      </c>
      <c r="D185" s="9">
        <f t="shared" si="39"/>
        <v>0.34280890233609868</v>
      </c>
      <c r="E185" s="9">
        <f t="shared" si="40"/>
        <v>0.32287914490983727</v>
      </c>
      <c r="F185" s="9">
        <f t="shared" si="41"/>
        <v>0.33431195275406411</v>
      </c>
      <c r="G185" s="9">
        <f t="shared" si="42"/>
        <v>1.0591586209106607</v>
      </c>
      <c r="H185" s="9">
        <f t="shared" si="43"/>
        <v>2.9170771038482957</v>
      </c>
      <c r="I185" s="9">
        <f t="shared" si="44"/>
        <v>3.0971340694031078</v>
      </c>
      <c r="J185" s="9">
        <f t="shared" si="45"/>
        <v>2.9912182073120426</v>
      </c>
      <c r="K185" s="11">
        <f t="shared" si="46"/>
        <v>0.35587188612099646</v>
      </c>
      <c r="L185" s="11">
        <f t="shared" si="47"/>
        <v>0.33557046979865773</v>
      </c>
      <c r="M185" s="11">
        <f t="shared" si="48"/>
        <v>0.34722222222222221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-0.27937435811698397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0.23510831402708449</v>
      </c>
      <c r="Q185" s="11">
        <f>2*'OddsRatio_working_3-way'!K185*'OddsRatio_working_3-way'!L185*'OddsRatio_working_3-way'!M185</f>
        <v>8.293062223177583E-2</v>
      </c>
      <c r="R185" s="11">
        <f t="shared" si="49"/>
        <v>0</v>
      </c>
      <c r="S185" s="11">
        <f t="shared" si="50"/>
        <v>-0.84155294570246952</v>
      </c>
      <c r="T185" s="11">
        <f t="shared" si="51"/>
        <v>-0.29684407255819029</v>
      </c>
      <c r="U185" s="11">
        <f>'OddsRatio_working_3-way'!S185-'OddsRatio_working_3-way'!R185^2/3</f>
        <v>-0.84155294570246952</v>
      </c>
      <c r="V185" s="11">
        <f>'OddsRatio_working_3-way'!S185*'OddsRatio_working_3-way'!R185/3-2*'OddsRatio_working_3-way'!R185^3/27-'OddsRatio_working_3-way'!T185</f>
        <v>0.29684407255819029</v>
      </c>
      <c r="W185" s="11">
        <f>'OddsRatio_working_3-way'!V185^2+4*'OddsRatio_working_3-way'!U185^3/27</f>
        <v>-1.7950125993128341E-4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0.14857313407280556</v>
      </c>
      <c r="Y185" s="11">
        <f>IF('OddsRatio_working_3-way'!W185&gt;=0,IF('OddsRatio_working_3-way'!V185+SQRT('OddsRatio_working_3-way'!W185)&gt;0,0,PI()),ACOS('OddsRatio_working_3-way'!V185/(2*'OddsRatio_working_3-way'!X185)))</f>
        <v>4.5103550461879083E-2</v>
      </c>
      <c r="Z185" s="11">
        <f>'OddsRatio_working_3-way'!X185^(1/3)*COS('OddsRatio_working_3-way'!Y185/3)</f>
        <v>0.52957931045533035</v>
      </c>
      <c r="AA185" s="11">
        <f>'OddsRatio_working_3-way'!X185^(1/3)*COS(('OddsRatio_working_3-way'!Y185+2*PI())/3)</f>
        <v>-0.2716854422646891</v>
      </c>
      <c r="AB185" s="11">
        <f>'OddsRatio_working_3-way'!X185^(1/3)*COS(('OddsRatio_working_3-way'!Y185+4*PI())/3)</f>
        <v>-0.25789386819064086</v>
      </c>
      <c r="AC185" s="11">
        <f>'OddsRatio_working_3-way'!X185^(1/3)*SIN('OddsRatio_working_3-way'!Y185/3)</f>
        <v>7.9625690042004031E-3</v>
      </c>
      <c r="AD185" s="11">
        <f>'OddsRatio_working_3-way'!X185^(1/3)*SIN(('OddsRatio_working_3-way'!Y185+2*PI())/3)</f>
        <v>0.45464785167086191</v>
      </c>
      <c r="AE185" s="11">
        <f>'OddsRatio_working_3-way'!X185^(1/3)*SIN(('OddsRatio_working_3-way'!Y185+4*PI())/3)</f>
        <v>-0.46261042067506231</v>
      </c>
      <c r="AF185" s="11">
        <f>-'OddsRatio_working_3-way'!U185/(3*'OddsRatio_working_3-way'!X185^(1/3))*COS(('OddsRatio_working_3-way'!Y185)/3)</f>
        <v>0.52957931045533047</v>
      </c>
      <c r="AG185" s="11">
        <f>-'OddsRatio_working_3-way'!U185/(3*'OddsRatio_working_3-way'!X185^(1/3))*COS(('OddsRatio_working_3-way'!Y185+2*PI())/3)</f>
        <v>-0.27168544226468916</v>
      </c>
      <c r="AH185" s="11">
        <f>-'OddsRatio_working_3-way'!U185/(3*'OddsRatio_working_3-way'!X185^(1/3))*COS(('OddsRatio_working_3-way'!Y185+4*PI())/3)</f>
        <v>-0.25789386819064092</v>
      </c>
      <c r="AI185" s="11">
        <f>'OddsRatio_working_3-way'!U185/(3*'OddsRatio_working_3-way'!X185^(1/3))*SIN(('OddsRatio_working_3-way'!Y185)/3)</f>
        <v>-7.9625690042004049E-3</v>
      </c>
      <c r="AJ185" s="11">
        <f>'OddsRatio_working_3-way'!U185/(3*'OddsRatio_working_3-way'!X185^(1/3))*SIN(('OddsRatio_working_3-way'!Y185+2*PI())/3)</f>
        <v>-0.45464785167086202</v>
      </c>
      <c r="AK185" s="11">
        <f>'OddsRatio_working_3-way'!U185/(3*'OddsRatio_working_3-way'!X185^(1/3))*SIN(('OddsRatio_working_3-way'!Y185+4*PI())/3)</f>
        <v>0.46261042067506242</v>
      </c>
      <c r="AL185" s="11">
        <f>'OddsRatio_working_3-way'!Z185+'OddsRatio_working_3-way'!AF185</f>
        <v>1.0591586209106607</v>
      </c>
      <c r="AM185" s="11">
        <f>'OddsRatio_working_3-way'!AA185+'OddsRatio_working_3-way'!AG185</f>
        <v>-0.54337088452937832</v>
      </c>
      <c r="AN185" s="11">
        <f>'OddsRatio_working_3-way'!AB185+'OddsRatio_working_3-way'!AH185</f>
        <v>-0.51578773638128173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1.0591586209106607</v>
      </c>
      <c r="AS185" s="11">
        <f>IF(('OddsRatio_working_3-way'!X185=0),IF(Q185&gt;0,-Q185^(1/3),(-Q185)^(1/3)),'OddsRatio_working_3-way'!AM185-'OddsRatio_working_3-way'!R185/3)</f>
        <v>-0.54337088452937832</v>
      </c>
      <c r="AT185" s="11">
        <f>IF(('OddsRatio_working_3-way'!X185=0),IF(Q185&gt;0,-Q185^(1/3),(-Q185)^(1/3)),'OddsRatio_working_3-way'!AN185-'OddsRatio_working_3-way'!R185/3)</f>
        <v>-0.51578773638128173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1.76</v>
      </c>
      <c r="B186" s="4">
        <f>IF('True_Odds_Calculator_3-way'!B187="","",'True_Odds_Calculator_3-way'!B187)</f>
        <v>3.43</v>
      </c>
      <c r="C186" s="4">
        <f>IF('True_Odds_Calculator_3-way'!C187="","",'True_Odds_Calculator_3-way'!C187)</f>
        <v>5.47</v>
      </c>
      <c r="D186" s="9">
        <f t="shared" si="39"/>
        <v>0.55058770926302036</v>
      </c>
      <c r="E186" s="9">
        <f t="shared" si="40"/>
        <v>0.27702186498696812</v>
      </c>
      <c r="F186" s="9">
        <f t="shared" si="41"/>
        <v>0.17239042575001137</v>
      </c>
      <c r="G186" s="9">
        <f t="shared" si="42"/>
        <v>1.0740013835171567</v>
      </c>
      <c r="H186" s="9">
        <f t="shared" si="43"/>
        <v>1.8162410514730389</v>
      </c>
      <c r="I186" s="9">
        <f t="shared" si="44"/>
        <v>3.6098233619466926</v>
      </c>
      <c r="J186" s="9">
        <f t="shared" si="45"/>
        <v>5.8007861843216899</v>
      </c>
      <c r="K186" s="11">
        <f t="shared" si="46"/>
        <v>0.56818181818181823</v>
      </c>
      <c r="L186" s="11">
        <f t="shared" si="47"/>
        <v>0.29154518950437314</v>
      </c>
      <c r="M186" s="11">
        <f t="shared" si="48"/>
        <v>0.18281535648994515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-0.24999612371361801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0.23197151317137882</v>
      </c>
      <c r="Q186" s="11">
        <f>2*'OddsRatio_working_3-way'!K186*'OddsRatio_working_3-way'!L186*'OddsRatio_working_3-way'!M186</f>
        <v>6.0566974718375681E-2</v>
      </c>
      <c r="R186" s="11">
        <f t="shared" si="49"/>
        <v>0</v>
      </c>
      <c r="S186" s="11">
        <f t="shared" si="50"/>
        <v>-0.92790043991687166</v>
      </c>
      <c r="T186" s="11">
        <f t="shared" si="51"/>
        <v>-0.24227165533077594</v>
      </c>
      <c r="U186" s="11">
        <f>'OddsRatio_working_3-way'!S186-'OddsRatio_working_3-way'!R186^2/3</f>
        <v>-0.92790043991687166</v>
      </c>
      <c r="V186" s="11">
        <f>'OddsRatio_working_3-way'!S186*'OddsRatio_working_3-way'!R186/3-2*'OddsRatio_working_3-way'!R186^3/27-'OddsRatio_working_3-way'!T186</f>
        <v>0.24227165533077594</v>
      </c>
      <c r="W186" s="11">
        <f>'OddsRatio_working_3-way'!V186^2+4*'OddsRatio_working_3-way'!U186^3/27</f>
        <v>-5.9663194792577534E-2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0.17201653246802459</v>
      </c>
      <c r="Y186" s="11">
        <f>IF('OddsRatio_working_3-way'!W186&gt;=0,IF('OddsRatio_working_3-way'!V186+SQRT('OddsRatio_working_3-way'!W186)&gt;0,0,PI()),ACOS('OddsRatio_working_3-way'!V186/(2*'OddsRatio_working_3-way'!X186)))</f>
        <v>0.78948594988277343</v>
      </c>
      <c r="Z186" s="11">
        <f>'OddsRatio_working_3-way'!X186^(1/3)*COS('OddsRatio_working_3-way'!Y186/3)</f>
        <v>0.53700069175857834</v>
      </c>
      <c r="AA186" s="11">
        <f>'OddsRatio_working_3-way'!X186^(1/3)*COS(('OddsRatio_working_3-way'!Y186+2*PI())/3)</f>
        <v>-0.39379121852101118</v>
      </c>
      <c r="AB186" s="11">
        <f>'OddsRatio_working_3-way'!X186^(1/3)*COS(('OddsRatio_working_3-way'!Y186+4*PI())/3)</f>
        <v>-0.14320947323756686</v>
      </c>
      <c r="AC186" s="11">
        <f>'OddsRatio_working_3-way'!X186^(1/3)*SIN('OddsRatio_working_3-way'!Y186/3)</f>
        <v>0.14467343809340272</v>
      </c>
      <c r="AD186" s="11">
        <f>'OddsRatio_working_3-way'!X186^(1/3)*SIN(('OddsRatio_working_3-way'!Y186+2*PI())/3)</f>
        <v>0.39271952186604442</v>
      </c>
      <c r="AE186" s="11">
        <f>'OddsRatio_working_3-way'!X186^(1/3)*SIN(('OddsRatio_working_3-way'!Y186+4*PI())/3)</f>
        <v>-0.53739295995944714</v>
      </c>
      <c r="AF186" s="11">
        <f>-'OddsRatio_working_3-way'!U186/(3*'OddsRatio_working_3-way'!X186^(1/3))*COS(('OddsRatio_working_3-way'!Y186)/3)</f>
        <v>0.53700069175857823</v>
      </c>
      <c r="AG186" s="11">
        <f>-'OddsRatio_working_3-way'!U186/(3*'OddsRatio_working_3-way'!X186^(1/3))*COS(('OddsRatio_working_3-way'!Y186+2*PI())/3)</f>
        <v>-0.39379121852101107</v>
      </c>
      <c r="AH186" s="11">
        <f>-'OddsRatio_working_3-way'!U186/(3*'OddsRatio_working_3-way'!X186^(1/3))*COS(('OddsRatio_working_3-way'!Y186+4*PI())/3)</f>
        <v>-0.14320947323756683</v>
      </c>
      <c r="AI186" s="11">
        <f>'OddsRatio_working_3-way'!U186/(3*'OddsRatio_working_3-way'!X186^(1/3))*SIN(('OddsRatio_working_3-way'!Y186)/3)</f>
        <v>-0.14467343809340269</v>
      </c>
      <c r="AJ186" s="11">
        <f>'OddsRatio_working_3-way'!U186/(3*'OddsRatio_working_3-way'!X186^(1/3))*SIN(('OddsRatio_working_3-way'!Y186+2*PI())/3)</f>
        <v>-0.39271952186604436</v>
      </c>
      <c r="AK186" s="11">
        <f>'OddsRatio_working_3-way'!U186/(3*'OddsRatio_working_3-way'!X186^(1/3))*SIN(('OddsRatio_working_3-way'!Y186+4*PI())/3)</f>
        <v>0.53739295995944703</v>
      </c>
      <c r="AL186" s="11">
        <f>'OddsRatio_working_3-way'!Z186+'OddsRatio_working_3-way'!AF186</f>
        <v>1.0740013835171567</v>
      </c>
      <c r="AM186" s="11">
        <f>'OddsRatio_working_3-way'!AA186+'OddsRatio_working_3-way'!AG186</f>
        <v>-0.78758243704202224</v>
      </c>
      <c r="AN186" s="11">
        <f>'OddsRatio_working_3-way'!AB186+'OddsRatio_working_3-way'!AH186</f>
        <v>-0.28641894647513366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1.0740013835171567</v>
      </c>
      <c r="AS186" s="11">
        <f>IF(('OddsRatio_working_3-way'!X186=0),IF(Q186&gt;0,-Q186^(1/3),(-Q186)^(1/3)),'OddsRatio_working_3-way'!AM186-'OddsRatio_working_3-way'!R186/3)</f>
        <v>-0.78758243704202224</v>
      </c>
      <c r="AT186" s="11">
        <f>IF(('OddsRatio_working_3-way'!X186=0),IF(Q186&gt;0,-Q186^(1/3),(-Q186)^(1/3)),'OddsRatio_working_3-way'!AN186-'OddsRatio_working_3-way'!R186/3)</f>
        <v>-0.28641894647513366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2.4500000000000002</v>
      </c>
      <c r="B187" s="4">
        <f>IF('True_Odds_Calculator_3-way'!B188="","",'True_Odds_Calculator_3-way'!B188)</f>
        <v>3.34</v>
      </c>
      <c r="C187" s="4">
        <f>IF('True_Odds_Calculator_3-way'!C188="","",'True_Odds_Calculator_3-way'!C188)</f>
        <v>3.13</v>
      </c>
      <c r="D187" s="9">
        <f t="shared" si="39"/>
        <v>0.39836604450205415</v>
      </c>
      <c r="E187" s="9">
        <f t="shared" si="40"/>
        <v>0.29093129350199409</v>
      </c>
      <c r="F187" s="9">
        <f t="shared" si="41"/>
        <v>0.3107026619959517</v>
      </c>
      <c r="G187" s="9">
        <f t="shared" si="42"/>
        <v>1.0415545577624865</v>
      </c>
      <c r="H187" s="9">
        <f t="shared" si="43"/>
        <v>2.5102541087556061</v>
      </c>
      <c r="I187" s="9">
        <f t="shared" si="44"/>
        <v>3.437237665164218</v>
      </c>
      <c r="J187" s="9">
        <f t="shared" si="45"/>
        <v>3.2185112080340961</v>
      </c>
      <c r="K187" s="11">
        <f t="shared" si="46"/>
        <v>0.4081632653061224</v>
      </c>
      <c r="L187" s="11">
        <f t="shared" si="47"/>
        <v>0.29940119760479045</v>
      </c>
      <c r="M187" s="11">
        <f t="shared" si="48"/>
        <v>0.31948881789137379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-0.28216722973170838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0.23113452302541038</v>
      </c>
      <c r="Q187" s="11">
        <f>2*'OddsRatio_working_3-way'!K187*'OddsRatio_working_3-way'!L187*'OddsRatio_working_3-way'!M187</f>
        <v>7.8085987508584573E-2</v>
      </c>
      <c r="R187" s="11">
        <f t="shared" si="49"/>
        <v>0</v>
      </c>
      <c r="S187" s="11">
        <f t="shared" si="50"/>
        <v>-0.81914020719265956</v>
      </c>
      <c r="T187" s="11">
        <f t="shared" si="51"/>
        <v>-0.27673655648400658</v>
      </c>
      <c r="U187" s="11">
        <f>'OddsRatio_working_3-way'!S187-'OddsRatio_working_3-way'!R187^2/3</f>
        <v>-0.81914020719265956</v>
      </c>
      <c r="V187" s="11">
        <f>'OddsRatio_working_3-way'!S187*'OddsRatio_working_3-way'!R187/3-2*'OddsRatio_working_3-way'!R187^3/27-'OddsRatio_working_3-way'!T187</f>
        <v>0.27673655648400658</v>
      </c>
      <c r="W187" s="11">
        <f>'OddsRatio_working_3-way'!V187^2+4*'OddsRatio_working_3-way'!U187^3/27</f>
        <v>-4.8443514687621647E-3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0.14267749749293679</v>
      </c>
      <c r="Y187" s="11">
        <f>IF('OddsRatio_working_3-way'!W187&gt;=0,IF('OddsRatio_working_3-way'!V187+SQRT('OddsRatio_working_3-way'!W187)&gt;0,0,PI()),ACOS('OddsRatio_working_3-way'!V187/(2*'OddsRatio_working_3-way'!X187)))</f>
        <v>0.24639717293993191</v>
      </c>
      <c r="Z187" s="11">
        <f>'OddsRatio_working_3-way'!X187^(1/3)*COS('OddsRatio_working_3-way'!Y187/3)</f>
        <v>0.52077727888124326</v>
      </c>
      <c r="AA187" s="11">
        <f>'OddsRatio_working_3-way'!X187^(1/3)*COS(('OddsRatio_working_3-way'!Y187+2*PI())/3)</f>
        <v>-0.29751438723040763</v>
      </c>
      <c r="AB187" s="11">
        <f>'OddsRatio_working_3-way'!X187^(1/3)*COS(('OddsRatio_working_3-way'!Y187+4*PI())/3)</f>
        <v>-0.22326289165083552</v>
      </c>
      <c r="AC187" s="11">
        <f>'OddsRatio_working_3-way'!X187^(1/3)*SIN('OddsRatio_working_3-way'!Y187/3)</f>
        <v>4.2869120960598292E-2</v>
      </c>
      <c r="AD187" s="11">
        <f>'OddsRatio_working_3-way'!X187^(1/3)*SIN(('OddsRatio_working_3-way'!Y187+2*PI())/3)</f>
        <v>0.42957179274459079</v>
      </c>
      <c r="AE187" s="11">
        <f>'OddsRatio_working_3-way'!X187^(1/3)*SIN(('OddsRatio_working_3-way'!Y187+4*PI())/3)</f>
        <v>-0.47244091370518898</v>
      </c>
      <c r="AF187" s="11">
        <f>-'OddsRatio_working_3-way'!U187/(3*'OddsRatio_working_3-way'!X187^(1/3))*COS(('OddsRatio_working_3-way'!Y187)/3)</f>
        <v>0.52077727888124314</v>
      </c>
      <c r="AG187" s="11">
        <f>-'OddsRatio_working_3-way'!U187/(3*'OddsRatio_working_3-way'!X187^(1/3))*COS(('OddsRatio_working_3-way'!Y187+2*PI())/3)</f>
        <v>-0.29751438723040757</v>
      </c>
      <c r="AH187" s="11">
        <f>-'OddsRatio_working_3-way'!U187/(3*'OddsRatio_working_3-way'!X187^(1/3))*COS(('OddsRatio_working_3-way'!Y187+4*PI())/3)</f>
        <v>-0.22326289165083546</v>
      </c>
      <c r="AI187" s="11">
        <f>'OddsRatio_working_3-way'!U187/(3*'OddsRatio_working_3-way'!X187^(1/3))*SIN(('OddsRatio_working_3-way'!Y187)/3)</f>
        <v>-4.2869120960598285E-2</v>
      </c>
      <c r="AJ187" s="11">
        <f>'OddsRatio_working_3-way'!U187/(3*'OddsRatio_working_3-way'!X187^(1/3))*SIN(('OddsRatio_working_3-way'!Y187+2*PI())/3)</f>
        <v>-0.42957179274459067</v>
      </c>
      <c r="AK187" s="11">
        <f>'OddsRatio_working_3-way'!U187/(3*'OddsRatio_working_3-way'!X187^(1/3))*SIN(('OddsRatio_working_3-way'!Y187+4*PI())/3)</f>
        <v>0.47244091370518887</v>
      </c>
      <c r="AL187" s="11">
        <f>'OddsRatio_working_3-way'!Z187+'OddsRatio_working_3-way'!AF187</f>
        <v>1.0415545577624865</v>
      </c>
      <c r="AM187" s="11">
        <f>'OddsRatio_working_3-way'!AA187+'OddsRatio_working_3-way'!AG187</f>
        <v>-0.59502877446081515</v>
      </c>
      <c r="AN187" s="11">
        <f>'OddsRatio_working_3-way'!AB187+'OddsRatio_working_3-way'!AH187</f>
        <v>-0.44652578330167098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1.0415545577624865</v>
      </c>
      <c r="AS187" s="11">
        <f>IF(('OddsRatio_working_3-way'!X187=0),IF(Q187&gt;0,-Q187^(1/3),(-Q187)^(1/3)),'OddsRatio_working_3-way'!AM187-'OddsRatio_working_3-way'!R187/3)</f>
        <v>-0.59502877446081515</v>
      </c>
      <c r="AT187" s="11">
        <f>IF(('OddsRatio_working_3-way'!X187=0),IF(Q187&gt;0,-Q187^(1/3),(-Q187)^(1/3)),'OddsRatio_working_3-way'!AN187-'OddsRatio_working_3-way'!R187/3)</f>
        <v>-0.44652578330167098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1.69</v>
      </c>
      <c r="B188" s="4">
        <f>IF('True_Odds_Calculator_3-way'!B189="","",'True_Odds_Calculator_3-way'!B189)</f>
        <v>3.91</v>
      </c>
      <c r="C188" s="4">
        <f>IF('True_Odds_Calculator_3-way'!C189="","",'True_Odds_Calculator_3-way'!C189)</f>
        <v>5.45</v>
      </c>
      <c r="D188" s="9">
        <f t="shared" si="39"/>
        <v>0.57871279802268694</v>
      </c>
      <c r="E188" s="9">
        <f t="shared" si="40"/>
        <v>0.24569141131117983</v>
      </c>
      <c r="F188" s="9">
        <f t="shared" si="41"/>
        <v>0.17559579066613321</v>
      </c>
      <c r="G188" s="9">
        <f t="shared" si="42"/>
        <v>1.0550331086025604</v>
      </c>
      <c r="H188" s="9">
        <f t="shared" si="43"/>
        <v>1.7279728449357665</v>
      </c>
      <c r="I188" s="9">
        <f t="shared" si="44"/>
        <v>4.0701463460334502</v>
      </c>
      <c r="J188" s="9">
        <f t="shared" si="45"/>
        <v>5.6948973332813946</v>
      </c>
      <c r="K188" s="11">
        <f t="shared" si="46"/>
        <v>0.59171597633136097</v>
      </c>
      <c r="L188" s="11">
        <f t="shared" si="47"/>
        <v>0.25575447570332482</v>
      </c>
      <c r="M188" s="11">
        <f t="shared" si="48"/>
        <v>0.18348623853211007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-0.24810877610910809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0.22353005042199281</v>
      </c>
      <c r="Q188" s="11">
        <f>2*'OddsRatio_working_3-way'!K188*'OddsRatio_working_3-way'!L188*'OddsRatio_working_3-way'!M188</f>
        <v>5.5535416253911257E-2</v>
      </c>
      <c r="R188" s="11">
        <f t="shared" si="49"/>
        <v>0</v>
      </c>
      <c r="S188" s="11">
        <f t="shared" si="50"/>
        <v>-0.90093568606252539</v>
      </c>
      <c r="T188" s="11">
        <f t="shared" si="51"/>
        <v>-0.22383495305901252</v>
      </c>
      <c r="U188" s="11">
        <f>'OddsRatio_working_3-way'!S188-'OddsRatio_working_3-way'!R188^2/3</f>
        <v>-0.90093568606252539</v>
      </c>
      <c r="V188" s="11">
        <f>'OddsRatio_working_3-way'!S188*'OddsRatio_working_3-way'!R188/3-2*'OddsRatio_working_3-way'!R188^3/27-'OddsRatio_working_3-way'!T188</f>
        <v>0.22383495305901252</v>
      </c>
      <c r="W188" s="11">
        <f>'OddsRatio_working_3-way'!V188^2+4*'OddsRatio_working_3-way'!U188^3/27</f>
        <v>-5.8235111096304949E-2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0.16457308202378912</v>
      </c>
      <c r="Y188" s="11">
        <f>IF('OddsRatio_working_3-way'!W188&gt;=0,IF('OddsRatio_working_3-way'!V188+SQRT('OddsRatio_working_3-way'!W188)&gt;0,0,PI()),ACOS('OddsRatio_working_3-way'!V188/(2*'OddsRatio_working_3-way'!X188)))</f>
        <v>0.82296920899138193</v>
      </c>
      <c r="Z188" s="11">
        <f>'OddsRatio_working_3-way'!X188^(1/3)*COS('OddsRatio_working_3-way'!Y188/3)</f>
        <v>0.52751655430128019</v>
      </c>
      <c r="AA188" s="11">
        <f>'OddsRatio_working_3-way'!X188^(1/3)*COS(('OddsRatio_working_3-way'!Y188+2*PI())/3)</f>
        <v>-0.39232201705894276</v>
      </c>
      <c r="AB188" s="11">
        <f>'OddsRatio_working_3-way'!X188^(1/3)*COS(('OddsRatio_working_3-way'!Y188+4*PI())/3)</f>
        <v>-0.13519453724233785</v>
      </c>
      <c r="AC188" s="11">
        <f>'OddsRatio_working_3-way'!X188^(1/3)*SIN('OddsRatio_working_3-way'!Y188/3)</f>
        <v>0.14845261968816714</v>
      </c>
      <c r="AD188" s="11">
        <f>'OddsRatio_working_3-way'!X188^(1/3)*SIN(('OddsRatio_working_3-way'!Y188+2*PI())/3)</f>
        <v>0.38261642709765842</v>
      </c>
      <c r="AE188" s="11">
        <f>'OddsRatio_working_3-way'!X188^(1/3)*SIN(('OddsRatio_working_3-way'!Y188+4*PI())/3)</f>
        <v>-0.53106904678582545</v>
      </c>
      <c r="AF188" s="11">
        <f>-'OddsRatio_working_3-way'!U188/(3*'OddsRatio_working_3-way'!X188^(1/3))*COS(('OddsRatio_working_3-way'!Y188)/3)</f>
        <v>0.52751655430128019</v>
      </c>
      <c r="AG188" s="11">
        <f>-'OddsRatio_working_3-way'!U188/(3*'OddsRatio_working_3-way'!X188^(1/3))*COS(('OddsRatio_working_3-way'!Y188+2*PI())/3)</f>
        <v>-0.39232201705894276</v>
      </c>
      <c r="AH188" s="11">
        <f>-'OddsRatio_working_3-way'!U188/(3*'OddsRatio_working_3-way'!X188^(1/3))*COS(('OddsRatio_working_3-way'!Y188+4*PI())/3)</f>
        <v>-0.13519453724233785</v>
      </c>
      <c r="AI188" s="11">
        <f>'OddsRatio_working_3-way'!U188/(3*'OddsRatio_working_3-way'!X188^(1/3))*SIN(('OddsRatio_working_3-way'!Y188)/3)</f>
        <v>-0.14845261968816714</v>
      </c>
      <c r="AJ188" s="11">
        <f>'OddsRatio_working_3-way'!U188/(3*'OddsRatio_working_3-way'!X188^(1/3))*SIN(('OddsRatio_working_3-way'!Y188+2*PI())/3)</f>
        <v>-0.38261642709765842</v>
      </c>
      <c r="AK188" s="11">
        <f>'OddsRatio_working_3-way'!U188/(3*'OddsRatio_working_3-way'!X188^(1/3))*SIN(('OddsRatio_working_3-way'!Y188+4*PI())/3)</f>
        <v>0.53106904678582545</v>
      </c>
      <c r="AL188" s="11">
        <f>'OddsRatio_working_3-way'!Z188+'OddsRatio_working_3-way'!AF188</f>
        <v>1.0550331086025604</v>
      </c>
      <c r="AM188" s="11">
        <f>'OddsRatio_working_3-way'!AA188+'OddsRatio_working_3-way'!AG188</f>
        <v>-0.78464403411788552</v>
      </c>
      <c r="AN188" s="11">
        <f>'OddsRatio_working_3-way'!AB188+'OddsRatio_working_3-way'!AH188</f>
        <v>-0.2703890744846757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1.0550331086025604</v>
      </c>
      <c r="AS188" s="11">
        <f>IF(('OddsRatio_working_3-way'!X188=0),IF(Q188&gt;0,-Q188^(1/3),(-Q188)^(1/3)),'OddsRatio_working_3-way'!AM188-'OddsRatio_working_3-way'!R188/3)</f>
        <v>-0.78464403411788552</v>
      </c>
      <c r="AT188" s="11">
        <f>IF(('OddsRatio_working_3-way'!X188=0),IF(Q188&gt;0,-Q188^(1/3),(-Q188)^(1/3)),'OddsRatio_working_3-way'!AN188-'OddsRatio_working_3-way'!R188/3)</f>
        <v>-0.2703890744846757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3.11</v>
      </c>
      <c r="B189" s="4">
        <f>IF('True_Odds_Calculator_3-way'!B190="","",'True_Odds_Calculator_3-way'!B190)</f>
        <v>3.5</v>
      </c>
      <c r="C189" s="4">
        <f>IF('True_Odds_Calculator_3-way'!C190="","",'True_Odds_Calculator_3-way'!C190)</f>
        <v>2.38</v>
      </c>
      <c r="D189" s="9">
        <f t="shared" si="39"/>
        <v>0.31256736293904841</v>
      </c>
      <c r="E189" s="9">
        <f t="shared" si="40"/>
        <v>0.2773295859883021</v>
      </c>
      <c r="F189" s="9">
        <f t="shared" si="41"/>
        <v>0.41010305107264927</v>
      </c>
      <c r="G189" s="9">
        <f t="shared" si="42"/>
        <v>1.0423271811211376</v>
      </c>
      <c r="H189" s="9">
        <f t="shared" si="43"/>
        <v>3.1993103521656003</v>
      </c>
      <c r="I189" s="9">
        <f t="shared" si="44"/>
        <v>3.6058179528028447</v>
      </c>
      <c r="J189" s="9">
        <f t="shared" si="45"/>
        <v>2.4384115099471697</v>
      </c>
      <c r="K189" s="11">
        <f t="shared" si="46"/>
        <v>0.32154340836012862</v>
      </c>
      <c r="L189" s="11">
        <f t="shared" si="47"/>
        <v>0.2857142857142857</v>
      </c>
      <c r="M189" s="11">
        <f t="shared" si="48"/>
        <v>0.42016806722689076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-0.28099342630943036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0.23121788908489443</v>
      </c>
      <c r="Q189" s="11">
        <f>2*'OddsRatio_working_3-way'!K189*'OddsRatio_working_3-way'!L189*'OddsRatio_working_3-way'!M189</f>
        <v>7.7201298525841205E-2</v>
      </c>
      <c r="R189" s="11">
        <f t="shared" si="49"/>
        <v>0</v>
      </c>
      <c r="S189" s="11">
        <f t="shared" si="50"/>
        <v>-0.8228587128236835</v>
      </c>
      <c r="T189" s="11">
        <f t="shared" si="51"/>
        <v>-0.27474414451542017</v>
      </c>
      <c r="U189" s="11">
        <f>'OddsRatio_working_3-way'!S189-'OddsRatio_working_3-way'!R189^2/3</f>
        <v>-0.8228587128236835</v>
      </c>
      <c r="V189" s="11">
        <f>'OddsRatio_working_3-way'!S189*'OddsRatio_working_3-way'!R189/3-2*'OddsRatio_working_3-way'!R189^3/27-'OddsRatio_working_3-way'!T189</f>
        <v>0.27474414451542017</v>
      </c>
      <c r="W189" s="11">
        <f>'OddsRatio_working_3-way'!V189^2+4*'OddsRatio_working_3-way'!U189^3/27</f>
        <v>-7.0570954364127664E-3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0.14365013085786144</v>
      </c>
      <c r="Y189" s="11">
        <f>IF('OddsRatio_working_3-way'!W189&gt;=0,IF('OddsRatio_working_3-way'!V189+SQRT('OddsRatio_working_3-way'!W189)&gt;0,0,PI()),ACOS('OddsRatio_working_3-way'!V189/(2*'OddsRatio_working_3-way'!X189)))</f>
        <v>0.29673528331114829</v>
      </c>
      <c r="Z189" s="11">
        <f>'OddsRatio_working_3-way'!X189^(1/3)*COS('OddsRatio_working_3-way'!Y189/3)</f>
        <v>0.52116359056056882</v>
      </c>
      <c r="AA189" s="11">
        <f>'OddsRatio_working_3-way'!X189^(1/3)*COS(('OddsRatio_working_3-way'!Y189+2*PI())/3)</f>
        <v>-0.30537088001566065</v>
      </c>
      <c r="AB189" s="11">
        <f>'OddsRatio_working_3-way'!X189^(1/3)*COS(('OddsRatio_working_3-way'!Y189+4*PI())/3)</f>
        <v>-0.21579271054490831</v>
      </c>
      <c r="AC189" s="11">
        <f>'OddsRatio_working_3-way'!X189^(1/3)*SIN('OddsRatio_working_3-way'!Y189/3)</f>
        <v>5.1717980257452868E-2</v>
      </c>
      <c r="AD189" s="11">
        <f>'OddsRatio_working_3-way'!X189^(1/3)*SIN(('OddsRatio_working_3-way'!Y189+2*PI())/3)</f>
        <v>0.42548191882423803</v>
      </c>
      <c r="AE189" s="11">
        <f>'OddsRatio_working_3-way'!X189^(1/3)*SIN(('OddsRatio_working_3-way'!Y189+4*PI())/3)</f>
        <v>-0.4771998990816908</v>
      </c>
      <c r="AF189" s="11">
        <f>-'OddsRatio_working_3-way'!U189/(3*'OddsRatio_working_3-way'!X189^(1/3))*COS(('OddsRatio_working_3-way'!Y189)/3)</f>
        <v>0.52116359056056882</v>
      </c>
      <c r="AG189" s="11">
        <f>-'OddsRatio_working_3-way'!U189/(3*'OddsRatio_working_3-way'!X189^(1/3))*COS(('OddsRatio_working_3-way'!Y189+2*PI())/3)</f>
        <v>-0.30537088001566065</v>
      </c>
      <c r="AH189" s="11">
        <f>-'OddsRatio_working_3-way'!U189/(3*'OddsRatio_working_3-way'!X189^(1/3))*COS(('OddsRatio_working_3-way'!Y189+4*PI())/3)</f>
        <v>-0.21579271054490831</v>
      </c>
      <c r="AI189" s="11">
        <f>'OddsRatio_working_3-way'!U189/(3*'OddsRatio_working_3-way'!X189^(1/3))*SIN(('OddsRatio_working_3-way'!Y189)/3)</f>
        <v>-5.1717980257452868E-2</v>
      </c>
      <c r="AJ189" s="11">
        <f>'OddsRatio_working_3-way'!U189/(3*'OddsRatio_working_3-way'!X189^(1/3))*SIN(('OddsRatio_working_3-way'!Y189+2*PI())/3)</f>
        <v>-0.42548191882423803</v>
      </c>
      <c r="AK189" s="11">
        <f>'OddsRatio_working_3-way'!U189/(3*'OddsRatio_working_3-way'!X189^(1/3))*SIN(('OddsRatio_working_3-way'!Y189+4*PI())/3)</f>
        <v>0.4771998990816908</v>
      </c>
      <c r="AL189" s="11">
        <f>'OddsRatio_working_3-way'!Z189+'OddsRatio_working_3-way'!AF189</f>
        <v>1.0423271811211376</v>
      </c>
      <c r="AM189" s="11">
        <f>'OddsRatio_working_3-way'!AA189+'OddsRatio_working_3-way'!AG189</f>
        <v>-0.6107417600313213</v>
      </c>
      <c r="AN189" s="11">
        <f>'OddsRatio_working_3-way'!AB189+'OddsRatio_working_3-way'!AH189</f>
        <v>-0.43158542108981662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1.0423271811211376</v>
      </c>
      <c r="AS189" s="11">
        <f>IF(('OddsRatio_working_3-way'!X189=0),IF(Q189&gt;0,-Q189^(1/3),(-Q189)^(1/3)),'OddsRatio_working_3-way'!AM189-'OddsRatio_working_3-way'!R189/3)</f>
        <v>-0.6107417600313213</v>
      </c>
      <c r="AT189" s="11">
        <f>IF(('OddsRatio_working_3-way'!X189=0),IF(Q189&gt;0,-Q189^(1/3),(-Q189)^(1/3)),'OddsRatio_working_3-way'!AN189-'OddsRatio_working_3-way'!R189/3)</f>
        <v>-0.43158542108981662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1.52</v>
      </c>
      <c r="B190" s="4">
        <f>IF('True_Odds_Calculator_3-way'!B191="","",'True_Odds_Calculator_3-way'!B191)</f>
        <v>4.54</v>
      </c>
      <c r="C190" s="4">
        <f>IF('True_Odds_Calculator_3-way'!C191="","",'True_Odds_Calculator_3-way'!C191)</f>
        <v>6.48</v>
      </c>
      <c r="D190" s="9">
        <f t="shared" si="39"/>
        <v>0.64380277166264421</v>
      </c>
      <c r="E190" s="9">
        <f t="shared" si="40"/>
        <v>0.20979768265661386</v>
      </c>
      <c r="F190" s="9">
        <f t="shared" si="41"/>
        <v>0.14639954568074204</v>
      </c>
      <c r="G190" s="9">
        <f t="shared" si="42"/>
        <v>1.0639821697419953</v>
      </c>
      <c r="H190" s="9">
        <f t="shared" si="43"/>
        <v>1.5532707282658373</v>
      </c>
      <c r="I190" s="9">
        <f t="shared" si="44"/>
        <v>4.7664968808866632</v>
      </c>
      <c r="J190" s="9">
        <f t="shared" si="45"/>
        <v>6.8306222901861355</v>
      </c>
      <c r="K190" s="11">
        <f t="shared" si="46"/>
        <v>0.65789473684210531</v>
      </c>
      <c r="L190" s="11">
        <f t="shared" si="47"/>
        <v>0.22026431718061673</v>
      </c>
      <c r="M190" s="11">
        <f t="shared" si="48"/>
        <v>0.15432098765432098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-0.22558629809962993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0.21334080428678157</v>
      </c>
      <c r="Q190" s="11">
        <f>2*'OddsRatio_working_3-way'!K190*'OddsRatio_working_3-way'!L190*'OddsRatio_working_3-way'!M190</f>
        <v>4.4725535489891312E-2</v>
      </c>
      <c r="R190" s="11">
        <f t="shared" si="49"/>
        <v>0</v>
      </c>
      <c r="S190" s="11">
        <f t="shared" si="50"/>
        <v>-0.94571703194739176</v>
      </c>
      <c r="T190" s="11">
        <f t="shared" si="51"/>
        <v>-0.19826352871014502</v>
      </c>
      <c r="U190" s="11">
        <f>'OddsRatio_working_3-way'!S190-'OddsRatio_working_3-way'!R190^2/3</f>
        <v>-0.94571703194739176</v>
      </c>
      <c r="V190" s="11">
        <f>'OddsRatio_working_3-way'!S190*'OddsRatio_working_3-way'!R190/3-2*'OddsRatio_working_3-way'!R190^3/27-'OddsRatio_working_3-way'!T190</f>
        <v>0.19826352871014502</v>
      </c>
      <c r="W190" s="11">
        <f>'OddsRatio_working_3-way'!V190^2+4*'OddsRatio_working_3-way'!U190^3/27</f>
        <v>-8.5999879154557979E-2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0.17699456628040625</v>
      </c>
      <c r="Y190" s="11">
        <f>IF('OddsRatio_working_3-way'!W190&gt;=0,IF('OddsRatio_working_3-way'!V190+SQRT('OddsRatio_working_3-way'!W190)&gt;0,0,PI()),ACOS('OddsRatio_working_3-way'!V190/(2*'OddsRatio_working_3-way'!X190)))</f>
        <v>0.97630954564443884</v>
      </c>
      <c r="Z190" s="11">
        <f>'OddsRatio_working_3-way'!X190^(1/3)*COS('OddsRatio_working_3-way'!Y190/3)</f>
        <v>0.53199108487099767</v>
      </c>
      <c r="AA190" s="11">
        <f>'OddsRatio_working_3-way'!X190^(1/3)*COS(('OddsRatio_working_3-way'!Y190+2*PI())/3)</f>
        <v>-0.4214573454617796</v>
      </c>
      <c r="AB190" s="11">
        <f>'OddsRatio_working_3-way'!X190^(1/3)*COS(('OddsRatio_working_3-way'!Y190+4*PI())/3)</f>
        <v>-0.11053373940921829</v>
      </c>
      <c r="AC190" s="11">
        <f>'OddsRatio_working_3-way'!X190^(1/3)*SIN('OddsRatio_working_3-way'!Y190/3)</f>
        <v>0.17951182765185564</v>
      </c>
      <c r="AD190" s="11">
        <f>'OddsRatio_working_3-way'!X190^(1/3)*SIN(('OddsRatio_working_3-way'!Y190+2*PI())/3)</f>
        <v>0.37096188025919968</v>
      </c>
      <c r="AE190" s="11">
        <f>'OddsRatio_working_3-way'!X190^(1/3)*SIN(('OddsRatio_working_3-way'!Y190+4*PI())/3)</f>
        <v>-0.5504737079110551</v>
      </c>
      <c r="AF190" s="11">
        <f>-'OddsRatio_working_3-way'!U190/(3*'OddsRatio_working_3-way'!X190^(1/3))*COS(('OddsRatio_working_3-way'!Y190)/3)</f>
        <v>0.53199108487099767</v>
      </c>
      <c r="AG190" s="11">
        <f>-'OddsRatio_working_3-way'!U190/(3*'OddsRatio_working_3-way'!X190^(1/3))*COS(('OddsRatio_working_3-way'!Y190+2*PI())/3)</f>
        <v>-0.4214573454617796</v>
      </c>
      <c r="AH190" s="11">
        <f>-'OddsRatio_working_3-way'!U190/(3*'OddsRatio_working_3-way'!X190^(1/3))*COS(('OddsRatio_working_3-way'!Y190+4*PI())/3)</f>
        <v>-0.11053373940921829</v>
      </c>
      <c r="AI190" s="11">
        <f>'OddsRatio_working_3-way'!U190/(3*'OddsRatio_working_3-way'!X190^(1/3))*SIN(('OddsRatio_working_3-way'!Y190)/3)</f>
        <v>-0.17951182765185564</v>
      </c>
      <c r="AJ190" s="11">
        <f>'OddsRatio_working_3-way'!U190/(3*'OddsRatio_working_3-way'!X190^(1/3))*SIN(('OddsRatio_working_3-way'!Y190+2*PI())/3)</f>
        <v>-0.37096188025919968</v>
      </c>
      <c r="AK190" s="11">
        <f>'OddsRatio_working_3-way'!U190/(3*'OddsRatio_working_3-way'!X190^(1/3))*SIN(('OddsRatio_working_3-way'!Y190+4*PI())/3)</f>
        <v>0.5504737079110551</v>
      </c>
      <c r="AL190" s="11">
        <f>'OddsRatio_working_3-way'!Z190+'OddsRatio_working_3-way'!AF190</f>
        <v>1.0639821697419953</v>
      </c>
      <c r="AM190" s="11">
        <f>'OddsRatio_working_3-way'!AA190+'OddsRatio_working_3-way'!AG190</f>
        <v>-0.8429146909235592</v>
      </c>
      <c r="AN190" s="11">
        <f>'OddsRatio_working_3-way'!AB190+'OddsRatio_working_3-way'!AH190</f>
        <v>-0.22106747881843658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1.0639821697419953</v>
      </c>
      <c r="AS190" s="11">
        <f>IF(('OddsRatio_working_3-way'!X190=0),IF(Q190&gt;0,-Q190^(1/3),(-Q190)^(1/3)),'OddsRatio_working_3-way'!AM190-'OddsRatio_working_3-way'!R190/3)</f>
        <v>-0.8429146909235592</v>
      </c>
      <c r="AT190" s="11">
        <f>IF(('OddsRatio_working_3-way'!X190=0),IF(Q190&gt;0,-Q190^(1/3),(-Q190)^(1/3)),'OddsRatio_working_3-way'!AN190-'OddsRatio_working_3-way'!R190/3)</f>
        <v>-0.22106747881843658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3.14</v>
      </c>
      <c r="B191" s="4">
        <f>IF('True_Odds_Calculator_3-way'!B192="","",'True_Odds_Calculator_3-way'!B192)</f>
        <v>3.21</v>
      </c>
      <c r="C191" s="4">
        <f>IF('True_Odds_Calculator_3-way'!C192="","",'True_Odds_Calculator_3-way'!C192)</f>
        <v>2.56</v>
      </c>
      <c r="D191" s="9">
        <f t="shared" si="39"/>
        <v>0.31179101006235066</v>
      </c>
      <c r="E191" s="9">
        <f t="shared" si="40"/>
        <v>0.30492665100874966</v>
      </c>
      <c r="F191" s="9">
        <f t="shared" si="41"/>
        <v>0.38328233892889957</v>
      </c>
      <c r="G191" s="9">
        <f t="shared" si="42"/>
        <v>1.0314376475699596</v>
      </c>
      <c r="H191" s="9">
        <f t="shared" si="43"/>
        <v>3.2072765657997135</v>
      </c>
      <c r="I191" s="9">
        <f t="shared" si="44"/>
        <v>3.2794772011296112</v>
      </c>
      <c r="J191" s="9">
        <f t="shared" si="45"/>
        <v>2.6090427302091372</v>
      </c>
      <c r="K191" s="11">
        <f t="shared" si="46"/>
        <v>0.31847133757961782</v>
      </c>
      <c r="L191" s="11">
        <f t="shared" si="47"/>
        <v>0.3115264797507788</v>
      </c>
      <c r="M191" s="11">
        <f t="shared" si="48"/>
        <v>0.390625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-0.28592754777070062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0.22904079111851894</v>
      </c>
      <c r="Q191" s="11">
        <f>2*'OddsRatio_working_3-way'!K191*'OddsRatio_working_3-way'!L191*'OddsRatio_working_3-way'!M191</f>
        <v>7.7509573982578323E-2</v>
      </c>
      <c r="R191" s="11">
        <f t="shared" si="49"/>
        <v>0</v>
      </c>
      <c r="S191" s="11">
        <f t="shared" si="50"/>
        <v>-0.80104485525892044</v>
      </c>
      <c r="T191" s="11">
        <f t="shared" si="51"/>
        <v>-0.27108116929235887</v>
      </c>
      <c r="U191" s="11">
        <f>'OddsRatio_working_3-way'!S191-'OddsRatio_working_3-way'!R191^2/3</f>
        <v>-0.80104485525892044</v>
      </c>
      <c r="V191" s="11">
        <f>'OddsRatio_working_3-way'!S191*'OddsRatio_working_3-way'!R191/3-2*'OddsRatio_working_3-way'!R191^3/27-'OddsRatio_working_3-way'!T191</f>
        <v>0.27108116929235887</v>
      </c>
      <c r="W191" s="11">
        <f>'OddsRatio_working_3-way'!V191^2+4*'OddsRatio_working_3-way'!U191^3/27</f>
        <v>-2.6644431175835287E-3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0.137975943068435</v>
      </c>
      <c r="Y191" s="11">
        <f>IF('OddsRatio_working_3-way'!W191&gt;=0,IF('OddsRatio_working_3-way'!V191+SQRT('OddsRatio_working_3-way'!W191)&gt;0,0,PI()),ACOS('OddsRatio_working_3-way'!V191/(2*'OddsRatio_working_3-way'!X191)))</f>
        <v>0.18816360700186618</v>
      </c>
      <c r="Z191" s="11">
        <f>'OddsRatio_working_3-way'!X191^(1/3)*COS('OddsRatio_working_3-way'!Y191/3)</f>
        <v>0.5157188237849798</v>
      </c>
      <c r="AA191" s="11">
        <f>'OddsRatio_working_3-way'!X191^(1/3)*COS(('OddsRatio_working_3-way'!Y191+2*PI())/3)</f>
        <v>-0.285909098345423</v>
      </c>
      <c r="AB191" s="11">
        <f>'OddsRatio_working_3-way'!X191^(1/3)*COS(('OddsRatio_working_3-way'!Y191+4*PI())/3)</f>
        <v>-0.22980972543955688</v>
      </c>
      <c r="AC191" s="11">
        <f>'OddsRatio_working_3-way'!X191^(1/3)*SIN('OddsRatio_working_3-way'!Y191/3)</f>
        <v>3.2388988048571078E-2</v>
      </c>
      <c r="AD191" s="11">
        <f>'OddsRatio_working_3-way'!X191^(1/3)*SIN(('OddsRatio_working_3-way'!Y191+2*PI())/3)</f>
        <v>0.43043110858333733</v>
      </c>
      <c r="AE191" s="11">
        <f>'OddsRatio_working_3-way'!X191^(1/3)*SIN(('OddsRatio_working_3-way'!Y191+4*PI())/3)</f>
        <v>-0.46282009663190837</v>
      </c>
      <c r="AF191" s="11">
        <f>-'OddsRatio_working_3-way'!U191/(3*'OddsRatio_working_3-way'!X191^(1/3))*COS(('OddsRatio_working_3-way'!Y191)/3)</f>
        <v>0.5157188237849798</v>
      </c>
      <c r="AG191" s="11">
        <f>-'OddsRatio_working_3-way'!U191/(3*'OddsRatio_working_3-way'!X191^(1/3))*COS(('OddsRatio_working_3-way'!Y191+2*PI())/3)</f>
        <v>-0.285909098345423</v>
      </c>
      <c r="AH191" s="11">
        <f>-'OddsRatio_working_3-way'!U191/(3*'OddsRatio_working_3-way'!X191^(1/3))*COS(('OddsRatio_working_3-way'!Y191+4*PI())/3)</f>
        <v>-0.22980972543955688</v>
      </c>
      <c r="AI191" s="11">
        <f>'OddsRatio_working_3-way'!U191/(3*'OddsRatio_working_3-way'!X191^(1/3))*SIN(('OddsRatio_working_3-way'!Y191)/3)</f>
        <v>-3.2388988048571078E-2</v>
      </c>
      <c r="AJ191" s="11">
        <f>'OddsRatio_working_3-way'!U191/(3*'OddsRatio_working_3-way'!X191^(1/3))*SIN(('OddsRatio_working_3-way'!Y191+2*PI())/3)</f>
        <v>-0.43043110858333733</v>
      </c>
      <c r="AK191" s="11">
        <f>'OddsRatio_working_3-way'!U191/(3*'OddsRatio_working_3-way'!X191^(1/3))*SIN(('OddsRatio_working_3-way'!Y191+4*PI())/3)</f>
        <v>0.46282009663190837</v>
      </c>
      <c r="AL191" s="11">
        <f>'OddsRatio_working_3-way'!Z191+'OddsRatio_working_3-way'!AF191</f>
        <v>1.0314376475699596</v>
      </c>
      <c r="AM191" s="11">
        <f>'OddsRatio_working_3-way'!AA191+'OddsRatio_working_3-way'!AG191</f>
        <v>-0.57181819669084599</v>
      </c>
      <c r="AN191" s="11">
        <f>'OddsRatio_working_3-way'!AB191+'OddsRatio_working_3-way'!AH191</f>
        <v>-0.45961945087911377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1.0314376475699596</v>
      </c>
      <c r="AS191" s="11">
        <f>IF(('OddsRatio_working_3-way'!X191=0),IF(Q191&gt;0,-Q191^(1/3),(-Q191)^(1/3)),'OddsRatio_working_3-way'!AM191-'OddsRatio_working_3-way'!R191/3)</f>
        <v>-0.57181819669084599</v>
      </c>
      <c r="AT191" s="11">
        <f>IF(('OddsRatio_working_3-way'!X191=0),IF(Q191&gt;0,-Q191^(1/3),(-Q191)^(1/3)),'OddsRatio_working_3-way'!AN191-'OddsRatio_working_3-way'!R191/3)</f>
        <v>-0.45961945087911377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1.55</v>
      </c>
      <c r="B192" s="4">
        <f>IF('True_Odds_Calculator_3-way'!B193="","",'True_Odds_Calculator_3-way'!B193)</f>
        <v>3.99</v>
      </c>
      <c r="C192" s="4">
        <f>IF('True_Odds_Calculator_3-way'!C193="","",'True_Odds_Calculator_3-way'!C193)</f>
        <v>6.52</v>
      </c>
      <c r="D192" s="9">
        <f t="shared" si="39"/>
        <v>0.62410078696797078</v>
      </c>
      <c r="E192" s="9">
        <f t="shared" si="40"/>
        <v>0.2339536654071063</v>
      </c>
      <c r="F192" s="9">
        <f t="shared" si="41"/>
        <v>0.14194554762492284</v>
      </c>
      <c r="G192" s="9">
        <f t="shared" si="42"/>
        <v>1.0951005492623498</v>
      </c>
      <c r="H192" s="9">
        <f t="shared" si="43"/>
        <v>1.6023053020942923</v>
      </c>
      <c r="I192" s="9">
        <f t="shared" si="44"/>
        <v>4.2743506422944257</v>
      </c>
      <c r="J192" s="9">
        <f t="shared" si="45"/>
        <v>7.0449550319281711</v>
      </c>
      <c r="K192" s="11">
        <f t="shared" si="46"/>
        <v>0.64516129032258063</v>
      </c>
      <c r="L192" s="11">
        <f t="shared" si="47"/>
        <v>0.25062656641604009</v>
      </c>
      <c r="M192" s="11">
        <f t="shared" si="48"/>
        <v>0.15337423312883436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-0.22512346569967356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0.22468599759838942</v>
      </c>
      <c r="Q192" s="11">
        <f>2*'OddsRatio_working_3-way'!K192*'OddsRatio_working_3-way'!L192*'OddsRatio_working_3-way'!M192</f>
        <v>4.9599557968739383E-2</v>
      </c>
      <c r="R192" s="11">
        <f t="shared" si="49"/>
        <v>0</v>
      </c>
      <c r="S192" s="11">
        <f t="shared" si="50"/>
        <v>-0.9980567636522274</v>
      </c>
      <c r="T192" s="11">
        <f t="shared" si="51"/>
        <v>-0.22032158138018262</v>
      </c>
      <c r="U192" s="11">
        <f>'OddsRatio_working_3-way'!S192-'OddsRatio_working_3-way'!R192^2/3</f>
        <v>-0.9980567636522274</v>
      </c>
      <c r="V192" s="11">
        <f>'OddsRatio_working_3-way'!S192*'OddsRatio_working_3-way'!R192/3-2*'OddsRatio_working_3-way'!R192^3/27-'OddsRatio_working_3-way'!T192</f>
        <v>0.22032158138018262</v>
      </c>
      <c r="W192" s="11">
        <f>'OddsRatio_working_3-way'!V192^2+4*'OddsRatio_working_3-way'!U192^3/27</f>
        <v>-9.8744565536832779E-2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0.19188939832537466</v>
      </c>
      <c r="Y192" s="11">
        <f>IF('OddsRatio_working_3-way'!W192&gt;=0,IF('OddsRatio_working_3-way'!V192+SQRT('OddsRatio_working_3-way'!W192)&gt;0,0,PI()),ACOS('OddsRatio_working_3-way'!V192/(2*'OddsRatio_working_3-way'!X192)))</f>
        <v>0.95931033185575187</v>
      </c>
      <c r="Z192" s="11">
        <f>'OddsRatio_working_3-way'!X192^(1/3)*COS('OddsRatio_working_3-way'!Y192/3)</f>
        <v>0.54755027463117489</v>
      </c>
      <c r="AA192" s="11">
        <f>'OddsRatio_working_3-way'!X192^(1/3)*COS(('OddsRatio_working_3-way'!Y192+2*PI())/3)</f>
        <v>-0.43079651635853983</v>
      </c>
      <c r="AB192" s="11">
        <f>'OddsRatio_working_3-way'!X192^(1/3)*COS(('OddsRatio_working_3-way'!Y192+4*PI())/3)</f>
        <v>-0.11675375827263497</v>
      </c>
      <c r="AC192" s="11">
        <f>'OddsRatio_working_3-way'!X192^(1/3)*SIN('OddsRatio_working_3-way'!Y192/3)</f>
        <v>0.18131267091794961</v>
      </c>
      <c r="AD192" s="11">
        <f>'OddsRatio_working_3-way'!X192^(1/3)*SIN(('OddsRatio_working_3-way'!Y192+2*PI())/3)</f>
        <v>0.38353611222076872</v>
      </c>
      <c r="AE192" s="11">
        <f>'OddsRatio_working_3-way'!X192^(1/3)*SIN(('OddsRatio_working_3-way'!Y192+4*PI())/3)</f>
        <v>-0.56484878313871845</v>
      </c>
      <c r="AF192" s="11">
        <f>-'OddsRatio_working_3-way'!U192/(3*'OddsRatio_working_3-way'!X192^(1/3))*COS(('OddsRatio_working_3-way'!Y192)/3)</f>
        <v>0.54755027463117489</v>
      </c>
      <c r="AG192" s="11">
        <f>-'OddsRatio_working_3-way'!U192/(3*'OddsRatio_working_3-way'!X192^(1/3))*COS(('OddsRatio_working_3-way'!Y192+2*PI())/3)</f>
        <v>-0.43079651635853983</v>
      </c>
      <c r="AH192" s="11">
        <f>-'OddsRatio_working_3-way'!U192/(3*'OddsRatio_working_3-way'!X192^(1/3))*COS(('OddsRatio_working_3-way'!Y192+4*PI())/3)</f>
        <v>-0.11675375827263497</v>
      </c>
      <c r="AI192" s="11">
        <f>'OddsRatio_working_3-way'!U192/(3*'OddsRatio_working_3-way'!X192^(1/3))*SIN(('OddsRatio_working_3-way'!Y192)/3)</f>
        <v>-0.18131267091794961</v>
      </c>
      <c r="AJ192" s="11">
        <f>'OddsRatio_working_3-way'!U192/(3*'OddsRatio_working_3-way'!X192^(1/3))*SIN(('OddsRatio_working_3-way'!Y192+2*PI())/3)</f>
        <v>-0.38353611222076872</v>
      </c>
      <c r="AK192" s="11">
        <f>'OddsRatio_working_3-way'!U192/(3*'OddsRatio_working_3-way'!X192^(1/3))*SIN(('OddsRatio_working_3-way'!Y192+4*PI())/3)</f>
        <v>0.56484878313871845</v>
      </c>
      <c r="AL192" s="11">
        <f>'OddsRatio_working_3-way'!Z192+'OddsRatio_working_3-way'!AF192</f>
        <v>1.0951005492623498</v>
      </c>
      <c r="AM192" s="11">
        <f>'OddsRatio_working_3-way'!AA192+'OddsRatio_working_3-way'!AG192</f>
        <v>-0.86159303271707965</v>
      </c>
      <c r="AN192" s="11">
        <f>'OddsRatio_working_3-way'!AB192+'OddsRatio_working_3-way'!AH192</f>
        <v>-0.23350751654526994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1.0951005492623498</v>
      </c>
      <c r="AS192" s="11">
        <f>IF(('OddsRatio_working_3-way'!X192=0),IF(Q192&gt;0,-Q192^(1/3),(-Q192)^(1/3)),'OddsRatio_working_3-way'!AM192-'OddsRatio_working_3-way'!R192/3)</f>
        <v>-0.86159303271707965</v>
      </c>
      <c r="AT192" s="11">
        <f>IF(('OddsRatio_working_3-way'!X192=0),IF(Q192&gt;0,-Q192^(1/3),(-Q192)^(1/3)),'OddsRatio_working_3-way'!AN192-'OddsRatio_working_3-way'!R192/3)</f>
        <v>-0.23350751654526994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2.5099999999999998</v>
      </c>
      <c r="B193" s="4">
        <f>IF('True_Odds_Calculator_3-way'!B194="","",'True_Odds_Calculator_3-way'!B194)</f>
        <v>3.05</v>
      </c>
      <c r="C193" s="4">
        <f>IF('True_Odds_Calculator_3-way'!C194="","",'True_Odds_Calculator_3-way'!C194)</f>
        <v>3.04</v>
      </c>
      <c r="D193" s="9">
        <f t="shared" si="39"/>
        <v>0.37889309585735143</v>
      </c>
      <c r="E193" s="9">
        <f t="shared" si="40"/>
        <v>0.3100299550553659</v>
      </c>
      <c r="F193" s="9">
        <f t="shared" si="41"/>
        <v>0.31107694908728289</v>
      </c>
      <c r="G193" s="9">
        <f t="shared" si="42"/>
        <v>1.0856072071210776</v>
      </c>
      <c r="H193" s="9">
        <f t="shared" si="43"/>
        <v>2.6392668827528269</v>
      </c>
      <c r="I193" s="9">
        <f t="shared" si="44"/>
        <v>3.2254947745982081</v>
      </c>
      <c r="J193" s="9">
        <f t="shared" si="45"/>
        <v>3.2146387025269978</v>
      </c>
      <c r="K193" s="11">
        <f t="shared" si="46"/>
        <v>0.39840637450199207</v>
      </c>
      <c r="L193" s="11">
        <f t="shared" si="47"/>
        <v>0.32786885245901642</v>
      </c>
      <c r="M193" s="11">
        <f t="shared" si="48"/>
        <v>0.32894736842105265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-0.27134000666875213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0.24062507519533607</v>
      </c>
      <c r="Q193" s="11">
        <f>2*'OddsRatio_working_3-way'!K193*'OddsRatio_working_3-way'!L193*'OddsRatio_working_3-way'!M193</f>
        <v>8.5937526855477162E-2</v>
      </c>
      <c r="R193" s="11">
        <f t="shared" si="49"/>
        <v>0</v>
      </c>
      <c r="S193" s="11">
        <f t="shared" si="50"/>
        <v>-0.88680279089506919</v>
      </c>
      <c r="T193" s="11">
        <f t="shared" si="51"/>
        <v>-0.31671528246252467</v>
      </c>
      <c r="U193" s="11">
        <f>'OddsRatio_working_3-way'!S193-'OddsRatio_working_3-way'!R193^2/3</f>
        <v>-0.88680279089506919</v>
      </c>
      <c r="V193" s="11">
        <f>'OddsRatio_working_3-way'!S193*'OddsRatio_working_3-way'!R193/3-2*'OddsRatio_working_3-way'!R193^3/27-'OddsRatio_working_3-way'!T193</f>
        <v>0.31671528246252467</v>
      </c>
      <c r="W193" s="11">
        <f>'OddsRatio_working_3-way'!V193^2+4*'OddsRatio_working_3-way'!U193^3/27</f>
        <v>-3.0097605882530576E-3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0.16071584453124857</v>
      </c>
      <c r="Y193" s="11">
        <f>IF('OddsRatio_working_3-way'!W193&gt;=0,IF('OddsRatio_working_3-way'!V193+SQRT('OddsRatio_working_3-way'!W193)&gt;0,0,PI()),ACOS('OddsRatio_working_3-way'!V193/(2*'OddsRatio_working_3-way'!X193)))</f>
        <v>0.17151762096951728</v>
      </c>
      <c r="Z193" s="11">
        <f>'OddsRatio_working_3-way'!X193^(1/3)*COS('OddsRatio_working_3-way'!Y193/3)</f>
        <v>0.54280360356053892</v>
      </c>
      <c r="AA193" s="11">
        <f>'OddsRatio_working_3-way'!X193^(1/3)*COS(('OddsRatio_working_3-way'!Y193+2*PI())/3)</f>
        <v>-0.29830688856766546</v>
      </c>
      <c r="AB193" s="11">
        <f>'OddsRatio_working_3-way'!X193^(1/3)*COS(('OddsRatio_working_3-way'!Y193+4*PI())/3)</f>
        <v>-0.24449671499287359</v>
      </c>
      <c r="AC193" s="11">
        <f>'OddsRatio_working_3-way'!X193^(1/3)*SIN('OddsRatio_working_3-way'!Y193/3)</f>
        <v>3.1067318198546773E-2</v>
      </c>
      <c r="AD193" s="11">
        <f>'OddsRatio_working_3-way'!X193^(1/3)*SIN(('OddsRatio_working_3-way'!Y193+2*PI())/3)</f>
        <v>0.45454805084989081</v>
      </c>
      <c r="AE193" s="11">
        <f>'OddsRatio_working_3-way'!X193^(1/3)*SIN(('OddsRatio_working_3-way'!Y193+4*PI())/3)</f>
        <v>-0.48561536904843738</v>
      </c>
      <c r="AF193" s="11">
        <f>-'OddsRatio_working_3-way'!U193/(3*'OddsRatio_working_3-way'!X193^(1/3))*COS(('OddsRatio_working_3-way'!Y193)/3)</f>
        <v>0.54280360356053869</v>
      </c>
      <c r="AG193" s="11">
        <f>-'OddsRatio_working_3-way'!U193/(3*'OddsRatio_working_3-way'!X193^(1/3))*COS(('OddsRatio_working_3-way'!Y193+2*PI())/3)</f>
        <v>-0.29830688856766535</v>
      </c>
      <c r="AH193" s="11">
        <f>-'OddsRatio_working_3-way'!U193/(3*'OddsRatio_working_3-way'!X193^(1/3))*COS(('OddsRatio_working_3-way'!Y193+4*PI())/3)</f>
        <v>-0.24449671499287348</v>
      </c>
      <c r="AI193" s="11">
        <f>'OddsRatio_working_3-way'!U193/(3*'OddsRatio_working_3-way'!X193^(1/3))*SIN(('OddsRatio_working_3-way'!Y193)/3)</f>
        <v>-3.1067318198546759E-2</v>
      </c>
      <c r="AJ193" s="11">
        <f>'OddsRatio_working_3-way'!U193/(3*'OddsRatio_working_3-way'!X193^(1/3))*SIN(('OddsRatio_working_3-way'!Y193+2*PI())/3)</f>
        <v>-0.45454805084989058</v>
      </c>
      <c r="AK193" s="11">
        <f>'OddsRatio_working_3-way'!U193/(3*'OddsRatio_working_3-way'!X193^(1/3))*SIN(('OddsRatio_working_3-way'!Y193+4*PI())/3)</f>
        <v>0.48561536904843716</v>
      </c>
      <c r="AL193" s="11">
        <f>'OddsRatio_working_3-way'!Z193+'OddsRatio_working_3-way'!AF193</f>
        <v>1.0856072071210776</v>
      </c>
      <c r="AM193" s="11">
        <f>'OddsRatio_working_3-way'!AA193+'OddsRatio_working_3-way'!AG193</f>
        <v>-0.59661377713533081</v>
      </c>
      <c r="AN193" s="11">
        <f>'OddsRatio_working_3-way'!AB193+'OddsRatio_working_3-way'!AH193</f>
        <v>-0.48899342998574707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1.0856072071210776</v>
      </c>
      <c r="AS193" s="11">
        <f>IF(('OddsRatio_working_3-way'!X193=0),IF(Q193&gt;0,-Q193^(1/3),(-Q193)^(1/3)),'OddsRatio_working_3-way'!AM193-'OddsRatio_working_3-way'!R193/3)</f>
        <v>-0.59661377713533081</v>
      </c>
      <c r="AT193" s="11">
        <f>IF(('OddsRatio_working_3-way'!X193=0),IF(Q193&gt;0,-Q193^(1/3),(-Q193)^(1/3)),'OddsRatio_working_3-way'!AN193-'OddsRatio_working_3-way'!R193/3)</f>
        <v>-0.48899342998574707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2.41</v>
      </c>
      <c r="B194" s="4">
        <f>IF('True_Odds_Calculator_3-way'!B195="","",'True_Odds_Calculator_3-way'!B195)</f>
        <v>3.1</v>
      </c>
      <c r="C194" s="4">
        <f>IF('True_Odds_Calculator_3-way'!C195="","",'True_Odds_Calculator_3-way'!C195)</f>
        <v>3.16</v>
      </c>
      <c r="D194" s="9">
        <f t="shared" si="39"/>
        <v>0.3955058509222269</v>
      </c>
      <c r="E194" s="9">
        <f t="shared" si="40"/>
        <v>0.30521753375155564</v>
      </c>
      <c r="F194" s="9">
        <f t="shared" si="41"/>
        <v>0.29927661532621747</v>
      </c>
      <c r="G194" s="9">
        <f t="shared" si="42"/>
        <v>1.0839770225027379</v>
      </c>
      <c r="H194" s="9">
        <f t="shared" si="43"/>
        <v>2.5284076017288606</v>
      </c>
      <c r="I194" s="9">
        <f t="shared" si="44"/>
        <v>3.2763517472557493</v>
      </c>
      <c r="J194" s="9">
        <f t="shared" si="45"/>
        <v>3.3413903686059134</v>
      </c>
      <c r="K194" s="11">
        <f t="shared" si="46"/>
        <v>0.41493775933609955</v>
      </c>
      <c r="L194" s="11">
        <f t="shared" si="47"/>
        <v>0.32258064516129031</v>
      </c>
      <c r="M194" s="11">
        <f t="shared" si="48"/>
        <v>0.31645569620253161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-0.27091081294931119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0.24016916041605602</v>
      </c>
      <c r="Q194" s="11">
        <f>2*'OddsRatio_working_3-way'!K194*'OddsRatio_working_3-way'!L194*'OddsRatio_working_3-way'!M194</f>
        <v>8.4715753233176705E-2</v>
      </c>
      <c r="R194" s="11">
        <f t="shared" si="49"/>
        <v>0</v>
      </c>
      <c r="S194" s="11">
        <f t="shared" si="50"/>
        <v>-0.88652482269503541</v>
      </c>
      <c r="T194" s="11">
        <f t="shared" si="51"/>
        <v>-0.31270716849913061</v>
      </c>
      <c r="U194" s="11">
        <f>'OddsRatio_working_3-way'!S194-'OddsRatio_working_3-way'!R194^2/3</f>
        <v>-0.88652482269503541</v>
      </c>
      <c r="V194" s="11">
        <f>'OddsRatio_working_3-way'!S194*'OddsRatio_working_3-way'!R194/3-2*'OddsRatio_working_3-way'!R194^3/27-'OddsRatio_working_3-way'!T194</f>
        <v>0.31270716849913061</v>
      </c>
      <c r="W194" s="11">
        <f>'OddsRatio_working_3-way'!V194^2+4*'OddsRatio_working_3-way'!U194^3/27</f>
        <v>-5.4354326077727388E-3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0.1606402859174158</v>
      </c>
      <c r="Y194" s="11">
        <f>IF('OddsRatio_working_3-way'!W194&gt;=0,IF('OddsRatio_working_3-way'!V194+SQRT('OddsRatio_working_3-way'!W194)&gt;0,0,PI()),ACOS('OddsRatio_working_3-way'!V194/(2*'OddsRatio_working_3-way'!X194)))</f>
        <v>0.23153674271150448</v>
      </c>
      <c r="Z194" s="11">
        <f>'OddsRatio_working_3-way'!X194^(1/3)*COS('OddsRatio_working_3-way'!Y194/3)</f>
        <v>0.54198851125136882</v>
      </c>
      <c r="AA194" s="11">
        <f>'OddsRatio_working_3-way'!X194^(1/3)*COS(('OddsRatio_working_3-way'!Y194+2*PI())/3)</f>
        <v>-0.30729227110039609</v>
      </c>
      <c r="AB194" s="11">
        <f>'OddsRatio_working_3-way'!X194^(1/3)*COS(('OddsRatio_working_3-way'!Y194+4*PI())/3)</f>
        <v>-0.2346962401509729</v>
      </c>
      <c r="AC194" s="11">
        <f>'OddsRatio_working_3-way'!X194^(1/3)*SIN('OddsRatio_working_3-way'!Y194/3)</f>
        <v>4.19133380107478E-2</v>
      </c>
      <c r="AD194" s="11">
        <f>'OddsRatio_working_3-way'!X194^(1/3)*SIN(('OddsRatio_working_3-way'!Y194+2*PI())/3)</f>
        <v>0.44841915029761953</v>
      </c>
      <c r="AE194" s="11">
        <f>'OddsRatio_working_3-way'!X194^(1/3)*SIN(('OddsRatio_working_3-way'!Y194+4*PI())/3)</f>
        <v>-0.49033248830836745</v>
      </c>
      <c r="AF194" s="11">
        <f>-'OddsRatio_working_3-way'!U194/(3*'OddsRatio_working_3-way'!X194^(1/3))*COS(('OddsRatio_working_3-way'!Y194)/3)</f>
        <v>0.54198851125136893</v>
      </c>
      <c r="AG194" s="11">
        <f>-'OddsRatio_working_3-way'!U194/(3*'OddsRatio_working_3-way'!X194^(1/3))*COS(('OddsRatio_working_3-way'!Y194+2*PI())/3)</f>
        <v>-0.30729227110039614</v>
      </c>
      <c r="AH194" s="11">
        <f>-'OddsRatio_working_3-way'!U194/(3*'OddsRatio_working_3-way'!X194^(1/3))*COS(('OddsRatio_working_3-way'!Y194+4*PI())/3)</f>
        <v>-0.23469624015097296</v>
      </c>
      <c r="AI194" s="11">
        <f>'OddsRatio_working_3-way'!U194/(3*'OddsRatio_working_3-way'!X194^(1/3))*SIN(('OddsRatio_working_3-way'!Y194)/3)</f>
        <v>-4.1913338010747807E-2</v>
      </c>
      <c r="AJ194" s="11">
        <f>'OddsRatio_working_3-way'!U194/(3*'OddsRatio_working_3-way'!X194^(1/3))*SIN(('OddsRatio_working_3-way'!Y194+2*PI())/3)</f>
        <v>-0.44841915029761964</v>
      </c>
      <c r="AK194" s="11">
        <f>'OddsRatio_working_3-way'!U194/(3*'OddsRatio_working_3-way'!X194^(1/3))*SIN(('OddsRatio_working_3-way'!Y194+4*PI())/3)</f>
        <v>0.49033248830836751</v>
      </c>
      <c r="AL194" s="11">
        <f>'OddsRatio_working_3-way'!Z194+'OddsRatio_working_3-way'!AF194</f>
        <v>1.0839770225027379</v>
      </c>
      <c r="AM194" s="11">
        <f>'OddsRatio_working_3-way'!AA194+'OddsRatio_working_3-way'!AG194</f>
        <v>-0.61458454220079228</v>
      </c>
      <c r="AN194" s="11">
        <f>'OddsRatio_working_3-way'!AB194+'OddsRatio_working_3-way'!AH194</f>
        <v>-0.46939248030194586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1.0839770225027379</v>
      </c>
      <c r="AS194" s="11">
        <f>IF(('OddsRatio_working_3-way'!X194=0),IF(Q194&gt;0,-Q194^(1/3),(-Q194)^(1/3)),'OddsRatio_working_3-way'!AM194-'OddsRatio_working_3-way'!R194/3)</f>
        <v>-0.61458454220079228</v>
      </c>
      <c r="AT194" s="11">
        <f>IF(('OddsRatio_working_3-way'!X194=0),IF(Q194&gt;0,-Q194^(1/3),(-Q194)^(1/3)),'OddsRatio_working_3-way'!AN194-'OddsRatio_working_3-way'!R194/3)</f>
        <v>-0.46939248030194586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3.13</v>
      </c>
      <c r="B195" s="4">
        <f>IF('True_Odds_Calculator_3-way'!B196="","",'True_Odds_Calculator_3-way'!B196)</f>
        <v>3.26</v>
      </c>
      <c r="C195" s="4">
        <f>IF('True_Odds_Calculator_3-way'!C196="","",'True_Odds_Calculator_3-way'!C196)</f>
        <v>2.33</v>
      </c>
      <c r="D195" s="9">
        <f t="shared" si="39"/>
        <v>0.30169172002109335</v>
      </c>
      <c r="E195" s="9">
        <f t="shared" si="40"/>
        <v>0.28935929787672432</v>
      </c>
      <c r="F195" s="9">
        <f t="shared" si="41"/>
        <v>0.40894898210218245</v>
      </c>
      <c r="G195" s="9">
        <f t="shared" si="42"/>
        <v>1.0866863130283235</v>
      </c>
      <c r="H195" s="9">
        <f t="shared" si="43"/>
        <v>3.3146418467503289</v>
      </c>
      <c r="I195" s="9">
        <f t="shared" si="44"/>
        <v>3.4559110674440112</v>
      </c>
      <c r="J195" s="9">
        <f t="shared" si="45"/>
        <v>2.4452927963276698</v>
      </c>
      <c r="K195" s="11">
        <f t="shared" si="46"/>
        <v>0.31948881789137379</v>
      </c>
      <c r="L195" s="11">
        <f t="shared" si="47"/>
        <v>0.30674846625766872</v>
      </c>
      <c r="M195" s="11">
        <f t="shared" si="48"/>
        <v>0.42918454935622319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-0.26929099122964129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0.24059033128026774</v>
      </c>
      <c r="Q195" s="11">
        <f>2*'OddsRatio_working_3-way'!K195*'OddsRatio_working_3-way'!L195*'OddsRatio_working_3-way'!M195</f>
        <v>8.4122493454639097E-2</v>
      </c>
      <c r="R195" s="11">
        <f t="shared" si="49"/>
        <v>0</v>
      </c>
      <c r="S195" s="11">
        <f t="shared" si="50"/>
        <v>-0.89342138844556185</v>
      </c>
      <c r="T195" s="11">
        <f t="shared" si="51"/>
        <v>-0.31238510085509164</v>
      </c>
      <c r="U195" s="11">
        <f>'OddsRatio_working_3-way'!S195-'OddsRatio_working_3-way'!R195^2/3</f>
        <v>-0.89342138844556185</v>
      </c>
      <c r="V195" s="11">
        <f>'OddsRatio_working_3-way'!S195*'OddsRatio_working_3-way'!R195/3-2*'OddsRatio_working_3-way'!R195^3/27-'OddsRatio_working_3-way'!T195</f>
        <v>0.31238510085509164</v>
      </c>
      <c r="W195" s="11">
        <f>'OddsRatio_working_3-way'!V195^2+4*'OddsRatio_working_3-way'!U195^3/27</f>
        <v>-8.0645176768900234E-3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0.16251843657961995</v>
      </c>
      <c r="Y195" s="11">
        <f>IF('OddsRatio_working_3-way'!W195&gt;=0,IF('OddsRatio_working_3-way'!V195+SQRT('OddsRatio_working_3-way'!W195)&gt;0,0,PI()),ACOS('OddsRatio_working_3-way'!V195/(2*'OddsRatio_working_3-way'!X195)))</f>
        <v>0.27992599998041978</v>
      </c>
      <c r="Z195" s="11">
        <f>'OddsRatio_working_3-way'!X195^(1/3)*COS('OddsRatio_working_3-way'!Y195/3)</f>
        <v>0.54334315651416176</v>
      </c>
      <c r="AA195" s="11">
        <f>'OddsRatio_working_3-way'!X195^(1/3)*COS(('OddsRatio_working_3-way'!Y195+2*PI())/3)</f>
        <v>-0.31570574468851059</v>
      </c>
      <c r="AB195" s="11">
        <f>'OddsRatio_working_3-way'!X195^(1/3)*COS(('OddsRatio_working_3-way'!Y195+4*PI())/3)</f>
        <v>-0.22763741182565084</v>
      </c>
      <c r="AC195" s="11">
        <f>'OddsRatio_working_3-way'!X195^(1/3)*SIN('OddsRatio_working_3-way'!Y195/3)</f>
        <v>5.0846275685453565E-2</v>
      </c>
      <c r="AD195" s="11">
        <f>'OddsRatio_working_3-way'!X195^(1/3)*SIN(('OddsRatio_working_3-way'!Y195+2*PI())/3)</f>
        <v>0.44512583867096167</v>
      </c>
      <c r="AE195" s="11">
        <f>'OddsRatio_working_3-way'!X195^(1/3)*SIN(('OddsRatio_working_3-way'!Y195+4*PI())/3)</f>
        <v>-0.49597211435641525</v>
      </c>
      <c r="AF195" s="11">
        <f>-'OddsRatio_working_3-way'!U195/(3*'OddsRatio_working_3-way'!X195^(1/3))*COS(('OddsRatio_working_3-way'!Y195)/3)</f>
        <v>0.54334315651416165</v>
      </c>
      <c r="AG195" s="11">
        <f>-'OddsRatio_working_3-way'!U195/(3*'OddsRatio_working_3-way'!X195^(1/3))*COS(('OddsRatio_working_3-way'!Y195+2*PI())/3)</f>
        <v>-0.31570574468851054</v>
      </c>
      <c r="AH195" s="11">
        <f>-'OddsRatio_working_3-way'!U195/(3*'OddsRatio_working_3-way'!X195^(1/3))*COS(('OddsRatio_working_3-way'!Y195+4*PI())/3)</f>
        <v>-0.22763741182565081</v>
      </c>
      <c r="AI195" s="11">
        <f>'OddsRatio_working_3-way'!U195/(3*'OddsRatio_working_3-way'!X195^(1/3))*SIN(('OddsRatio_working_3-way'!Y195)/3)</f>
        <v>-5.0846275685453551E-2</v>
      </c>
      <c r="AJ195" s="11">
        <f>'OddsRatio_working_3-way'!U195/(3*'OddsRatio_working_3-way'!X195^(1/3))*SIN(('OddsRatio_working_3-way'!Y195+2*PI())/3)</f>
        <v>-0.44512583867096162</v>
      </c>
      <c r="AK195" s="11">
        <f>'OddsRatio_working_3-way'!U195/(3*'OddsRatio_working_3-way'!X195^(1/3))*SIN(('OddsRatio_working_3-way'!Y195+4*PI())/3)</f>
        <v>0.49597211435641514</v>
      </c>
      <c r="AL195" s="11">
        <f>'OddsRatio_working_3-way'!Z195+'OddsRatio_working_3-way'!AF195</f>
        <v>1.0866863130283235</v>
      </c>
      <c r="AM195" s="11">
        <f>'OddsRatio_working_3-way'!AA195+'OddsRatio_working_3-way'!AG195</f>
        <v>-0.63141148937702107</v>
      </c>
      <c r="AN195" s="11">
        <f>'OddsRatio_working_3-way'!AB195+'OddsRatio_working_3-way'!AH195</f>
        <v>-0.45527482365130167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1.0866863130283235</v>
      </c>
      <c r="AS195" s="11">
        <f>IF(('OddsRatio_working_3-way'!X195=0),IF(Q195&gt;0,-Q195^(1/3),(-Q195)^(1/3)),'OddsRatio_working_3-way'!AM195-'OddsRatio_working_3-way'!R195/3)</f>
        <v>-0.63141148937702107</v>
      </c>
      <c r="AT195" s="11">
        <f>IF(('OddsRatio_working_3-way'!X195=0),IF(Q195&gt;0,-Q195^(1/3),(-Q195)^(1/3)),'OddsRatio_working_3-way'!AN195-'OddsRatio_working_3-way'!R195/3)</f>
        <v>-0.45527482365130167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3.67</v>
      </c>
      <c r="B196" s="4">
        <f>IF('True_Odds_Calculator_3-way'!B197="","",'True_Odds_Calculator_3-way'!B197)</f>
        <v>3.57</v>
      </c>
      <c r="C196" s="4">
        <f>IF('True_Odds_Calculator_3-way'!C197="","",'True_Odds_Calculator_3-way'!C197)</f>
        <v>2.13</v>
      </c>
      <c r="D196" s="9">
        <f t="shared" ref="D196:D259" si="52">(K196/(AR196+K196-(AR196*K196)))</f>
        <v>0.26575420505296721</v>
      </c>
      <c r="E196" s="9">
        <f t="shared" ref="E196:E259" si="53">(L196/(AR196+L196-(AR196*L196)))</f>
        <v>0.27326906119805311</v>
      </c>
      <c r="F196" s="9">
        <f t="shared" ref="F196:F259" si="54">(M196/(AR196+M196-(AR196*M196)))</f>
        <v>0.46097673374897974</v>
      </c>
      <c r="G196" s="9">
        <f t="shared" ref="G196:G259" si="55">AR196</f>
        <v>1.0347848494776799</v>
      </c>
      <c r="H196" s="9">
        <f t="shared" ref="H196:H259" si="56">IF(A196="","",1/D196)</f>
        <v>3.7628755481054044</v>
      </c>
      <c r="I196" s="9">
        <f t="shared" ref="I196:I259" si="57">IF(B196="","",1/E196)</f>
        <v>3.6593970631576367</v>
      </c>
      <c r="J196" s="9">
        <f t="shared" ref="J196:J259" si="58">IF(C196="","",1/F196)</f>
        <v>2.1693068799097786</v>
      </c>
      <c r="K196" s="11">
        <f t="shared" ref="K196:K259" si="59">1/A196</f>
        <v>0.27247956403269757</v>
      </c>
      <c r="L196" s="11">
        <f t="shared" ref="L196:L259" si="60">1/B196</f>
        <v>0.28011204481792717</v>
      </c>
      <c r="M196" s="11">
        <f t="shared" ref="M196:M259" si="61">1/C196</f>
        <v>0.46948356807511737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-0.27784906801497133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0.22825775869442588</v>
      </c>
      <c r="Q196" s="11">
        <f>2*'OddsRatio_working_3-way'!K196*'OddsRatio_working_3-way'!L196*'OddsRatio_working_3-way'!M196</f>
        <v>7.1666486246287547E-2</v>
      </c>
      <c r="R196" s="11">
        <f t="shared" ref="R196:R259" si="62">O196/N196</f>
        <v>0</v>
      </c>
      <c r="S196" s="11">
        <f t="shared" ref="S196:S259" si="63">P196/N196</f>
        <v>-0.82151709316558397</v>
      </c>
      <c r="T196" s="11">
        <f t="shared" ref="T196:T259" si="64">Q196/N196</f>
        <v>-0.257933153270199</v>
      </c>
      <c r="U196" s="11">
        <f>'OddsRatio_working_3-way'!S196-'OddsRatio_working_3-way'!R196^2/3</f>
        <v>-0.82151709316558397</v>
      </c>
      <c r="V196" s="11">
        <f>'OddsRatio_working_3-way'!S196*'OddsRatio_working_3-way'!R196/3-2*'OddsRatio_working_3-way'!R196^3/27-'OddsRatio_working_3-way'!T196</f>
        <v>0.257933153270199</v>
      </c>
      <c r="W196" s="11">
        <f>'OddsRatio_working_3-way'!V196^2+4*'OddsRatio_working_3-way'!U196^3/27</f>
        <v>-1.5608850768778007E-2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0.14329895526894637</v>
      </c>
      <c r="Y196" s="11">
        <f>IF('OddsRatio_working_3-way'!W196&gt;=0,IF('OddsRatio_working_3-way'!V196+SQRT('OddsRatio_working_3-way'!W196)&gt;0,0,PI()),ACOS('OddsRatio_working_3-way'!V196/(2*'OddsRatio_working_3-way'!X196)))</f>
        <v>0.45106656368597497</v>
      </c>
      <c r="Z196" s="11">
        <f>'OddsRatio_working_3-way'!X196^(1/3)*COS('OddsRatio_working_3-way'!Y196/3)</f>
        <v>0.51739242473883995</v>
      </c>
      <c r="AA196" s="11">
        <f>'OddsRatio_working_3-way'!X196^(1/3)*COS(('OddsRatio_working_3-way'!Y196+2*PI())/3)</f>
        <v>-0.32657907035686679</v>
      </c>
      <c r="AB196" s="11">
        <f>'OddsRatio_working_3-way'!X196^(1/3)*COS(('OddsRatio_working_3-way'!Y196+4*PI())/3)</f>
        <v>-0.19081335438197328</v>
      </c>
      <c r="AC196" s="11">
        <f>'OddsRatio_working_3-way'!X196^(1/3)*SIN('OddsRatio_working_3-way'!Y196/3)</f>
        <v>7.8384372664827034E-2</v>
      </c>
      <c r="AD196" s="11">
        <f>'OddsRatio_working_3-way'!X196^(1/3)*SIN(('OddsRatio_working_3-way'!Y196+2*PI())/3)</f>
        <v>0.40888279721705012</v>
      </c>
      <c r="AE196" s="11">
        <f>'OddsRatio_working_3-way'!X196^(1/3)*SIN(('OddsRatio_working_3-way'!Y196+4*PI())/3)</f>
        <v>-0.48726716988187718</v>
      </c>
      <c r="AF196" s="11">
        <f>-'OddsRatio_working_3-way'!U196/(3*'OddsRatio_working_3-way'!X196^(1/3))*COS(('OddsRatio_working_3-way'!Y196)/3)</f>
        <v>0.51739242473883995</v>
      </c>
      <c r="AG196" s="11">
        <f>-'OddsRatio_working_3-way'!U196/(3*'OddsRatio_working_3-way'!X196^(1/3))*COS(('OddsRatio_working_3-way'!Y196+2*PI())/3)</f>
        <v>-0.32657907035686679</v>
      </c>
      <c r="AH196" s="11">
        <f>-'OddsRatio_working_3-way'!U196/(3*'OddsRatio_working_3-way'!X196^(1/3))*COS(('OddsRatio_working_3-way'!Y196+4*PI())/3)</f>
        <v>-0.19081335438197328</v>
      </c>
      <c r="AI196" s="11">
        <f>'OddsRatio_working_3-way'!U196/(3*'OddsRatio_working_3-way'!X196^(1/3))*SIN(('OddsRatio_working_3-way'!Y196)/3)</f>
        <v>-7.8384372664827034E-2</v>
      </c>
      <c r="AJ196" s="11">
        <f>'OddsRatio_working_3-way'!U196/(3*'OddsRatio_working_3-way'!X196^(1/3))*SIN(('OddsRatio_working_3-way'!Y196+2*PI())/3)</f>
        <v>-0.40888279721705012</v>
      </c>
      <c r="AK196" s="11">
        <f>'OddsRatio_working_3-way'!U196/(3*'OddsRatio_working_3-way'!X196^(1/3))*SIN(('OddsRatio_working_3-way'!Y196+4*PI())/3)</f>
        <v>0.48726716988187718</v>
      </c>
      <c r="AL196" s="11">
        <f>'OddsRatio_working_3-way'!Z196+'OddsRatio_working_3-way'!AF196</f>
        <v>1.0347848494776799</v>
      </c>
      <c r="AM196" s="11">
        <f>'OddsRatio_working_3-way'!AA196+'OddsRatio_working_3-way'!AG196</f>
        <v>-0.65315814071373357</v>
      </c>
      <c r="AN196" s="11">
        <f>'OddsRatio_working_3-way'!AB196+'OddsRatio_working_3-way'!AH196</f>
        <v>-0.38162670876394655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1.0347848494776799</v>
      </c>
      <c r="AS196" s="11">
        <f>IF(('OddsRatio_working_3-way'!X196=0),IF(Q196&gt;0,-Q196^(1/3),(-Q196)^(1/3)),'OddsRatio_working_3-way'!AM196-'OddsRatio_working_3-way'!R196/3)</f>
        <v>-0.65315814071373357</v>
      </c>
      <c r="AT196" s="11">
        <f>IF(('OddsRatio_working_3-way'!X196=0),IF(Q196&gt;0,-Q196^(1/3),(-Q196)^(1/3)),'OddsRatio_working_3-way'!AN196-'OddsRatio_working_3-way'!R196/3)</f>
        <v>-0.38162670876394655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1.74</v>
      </c>
      <c r="B197" s="4">
        <f>IF('True_Odds_Calculator_3-way'!B198="","",'True_Odds_Calculator_3-way'!B198)</f>
        <v>3.59</v>
      </c>
      <c r="C197" s="4">
        <f>IF('True_Odds_Calculator_3-way'!C198="","",'True_Odds_Calculator_3-way'!C198)</f>
        <v>5.44</v>
      </c>
      <c r="D197" s="9">
        <f t="shared" si="52"/>
        <v>0.55929921515869929</v>
      </c>
      <c r="E197" s="9">
        <f t="shared" si="53"/>
        <v>0.26611095183610589</v>
      </c>
      <c r="F197" s="9">
        <f t="shared" si="54"/>
        <v>0.17458983300519471</v>
      </c>
      <c r="G197" s="9">
        <f t="shared" si="55"/>
        <v>1.0647996367524128</v>
      </c>
      <c r="H197" s="9">
        <f t="shared" si="56"/>
        <v>1.7879517311967859</v>
      </c>
      <c r="I197" s="9">
        <f t="shared" si="57"/>
        <v>3.7578310591887489</v>
      </c>
      <c r="J197" s="9">
        <f t="shared" si="58"/>
        <v>5.7277103871807142</v>
      </c>
      <c r="K197" s="11">
        <f t="shared" si="59"/>
        <v>0.57471264367816088</v>
      </c>
      <c r="L197" s="11">
        <f t="shared" si="60"/>
        <v>0.2785515320334262</v>
      </c>
      <c r="M197" s="11">
        <f t="shared" si="61"/>
        <v>0.18382352941176469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-0.25042164113748466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0.22865379943159664</v>
      </c>
      <c r="Q197" s="11">
        <f>2*'OddsRatio_working_3-way'!K197*'OddsRatio_working_3-way'!L197*'OddsRatio_working_3-way'!M197</f>
        <v>5.885554682923981E-2</v>
      </c>
      <c r="R197" s="11">
        <f t="shared" si="62"/>
        <v>0</v>
      </c>
      <c r="S197" s="11">
        <f t="shared" si="63"/>
        <v>-0.91307523739956165</v>
      </c>
      <c r="T197" s="11">
        <f t="shared" si="64"/>
        <v>-0.23502580113244834</v>
      </c>
      <c r="U197" s="11">
        <f>'OddsRatio_working_3-way'!S197-'OddsRatio_working_3-way'!R197^2/3</f>
        <v>-0.91307523739956165</v>
      </c>
      <c r="V197" s="11">
        <f>'OddsRatio_working_3-way'!S197*'OddsRatio_working_3-way'!R197/3-2*'OddsRatio_working_3-way'!R197^3/27-'OddsRatio_working_3-way'!T197</f>
        <v>0.23502580113244834</v>
      </c>
      <c r="W197" s="11">
        <f>'OddsRatio_working_3-way'!V197^2+4*'OddsRatio_working_3-way'!U197^3/27</f>
        <v>-5.7538674164530318E-2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0.16791054267263825</v>
      </c>
      <c r="Y197" s="11">
        <f>IF('OddsRatio_working_3-way'!W197&gt;=0,IF('OddsRatio_working_3-way'!V197+SQRT('OddsRatio_working_3-way'!W197)&gt;0,0,PI()),ACOS('OddsRatio_working_3-way'!V197/(2*'OddsRatio_working_3-way'!X197)))</f>
        <v>0.79560295348453514</v>
      </c>
      <c r="Z197" s="11">
        <f>'OddsRatio_working_3-way'!X197^(1/3)*COS('OddsRatio_working_3-way'!Y197/3)</f>
        <v>0.53239981837620642</v>
      </c>
      <c r="AA197" s="11">
        <f>'OddsRatio_working_3-way'!X197^(1/3)*COS(('OddsRatio_working_3-way'!Y197+2*PI())/3)</f>
        <v>-0.39142624186069741</v>
      </c>
      <c r="AB197" s="11">
        <f>'OddsRatio_working_3-way'!X197^(1/3)*COS(('OddsRatio_working_3-way'!Y197+4*PI())/3)</f>
        <v>-0.1409735765155094</v>
      </c>
      <c r="AC197" s="11">
        <f>'OddsRatio_working_3-way'!X197^(1/3)*SIN('OddsRatio_working_3-way'!Y197/3)</f>
        <v>0.14459891375630371</v>
      </c>
      <c r="AD197" s="11">
        <f>'OddsRatio_working_3-way'!X197^(1/3)*SIN(('OddsRatio_working_3-way'!Y197+2*PI())/3)</f>
        <v>0.38877231080586411</v>
      </c>
      <c r="AE197" s="11">
        <f>'OddsRatio_working_3-way'!X197^(1/3)*SIN(('OddsRatio_working_3-way'!Y197+4*PI())/3)</f>
        <v>-0.53337122456216779</v>
      </c>
      <c r="AF197" s="11">
        <f>-'OddsRatio_working_3-way'!U197/(3*'OddsRatio_working_3-way'!X197^(1/3))*COS(('OddsRatio_working_3-way'!Y197)/3)</f>
        <v>0.53239981837620642</v>
      </c>
      <c r="AG197" s="11">
        <f>-'OddsRatio_working_3-way'!U197/(3*'OddsRatio_working_3-way'!X197^(1/3))*COS(('OddsRatio_working_3-way'!Y197+2*PI())/3)</f>
        <v>-0.39142624186069741</v>
      </c>
      <c r="AH197" s="11">
        <f>-'OddsRatio_working_3-way'!U197/(3*'OddsRatio_working_3-way'!X197^(1/3))*COS(('OddsRatio_working_3-way'!Y197+4*PI())/3)</f>
        <v>-0.1409735765155094</v>
      </c>
      <c r="AI197" s="11">
        <f>'OddsRatio_working_3-way'!U197/(3*'OddsRatio_working_3-way'!X197^(1/3))*SIN(('OddsRatio_working_3-way'!Y197)/3)</f>
        <v>-0.14459891375630371</v>
      </c>
      <c r="AJ197" s="11">
        <f>'OddsRatio_working_3-way'!U197/(3*'OddsRatio_working_3-way'!X197^(1/3))*SIN(('OddsRatio_working_3-way'!Y197+2*PI())/3)</f>
        <v>-0.38877231080586411</v>
      </c>
      <c r="AK197" s="11">
        <f>'OddsRatio_working_3-way'!U197/(3*'OddsRatio_working_3-way'!X197^(1/3))*SIN(('OddsRatio_working_3-way'!Y197+4*PI())/3)</f>
        <v>0.53337122456216779</v>
      </c>
      <c r="AL197" s="11">
        <f>'OddsRatio_working_3-way'!Z197+'OddsRatio_working_3-way'!AF197</f>
        <v>1.0647996367524128</v>
      </c>
      <c r="AM197" s="11">
        <f>'OddsRatio_working_3-way'!AA197+'OddsRatio_working_3-way'!AG197</f>
        <v>-0.78285248372139482</v>
      </c>
      <c r="AN197" s="11">
        <f>'OddsRatio_working_3-way'!AB197+'OddsRatio_working_3-way'!AH197</f>
        <v>-0.2819471530310188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1.0647996367524128</v>
      </c>
      <c r="AS197" s="11">
        <f>IF(('OddsRatio_working_3-way'!X197=0),IF(Q197&gt;0,-Q197^(1/3),(-Q197)^(1/3)),'OddsRatio_working_3-way'!AM197-'OddsRatio_working_3-way'!R197/3)</f>
        <v>-0.78285248372139482</v>
      </c>
      <c r="AT197" s="11">
        <f>IF(('OddsRatio_working_3-way'!X197=0),IF(Q197&gt;0,-Q197^(1/3),(-Q197)^(1/3)),'OddsRatio_working_3-way'!AN197-'OddsRatio_working_3-way'!R197/3)</f>
        <v>-0.2819471530310188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2.81</v>
      </c>
      <c r="B198" s="4">
        <f>IF('True_Odds_Calculator_3-way'!B199="","",'True_Odds_Calculator_3-way'!B199)</f>
        <v>3.03</v>
      </c>
      <c r="C198" s="4">
        <f>IF('True_Odds_Calculator_3-way'!C199="","",'True_Odds_Calculator_3-way'!C199)</f>
        <v>2.89</v>
      </c>
      <c r="D198" s="9">
        <f t="shared" si="52"/>
        <v>0.34505017915059055</v>
      </c>
      <c r="E198" s="9">
        <f t="shared" si="53"/>
        <v>0.31960716060490968</v>
      </c>
      <c r="F198" s="9">
        <f t="shared" si="54"/>
        <v>0.33534266024449988</v>
      </c>
      <c r="G198" s="9">
        <f t="shared" si="55"/>
        <v>1.0486901662877623</v>
      </c>
      <c r="H198" s="9">
        <f t="shared" si="56"/>
        <v>2.8981292009808497</v>
      </c>
      <c r="I198" s="9">
        <f t="shared" si="57"/>
        <v>3.1288410375641575</v>
      </c>
      <c r="J198" s="9">
        <f t="shared" si="58"/>
        <v>2.9820244142838712</v>
      </c>
      <c r="K198" s="11">
        <f t="shared" si="59"/>
        <v>0.35587188612099646</v>
      </c>
      <c r="L198" s="11">
        <f t="shared" si="60"/>
        <v>0.33003300330033003</v>
      </c>
      <c r="M198" s="11">
        <f t="shared" si="61"/>
        <v>0.34602076124567471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-0.28222119457324946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0.2328669370280253</v>
      </c>
      <c r="Q198" s="11">
        <f>2*'OddsRatio_working_3-way'!K198*'OddsRatio_working_3-way'!L198*'OddsRatio_working_3-way'!M198</f>
        <v>8.1279908212225249E-2</v>
      </c>
      <c r="R198" s="11">
        <f t="shared" si="62"/>
        <v>0</v>
      </c>
      <c r="S198" s="11">
        <f t="shared" si="63"/>
        <v>-0.82512207270664628</v>
      </c>
      <c r="T198" s="11">
        <f t="shared" si="64"/>
        <v>-0.28800072345781724</v>
      </c>
      <c r="U198" s="11">
        <f>'OddsRatio_working_3-way'!S198-'OddsRatio_working_3-way'!R198^2/3</f>
        <v>-0.82512207270664628</v>
      </c>
      <c r="V198" s="11">
        <f>'OddsRatio_working_3-way'!S198*'OddsRatio_working_3-way'!R198/3-2*'OddsRatio_working_3-way'!R198^3/27-'OddsRatio_working_3-way'!T198</f>
        <v>0.28800072345781724</v>
      </c>
      <c r="W198" s="11">
        <f>'OddsRatio_working_3-way'!V198^2+4*'OddsRatio_working_3-way'!U198^3/27</f>
        <v>-2.8001574577730948E-4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0.14424322554110075</v>
      </c>
      <c r="Y198" s="11">
        <f>IF('OddsRatio_working_3-way'!W198&gt;=0,IF('OddsRatio_working_3-way'!V198+SQRT('OddsRatio_working_3-way'!W198)&gt;0,0,PI()),ACOS('OddsRatio_working_3-way'!V198/(2*'OddsRatio_working_3-way'!X198)))</f>
        <v>5.803762650789368E-2</v>
      </c>
      <c r="Z198" s="11">
        <f>'OddsRatio_working_3-way'!X198^(1/3)*COS('OddsRatio_working_3-way'!Y198/3)</f>
        <v>0.52434508314388129</v>
      </c>
      <c r="AA198" s="11">
        <f>'OddsRatio_working_3-way'!X198^(1/3)*COS(('OddsRatio_working_3-way'!Y198+2*PI())/3)</f>
        <v>-0.27095852551164873</v>
      </c>
      <c r="AB198" s="11">
        <f>'OddsRatio_working_3-way'!X198^(1/3)*COS(('OddsRatio_working_3-way'!Y198+4*PI())/3)</f>
        <v>-0.25338655763223245</v>
      </c>
      <c r="AC198" s="11">
        <f>'OddsRatio_working_3-way'!X198^(1/3)*SIN('OddsRatio_working_3-way'!Y198/3)</f>
        <v>1.0145180385372495E-2</v>
      </c>
      <c r="AD198" s="11">
        <f>'OddsRatio_working_3-way'!X198^(1/3)*SIN(('OddsRatio_working_3-way'!Y198+2*PI())/3)</f>
        <v>0.44902357215937866</v>
      </c>
      <c r="AE198" s="11">
        <f>'OddsRatio_working_3-way'!X198^(1/3)*SIN(('OddsRatio_working_3-way'!Y198+4*PI())/3)</f>
        <v>-0.45916875254475109</v>
      </c>
      <c r="AF198" s="11">
        <f>-'OddsRatio_working_3-way'!U198/(3*'OddsRatio_working_3-way'!X198^(1/3))*COS(('OddsRatio_working_3-way'!Y198)/3)</f>
        <v>0.52434508314388117</v>
      </c>
      <c r="AG198" s="11">
        <f>-'OddsRatio_working_3-way'!U198/(3*'OddsRatio_working_3-way'!X198^(1/3))*COS(('OddsRatio_working_3-way'!Y198+2*PI())/3)</f>
        <v>-0.27095852551164862</v>
      </c>
      <c r="AH198" s="11">
        <f>-'OddsRatio_working_3-way'!U198/(3*'OddsRatio_working_3-way'!X198^(1/3))*COS(('OddsRatio_working_3-way'!Y198+4*PI())/3)</f>
        <v>-0.25338655763223239</v>
      </c>
      <c r="AI198" s="11">
        <f>'OddsRatio_working_3-way'!U198/(3*'OddsRatio_working_3-way'!X198^(1/3))*SIN(('OddsRatio_working_3-way'!Y198)/3)</f>
        <v>-1.0145180385372491E-2</v>
      </c>
      <c r="AJ198" s="11">
        <f>'OddsRatio_working_3-way'!U198/(3*'OddsRatio_working_3-way'!X198^(1/3))*SIN(('OddsRatio_working_3-way'!Y198+2*PI())/3)</f>
        <v>-0.44902357215937855</v>
      </c>
      <c r="AK198" s="11">
        <f>'OddsRatio_working_3-way'!U198/(3*'OddsRatio_working_3-way'!X198^(1/3))*SIN(('OddsRatio_working_3-way'!Y198+4*PI())/3)</f>
        <v>0.45916875254475098</v>
      </c>
      <c r="AL198" s="11">
        <f>'OddsRatio_working_3-way'!Z198+'OddsRatio_working_3-way'!AF198</f>
        <v>1.0486901662877623</v>
      </c>
      <c r="AM198" s="11">
        <f>'OddsRatio_working_3-way'!AA198+'OddsRatio_working_3-way'!AG198</f>
        <v>-0.54191705102329735</v>
      </c>
      <c r="AN198" s="11">
        <f>'OddsRatio_working_3-way'!AB198+'OddsRatio_working_3-way'!AH198</f>
        <v>-0.50677311526446478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1.0486901662877623</v>
      </c>
      <c r="AS198" s="11">
        <f>IF(('OddsRatio_working_3-way'!X198=0),IF(Q198&gt;0,-Q198^(1/3),(-Q198)^(1/3)),'OddsRatio_working_3-way'!AM198-'OddsRatio_working_3-way'!R198/3)</f>
        <v>-0.54191705102329735</v>
      </c>
      <c r="AT198" s="11">
        <f>IF(('OddsRatio_working_3-way'!X198=0),IF(Q198&gt;0,-Q198^(1/3),(-Q198)^(1/3)),'OddsRatio_working_3-way'!AN198-'OddsRatio_working_3-way'!R198/3)</f>
        <v>-0.50677311526446478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1.65</v>
      </c>
      <c r="B199" s="4">
        <f>IF('True_Odds_Calculator_3-way'!B200="","",'True_Odds_Calculator_3-way'!B200)</f>
        <v>4.1900000000000004</v>
      </c>
      <c r="C199" s="4">
        <f>IF('True_Odds_Calculator_3-way'!C200="","",'True_Odds_Calculator_3-way'!C200)</f>
        <v>5.54</v>
      </c>
      <c r="D199" s="9">
        <f t="shared" si="52"/>
        <v>0.5953551326483465</v>
      </c>
      <c r="E199" s="9">
        <f t="shared" si="53"/>
        <v>0.23064805461594284</v>
      </c>
      <c r="F199" s="9">
        <f t="shared" si="54"/>
        <v>0.17399681273571088</v>
      </c>
      <c r="G199" s="9">
        <f t="shared" si="55"/>
        <v>1.0456457516157758</v>
      </c>
      <c r="H199" s="9">
        <f t="shared" si="56"/>
        <v>1.6796697385502541</v>
      </c>
      <c r="I199" s="9">
        <f t="shared" si="57"/>
        <v>4.3356099476543255</v>
      </c>
      <c r="J199" s="9">
        <f t="shared" si="58"/>
        <v>5.7472317123356209</v>
      </c>
      <c r="K199" s="11">
        <f t="shared" si="59"/>
        <v>0.60606060606060608</v>
      </c>
      <c r="L199" s="11">
        <f t="shared" si="60"/>
        <v>0.2386634844868735</v>
      </c>
      <c r="M199" s="11">
        <f t="shared" si="61"/>
        <v>0.18050541516245489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-0.2457831809735519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0.21879444262115744</v>
      </c>
      <c r="Q199" s="11">
        <f>2*'OddsRatio_working_3-way'!K199*'OddsRatio_working_3-way'!L199*'OddsRatio_working_3-way'!M199</f>
        <v>5.2218244062328736E-2</v>
      </c>
      <c r="R199" s="11">
        <f t="shared" si="62"/>
        <v>0</v>
      </c>
      <c r="S199" s="11">
        <f t="shared" si="63"/>
        <v>-0.89019289991491057</v>
      </c>
      <c r="T199" s="11">
        <f t="shared" si="64"/>
        <v>-0.21245653935916717</v>
      </c>
      <c r="U199" s="11">
        <f>'OddsRatio_working_3-way'!S199-'OddsRatio_working_3-way'!R199^2/3</f>
        <v>-0.89019289991491057</v>
      </c>
      <c r="V199" s="11">
        <f>'OddsRatio_working_3-way'!S199*'OddsRatio_working_3-way'!R199/3-2*'OddsRatio_working_3-way'!R199^3/27-'OddsRatio_working_3-way'!T199</f>
        <v>0.21245653935916717</v>
      </c>
      <c r="W199" s="11">
        <f>'OddsRatio_working_3-way'!V199^2+4*'OddsRatio_working_3-way'!U199^3/27</f>
        <v>-5.9369994798591383E-2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0.16163831222444197</v>
      </c>
      <c r="Y199" s="11">
        <f>IF('OddsRatio_working_3-way'!W199&gt;=0,IF('OddsRatio_working_3-way'!V199+SQRT('OddsRatio_working_3-way'!W199)&gt;0,0,PI()),ACOS('OddsRatio_working_3-way'!V199/(2*'OddsRatio_working_3-way'!X199)))</f>
        <v>0.85370205903292129</v>
      </c>
      <c r="Z199" s="11">
        <f>'OddsRatio_working_3-way'!X199^(1/3)*COS('OddsRatio_working_3-way'!Y199/3)</f>
        <v>0.522822875807888</v>
      </c>
      <c r="AA199" s="11">
        <f>'OddsRatio_working_3-way'!X199^(1/3)*COS(('OddsRatio_working_3-way'!Y199+2*PI())/3)</f>
        <v>-0.39385163337988333</v>
      </c>
      <c r="AB199" s="11">
        <f>'OddsRatio_working_3-way'!X199^(1/3)*COS(('OddsRatio_working_3-way'!Y199+4*PI())/3)</f>
        <v>-0.12897124242800462</v>
      </c>
      <c r="AC199" s="11">
        <f>'OddsRatio_working_3-way'!X199^(1/3)*SIN('OddsRatio_working_3-way'!Y199/3)</f>
        <v>0.15292876501912051</v>
      </c>
      <c r="AD199" s="11">
        <f>'OddsRatio_working_3-way'!X199^(1/3)*SIN(('OddsRatio_working_3-way'!Y199+2*PI())/3)</f>
        <v>0.3763135096197075</v>
      </c>
      <c r="AE199" s="11">
        <f>'OddsRatio_working_3-way'!X199^(1/3)*SIN(('OddsRatio_working_3-way'!Y199+4*PI())/3)</f>
        <v>-0.52924227463882789</v>
      </c>
      <c r="AF199" s="11">
        <f>-'OddsRatio_working_3-way'!U199/(3*'OddsRatio_working_3-way'!X199^(1/3))*COS(('OddsRatio_working_3-way'!Y199)/3)</f>
        <v>0.52282287580788778</v>
      </c>
      <c r="AG199" s="11">
        <f>-'OddsRatio_working_3-way'!U199/(3*'OddsRatio_working_3-way'!X199^(1/3))*COS(('OddsRatio_working_3-way'!Y199+2*PI())/3)</f>
        <v>-0.39385163337988316</v>
      </c>
      <c r="AH199" s="11">
        <f>-'OddsRatio_working_3-way'!U199/(3*'OddsRatio_working_3-way'!X199^(1/3))*COS(('OddsRatio_working_3-way'!Y199+4*PI())/3)</f>
        <v>-0.12897124242800456</v>
      </c>
      <c r="AI199" s="11">
        <f>'OddsRatio_working_3-way'!U199/(3*'OddsRatio_working_3-way'!X199^(1/3))*SIN(('OddsRatio_working_3-way'!Y199)/3)</f>
        <v>-0.15292876501912045</v>
      </c>
      <c r="AJ199" s="11">
        <f>'OddsRatio_working_3-way'!U199/(3*'OddsRatio_working_3-way'!X199^(1/3))*SIN(('OddsRatio_working_3-way'!Y199+2*PI())/3)</f>
        <v>-0.37631350961970733</v>
      </c>
      <c r="AK199" s="11">
        <f>'OddsRatio_working_3-way'!U199/(3*'OddsRatio_working_3-way'!X199^(1/3))*SIN(('OddsRatio_working_3-way'!Y199+4*PI())/3)</f>
        <v>0.52924227463882767</v>
      </c>
      <c r="AL199" s="11">
        <f>'OddsRatio_working_3-way'!Z199+'OddsRatio_working_3-way'!AF199</f>
        <v>1.0456457516157758</v>
      </c>
      <c r="AM199" s="11">
        <f>'OddsRatio_working_3-way'!AA199+'OddsRatio_working_3-way'!AG199</f>
        <v>-0.78770326675976654</v>
      </c>
      <c r="AN199" s="11">
        <f>'OddsRatio_working_3-way'!AB199+'OddsRatio_working_3-way'!AH199</f>
        <v>-0.25794248485600918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1.0456457516157758</v>
      </c>
      <c r="AS199" s="11">
        <f>IF(('OddsRatio_working_3-way'!X199=0),IF(Q199&gt;0,-Q199^(1/3),(-Q199)^(1/3)),'OddsRatio_working_3-way'!AM199-'OddsRatio_working_3-way'!R199/3)</f>
        <v>-0.78770326675976654</v>
      </c>
      <c r="AT199" s="11">
        <f>IF(('OddsRatio_working_3-way'!X199=0),IF(Q199&gt;0,-Q199^(1/3),(-Q199)^(1/3)),'OddsRatio_working_3-way'!AN199-'OddsRatio_working_3-way'!R199/3)</f>
        <v>-0.25794248485600918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1.94</v>
      </c>
      <c r="B200" s="4">
        <f>IF('True_Odds_Calculator_3-way'!B201="","",'True_Odds_Calculator_3-way'!B201)</f>
        <v>3.13</v>
      </c>
      <c r="C200" s="4">
        <f>IF('True_Odds_Calculator_3-way'!C201="","",'True_Odds_Calculator_3-way'!C201)</f>
        <v>4.82</v>
      </c>
      <c r="D200" s="9">
        <f t="shared" si="52"/>
        <v>0.49852193636192377</v>
      </c>
      <c r="E200" s="9">
        <f t="shared" si="53"/>
        <v>0.30493437941533197</v>
      </c>
      <c r="F200" s="9">
        <f t="shared" si="54"/>
        <v>0.19654368422274446</v>
      </c>
      <c r="G200" s="9">
        <f t="shared" si="55"/>
        <v>1.0701380678167913</v>
      </c>
      <c r="H200" s="9">
        <f t="shared" si="56"/>
        <v>2.0059297837477836</v>
      </c>
      <c r="I200" s="9">
        <f t="shared" si="57"/>
        <v>3.2793940844497653</v>
      </c>
      <c r="J200" s="9">
        <f t="shared" si="58"/>
        <v>5.0879274190601436</v>
      </c>
      <c r="K200" s="11">
        <f t="shared" si="59"/>
        <v>0.51546391752577325</v>
      </c>
      <c r="L200" s="11">
        <f t="shared" si="60"/>
        <v>0.31948881789137379</v>
      </c>
      <c r="M200" s="11">
        <f t="shared" si="61"/>
        <v>0.20746887966804978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-0.2613230475163254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0.23541065526709642</v>
      </c>
      <c r="Q200" s="11">
        <f>2*'OddsRatio_working_3-way'!K200*'OddsRatio_working_3-way'!L200*'OddsRatio_working_3-way'!M200</f>
        <v>6.833400733442567E-2</v>
      </c>
      <c r="R200" s="11">
        <f t="shared" si="62"/>
        <v>0</v>
      </c>
      <c r="S200" s="11">
        <f t="shared" si="63"/>
        <v>-0.90084153504443509</v>
      </c>
      <c r="T200" s="11">
        <f t="shared" si="64"/>
        <v>-0.26149246300273876</v>
      </c>
      <c r="U200" s="11">
        <f>'OddsRatio_working_3-way'!S200-'OddsRatio_working_3-way'!R200^2/3</f>
        <v>-0.90084153504443509</v>
      </c>
      <c r="V200" s="11">
        <f>'OddsRatio_working_3-way'!S200*'OddsRatio_working_3-way'!R200/3-2*'OddsRatio_working_3-way'!R200^3/27-'OddsRatio_working_3-way'!T200</f>
        <v>0.26149246300273876</v>
      </c>
      <c r="W200" s="11">
        <f>'OddsRatio_working_3-way'!V200^2+4*'OddsRatio_working_3-way'!U200^3/27</f>
        <v>-3.9924927769540597E-2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0.16454728497971283</v>
      </c>
      <c r="Y200" s="11">
        <f>IF('OddsRatio_working_3-way'!W200&gt;=0,IF('OddsRatio_working_3-way'!V200+SQRT('OddsRatio_working_3-way'!W200)&gt;0,0,PI()),ACOS('OddsRatio_working_3-way'!V200/(2*'OddsRatio_working_3-way'!X200)))</f>
        <v>0.65247830615420477</v>
      </c>
      <c r="Z200" s="11">
        <f>'OddsRatio_working_3-way'!X200^(1/3)*COS('OddsRatio_working_3-way'!Y200/3)</f>
        <v>0.53506903390839566</v>
      </c>
      <c r="AA200" s="11">
        <f>'OddsRatio_working_3-way'!X200^(1/3)*COS(('OddsRatio_working_3-way'!Y200+2*PI())/3)</f>
        <v>-0.36993681417140317</v>
      </c>
      <c r="AB200" s="11">
        <f>'OddsRatio_working_3-way'!X200^(1/3)*COS(('OddsRatio_working_3-way'!Y200+4*PI())/3)</f>
        <v>-0.16513221973699241</v>
      </c>
      <c r="AC200" s="11">
        <f>'OddsRatio_working_3-way'!X200^(1/3)*SIN('OddsRatio_working_3-way'!Y200/3)</f>
        <v>0.11824398772797919</v>
      </c>
      <c r="AD200" s="11">
        <f>'OddsRatio_working_3-way'!X200^(1/3)*SIN(('OddsRatio_working_3-way'!Y200+2*PI())/3)</f>
        <v>0.40426138227907832</v>
      </c>
      <c r="AE200" s="11">
        <f>'OddsRatio_working_3-way'!X200^(1/3)*SIN(('OddsRatio_working_3-way'!Y200+4*PI())/3)</f>
        <v>-0.52250537000705743</v>
      </c>
      <c r="AF200" s="11">
        <f>-'OddsRatio_working_3-way'!U200/(3*'OddsRatio_working_3-way'!X200^(1/3))*COS(('OddsRatio_working_3-way'!Y200)/3)</f>
        <v>0.53506903390839566</v>
      </c>
      <c r="AG200" s="11">
        <f>-'OddsRatio_working_3-way'!U200/(3*'OddsRatio_working_3-way'!X200^(1/3))*COS(('OddsRatio_working_3-way'!Y200+2*PI())/3)</f>
        <v>-0.36993681417140317</v>
      </c>
      <c r="AH200" s="11">
        <f>-'OddsRatio_working_3-way'!U200/(3*'OddsRatio_working_3-way'!X200^(1/3))*COS(('OddsRatio_working_3-way'!Y200+4*PI())/3)</f>
        <v>-0.16513221973699241</v>
      </c>
      <c r="AI200" s="11">
        <f>'OddsRatio_working_3-way'!U200/(3*'OddsRatio_working_3-way'!X200^(1/3))*SIN(('OddsRatio_working_3-way'!Y200)/3)</f>
        <v>-0.11824398772797919</v>
      </c>
      <c r="AJ200" s="11">
        <f>'OddsRatio_working_3-way'!U200/(3*'OddsRatio_working_3-way'!X200^(1/3))*SIN(('OddsRatio_working_3-way'!Y200+2*PI())/3)</f>
        <v>-0.40426138227907832</v>
      </c>
      <c r="AK200" s="11">
        <f>'OddsRatio_working_3-way'!U200/(3*'OddsRatio_working_3-way'!X200^(1/3))*SIN(('OddsRatio_working_3-way'!Y200+4*PI())/3)</f>
        <v>0.52250537000705743</v>
      </c>
      <c r="AL200" s="11">
        <f>'OddsRatio_working_3-way'!Z200+'OddsRatio_working_3-way'!AF200</f>
        <v>1.0701380678167913</v>
      </c>
      <c r="AM200" s="11">
        <f>'OddsRatio_working_3-way'!AA200+'OddsRatio_working_3-way'!AG200</f>
        <v>-0.73987362834280634</v>
      </c>
      <c r="AN200" s="11">
        <f>'OddsRatio_working_3-way'!AB200+'OddsRatio_working_3-way'!AH200</f>
        <v>-0.33026443947398482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1.0701380678167913</v>
      </c>
      <c r="AS200" s="11">
        <f>IF(('OddsRatio_working_3-way'!X200=0),IF(Q200&gt;0,-Q200^(1/3),(-Q200)^(1/3)),'OddsRatio_working_3-way'!AM200-'OddsRatio_working_3-way'!R200/3)</f>
        <v>-0.73987362834280634</v>
      </c>
      <c r="AT200" s="11">
        <f>IF(('OddsRatio_working_3-way'!X200=0),IF(Q200&gt;0,-Q200^(1/3),(-Q200)^(1/3)),'OddsRatio_working_3-way'!AN200-'OddsRatio_working_3-way'!R200/3)</f>
        <v>-0.33026443947398482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2.6</v>
      </c>
      <c r="B201" s="4">
        <f>IF('True_Odds_Calculator_3-way'!B202="","",'True_Odds_Calculator_3-way'!B202)</f>
        <v>3.3</v>
      </c>
      <c r="C201" s="4">
        <f>IF('True_Odds_Calculator_3-way'!C202="","",'True_Odds_Calculator_3-way'!C202)</f>
        <v>2.85</v>
      </c>
      <c r="D201" s="9">
        <f t="shared" si="52"/>
        <v>0.37109211624495825</v>
      </c>
      <c r="E201" s="9">
        <f t="shared" si="53"/>
        <v>0.29101904195406686</v>
      </c>
      <c r="F201" s="9">
        <f t="shared" si="54"/>
        <v>0.33788884180097489</v>
      </c>
      <c r="G201" s="9">
        <f t="shared" si="55"/>
        <v>1.0592179411524789</v>
      </c>
      <c r="H201" s="9">
        <f t="shared" si="56"/>
        <v>2.6947487058439665</v>
      </c>
      <c r="I201" s="9">
        <f t="shared" si="57"/>
        <v>3.436201264650701</v>
      </c>
      <c r="J201" s="9">
        <f t="shared" si="58"/>
        <v>2.9595531911320867</v>
      </c>
      <c r="K201" s="11">
        <f t="shared" si="59"/>
        <v>0.38461538461538458</v>
      </c>
      <c r="L201" s="11">
        <f t="shared" si="60"/>
        <v>0.30303030303030304</v>
      </c>
      <c r="M201" s="11">
        <f t="shared" si="61"/>
        <v>0.35087719298245612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-0.27841164683269959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0.23514497198707729</v>
      </c>
      <c r="Q201" s="11">
        <f>2*'OddsRatio_working_3-way'!K201*'OddsRatio_working_3-way'!L201*'OddsRatio_working_3-way'!M201</f>
        <v>8.1789555473765999E-2</v>
      </c>
      <c r="R201" s="11">
        <f t="shared" si="62"/>
        <v>0</v>
      </c>
      <c r="S201" s="11">
        <f t="shared" si="63"/>
        <v>-0.84459459459459441</v>
      </c>
      <c r="T201" s="11">
        <f t="shared" si="64"/>
        <v>-0.29377203290246756</v>
      </c>
      <c r="U201" s="11">
        <f>'OddsRatio_working_3-way'!S201-'OddsRatio_working_3-way'!R201^2/3</f>
        <v>-0.84459459459459441</v>
      </c>
      <c r="V201" s="11">
        <f>'OddsRatio_working_3-way'!S201*'OddsRatio_working_3-way'!R201/3-2*'OddsRatio_working_3-way'!R201^3/27-'OddsRatio_working_3-way'!T201</f>
        <v>0.29377203290246756</v>
      </c>
      <c r="W201" s="11">
        <f>'OddsRatio_working_3-way'!V201^2+4*'OddsRatio_working_3-way'!U201^3/27</f>
        <v>-2.9547530970651104E-3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0.14937934965442312</v>
      </c>
      <c r="Y201" s="11">
        <f>IF('OddsRatio_working_3-way'!W201&gt;=0,IF('OddsRatio_working_3-way'!V201+SQRT('OddsRatio_working_3-way'!W201)&gt;0,0,PI()),ACOS('OddsRatio_working_3-way'!V201/(2*'OddsRatio_working_3-way'!X201)))</f>
        <v>0.18296406923844954</v>
      </c>
      <c r="Z201" s="11">
        <f>'OddsRatio_working_3-way'!X201^(1/3)*COS('OddsRatio_working_3-way'!Y201/3)</f>
        <v>0.52960897057623946</v>
      </c>
      <c r="AA201" s="11">
        <f>'OddsRatio_working_3-way'!X201^(1/3)*COS(('OddsRatio_working_3-way'!Y201+2*PI())/3)</f>
        <v>-0.29281166941167197</v>
      </c>
      <c r="AB201" s="11">
        <f>'OddsRatio_working_3-way'!X201^(1/3)*COS(('OddsRatio_working_3-way'!Y201+4*PI())/3)</f>
        <v>-0.2367973011645676</v>
      </c>
      <c r="AC201" s="11">
        <f>'OddsRatio_working_3-way'!X201^(1/3)*SIN('OddsRatio_working_3-way'!Y201/3)</f>
        <v>3.2339910585952675E-2</v>
      </c>
      <c r="AD201" s="11">
        <f>'OddsRatio_working_3-way'!X201^(1/3)*SIN(('OddsRatio_working_3-way'!Y201+2*PI())/3)</f>
        <v>0.44248486729817238</v>
      </c>
      <c r="AE201" s="11">
        <f>'OddsRatio_working_3-way'!X201^(1/3)*SIN(('OddsRatio_working_3-way'!Y201+4*PI())/3)</f>
        <v>-0.47482477788412492</v>
      </c>
      <c r="AF201" s="11">
        <f>-'OddsRatio_working_3-way'!U201/(3*'OddsRatio_working_3-way'!X201^(1/3))*COS(('OddsRatio_working_3-way'!Y201)/3)</f>
        <v>0.52960897057623946</v>
      </c>
      <c r="AG201" s="11">
        <f>-'OddsRatio_working_3-way'!U201/(3*'OddsRatio_working_3-way'!X201^(1/3))*COS(('OddsRatio_working_3-way'!Y201+2*PI())/3)</f>
        <v>-0.29281166941167197</v>
      </c>
      <c r="AH201" s="11">
        <f>-'OddsRatio_working_3-way'!U201/(3*'OddsRatio_working_3-way'!X201^(1/3))*COS(('OddsRatio_working_3-way'!Y201+4*PI())/3)</f>
        <v>-0.2367973011645676</v>
      </c>
      <c r="AI201" s="11">
        <f>'OddsRatio_working_3-way'!U201/(3*'OddsRatio_working_3-way'!X201^(1/3))*SIN(('OddsRatio_working_3-way'!Y201)/3)</f>
        <v>-3.2339910585952675E-2</v>
      </c>
      <c r="AJ201" s="11">
        <f>'OddsRatio_working_3-way'!U201/(3*'OddsRatio_working_3-way'!X201^(1/3))*SIN(('OddsRatio_working_3-way'!Y201+2*PI())/3)</f>
        <v>-0.44248486729817238</v>
      </c>
      <c r="AK201" s="11">
        <f>'OddsRatio_working_3-way'!U201/(3*'OddsRatio_working_3-way'!X201^(1/3))*SIN(('OddsRatio_working_3-way'!Y201+4*PI())/3)</f>
        <v>0.47482477788412492</v>
      </c>
      <c r="AL201" s="11">
        <f>'OddsRatio_working_3-way'!Z201+'OddsRatio_working_3-way'!AF201</f>
        <v>1.0592179411524789</v>
      </c>
      <c r="AM201" s="11">
        <f>'OddsRatio_working_3-way'!AA201+'OddsRatio_working_3-way'!AG201</f>
        <v>-0.58562333882334394</v>
      </c>
      <c r="AN201" s="11">
        <f>'OddsRatio_working_3-way'!AB201+'OddsRatio_working_3-way'!AH201</f>
        <v>-0.47359460232913519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1.0592179411524789</v>
      </c>
      <c r="AS201" s="11">
        <f>IF(('OddsRatio_working_3-way'!X201=0),IF(Q201&gt;0,-Q201^(1/3),(-Q201)^(1/3)),'OddsRatio_working_3-way'!AM201-'OddsRatio_working_3-way'!R201/3)</f>
        <v>-0.58562333882334394</v>
      </c>
      <c r="AT201" s="11">
        <f>IF(('OddsRatio_working_3-way'!X201=0),IF(Q201&gt;0,-Q201^(1/3),(-Q201)^(1/3)),'OddsRatio_working_3-way'!AN201-'OddsRatio_working_3-way'!R201/3)</f>
        <v>-0.47359460232913519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1.59</v>
      </c>
      <c r="B202" s="4">
        <f>IF('True_Odds_Calculator_3-way'!B203="","",'True_Odds_Calculator_3-way'!B203)</f>
        <v>4.4400000000000004</v>
      </c>
      <c r="C202" s="4">
        <f>IF('True_Odds_Calculator_3-way'!C203="","",'True_Odds_Calculator_3-way'!C203)</f>
        <v>5.48</v>
      </c>
      <c r="D202" s="9">
        <f t="shared" si="52"/>
        <v>0.61333215435039778</v>
      </c>
      <c r="E202" s="9">
        <f t="shared" si="53"/>
        <v>0.21386835251027861</v>
      </c>
      <c r="F202" s="9">
        <f t="shared" si="54"/>
        <v>0.17279949313932355</v>
      </c>
      <c r="G202" s="9">
        <f t="shared" si="55"/>
        <v>1.068538841908109</v>
      </c>
      <c r="H202" s="9">
        <f t="shared" si="56"/>
        <v>1.6304379167257848</v>
      </c>
      <c r="I202" s="9">
        <f t="shared" si="57"/>
        <v>4.6757736161638945</v>
      </c>
      <c r="J202" s="9">
        <f t="shared" si="58"/>
        <v>5.787054011748328</v>
      </c>
      <c r="K202" s="11">
        <f t="shared" si="59"/>
        <v>0.62893081761006286</v>
      </c>
      <c r="L202" s="11">
        <f t="shared" si="60"/>
        <v>0.2252252252252252</v>
      </c>
      <c r="M202" s="11">
        <f t="shared" si="61"/>
        <v>0.18248175182481752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-0.23503244326822348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0.21997276163368989</v>
      </c>
      <c r="Q202" s="11">
        <f>2*'OddsRatio_working_3-way'!K202*'OddsRatio_working_3-way'!L202*'OddsRatio_working_3-way'!M202</f>
        <v>5.1697476294639215E-2</v>
      </c>
      <c r="R202" s="11">
        <f t="shared" si="62"/>
        <v>0</v>
      </c>
      <c r="S202" s="11">
        <f t="shared" si="63"/>
        <v>-0.93592509431837378</v>
      </c>
      <c r="T202" s="11">
        <f t="shared" si="64"/>
        <v>-0.21995889408187394</v>
      </c>
      <c r="U202" s="11">
        <f>'OddsRatio_working_3-way'!S202-'OddsRatio_working_3-way'!R202^2/3</f>
        <v>-0.93592509431837378</v>
      </c>
      <c r="V202" s="11">
        <f>'OddsRatio_working_3-way'!S202*'OddsRatio_working_3-way'!R202/3-2*'OddsRatio_working_3-way'!R202^3/27-'OddsRatio_working_3-way'!T202</f>
        <v>0.21995889408187394</v>
      </c>
      <c r="W202" s="11">
        <f>'OddsRatio_working_3-way'!V202^2+4*'OddsRatio_working_3-way'!U202^3/27</f>
        <v>-7.3074232773646039E-2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0.17425279614640843</v>
      </c>
      <c r="Y202" s="11">
        <f>IF('OddsRatio_working_3-way'!W202&gt;=0,IF('OddsRatio_working_3-way'!V202+SQRT('OddsRatio_working_3-way'!W202)&gt;0,0,PI()),ACOS('OddsRatio_working_3-way'!V202/(2*'OddsRatio_working_3-way'!X202)))</f>
        <v>0.8877629196172</v>
      </c>
      <c r="Z202" s="11">
        <f>'OddsRatio_working_3-way'!X202^(1/3)*COS('OddsRatio_working_3-way'!Y202/3)</f>
        <v>0.53426942095405461</v>
      </c>
      <c r="AA202" s="11">
        <f>'OddsRatio_working_3-way'!X202^(1/3)*COS(('OddsRatio_working_3-way'!Y202+2*PI())/3)</f>
        <v>-0.40819644502845653</v>
      </c>
      <c r="AB202" s="11">
        <f>'OddsRatio_working_3-way'!X202^(1/3)*COS(('OddsRatio_working_3-way'!Y202+4*PI())/3)</f>
        <v>-0.12607297592559827</v>
      </c>
      <c r="AC202" s="11">
        <f>'OddsRatio_working_3-way'!X202^(1/3)*SIN('OddsRatio_working_3-way'!Y202/3)</f>
        <v>0.1628840608312464</v>
      </c>
      <c r="AD202" s="11">
        <f>'OddsRatio_working_3-way'!X202^(1/3)*SIN(('OddsRatio_working_3-way'!Y202+2*PI())/3)</f>
        <v>0.38124886059579022</v>
      </c>
      <c r="AE202" s="11">
        <f>'OddsRatio_working_3-way'!X202^(1/3)*SIN(('OddsRatio_working_3-way'!Y202+4*PI())/3)</f>
        <v>-0.54413292142703651</v>
      </c>
      <c r="AF202" s="11">
        <f>-'OddsRatio_working_3-way'!U202/(3*'OddsRatio_working_3-way'!X202^(1/3))*COS(('OddsRatio_working_3-way'!Y202)/3)</f>
        <v>0.53426942095405439</v>
      </c>
      <c r="AG202" s="11">
        <f>-'OddsRatio_working_3-way'!U202/(3*'OddsRatio_working_3-way'!X202^(1/3))*COS(('OddsRatio_working_3-way'!Y202+2*PI())/3)</f>
        <v>-0.40819644502845637</v>
      </c>
      <c r="AH202" s="11">
        <f>-'OddsRatio_working_3-way'!U202/(3*'OddsRatio_working_3-way'!X202^(1/3))*COS(('OddsRatio_working_3-way'!Y202+4*PI())/3)</f>
        <v>-0.12607297592559821</v>
      </c>
      <c r="AI202" s="11">
        <f>'OddsRatio_working_3-way'!U202/(3*'OddsRatio_working_3-way'!X202^(1/3))*SIN(('OddsRatio_working_3-way'!Y202)/3)</f>
        <v>-0.16288406083124635</v>
      </c>
      <c r="AJ202" s="11">
        <f>'OddsRatio_working_3-way'!U202/(3*'OddsRatio_working_3-way'!X202^(1/3))*SIN(('OddsRatio_working_3-way'!Y202+2*PI())/3)</f>
        <v>-0.38124886059579005</v>
      </c>
      <c r="AK202" s="11">
        <f>'OddsRatio_working_3-way'!U202/(3*'OddsRatio_working_3-way'!X202^(1/3))*SIN(('OddsRatio_working_3-way'!Y202+4*PI())/3)</f>
        <v>0.5441329214270364</v>
      </c>
      <c r="AL202" s="11">
        <f>'OddsRatio_working_3-way'!Z202+'OddsRatio_working_3-way'!AF202</f>
        <v>1.068538841908109</v>
      </c>
      <c r="AM202" s="11">
        <f>'OddsRatio_working_3-way'!AA202+'OddsRatio_working_3-way'!AG202</f>
        <v>-0.81639289005691285</v>
      </c>
      <c r="AN202" s="11">
        <f>'OddsRatio_working_3-way'!AB202+'OddsRatio_working_3-way'!AH202</f>
        <v>-0.25214595185119648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1.068538841908109</v>
      </c>
      <c r="AS202" s="11">
        <f>IF(('OddsRatio_working_3-way'!X202=0),IF(Q202&gt;0,-Q202^(1/3),(-Q202)^(1/3)),'OddsRatio_working_3-way'!AM202-'OddsRatio_working_3-way'!R202/3)</f>
        <v>-0.81639289005691285</v>
      </c>
      <c r="AT202" s="11">
        <f>IF(('OddsRatio_working_3-way'!X202=0),IF(Q202&gt;0,-Q202^(1/3),(-Q202)^(1/3)),'OddsRatio_working_3-way'!AN202-'OddsRatio_working_3-way'!R202/3)</f>
        <v>-0.25214595185119648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1.37</v>
      </c>
      <c r="B2" s="4">
        <f>IF('True_Odds_Calculator_2-way'!B3="","",'True_Odds_Calculator_2-way'!B3)</f>
        <v>3.12</v>
      </c>
      <c r="C2" s="4">
        <f t="shared" ref="C2:C65" si="0">IF(A2="","",((1/A2)+(1/B2))-1)</f>
        <v>5.0439827812090554E-2</v>
      </c>
      <c r="D2" s="4">
        <f>IF(A2="","",(2*A2)/(2-($C2*A2)))</f>
        <v>1.4190292809242415</v>
      </c>
      <c r="E2" s="4">
        <f>IF(B2="","",(2*B2)/(2-($C2*B2)))</f>
        <v>3.3864680716209792</v>
      </c>
      <c r="G2" s="4">
        <f t="shared" ref="G2:G65" si="1">IF(A2="","",C2+1)</f>
        <v>1.0504398278120906</v>
      </c>
    </row>
    <row r="3" spans="1:7" x14ac:dyDescent="0.2">
      <c r="A3" s="4">
        <f>IF('True_Odds_Calculator_2-way'!A4="","",'True_Odds_Calculator_2-way'!A4)</f>
        <v>1.1599999999999999</v>
      </c>
      <c r="B3" s="4">
        <f>IF('True_Odds_Calculator_2-way'!B4="","",'True_Odds_Calculator_2-way'!B4)</f>
        <v>4.92</v>
      </c>
      <c r="C3" s="4">
        <f t="shared" si="0"/>
        <v>6.5320998037566635E-2</v>
      </c>
      <c r="D3" s="4">
        <f t="shared" ref="D3:D66" si="2">IF(A3="","",(2*A3)/(2-($C3*A3)))</f>
        <v>1.2056785533209398</v>
      </c>
      <c r="E3" s="4">
        <f t="shared" ref="E3:E66" si="3">IF(B3="","",(2*B3)/(2-($C3*B3)))</f>
        <v>5.8619556285949068</v>
      </c>
      <c r="G3" s="4">
        <f t="shared" si="1"/>
        <v>1.0653209980375666</v>
      </c>
    </row>
    <row r="4" spans="1:7" x14ac:dyDescent="0.2">
      <c r="A4" s="4">
        <f>IF('True_Odds_Calculator_2-way'!A5="","",'True_Odds_Calculator_2-way'!A5)</f>
        <v>1.74</v>
      </c>
      <c r="B4" s="4">
        <f>IF('True_Odds_Calculator_2-way'!B5="","",'True_Odds_Calculator_2-way'!B5)</f>
        <v>2.19</v>
      </c>
      <c r="C4" s="4">
        <f t="shared" si="0"/>
        <v>3.1333648244370904E-2</v>
      </c>
      <c r="D4" s="4">
        <f t="shared" si="2"/>
        <v>1.7887621461765948</v>
      </c>
      <c r="E4" s="4">
        <f t="shared" si="3"/>
        <v>2.2678093197643276</v>
      </c>
      <c r="G4" s="4">
        <f t="shared" si="1"/>
        <v>1.0313336482443709</v>
      </c>
    </row>
    <row r="5" spans="1:7" x14ac:dyDescent="0.2">
      <c r="A5" s="4">
        <f>IF('True_Odds_Calculator_2-way'!A6="","",'True_Odds_Calculator_2-way'!A6)</f>
        <v>1.79</v>
      </c>
      <c r="B5" s="4">
        <f>IF('True_Odds_Calculator_2-way'!B6="","",'True_Odds_Calculator_2-way'!B6)</f>
        <v>2.1</v>
      </c>
      <c r="C5" s="4">
        <f t="shared" si="0"/>
        <v>3.4849694067571102E-2</v>
      </c>
      <c r="D5" s="4">
        <f t="shared" si="2"/>
        <v>1.8476284099287292</v>
      </c>
      <c r="E5" s="4">
        <f t="shared" si="3"/>
        <v>2.1797622499275153</v>
      </c>
      <c r="G5" s="4">
        <f t="shared" si="1"/>
        <v>1.0348496940675711</v>
      </c>
    </row>
    <row r="6" spans="1:7" x14ac:dyDescent="0.2">
      <c r="A6" s="4">
        <f>IF('True_Odds_Calculator_2-way'!A7="","",'True_Odds_Calculator_2-way'!A7)</f>
        <v>1.97</v>
      </c>
      <c r="B6" s="4">
        <f>IF('True_Odds_Calculator_2-way'!B7="","",'True_Odds_Calculator_2-way'!B7)</f>
        <v>1.92</v>
      </c>
      <c r="C6" s="4">
        <f t="shared" si="0"/>
        <v>2.844754653130277E-2</v>
      </c>
      <c r="D6" s="4">
        <f t="shared" si="2"/>
        <v>2.0267924123888115</v>
      </c>
      <c r="E6" s="4">
        <f t="shared" si="3"/>
        <v>1.9739066903246005</v>
      </c>
      <c r="G6" s="4">
        <f t="shared" si="1"/>
        <v>1.0284475465313028</v>
      </c>
    </row>
    <row r="7" spans="1:7" x14ac:dyDescent="0.2">
      <c r="A7" s="4">
        <f>IF('True_Odds_Calculator_2-way'!A8="","",'True_Odds_Calculator_2-way'!A8)</f>
        <v>1.68</v>
      </c>
      <c r="B7" s="4">
        <f>IF('True_Odds_Calculator_2-way'!B8="","",'True_Odds_Calculator_2-way'!B8)</f>
        <v>2.2799999999999998</v>
      </c>
      <c r="C7" s="4">
        <f t="shared" si="0"/>
        <v>3.383458646616555E-2</v>
      </c>
      <c r="D7" s="4">
        <f t="shared" si="2"/>
        <v>1.7291440953412784</v>
      </c>
      <c r="E7" s="4">
        <f t="shared" si="3"/>
        <v>2.3714710252600297</v>
      </c>
      <c r="G7" s="4">
        <f t="shared" si="1"/>
        <v>1.0338345864661656</v>
      </c>
    </row>
    <row r="8" spans="1:7" x14ac:dyDescent="0.2">
      <c r="A8" s="4">
        <f>IF('True_Odds_Calculator_2-way'!A9="","",'True_Odds_Calculator_2-way'!A9)</f>
        <v>2.23</v>
      </c>
      <c r="B8" s="4">
        <f>IF('True_Odds_Calculator_2-way'!B9="","",'True_Odds_Calculator_2-way'!B9)</f>
        <v>1.7</v>
      </c>
      <c r="C8" s="4">
        <f t="shared" si="0"/>
        <v>3.6665787391189752E-2</v>
      </c>
      <c r="D8" s="4">
        <f t="shared" si="2"/>
        <v>2.3250536645200861</v>
      </c>
      <c r="E8" s="4">
        <f t="shared" si="3"/>
        <v>1.754686415181671</v>
      </c>
      <c r="G8" s="4">
        <f t="shared" si="1"/>
        <v>1.0366657873911898</v>
      </c>
    </row>
    <row r="9" spans="1:7" x14ac:dyDescent="0.2">
      <c r="A9" s="4">
        <f>IF('True_Odds_Calculator_2-way'!A10="","",'True_Odds_Calculator_2-way'!A10)</f>
        <v>2.0499999999999998</v>
      </c>
      <c r="B9" s="4">
        <f>IF('True_Odds_Calculator_2-way'!B10="","",'True_Odds_Calculator_2-way'!B10)</f>
        <v>1.83</v>
      </c>
      <c r="C9" s="4">
        <f t="shared" si="0"/>
        <v>3.4252965480474407E-2</v>
      </c>
      <c r="D9" s="4">
        <f t="shared" si="2"/>
        <v>2.1245929491717397</v>
      </c>
      <c r="E9" s="4">
        <f t="shared" si="3"/>
        <v>1.8892106257081707</v>
      </c>
      <c r="G9" s="4">
        <f t="shared" si="1"/>
        <v>1.0342529654804744</v>
      </c>
    </row>
    <row r="10" spans="1:7" x14ac:dyDescent="0.2">
      <c r="A10" s="4">
        <f>IF('True_Odds_Calculator_2-way'!A11="","",'True_Odds_Calculator_2-way'!A11)</f>
        <v>2.27</v>
      </c>
      <c r="B10" s="4">
        <f>IF('True_Odds_Calculator_2-way'!B11="","",'True_Odds_Calculator_2-way'!B11)</f>
        <v>1.68</v>
      </c>
      <c r="C10" s="4">
        <f t="shared" si="0"/>
        <v>3.5766729599328695E-2</v>
      </c>
      <c r="D10" s="4">
        <f t="shared" si="2"/>
        <v>2.3660503784588656</v>
      </c>
      <c r="E10" s="4">
        <f t="shared" si="3"/>
        <v>1.7320374239258789</v>
      </c>
      <c r="G10" s="4">
        <f t="shared" si="1"/>
        <v>1.0357667295993287</v>
      </c>
    </row>
    <row r="11" spans="1:7" x14ac:dyDescent="0.2">
      <c r="A11" s="4">
        <f>IF('True_Odds_Calculator_2-way'!A12="","",'True_Odds_Calculator_2-way'!A12)</f>
        <v>2.14</v>
      </c>
      <c r="B11" s="4">
        <f>IF('True_Odds_Calculator_2-way'!B12="","",'True_Odds_Calculator_2-way'!B12)</f>
        <v>1.75</v>
      </c>
      <c r="C11" s="4">
        <f t="shared" si="0"/>
        <v>3.8718291054739673E-2</v>
      </c>
      <c r="D11" s="4">
        <f t="shared" si="2"/>
        <v>2.2324888226527575</v>
      </c>
      <c r="E11" s="4">
        <f t="shared" si="3"/>
        <v>1.81136638452237</v>
      </c>
      <c r="G11" s="4">
        <f t="shared" si="1"/>
        <v>1.0387182910547397</v>
      </c>
    </row>
    <row r="12" spans="1:7" x14ac:dyDescent="0.2">
      <c r="A12" s="4">
        <f>IF('True_Odds_Calculator_2-way'!A13="","",'True_Odds_Calculator_2-way'!A13)</f>
        <v>2.2400000000000002</v>
      </c>
      <c r="B12" s="4">
        <f>IF('True_Odds_Calculator_2-way'!B13="","",'True_Odds_Calculator_2-way'!B13)</f>
        <v>1.69</v>
      </c>
      <c r="C12" s="4">
        <f t="shared" si="0"/>
        <v>3.8144547759932479E-2</v>
      </c>
      <c r="D12" s="4">
        <f t="shared" si="2"/>
        <v>2.3399678575843743</v>
      </c>
      <c r="E12" s="4">
        <f t="shared" si="3"/>
        <v>1.7462865578005351</v>
      </c>
      <c r="G12" s="4">
        <f t="shared" si="1"/>
        <v>1.0381445477599325</v>
      </c>
    </row>
    <row r="13" spans="1:7" x14ac:dyDescent="0.2">
      <c r="A13" s="4">
        <f>IF('True_Odds_Calculator_2-way'!A14="","",'True_Odds_Calculator_2-way'!A14)</f>
        <v>2.35</v>
      </c>
      <c r="B13" s="4">
        <f>IF('True_Odds_Calculator_2-way'!B14="","",'True_Odds_Calculator_2-way'!B14)</f>
        <v>1.63</v>
      </c>
      <c r="C13" s="4">
        <f t="shared" si="0"/>
        <v>3.9028847408954404E-2</v>
      </c>
      <c r="D13" s="4">
        <f t="shared" si="2"/>
        <v>2.4629480790869636</v>
      </c>
      <c r="E13" s="4">
        <f t="shared" si="3"/>
        <v>1.6835512581035048</v>
      </c>
      <c r="G13" s="4">
        <f t="shared" si="1"/>
        <v>1.0390288474089544</v>
      </c>
    </row>
    <row r="14" spans="1:7" x14ac:dyDescent="0.2">
      <c r="A14" s="4">
        <f>IF('True_Odds_Calculator_2-way'!A15="","",'True_Odds_Calculator_2-way'!A15)</f>
        <v>2.2799999999999998</v>
      </c>
      <c r="B14" s="4">
        <f>IF('True_Odds_Calculator_2-way'!B15="","",'True_Odds_Calculator_2-way'!B15)</f>
        <v>1.67</v>
      </c>
      <c r="C14" s="4">
        <f t="shared" si="0"/>
        <v>3.7398886437651102E-2</v>
      </c>
      <c r="D14" s="4">
        <f t="shared" si="2"/>
        <v>2.3815361521140859</v>
      </c>
      <c r="E14" s="4">
        <f t="shared" si="3"/>
        <v>1.723831944947483</v>
      </c>
      <c r="G14" s="4">
        <f t="shared" si="1"/>
        <v>1.0373988864376511</v>
      </c>
    </row>
    <row r="15" spans="1:7" x14ac:dyDescent="0.2">
      <c r="A15" s="4">
        <f>IF('True_Odds_Calculator_2-way'!A16="","",'True_Odds_Calculator_2-way'!A16)</f>
        <v>2.46</v>
      </c>
      <c r="B15" s="4">
        <f>IF('True_Odds_Calculator_2-way'!B16="","",'True_Odds_Calculator_2-way'!B16)</f>
        <v>1.58</v>
      </c>
      <c r="C15" s="4">
        <f t="shared" si="0"/>
        <v>3.9415457445713731E-2</v>
      </c>
      <c r="D15" s="4">
        <f t="shared" si="2"/>
        <v>2.5853398962352006</v>
      </c>
      <c r="E15" s="4">
        <f t="shared" si="3"/>
        <v>1.630779558613745</v>
      </c>
      <c r="G15" s="4">
        <f t="shared" si="1"/>
        <v>1.0394154574457137</v>
      </c>
    </row>
    <row r="16" spans="1:7" x14ac:dyDescent="0.2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1.69</v>
      </c>
      <c r="C16" s="4">
        <f t="shared" si="0"/>
        <v>3.8144547759932479E-2</v>
      </c>
      <c r="D16" s="4">
        <f t="shared" si="2"/>
        <v>2.3399678575843743</v>
      </c>
      <c r="E16" s="4">
        <f t="shared" si="3"/>
        <v>1.7462865578005351</v>
      </c>
      <c r="G16" s="4">
        <f t="shared" si="1"/>
        <v>1.0381445477599325</v>
      </c>
    </row>
    <row r="17" spans="1:7" x14ac:dyDescent="0.2">
      <c r="A17" s="4">
        <f>IF('True_Odds_Calculator_2-way'!A18="","",'True_Odds_Calculator_2-way'!A18)</f>
        <v>1.88</v>
      </c>
      <c r="B17" s="4">
        <f>IF('True_Odds_Calculator_2-way'!B18="","",'True_Odds_Calculator_2-way'!B18)</f>
        <v>2</v>
      </c>
      <c r="C17" s="4">
        <f t="shared" si="0"/>
        <v>3.1914893617021267E-2</v>
      </c>
      <c r="D17" s="4">
        <f t="shared" si="2"/>
        <v>1.9381443298969072</v>
      </c>
      <c r="E17" s="4">
        <f t="shared" si="3"/>
        <v>2.0659340659340657</v>
      </c>
      <c r="G17" s="4">
        <f t="shared" si="1"/>
        <v>1.0319148936170213</v>
      </c>
    </row>
    <row r="18" spans="1:7" x14ac:dyDescent="0.2">
      <c r="A18" s="4">
        <f>IF('True_Odds_Calculator_2-way'!A19="","",'True_Odds_Calculator_2-way'!A19)</f>
        <v>1.91</v>
      </c>
      <c r="B18" s="4">
        <f>IF('True_Odds_Calculator_2-way'!B19="","",'True_Odds_Calculator_2-way'!B19)</f>
        <v>1.98</v>
      </c>
      <c r="C18" s="4">
        <f t="shared" si="0"/>
        <v>2.861071447458885E-2</v>
      </c>
      <c r="D18" s="4">
        <f t="shared" si="2"/>
        <v>1.9636533568721115</v>
      </c>
      <c r="E18" s="4">
        <f t="shared" si="3"/>
        <v>2.0377175494369308</v>
      </c>
      <c r="G18" s="4">
        <f t="shared" si="1"/>
        <v>1.0286107144745888</v>
      </c>
    </row>
    <row r="19" spans="1:7" x14ac:dyDescent="0.2">
      <c r="A19" s="4">
        <f>IF('True_Odds_Calculator_2-way'!A20="","",'True_Odds_Calculator_2-way'!A20)</f>
        <v>1.98</v>
      </c>
      <c r="B19" s="4">
        <f>IF('True_Odds_Calculator_2-way'!B20="","",'True_Odds_Calculator_2-way'!B20)</f>
        <v>1.85</v>
      </c>
      <c r="C19" s="4">
        <f t="shared" si="0"/>
        <v>4.5591045591045543E-2</v>
      </c>
      <c r="D19" s="4">
        <f t="shared" si="2"/>
        <v>2.0735918482875744</v>
      </c>
      <c r="E19" s="4">
        <f t="shared" si="3"/>
        <v>1.931452675982072</v>
      </c>
      <c r="G19" s="4">
        <f t="shared" si="1"/>
        <v>1.0455910455910455</v>
      </c>
    </row>
    <row r="20" spans="1:7" x14ac:dyDescent="0.2">
      <c r="A20" s="4">
        <f>IF('True_Odds_Calculator_2-way'!A21="","",'True_Odds_Calculator_2-way'!A21)</f>
        <v>2.57</v>
      </c>
      <c r="B20" s="4">
        <f>IF('True_Odds_Calculator_2-way'!B21="","",'True_Odds_Calculator_2-way'!B21)</f>
        <v>1.55</v>
      </c>
      <c r="C20" s="4">
        <f t="shared" si="0"/>
        <v>3.4266348688339443E-2</v>
      </c>
      <c r="D20" s="4">
        <f t="shared" si="2"/>
        <v>2.6883752319892018</v>
      </c>
      <c r="E20" s="4">
        <f t="shared" si="3"/>
        <v>1.5922854002198461</v>
      </c>
      <c r="G20" s="4">
        <f t="shared" si="1"/>
        <v>1.0342663486883394</v>
      </c>
    </row>
    <row r="21" spans="1:7" x14ac:dyDescent="0.2">
      <c r="A21" s="4">
        <f>IF('True_Odds_Calculator_2-way'!A22="","",'True_Odds_Calculator_2-way'!A22)</f>
        <v>2.36</v>
      </c>
      <c r="B21" s="4">
        <f>IF('True_Odds_Calculator_2-way'!B22="","",'True_Odds_Calculator_2-way'!B22)</f>
        <v>1.64</v>
      </c>
      <c r="C21" s="4">
        <f t="shared" si="0"/>
        <v>3.3484911120297722E-2</v>
      </c>
      <c r="D21" s="4">
        <f t="shared" si="2"/>
        <v>2.4570848146267141</v>
      </c>
      <c r="E21" s="4">
        <f t="shared" si="3"/>
        <v>1.6863018473335656</v>
      </c>
      <c r="G21" s="4">
        <f t="shared" si="1"/>
        <v>1.0334849111202977</v>
      </c>
    </row>
    <row r="22" spans="1:7" x14ac:dyDescent="0.2">
      <c r="A22" s="4">
        <f>IF('True_Odds_Calculator_2-way'!A23="","",'True_Odds_Calculator_2-way'!A23)</f>
        <v>1.76</v>
      </c>
      <c r="B22" s="4">
        <f>IF('True_Odds_Calculator_2-way'!B23="","",'True_Odds_Calculator_2-way'!B23)</f>
        <v>2.13</v>
      </c>
      <c r="C22" s="4">
        <f t="shared" si="0"/>
        <v>3.7665386256935607E-2</v>
      </c>
      <c r="D22" s="4">
        <f t="shared" si="2"/>
        <v>1.8203360202000585</v>
      </c>
      <c r="E22" s="4">
        <f t="shared" si="3"/>
        <v>2.2190126672191313</v>
      </c>
      <c r="G22" s="4">
        <f t="shared" si="1"/>
        <v>1.0376653862569356</v>
      </c>
    </row>
    <row r="23" spans="1:7" x14ac:dyDescent="0.2">
      <c r="A23" s="4">
        <f>IF('True_Odds_Calculator_2-way'!A24="","",'True_Odds_Calculator_2-way'!A24)</f>
        <v>1.65</v>
      </c>
      <c r="B23" s="4">
        <f>IF('True_Odds_Calculator_2-way'!B24="","",'True_Odds_Calculator_2-way'!B24)</f>
        <v>2.27</v>
      </c>
      <c r="C23" s="4">
        <f t="shared" si="0"/>
        <v>4.658924042183954E-2</v>
      </c>
      <c r="D23" s="4">
        <f t="shared" si="2"/>
        <v>1.7159546443706333</v>
      </c>
      <c r="E23" s="4">
        <f t="shared" si="3"/>
        <v>2.3967365221564547</v>
      </c>
      <c r="G23" s="4">
        <f t="shared" si="1"/>
        <v>1.0465892404218395</v>
      </c>
    </row>
    <row r="24" spans="1:7" x14ac:dyDescent="0.2">
      <c r="A24" s="4">
        <f>IF('True_Odds_Calculator_2-way'!A25="","",'True_Odds_Calculator_2-way'!A25)</f>
        <v>1.6</v>
      </c>
      <c r="B24" s="4">
        <f>IF('True_Odds_Calculator_2-way'!B25="","",'True_Odds_Calculator_2-way'!B25)</f>
        <v>2.38</v>
      </c>
      <c r="C24" s="4">
        <f t="shared" si="0"/>
        <v>4.5168067226890818E-2</v>
      </c>
      <c r="D24" s="4">
        <f t="shared" si="2"/>
        <v>1.65998256320837</v>
      </c>
      <c r="E24" s="4">
        <f t="shared" si="3"/>
        <v>2.5151915455746368</v>
      </c>
      <c r="G24" s="4">
        <f t="shared" si="1"/>
        <v>1.0451680672268908</v>
      </c>
    </row>
    <row r="25" spans="1:7" x14ac:dyDescent="0.2">
      <c r="A25" s="4">
        <f>IF('True_Odds_Calculator_2-way'!A26="","",'True_Odds_Calculator_2-way'!A26)</f>
        <v>1.86</v>
      </c>
      <c r="B25" s="4">
        <f>IF('True_Odds_Calculator_2-way'!B26="","",'True_Odds_Calculator_2-way'!B26)</f>
        <v>1.98</v>
      </c>
      <c r="C25" s="4">
        <f t="shared" si="0"/>
        <v>4.2684913652655698E-2</v>
      </c>
      <c r="D25" s="4">
        <f t="shared" si="2"/>
        <v>1.9368886083938153</v>
      </c>
      <c r="E25" s="4">
        <f t="shared" si="3"/>
        <v>2.0673627484001349</v>
      </c>
      <c r="G25" s="4">
        <f t="shared" si="1"/>
        <v>1.0426849136526557</v>
      </c>
    </row>
    <row r="26" spans="1:7" x14ac:dyDescent="0.2">
      <c r="A26" s="4">
        <f>IF('True_Odds_Calculator_2-way'!A27="","",'True_Odds_Calculator_2-way'!A27)</f>
        <v>1.62</v>
      </c>
      <c r="B26" s="4">
        <f>IF('True_Odds_Calculator_2-way'!B27="","",'True_Odds_Calculator_2-way'!B27)</f>
        <v>2.4300000000000002</v>
      </c>
      <c r="C26" s="4">
        <f t="shared" si="0"/>
        <v>2.8806584362139898E-2</v>
      </c>
      <c r="D26" s="4">
        <f t="shared" si="2"/>
        <v>1.658703071672355</v>
      </c>
      <c r="E26" s="4">
        <f t="shared" si="3"/>
        <v>2.5181347150259068</v>
      </c>
      <c r="G26" s="4">
        <f t="shared" si="1"/>
        <v>1.0288065843621399</v>
      </c>
    </row>
    <row r="27" spans="1:7" x14ac:dyDescent="0.2">
      <c r="A27" s="4">
        <f>IF('True_Odds_Calculator_2-way'!A28="","",'True_Odds_Calculator_2-way'!A28)</f>
        <v>1.72</v>
      </c>
      <c r="B27" s="4">
        <f>IF('True_Odds_Calculator_2-way'!B28="","",'True_Odds_Calculator_2-way'!B28)</f>
        <v>2.23</v>
      </c>
      <c r="C27" s="4">
        <f t="shared" si="0"/>
        <v>2.982584211075201E-2</v>
      </c>
      <c r="D27" s="4">
        <f t="shared" si="2"/>
        <v>1.7652798232695142</v>
      </c>
      <c r="E27" s="4">
        <f t="shared" si="3"/>
        <v>2.3067115708443593</v>
      </c>
      <c r="G27" s="4">
        <f t="shared" si="1"/>
        <v>1.029825842110752</v>
      </c>
    </row>
    <row r="28" spans="1:7" x14ac:dyDescent="0.2">
      <c r="A28" s="4">
        <f>IF('True_Odds_Calculator_2-way'!A29="","",'True_Odds_Calculator_2-way'!A29)</f>
        <v>1.68</v>
      </c>
      <c r="B28" s="4">
        <f>IF('True_Odds_Calculator_2-way'!B29="","",'True_Odds_Calculator_2-way'!B29)</f>
        <v>2.31</v>
      </c>
      <c r="C28" s="4">
        <f t="shared" si="0"/>
        <v>2.813852813852824E-2</v>
      </c>
      <c r="D28" s="4">
        <f t="shared" si="2"/>
        <v>1.7206703910614525</v>
      </c>
      <c r="E28" s="4">
        <f t="shared" si="3"/>
        <v>2.3875968992248064</v>
      </c>
      <c r="G28" s="4">
        <f t="shared" si="1"/>
        <v>1.0281385281385282</v>
      </c>
    </row>
    <row r="29" spans="1:7" x14ac:dyDescent="0.2">
      <c r="A29" s="4">
        <f>IF('True_Odds_Calculator_2-way'!A30="","",'True_Odds_Calculator_2-way'!A30)</f>
        <v>1.61</v>
      </c>
      <c r="B29" s="4">
        <f>IF('True_Odds_Calculator_2-way'!B30="","",'True_Odds_Calculator_2-way'!B30)</f>
        <v>2.46</v>
      </c>
      <c r="C29" s="4">
        <f t="shared" si="0"/>
        <v>2.7622077463010708E-2</v>
      </c>
      <c r="D29" s="4">
        <f t="shared" si="2"/>
        <v>1.6466137280172954</v>
      </c>
      <c r="E29" s="4">
        <f t="shared" si="3"/>
        <v>2.5465183565871534</v>
      </c>
      <c r="G29" s="4">
        <f t="shared" si="1"/>
        <v>1.0276220774630107</v>
      </c>
    </row>
    <row r="30" spans="1:7" x14ac:dyDescent="0.2">
      <c r="A30" s="4">
        <f>IF('True_Odds_Calculator_2-way'!A31="","",'True_Odds_Calculator_2-way'!A31)</f>
        <v>2.08</v>
      </c>
      <c r="B30" s="4">
        <f>IF('True_Odds_Calculator_2-way'!B31="","",'True_Odds_Calculator_2-way'!B31)</f>
        <v>1.84</v>
      </c>
      <c r="C30" s="4">
        <f t="shared" si="0"/>
        <v>2.4247491638795804E-2</v>
      </c>
      <c r="D30" s="4">
        <f t="shared" si="2"/>
        <v>2.1338090990187331</v>
      </c>
      <c r="E30" s="4">
        <f t="shared" si="3"/>
        <v>1.8819826907946497</v>
      </c>
      <c r="G30" s="4">
        <f t="shared" si="1"/>
        <v>1.0242474916387958</v>
      </c>
    </row>
    <row r="31" spans="1:7" x14ac:dyDescent="0.2">
      <c r="A31" s="4">
        <f>IF('True_Odds_Calculator_2-way'!A32="","",'True_Odds_Calculator_2-way'!A32)</f>
        <v>1.38</v>
      </c>
      <c r="B31" s="4">
        <f>IF('True_Odds_Calculator_2-way'!B32="","",'True_Odds_Calculator_2-way'!B32)</f>
        <v>3.26</v>
      </c>
      <c r="C31" s="4">
        <f t="shared" si="0"/>
        <v>3.1386147417089116E-2</v>
      </c>
      <c r="D31" s="4">
        <f t="shared" si="2"/>
        <v>1.4105474383896657</v>
      </c>
      <c r="E31" s="4">
        <f t="shared" si="3"/>
        <v>3.4357721093630671</v>
      </c>
      <c r="G31" s="4">
        <f t="shared" si="1"/>
        <v>1.0313861474170891</v>
      </c>
    </row>
    <row r="32" spans="1:7" x14ac:dyDescent="0.2">
      <c r="A32" s="4">
        <f>IF('True_Odds_Calculator_2-way'!A33="","",'True_Odds_Calculator_2-way'!A33)</f>
        <v>1.78</v>
      </c>
      <c r="B32" s="4">
        <f>IF('True_Odds_Calculator_2-way'!B33="","",'True_Odds_Calculator_2-way'!B33)</f>
        <v>2.12</v>
      </c>
      <c r="C32" s="4">
        <f t="shared" si="0"/>
        <v>3.3495866016535869E-2</v>
      </c>
      <c r="D32" s="4">
        <f t="shared" si="2"/>
        <v>1.8346946713341112</v>
      </c>
      <c r="E32" s="4">
        <f t="shared" si="3"/>
        <v>2.1980428704566637</v>
      </c>
      <c r="G32" s="4">
        <f t="shared" si="1"/>
        <v>1.0334958660165359</v>
      </c>
    </row>
    <row r="33" spans="1:7" x14ac:dyDescent="0.2">
      <c r="A33" s="4">
        <f>IF('True_Odds_Calculator_2-way'!A34="","",'True_Odds_Calculator_2-way'!A34)</f>
        <v>1.65</v>
      </c>
      <c r="B33" s="4">
        <f>IF('True_Odds_Calculator_2-way'!B34="","",'True_Odds_Calculator_2-way'!B34)</f>
        <v>2.33</v>
      </c>
      <c r="C33" s="4">
        <f t="shared" si="0"/>
        <v>3.5245155416829377E-2</v>
      </c>
      <c r="D33" s="4">
        <f t="shared" si="2"/>
        <v>1.6994142999226434</v>
      </c>
      <c r="E33" s="4">
        <f t="shared" si="3"/>
        <v>2.4297677358192451</v>
      </c>
      <c r="G33" s="4">
        <f t="shared" si="1"/>
        <v>1.0352451554168294</v>
      </c>
    </row>
    <row r="34" spans="1:7" x14ac:dyDescent="0.2">
      <c r="A34" s="4">
        <f>IF('True_Odds_Calculator_2-way'!A35="","",'True_Odds_Calculator_2-way'!A35)</f>
        <v>1.62</v>
      </c>
      <c r="B34" s="4">
        <f>IF('True_Odds_Calculator_2-way'!B35="","",'True_Odds_Calculator_2-way'!B35)</f>
        <v>2.41</v>
      </c>
      <c r="C34" s="4">
        <f t="shared" si="0"/>
        <v>3.2221709953383471E-2</v>
      </c>
      <c r="D34" s="4">
        <f t="shared" si="2"/>
        <v>1.6634144263133228</v>
      </c>
      <c r="E34" s="4">
        <f t="shared" si="3"/>
        <v>2.5073534133966988</v>
      </c>
      <c r="G34" s="4">
        <f t="shared" si="1"/>
        <v>1.0322217099533835</v>
      </c>
    </row>
    <row r="35" spans="1:7" x14ac:dyDescent="0.2">
      <c r="A35" s="4">
        <f>IF('True_Odds_Calculator_2-way'!A36="","",'True_Odds_Calculator_2-way'!A36)</f>
        <v>1.8</v>
      </c>
      <c r="B35" s="4">
        <f>IF('True_Odds_Calculator_2-way'!B36="","",'True_Odds_Calculator_2-way'!B36)</f>
        <v>2.09</v>
      </c>
      <c r="C35" s="4">
        <f t="shared" si="0"/>
        <v>3.4024455077086735E-2</v>
      </c>
      <c r="D35" s="4">
        <f t="shared" si="2"/>
        <v>1.8568608094768018</v>
      </c>
      <c r="E35" s="4">
        <f t="shared" si="3"/>
        <v>2.1670506912442398</v>
      </c>
      <c r="G35" s="4">
        <f t="shared" si="1"/>
        <v>1.0340244550770867</v>
      </c>
    </row>
    <row r="36" spans="1:7" x14ac:dyDescent="0.2">
      <c r="A36" s="4">
        <f>IF('True_Odds_Calculator_2-way'!A37="","",'True_Odds_Calculator_2-way'!A37)</f>
        <v>2.21</v>
      </c>
      <c r="B36" s="4">
        <f>IF('True_Odds_Calculator_2-way'!B37="","",'True_Odds_Calculator_2-way'!B37)</f>
        <v>1.74</v>
      </c>
      <c r="C36" s="4">
        <f t="shared" si="0"/>
        <v>2.720133146096626E-2</v>
      </c>
      <c r="D36" s="4">
        <f t="shared" si="2"/>
        <v>2.2784855128281092</v>
      </c>
      <c r="E36" s="4">
        <f t="shared" si="3"/>
        <v>1.7821754646150993</v>
      </c>
      <c r="G36" s="4">
        <f t="shared" si="1"/>
        <v>1.0272013314609663</v>
      </c>
    </row>
    <row r="37" spans="1:7" x14ac:dyDescent="0.2">
      <c r="A37" s="4">
        <f>IF('True_Odds_Calculator_2-way'!A38="","",'True_Odds_Calculator_2-way'!A38)</f>
        <v>1.62</v>
      </c>
      <c r="B37" s="4">
        <f>IF('True_Odds_Calculator_2-way'!B38="","",'True_Odds_Calculator_2-way'!B38)</f>
        <v>2.44</v>
      </c>
      <c r="C37" s="4">
        <f t="shared" si="0"/>
        <v>2.7120016191054308E-2</v>
      </c>
      <c r="D37" s="4">
        <f t="shared" si="2"/>
        <v>1.6563861884009385</v>
      </c>
      <c r="E37" s="4">
        <f t="shared" si="3"/>
        <v>2.5234933605720116</v>
      </c>
      <c r="G37" s="4">
        <f t="shared" si="1"/>
        <v>1.0271200161910543</v>
      </c>
    </row>
    <row r="38" spans="1:7" x14ac:dyDescent="0.2">
      <c r="A38" s="4">
        <f>IF('True_Odds_Calculator_2-way'!A39="","",'True_Odds_Calculator_2-way'!A39)</f>
        <v>1.91</v>
      </c>
      <c r="B38" s="4">
        <f>IF('True_Odds_Calculator_2-way'!B39="","",'True_Odds_Calculator_2-way'!B39)</f>
        <v>2</v>
      </c>
      <c r="C38" s="4">
        <f t="shared" si="0"/>
        <v>2.3560209424083656E-2</v>
      </c>
      <c r="D38" s="4">
        <f t="shared" si="2"/>
        <v>1.9539641943734012</v>
      </c>
      <c r="E38" s="4">
        <f t="shared" si="3"/>
        <v>2.0482573726541551</v>
      </c>
      <c r="G38" s="4">
        <f t="shared" si="1"/>
        <v>1.0235602094240837</v>
      </c>
    </row>
    <row r="39" spans="1:7" x14ac:dyDescent="0.2">
      <c r="A39" s="4">
        <f>IF('True_Odds_Calculator_2-way'!A40="","",'True_Odds_Calculator_2-way'!A40)</f>
        <v>1.63</v>
      </c>
      <c r="B39" s="4">
        <f>IF('True_Odds_Calculator_2-way'!B40="","",'True_Odds_Calculator_2-way'!B40)</f>
        <v>2.41</v>
      </c>
      <c r="C39" s="4">
        <f t="shared" si="0"/>
        <v>2.8434691851436877E-2</v>
      </c>
      <c r="D39" s="4">
        <f t="shared" si="2"/>
        <v>1.6686702206741284</v>
      </c>
      <c r="E39" s="4">
        <f t="shared" si="3"/>
        <v>2.4955055109106499</v>
      </c>
      <c r="G39" s="4">
        <f t="shared" si="1"/>
        <v>1.0284346918514369</v>
      </c>
    </row>
    <row r="40" spans="1:7" x14ac:dyDescent="0.2">
      <c r="A40" s="4">
        <f>IF('True_Odds_Calculator_2-way'!A41="","",'True_Odds_Calculator_2-way'!A41)</f>
        <v>1.89</v>
      </c>
      <c r="B40" s="4">
        <f>IF('True_Odds_Calculator_2-way'!B41="","",'True_Odds_Calculator_2-way'!B41)</f>
        <v>2.0099999999999998</v>
      </c>
      <c r="C40" s="4">
        <f t="shared" si="0"/>
        <v>2.6612966911474523E-2</v>
      </c>
      <c r="D40" s="4">
        <f t="shared" si="2"/>
        <v>1.9387583250401901</v>
      </c>
      <c r="E40" s="4">
        <f t="shared" si="3"/>
        <v>2.065236891462122</v>
      </c>
      <c r="G40" s="4">
        <f t="shared" si="1"/>
        <v>1.0266129669114745</v>
      </c>
    </row>
    <row r="41" spans="1:7" x14ac:dyDescent="0.2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1.85</v>
      </c>
      <c r="C41" s="4">
        <f t="shared" si="0"/>
        <v>2.3632327980154022E-2</v>
      </c>
      <c r="D41" s="4">
        <f t="shared" si="2"/>
        <v>2.1219005402410303</v>
      </c>
      <c r="E41" s="4">
        <f t="shared" si="3"/>
        <v>1.8913446104457341</v>
      </c>
      <c r="G41" s="4">
        <f t="shared" si="1"/>
        <v>1.023632327980154</v>
      </c>
    </row>
    <row r="42" spans="1:7" x14ac:dyDescent="0.2">
      <c r="A42" s="4">
        <f>IF('True_Odds_Calculator_2-way'!A43="","",'True_Odds_Calculator_2-way'!A43)</f>
        <v>1.79</v>
      </c>
      <c r="B42" s="4">
        <f>IF('True_Odds_Calculator_2-way'!B43="","",'True_Odds_Calculator_2-way'!B43)</f>
        <v>2.13</v>
      </c>
      <c r="C42" s="4">
        <f t="shared" si="0"/>
        <v>2.8142785952212312E-2</v>
      </c>
      <c r="D42" s="4">
        <f t="shared" si="2"/>
        <v>1.8362511137332338</v>
      </c>
      <c r="E42" s="4">
        <f t="shared" si="3"/>
        <v>2.1958130561234772</v>
      </c>
      <c r="G42" s="4">
        <f t="shared" si="1"/>
        <v>1.0281427859522123</v>
      </c>
    </row>
    <row r="43" spans="1:7" x14ac:dyDescent="0.2">
      <c r="A43" s="4">
        <f>IF('True_Odds_Calculator_2-way'!A44="","",'True_Odds_Calculator_2-way'!A44)</f>
        <v>2.1</v>
      </c>
      <c r="B43" s="4">
        <f>IF('True_Odds_Calculator_2-way'!B44="","",'True_Odds_Calculator_2-way'!B44)</f>
        <v>1.79</v>
      </c>
      <c r="C43" s="4">
        <f t="shared" si="0"/>
        <v>3.4849694067571102E-2</v>
      </c>
      <c r="D43" s="4">
        <f t="shared" si="2"/>
        <v>2.1797622499275153</v>
      </c>
      <c r="E43" s="4">
        <f t="shared" si="3"/>
        <v>1.8476284099287292</v>
      </c>
      <c r="G43" s="4">
        <f t="shared" si="1"/>
        <v>1.0348496940675711</v>
      </c>
    </row>
    <row r="44" spans="1:7" x14ac:dyDescent="0.2">
      <c r="A44" s="4">
        <f>IF('True_Odds_Calculator_2-way'!A45="","",'True_Odds_Calculator_2-way'!A45)</f>
        <v>2.33</v>
      </c>
      <c r="B44" s="4">
        <f>IF('True_Odds_Calculator_2-way'!B45="","",'True_Odds_Calculator_2-way'!B45)</f>
        <v>1.65</v>
      </c>
      <c r="C44" s="4">
        <f t="shared" si="0"/>
        <v>3.5245155416829377E-2</v>
      </c>
      <c r="D44" s="4">
        <f t="shared" si="2"/>
        <v>2.4297677358192451</v>
      </c>
      <c r="E44" s="4">
        <f t="shared" si="3"/>
        <v>1.6994142999226434</v>
      </c>
      <c r="G44" s="4">
        <f t="shared" si="1"/>
        <v>1.0352451554168294</v>
      </c>
    </row>
    <row r="45" spans="1:7" x14ac:dyDescent="0.2">
      <c r="A45" s="4">
        <f>IF('True_Odds_Calculator_2-way'!A46="","",'True_Odds_Calculator_2-way'!A46)</f>
        <v>2.09</v>
      </c>
      <c r="B45" s="4">
        <f>IF('True_Odds_Calculator_2-way'!B46="","",'True_Odds_Calculator_2-way'!B46)</f>
        <v>1.81</v>
      </c>
      <c r="C45" s="4">
        <f t="shared" si="0"/>
        <v>3.0955087366835166E-2</v>
      </c>
      <c r="D45" s="4">
        <f t="shared" si="2"/>
        <v>2.159867538325388</v>
      </c>
      <c r="E45" s="4">
        <f t="shared" si="3"/>
        <v>1.8621674173619833</v>
      </c>
      <c r="G45" s="4">
        <f t="shared" si="1"/>
        <v>1.0309550873668352</v>
      </c>
    </row>
    <row r="46" spans="1:7" x14ac:dyDescent="0.2">
      <c r="A46" s="4">
        <f>IF('True_Odds_Calculator_2-way'!A47="","",'True_Odds_Calculator_2-way'!A47)</f>
        <v>2.2999999999999998</v>
      </c>
      <c r="B46" s="4">
        <f>IF('True_Odds_Calculator_2-way'!B47="","",'True_Odds_Calculator_2-way'!B47)</f>
        <v>1.67</v>
      </c>
      <c r="C46" s="4">
        <f t="shared" si="0"/>
        <v>3.3585003905233002E-2</v>
      </c>
      <c r="D46" s="4">
        <f t="shared" si="2"/>
        <v>2.3924011211460603</v>
      </c>
      <c r="E46" s="4">
        <f t="shared" si="3"/>
        <v>1.7181838514873629</v>
      </c>
      <c r="G46" s="4">
        <f t="shared" si="1"/>
        <v>1.033585003905233</v>
      </c>
    </row>
    <row r="47" spans="1:7" x14ac:dyDescent="0.2">
      <c r="A47" s="4">
        <f>IF('True_Odds_Calculator_2-way'!A48="","",'True_Odds_Calculator_2-way'!A48)</f>
        <v>1.85</v>
      </c>
      <c r="B47" s="4">
        <f>IF('True_Odds_Calculator_2-way'!B48="","",'True_Odds_Calculator_2-way'!B48)</f>
        <v>2.0499999999999998</v>
      </c>
      <c r="C47" s="4">
        <f t="shared" si="0"/>
        <v>2.8345418589321048E-2</v>
      </c>
      <c r="D47" s="4">
        <f t="shared" si="2"/>
        <v>1.8998121477770822</v>
      </c>
      <c r="E47" s="4">
        <f t="shared" si="3"/>
        <v>2.1113430758524703</v>
      </c>
      <c r="G47" s="4">
        <f t="shared" si="1"/>
        <v>1.028345418589321</v>
      </c>
    </row>
    <row r="48" spans="1:7" x14ac:dyDescent="0.2">
      <c r="A48" s="4">
        <f>IF('True_Odds_Calculator_2-way'!A49="","",'True_Odds_Calculator_2-way'!A49)</f>
        <v>2.0299999999999998</v>
      </c>
      <c r="B48" s="4">
        <f>IF('True_Odds_Calculator_2-way'!B49="","",'True_Odds_Calculator_2-way'!B49)</f>
        <v>1.86</v>
      </c>
      <c r="C48" s="4">
        <f t="shared" si="0"/>
        <v>3.0245246040574214E-2</v>
      </c>
      <c r="D48" s="4">
        <f t="shared" si="2"/>
        <v>2.0942925287037548</v>
      </c>
      <c r="E48" s="4">
        <f t="shared" si="3"/>
        <v>1.9138324294186226</v>
      </c>
      <c r="G48" s="4">
        <f t="shared" si="1"/>
        <v>1.0302452460405742</v>
      </c>
    </row>
    <row r="49" spans="1:7" x14ac:dyDescent="0.2">
      <c r="A49" s="4">
        <f>IF('True_Odds_Calculator_2-way'!A50="","",'True_Odds_Calculator_2-way'!A50)</f>
        <v>2.5</v>
      </c>
      <c r="B49" s="4">
        <f>IF('True_Odds_Calculator_2-way'!B50="","",'True_Odds_Calculator_2-way'!B50)</f>
        <v>1.58</v>
      </c>
      <c r="C49" s="4">
        <f t="shared" si="0"/>
        <v>3.2911392405063244E-2</v>
      </c>
      <c r="D49" s="4">
        <f t="shared" si="2"/>
        <v>2.6072607260726071</v>
      </c>
      <c r="E49" s="4">
        <f t="shared" si="3"/>
        <v>1.62217659137577</v>
      </c>
      <c r="G49" s="4">
        <f t="shared" si="1"/>
        <v>1.0329113924050632</v>
      </c>
    </row>
    <row r="50" spans="1:7" x14ac:dyDescent="0.2">
      <c r="A50" s="4">
        <f>IF('True_Odds_Calculator_2-way'!A51="","",'True_Odds_Calculator_2-way'!A51)</f>
        <v>2.16</v>
      </c>
      <c r="B50" s="4">
        <f>IF('True_Odds_Calculator_2-way'!B51="","",'True_Odds_Calculator_2-way'!B51)</f>
        <v>1.75</v>
      </c>
      <c r="C50" s="4">
        <f t="shared" si="0"/>
        <v>3.4391534391534417E-2</v>
      </c>
      <c r="D50" s="4">
        <f t="shared" si="2"/>
        <v>2.2433234421364987</v>
      </c>
      <c r="E50" s="4">
        <f t="shared" si="3"/>
        <v>1.8042959427207637</v>
      </c>
      <c r="G50" s="4">
        <f t="shared" si="1"/>
        <v>1.0343915343915344</v>
      </c>
    </row>
    <row r="51" spans="1:7" x14ac:dyDescent="0.2">
      <c r="A51" s="4">
        <f>IF('True_Odds_Calculator_2-way'!A52="","",'True_Odds_Calculator_2-way'!A52)</f>
        <v>2.19</v>
      </c>
      <c r="B51" s="4">
        <f>IF('True_Odds_Calculator_2-way'!B52="","",'True_Odds_Calculator_2-way'!B52)</f>
        <v>1.74</v>
      </c>
      <c r="C51" s="4">
        <f t="shared" si="0"/>
        <v>3.1333648244370904E-2</v>
      </c>
      <c r="D51" s="4">
        <f t="shared" si="2"/>
        <v>2.2678093197643276</v>
      </c>
      <c r="E51" s="4">
        <f t="shared" si="3"/>
        <v>1.7887621461765948</v>
      </c>
      <c r="G51" s="4">
        <f t="shared" si="1"/>
        <v>1.0313336482443709</v>
      </c>
    </row>
    <row r="52" spans="1:7" x14ac:dyDescent="0.2">
      <c r="A52" s="4">
        <f>IF('True_Odds_Calculator_2-way'!A53="","",'True_Odds_Calculator_2-way'!A53)</f>
        <v>2.33</v>
      </c>
      <c r="B52" s="4">
        <f>IF('True_Odds_Calculator_2-way'!B53="","",'True_Odds_Calculator_2-way'!B53)</f>
        <v>1.66</v>
      </c>
      <c r="C52" s="4">
        <f t="shared" si="0"/>
        <v>3.1594187910440219E-2</v>
      </c>
      <c r="D52" s="4">
        <f t="shared" si="2"/>
        <v>2.4190380886859724</v>
      </c>
      <c r="E52" s="4">
        <f t="shared" si="3"/>
        <v>1.7047027193794351</v>
      </c>
      <c r="G52" s="4">
        <f t="shared" si="1"/>
        <v>1.0315941879104402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4.7234646012872306E-2</v>
      </c>
      <c r="D53" s="4">
        <f t="shared" si="2"/>
        <v>2.165347820951931</v>
      </c>
      <c r="E53" s="4">
        <f t="shared" si="3"/>
        <v>1.8581129015911626</v>
      </c>
      <c r="G53" s="4">
        <f t="shared" si="1"/>
        <v>1.0472346460128723</v>
      </c>
    </row>
    <row r="54" spans="1:7" x14ac:dyDescent="0.2">
      <c r="A54" s="4">
        <f>IF('True_Odds_Calculator_2-way'!A55="","",'True_Odds_Calculator_2-way'!A55)</f>
        <v>2.16</v>
      </c>
      <c r="B54" s="4">
        <f>IF('True_Odds_Calculator_2-way'!B55="","",'True_Odds_Calculator_2-way'!B55)</f>
        <v>1.71</v>
      </c>
      <c r="C54" s="4">
        <f t="shared" si="0"/>
        <v>4.7758284600389889E-2</v>
      </c>
      <c r="D54" s="4">
        <f t="shared" si="2"/>
        <v>2.2774694783573808</v>
      </c>
      <c r="E54" s="4">
        <f t="shared" si="3"/>
        <v>1.7827975673327543</v>
      </c>
      <c r="G54" s="4">
        <f t="shared" si="1"/>
        <v>1.0477582846003899</v>
      </c>
    </row>
    <row r="55" spans="1:7" x14ac:dyDescent="0.2">
      <c r="A55" s="4">
        <f>IF('True_Odds_Calculator_2-way'!A56="","",'True_Odds_Calculator_2-way'!A56)</f>
        <v>2.19</v>
      </c>
      <c r="B55" s="4">
        <f>IF('True_Odds_Calculator_2-way'!B56="","",'True_Odds_Calculator_2-way'!B56)</f>
        <v>1.69</v>
      </c>
      <c r="C55" s="4">
        <f t="shared" si="0"/>
        <v>4.8336980897571102E-2</v>
      </c>
      <c r="D55" s="4">
        <f t="shared" si="2"/>
        <v>2.3123926150385805</v>
      </c>
      <c r="E55" s="4">
        <f t="shared" si="3"/>
        <v>1.7619671038537528</v>
      </c>
      <c r="G55" s="4">
        <f t="shared" si="1"/>
        <v>1.0483369808975711</v>
      </c>
    </row>
    <row r="56" spans="1:7" x14ac:dyDescent="0.2">
      <c r="A56" s="4">
        <f>IF('True_Odds_Calculator_2-way'!A57="","",'True_Odds_Calculator_2-way'!A57)</f>
        <v>2.17</v>
      </c>
      <c r="B56" s="4">
        <f>IF('True_Odds_Calculator_2-way'!B57="","",'True_Odds_Calculator_2-way'!B57)</f>
        <v>1.7</v>
      </c>
      <c r="C56" s="4">
        <f t="shared" si="0"/>
        <v>4.9064787205204574E-2</v>
      </c>
      <c r="D56" s="4">
        <f t="shared" si="2"/>
        <v>2.2920161540851192</v>
      </c>
      <c r="E56" s="4">
        <f t="shared" si="3"/>
        <v>1.773984130800673</v>
      </c>
      <c r="G56" s="4">
        <f t="shared" si="1"/>
        <v>1.0490647872052046</v>
      </c>
    </row>
    <row r="57" spans="1:7" x14ac:dyDescent="0.2">
      <c r="A57" s="4">
        <f>IF('True_Odds_Calculator_2-way'!A58="","",'True_Odds_Calculator_2-way'!A58)</f>
        <v>1.88</v>
      </c>
      <c r="B57" s="4">
        <f>IF('True_Odds_Calculator_2-way'!B58="","",'True_Odds_Calculator_2-way'!B58)</f>
        <v>1.95</v>
      </c>
      <c r="C57" s="4">
        <f t="shared" si="0"/>
        <v>4.4735406437534042E-2</v>
      </c>
      <c r="D57" s="4">
        <f t="shared" si="2"/>
        <v>1.9625267665952888</v>
      </c>
      <c r="E57" s="4">
        <f t="shared" si="3"/>
        <v>2.0389321468298109</v>
      </c>
      <c r="G57" s="4">
        <f t="shared" si="1"/>
        <v>1.044735406437534</v>
      </c>
    </row>
    <row r="58" spans="1:7" x14ac:dyDescent="0.2">
      <c r="A58" s="4">
        <f>IF('True_Odds_Calculator_2-way'!A59="","",'True_Odds_Calculator_2-way'!A59)</f>
        <v>2.0699999999999998</v>
      </c>
      <c r="B58" s="4">
        <f>IF('True_Odds_Calculator_2-way'!B59="","",'True_Odds_Calculator_2-way'!B59)</f>
        <v>1.77</v>
      </c>
      <c r="C58" s="4">
        <f t="shared" si="0"/>
        <v>4.8063538852042953E-2</v>
      </c>
      <c r="D58" s="4">
        <f t="shared" si="2"/>
        <v>2.1783643984660661</v>
      </c>
      <c r="E58" s="4">
        <f t="shared" si="3"/>
        <v>1.848633921138273</v>
      </c>
      <c r="G58" s="4">
        <f t="shared" si="1"/>
        <v>1.048063538852043</v>
      </c>
    </row>
    <row r="59" spans="1:7" x14ac:dyDescent="0.2">
      <c r="A59" s="4">
        <f>IF('True_Odds_Calculator_2-way'!A60="","",'True_Odds_Calculator_2-way'!A60)</f>
        <v>1.84</v>
      </c>
      <c r="B59" s="4">
        <f>IF('True_Odds_Calculator_2-way'!B60="","",'True_Odds_Calculator_2-way'!B60)</f>
        <v>2</v>
      </c>
      <c r="C59" s="4">
        <f t="shared" si="0"/>
        <v>4.3478260869565188E-2</v>
      </c>
      <c r="D59" s="4">
        <f t="shared" si="2"/>
        <v>1.9166666666666665</v>
      </c>
      <c r="E59" s="4">
        <f t="shared" si="3"/>
        <v>2.0909090909090908</v>
      </c>
      <c r="G59" s="4">
        <f t="shared" si="1"/>
        <v>1.0434782608695652</v>
      </c>
    </row>
    <row r="60" spans="1:7" x14ac:dyDescent="0.2">
      <c r="A60" s="4">
        <f>IF('True_Odds_Calculator_2-way'!A61="","",'True_Odds_Calculator_2-way'!A61)</f>
        <v>1.95</v>
      </c>
      <c r="B60" s="4">
        <f>IF('True_Odds_Calculator_2-way'!B61="","",'True_Odds_Calculator_2-way'!B61)</f>
        <v>1.88</v>
      </c>
      <c r="C60" s="4">
        <f t="shared" si="0"/>
        <v>4.4735406437534042E-2</v>
      </c>
      <c r="D60" s="4">
        <f t="shared" si="2"/>
        <v>2.0389321468298109</v>
      </c>
      <c r="E60" s="4">
        <f t="shared" si="3"/>
        <v>1.9625267665952888</v>
      </c>
      <c r="G60" s="4">
        <f t="shared" si="1"/>
        <v>1.044735406437534</v>
      </c>
    </row>
    <row r="61" spans="1:7" x14ac:dyDescent="0.2">
      <c r="A61" s="4">
        <f>IF('True_Odds_Calculator_2-way'!A62="","",'True_Odds_Calculator_2-way'!A62)</f>
        <v>1.78</v>
      </c>
      <c r="B61" s="4">
        <f>IF('True_Odds_Calculator_2-way'!B62="","",'True_Odds_Calculator_2-way'!B62)</f>
        <v>2.06</v>
      </c>
      <c r="C61" s="4">
        <f t="shared" si="0"/>
        <v>4.7234646012872306E-2</v>
      </c>
      <c r="D61" s="4">
        <f t="shared" si="2"/>
        <v>1.8581129015911626</v>
      </c>
      <c r="E61" s="4">
        <f t="shared" si="3"/>
        <v>2.165347820951931</v>
      </c>
      <c r="G61" s="4">
        <f t="shared" si="1"/>
        <v>1.0472346460128723</v>
      </c>
    </row>
    <row r="62" spans="1:7" x14ac:dyDescent="0.2">
      <c r="A62" s="4">
        <f>IF('True_Odds_Calculator_2-way'!A63="","",'True_Odds_Calculator_2-way'!A63)</f>
        <v>2.11</v>
      </c>
      <c r="B62" s="4">
        <f>IF('True_Odds_Calculator_2-way'!B63="","",'True_Odds_Calculator_2-way'!B63)</f>
        <v>1.74</v>
      </c>
      <c r="C62" s="4">
        <f t="shared" si="0"/>
        <v>4.8646292967260418E-2</v>
      </c>
      <c r="D62" s="4">
        <f t="shared" si="2"/>
        <v>2.2241473314351485</v>
      </c>
      <c r="E62" s="4">
        <f t="shared" si="3"/>
        <v>1.8168951353491363</v>
      </c>
      <c r="G62" s="4">
        <f t="shared" si="1"/>
        <v>1.0486462929672604</v>
      </c>
    </row>
    <row r="63" spans="1:7" x14ac:dyDescent="0.2">
      <c r="A63" s="4">
        <f>IF('True_Odds_Calculator_2-way'!A64="","",'True_Odds_Calculator_2-way'!A64)</f>
        <v>1.88</v>
      </c>
      <c r="B63" s="4">
        <f>IF('True_Odds_Calculator_2-way'!B64="","",'True_Odds_Calculator_2-way'!B64)</f>
        <v>1.96</v>
      </c>
      <c r="C63" s="4">
        <f t="shared" si="0"/>
        <v>4.2118975249674229E-2</v>
      </c>
      <c r="D63" s="4">
        <f t="shared" si="2"/>
        <v>1.9575010624734379</v>
      </c>
      <c r="E63" s="4">
        <f t="shared" si="3"/>
        <v>2.044385264092321</v>
      </c>
      <c r="G63" s="4">
        <f t="shared" si="1"/>
        <v>1.0421189752496742</v>
      </c>
    </row>
    <row r="64" spans="1:7" x14ac:dyDescent="0.2">
      <c r="A64" s="4">
        <f>IF('True_Odds_Calculator_2-way'!A65="","",'True_Odds_Calculator_2-way'!A65)</f>
        <v>2.11</v>
      </c>
      <c r="B64" s="4">
        <f>IF('True_Odds_Calculator_2-way'!B65="","",'True_Odds_Calculator_2-way'!B65)</f>
        <v>1.74</v>
      </c>
      <c r="C64" s="4">
        <f t="shared" si="0"/>
        <v>4.8646292967260418E-2</v>
      </c>
      <c r="D64" s="4">
        <f t="shared" si="2"/>
        <v>2.2241473314351485</v>
      </c>
      <c r="E64" s="4">
        <f t="shared" si="3"/>
        <v>1.8168951353491363</v>
      </c>
      <c r="G64" s="4">
        <f t="shared" si="1"/>
        <v>1.0486462929672604</v>
      </c>
    </row>
    <row r="65" spans="1:7" x14ac:dyDescent="0.2">
      <c r="A65" s="4">
        <f>IF('True_Odds_Calculator_2-way'!A66="","",'True_Odds_Calculator_2-way'!A66)</f>
        <v>2.0699999999999998</v>
      </c>
      <c r="B65" s="4">
        <f>IF('True_Odds_Calculator_2-way'!B66="","",'True_Odds_Calculator_2-way'!B66)</f>
        <v>1.77</v>
      </c>
      <c r="C65" s="4">
        <f t="shared" si="0"/>
        <v>4.8063538852042953E-2</v>
      </c>
      <c r="D65" s="4">
        <f t="shared" si="2"/>
        <v>2.1783643984660661</v>
      </c>
      <c r="E65" s="4">
        <f t="shared" si="3"/>
        <v>1.848633921138273</v>
      </c>
      <c r="G65" s="4">
        <f t="shared" si="1"/>
        <v>1.048063538852043</v>
      </c>
    </row>
    <row r="66" spans="1:7" x14ac:dyDescent="0.2">
      <c r="A66" s="4">
        <f>IF('True_Odds_Calculator_2-way'!A67="","",'True_Odds_Calculator_2-way'!A67)</f>
        <v>2.06</v>
      </c>
      <c r="B66" s="4">
        <f>IF('True_Odds_Calculator_2-way'!B67="","",'True_Odds_Calculator_2-way'!B67)</f>
        <v>1.78</v>
      </c>
      <c r="C66" s="4">
        <f t="shared" ref="C66:C129" si="4">IF(A66="","",((1/A66)+(1/B66))-1)</f>
        <v>4.7234646012872306E-2</v>
      </c>
      <c r="D66" s="4">
        <f t="shared" si="2"/>
        <v>2.165347820951931</v>
      </c>
      <c r="E66" s="4">
        <f t="shared" si="3"/>
        <v>1.8581129015911626</v>
      </c>
      <c r="G66" s="4">
        <f t="shared" ref="G66:G129" si="5">IF(A66="","",C66+1)</f>
        <v>1.0472346460128723</v>
      </c>
    </row>
    <row r="67" spans="1:7" x14ac:dyDescent="0.2">
      <c r="A67" s="4">
        <f>IF('True_Odds_Calculator_2-way'!A68="","",'True_Odds_Calculator_2-way'!A68)</f>
        <v>2.13</v>
      </c>
      <c r="B67" s="4">
        <f>IF('True_Odds_Calculator_2-way'!B68="","",'True_Odds_Calculator_2-way'!B68)</f>
        <v>1.73</v>
      </c>
      <c r="C67" s="4">
        <f t="shared" si="4"/>
        <v>4.7518250156042274E-2</v>
      </c>
      <c r="D67" s="4">
        <f t="shared" ref="D67:D130" si="6">IF(A67="","",(2*A67)/(2-($C67*A67)))</f>
        <v>2.243538616091814</v>
      </c>
      <c r="E67" s="4">
        <f t="shared" ref="E67:E130" si="7">IF(B67="","",(2*B67)/(2-($C67*B67)))</f>
        <v>1.8041567725036107</v>
      </c>
      <c r="G67" s="4">
        <f t="shared" si="5"/>
        <v>1.0475182501560423</v>
      </c>
    </row>
    <row r="68" spans="1:7" x14ac:dyDescent="0.2">
      <c r="A68" s="4">
        <f>IF('True_Odds_Calculator_2-way'!A69="","",'True_Odds_Calculator_2-way'!A69)</f>
        <v>2.23</v>
      </c>
      <c r="B68" s="4">
        <f>IF('True_Odds_Calculator_2-way'!B69="","",'True_Odds_Calculator_2-way'!B69)</f>
        <v>1.67</v>
      </c>
      <c r="C68" s="4">
        <f t="shared" si="4"/>
        <v>4.7232888483123459E-2</v>
      </c>
      <c r="D68" s="4">
        <f t="shared" si="6"/>
        <v>2.3539711134287793</v>
      </c>
      <c r="E68" s="4">
        <f t="shared" si="7"/>
        <v>1.7385681940197473</v>
      </c>
      <c r="G68" s="4">
        <f t="shared" si="5"/>
        <v>1.0472328884831235</v>
      </c>
    </row>
    <row r="69" spans="1:7" x14ac:dyDescent="0.2">
      <c r="A69" s="4">
        <f>IF('True_Odds_Calculator_2-way'!A70="","",'True_Odds_Calculator_2-way'!A70)</f>
        <v>2.0099999999999998</v>
      </c>
      <c r="B69" s="4">
        <f>IF('True_Odds_Calculator_2-way'!B70="","",'True_Odds_Calculator_2-way'!B70)</f>
        <v>1.83</v>
      </c>
      <c r="C69" s="4">
        <f t="shared" si="4"/>
        <v>4.3960525242639381E-2</v>
      </c>
      <c r="D69" s="4">
        <f t="shared" si="6"/>
        <v>2.1029071263184975</v>
      </c>
      <c r="E69" s="4">
        <f t="shared" si="7"/>
        <v>1.9066946582691862</v>
      </c>
      <c r="G69" s="4">
        <f t="shared" si="5"/>
        <v>1.0439605252426394</v>
      </c>
    </row>
    <row r="70" spans="1:7" x14ac:dyDescent="0.2">
      <c r="A70" s="4">
        <f>IF('True_Odds_Calculator_2-way'!A71="","",'True_Odds_Calculator_2-way'!A71)</f>
        <v>1.81</v>
      </c>
      <c r="B70" s="4">
        <f>IF('True_Odds_Calculator_2-way'!B71="","",'True_Odds_Calculator_2-way'!B71)</f>
        <v>2.04</v>
      </c>
      <c r="C70" s="4">
        <f t="shared" si="4"/>
        <v>4.2682266276676373E-2</v>
      </c>
      <c r="D70" s="4">
        <f t="shared" si="6"/>
        <v>1.8827248623291861</v>
      </c>
      <c r="E70" s="4">
        <f t="shared" si="7"/>
        <v>2.1328558225508316</v>
      </c>
      <c r="G70" s="4">
        <f t="shared" si="5"/>
        <v>1.0426822662766764</v>
      </c>
    </row>
    <row r="71" spans="1:7" x14ac:dyDescent="0.2">
      <c r="A71" s="4">
        <f>IF('True_Odds_Calculator_2-way'!A72="","",'True_Odds_Calculator_2-way'!A72)</f>
        <v>2.25</v>
      </c>
      <c r="B71" s="4">
        <f>IF('True_Odds_Calculator_2-way'!B72="","",'True_Odds_Calculator_2-way'!B72)</f>
        <v>1.66</v>
      </c>
      <c r="C71" s="4">
        <f t="shared" si="4"/>
        <v>4.685408299866145E-2</v>
      </c>
      <c r="D71" s="4">
        <f t="shared" si="6"/>
        <v>2.375198728139905</v>
      </c>
      <c r="E71" s="4">
        <f t="shared" si="7"/>
        <v>1.7271676300578036</v>
      </c>
      <c r="G71" s="4">
        <f t="shared" si="5"/>
        <v>1.0468540829986615</v>
      </c>
    </row>
    <row r="72" spans="1:7" x14ac:dyDescent="0.2">
      <c r="A72" s="4">
        <f>IF('True_Odds_Calculator_2-way'!A73="","",'True_Odds_Calculator_2-way'!A73)</f>
        <v>2.25</v>
      </c>
      <c r="B72" s="4">
        <f>IF('True_Odds_Calculator_2-way'!B73="","",'True_Odds_Calculator_2-way'!B73)</f>
        <v>1.66</v>
      </c>
      <c r="C72" s="4">
        <f t="shared" si="4"/>
        <v>4.685408299866145E-2</v>
      </c>
      <c r="D72" s="4">
        <f t="shared" si="6"/>
        <v>2.375198728139905</v>
      </c>
      <c r="E72" s="4">
        <f t="shared" si="7"/>
        <v>1.7271676300578036</v>
      </c>
      <c r="G72" s="4">
        <f t="shared" si="5"/>
        <v>1.0468540829986615</v>
      </c>
    </row>
    <row r="73" spans="1:7" x14ac:dyDescent="0.2">
      <c r="A73" s="4">
        <f>IF('True_Odds_Calculator_2-way'!A74="","",'True_Odds_Calculator_2-way'!A74)</f>
        <v>2.2000000000000002</v>
      </c>
      <c r="B73" s="4">
        <f>IF('True_Odds_Calculator_2-way'!B74="","",'True_Odds_Calculator_2-way'!B74)</f>
        <v>1.69</v>
      </c>
      <c r="C73" s="4">
        <f t="shared" si="4"/>
        <v>4.6261430876815446E-2</v>
      </c>
      <c r="D73" s="4">
        <f t="shared" si="6"/>
        <v>2.3179551122194515</v>
      </c>
      <c r="E73" s="4">
        <f t="shared" si="7"/>
        <v>1.7587511825922422</v>
      </c>
      <c r="G73" s="4">
        <f t="shared" si="5"/>
        <v>1.0462614308768154</v>
      </c>
    </row>
    <row r="74" spans="1:7" x14ac:dyDescent="0.2">
      <c r="A74" s="4">
        <f>IF('True_Odds_Calculator_2-way'!A75="","",'True_Odds_Calculator_2-way'!A75)</f>
        <v>2.0299999999999998</v>
      </c>
      <c r="B74" s="4">
        <f>IF('True_Odds_Calculator_2-way'!B75="","",'True_Odds_Calculator_2-way'!B75)</f>
        <v>1.81</v>
      </c>
      <c r="C74" s="4">
        <f t="shared" si="4"/>
        <v>4.5097025283727721E-2</v>
      </c>
      <c r="D74" s="4">
        <f t="shared" si="6"/>
        <v>2.1273774715571898</v>
      </c>
      <c r="E74" s="4">
        <f t="shared" si="7"/>
        <v>1.8870143543127138</v>
      </c>
      <c r="G74" s="4">
        <f t="shared" si="5"/>
        <v>1.0450970252837277</v>
      </c>
    </row>
    <row r="75" spans="1:7" x14ac:dyDescent="0.2">
      <c r="A75" s="4">
        <f>IF('True_Odds_Calculator_2-way'!A76="","",'True_Odds_Calculator_2-way'!A76)</f>
        <v>2.3199999999999998</v>
      </c>
      <c r="B75" s="4">
        <f>IF('True_Odds_Calculator_2-way'!B76="","",'True_Odds_Calculator_2-way'!B76)</f>
        <v>1.62</v>
      </c>
      <c r="C75" s="4">
        <f t="shared" si="4"/>
        <v>4.8318433375904579E-2</v>
      </c>
      <c r="D75" s="4">
        <f t="shared" si="6"/>
        <v>2.4577556892492805</v>
      </c>
      <c r="E75" s="4">
        <f t="shared" si="7"/>
        <v>1.6859860039476045</v>
      </c>
      <c r="G75" s="4">
        <f t="shared" si="5"/>
        <v>1.0483184333759046</v>
      </c>
    </row>
    <row r="76" spans="1:7" x14ac:dyDescent="0.2">
      <c r="A76" s="4">
        <f>IF('True_Odds_Calculator_2-way'!A77="","",'True_Odds_Calculator_2-way'!A77)</f>
        <v>1.83</v>
      </c>
      <c r="B76" s="4">
        <f>IF('True_Odds_Calculator_2-way'!B77="","",'True_Odds_Calculator_2-way'!B77)</f>
        <v>1.97</v>
      </c>
      <c r="C76" s="4">
        <f t="shared" si="4"/>
        <v>5.406230062966344E-2</v>
      </c>
      <c r="D76" s="4">
        <f t="shared" si="6"/>
        <v>1.9252356412378842</v>
      </c>
      <c r="E76" s="4">
        <f t="shared" si="7"/>
        <v>2.0808057487518394</v>
      </c>
      <c r="G76" s="4">
        <f t="shared" si="5"/>
        <v>1.0540623006296634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</v>
      </c>
      <c r="C77" s="4">
        <f t="shared" si="4"/>
        <v>5.2486187845303789E-2</v>
      </c>
      <c r="D77" s="4">
        <f t="shared" si="6"/>
        <v>1.9002624671916009</v>
      </c>
      <c r="E77" s="4">
        <f t="shared" si="7"/>
        <v>2.1107871720116615</v>
      </c>
      <c r="G77" s="4">
        <f t="shared" si="5"/>
        <v>1.0524861878453038</v>
      </c>
    </row>
    <row r="78" spans="1:7" x14ac:dyDescent="0.2">
      <c r="A78" s="4">
        <f>IF('True_Odds_Calculator_2-way'!A79="","",'True_Odds_Calculator_2-way'!A79)</f>
        <v>1.88</v>
      </c>
      <c r="B78" s="4">
        <f>IF('True_Odds_Calculator_2-way'!B79="","",'True_Odds_Calculator_2-way'!B79)</f>
        <v>1.92</v>
      </c>
      <c r="C78" s="4">
        <f t="shared" si="4"/>
        <v>5.2748226950354749E-2</v>
      </c>
      <c r="D78" s="4">
        <f t="shared" si="6"/>
        <v>1.9780797895659799</v>
      </c>
      <c r="E78" s="4">
        <f t="shared" si="7"/>
        <v>2.0224114746750339</v>
      </c>
      <c r="G78" s="4">
        <f t="shared" si="5"/>
        <v>1.0527482269503547</v>
      </c>
    </row>
    <row r="79" spans="1:7" x14ac:dyDescent="0.2">
      <c r="A79" s="4">
        <f>IF('True_Odds_Calculator_2-way'!A80="","",'True_Odds_Calculator_2-way'!A80)</f>
        <v>1.92</v>
      </c>
      <c r="B79" s="4">
        <f>IF('True_Odds_Calculator_2-way'!B80="","",'True_Odds_Calculator_2-way'!B80)</f>
        <v>1.88</v>
      </c>
      <c r="C79" s="4">
        <f t="shared" si="4"/>
        <v>5.2748226950354749E-2</v>
      </c>
      <c r="D79" s="4">
        <f t="shared" si="6"/>
        <v>2.0224114746750339</v>
      </c>
      <c r="E79" s="4">
        <f t="shared" si="7"/>
        <v>1.9780797895659799</v>
      </c>
      <c r="G79" s="4">
        <f t="shared" si="5"/>
        <v>1.0527482269503547</v>
      </c>
    </row>
    <row r="80" spans="1:7" x14ac:dyDescent="0.2">
      <c r="A80" s="4">
        <f>IF('True_Odds_Calculator_2-way'!A81="","",'True_Odds_Calculator_2-way'!A81)</f>
        <v>1.83</v>
      </c>
      <c r="B80" s="4">
        <f>IF('True_Odds_Calculator_2-way'!B81="","",'True_Odds_Calculator_2-way'!B81)</f>
        <v>1.97</v>
      </c>
      <c r="C80" s="4">
        <f t="shared" si="4"/>
        <v>5.406230062966344E-2</v>
      </c>
      <c r="D80" s="4">
        <f t="shared" si="6"/>
        <v>1.9252356412378842</v>
      </c>
      <c r="E80" s="4">
        <f t="shared" si="7"/>
        <v>2.0808057487518394</v>
      </c>
      <c r="G80" s="4">
        <f t="shared" si="5"/>
        <v>1.0540623006296634</v>
      </c>
    </row>
    <row r="81" spans="1:7" x14ac:dyDescent="0.2">
      <c r="A81" s="4">
        <f>IF('True_Odds_Calculator_2-way'!A82="","",'True_Odds_Calculator_2-way'!A82)</f>
        <v>1.82</v>
      </c>
      <c r="B81" s="4">
        <f>IF('True_Odds_Calculator_2-way'!B82="","",'True_Odds_Calculator_2-way'!B82)</f>
        <v>1.99</v>
      </c>
      <c r="C81" s="4">
        <f t="shared" si="4"/>
        <v>5.1963112264619582E-2</v>
      </c>
      <c r="D81" s="4">
        <f t="shared" si="6"/>
        <v>1.9103328234611527</v>
      </c>
      <c r="E81" s="4">
        <f t="shared" si="7"/>
        <v>2.0984993336809774</v>
      </c>
      <c r="G81" s="4">
        <f t="shared" si="5"/>
        <v>1.0519631122646196</v>
      </c>
    </row>
    <row r="82" spans="1:7" x14ac:dyDescent="0.2">
      <c r="A82" s="4">
        <f>IF('True_Odds_Calculator_2-way'!A83="","",'True_Odds_Calculator_2-way'!A83)</f>
        <v>1.92</v>
      </c>
      <c r="B82" s="4">
        <f>IF('True_Odds_Calculator_2-way'!B83="","",'True_Odds_Calculator_2-way'!B83)</f>
        <v>1.88</v>
      </c>
      <c r="C82" s="4">
        <f t="shared" si="4"/>
        <v>5.2748226950354749E-2</v>
      </c>
      <c r="D82" s="4">
        <f t="shared" si="6"/>
        <v>2.0224114746750339</v>
      </c>
      <c r="E82" s="4">
        <f t="shared" si="7"/>
        <v>1.9780797895659799</v>
      </c>
      <c r="G82" s="4">
        <f t="shared" si="5"/>
        <v>1.0527482269503547</v>
      </c>
    </row>
    <row r="83" spans="1:7" x14ac:dyDescent="0.2">
      <c r="A83" s="4">
        <f>IF('True_Odds_Calculator_2-way'!A84="","",'True_Odds_Calculator_2-way'!A84)</f>
        <v>1.68</v>
      </c>
      <c r="B83" s="4">
        <f>IF('True_Odds_Calculator_2-way'!B84="","",'True_Odds_Calculator_2-way'!B84)</f>
        <v>2.1800000000000002</v>
      </c>
      <c r="C83" s="4">
        <f t="shared" si="4"/>
        <v>5.3953691568370488E-2</v>
      </c>
      <c r="D83" s="4">
        <f t="shared" si="6"/>
        <v>1.7597539880837978</v>
      </c>
      <c r="E83" s="4">
        <f t="shared" si="7"/>
        <v>2.3162155325069569</v>
      </c>
      <c r="G83" s="4">
        <f t="shared" si="5"/>
        <v>1.0539536915683705</v>
      </c>
    </row>
    <row r="84" spans="1:7" x14ac:dyDescent="0.2">
      <c r="A84" s="4">
        <f>IF('True_Odds_Calculator_2-way'!A85="","",'True_Odds_Calculator_2-way'!A85)</f>
        <v>1.83</v>
      </c>
      <c r="B84" s="4">
        <f>IF('True_Odds_Calculator_2-way'!B85="","",'True_Odds_Calculator_2-way'!B85)</f>
        <v>1.98</v>
      </c>
      <c r="C84" s="4">
        <f t="shared" si="4"/>
        <v>5.1498592482198902E-2</v>
      </c>
      <c r="D84" s="4">
        <f t="shared" si="6"/>
        <v>1.9204961043091109</v>
      </c>
      <c r="E84" s="4">
        <f t="shared" si="7"/>
        <v>2.0863707030575225</v>
      </c>
      <c r="G84" s="4">
        <f t="shared" si="5"/>
        <v>1.0514985924821989</v>
      </c>
    </row>
    <row r="85" spans="1:7" x14ac:dyDescent="0.2">
      <c r="A85" s="4">
        <f>IF('True_Odds_Calculator_2-way'!A86="","",'True_Odds_Calculator_2-way'!A86)</f>
        <v>2.23</v>
      </c>
      <c r="B85" s="4">
        <f>IF('True_Odds_Calculator_2-way'!B86="","",'True_Odds_Calculator_2-way'!B86)</f>
        <v>1.65</v>
      </c>
      <c r="C85" s="4">
        <f t="shared" si="4"/>
        <v>5.4491099334148752E-2</v>
      </c>
      <c r="D85" s="4">
        <f t="shared" si="6"/>
        <v>2.374253911921278</v>
      </c>
      <c r="E85" s="4">
        <f t="shared" si="7"/>
        <v>1.7276675666158001</v>
      </c>
      <c r="G85" s="4">
        <f t="shared" si="5"/>
        <v>1.0544910993341488</v>
      </c>
    </row>
    <row r="86" spans="1:7" x14ac:dyDescent="0.2">
      <c r="A86" s="4">
        <f>IF('True_Odds_Calculator_2-way'!A87="","",'True_Odds_Calculator_2-way'!A87)</f>
        <v>1.83</v>
      </c>
      <c r="B86" s="4">
        <f>IF('True_Odds_Calculator_2-way'!B87="","",'True_Odds_Calculator_2-way'!B87)</f>
        <v>1.98</v>
      </c>
      <c r="C86" s="4">
        <f t="shared" si="4"/>
        <v>5.1498592482198902E-2</v>
      </c>
      <c r="D86" s="4">
        <f t="shared" si="6"/>
        <v>1.9204961043091109</v>
      </c>
      <c r="E86" s="4">
        <f t="shared" si="7"/>
        <v>2.0863707030575225</v>
      </c>
      <c r="G86" s="4">
        <f t="shared" si="5"/>
        <v>1.0514985924821989</v>
      </c>
    </row>
    <row r="87" spans="1:7" x14ac:dyDescent="0.2">
      <c r="A87" s="4">
        <f>IF('True_Odds_Calculator_2-way'!A88="","",'True_Odds_Calculator_2-way'!A88)</f>
        <v>1.93</v>
      </c>
      <c r="B87" s="4">
        <f>IF('True_Odds_Calculator_2-way'!B88="","",'True_Odds_Calculator_2-way'!B88)</f>
        <v>1.97</v>
      </c>
      <c r="C87" s="4">
        <f t="shared" si="4"/>
        <v>2.5748928223876311E-2</v>
      </c>
      <c r="D87" s="4">
        <f t="shared" si="6"/>
        <v>1.9791780536685666</v>
      </c>
      <c r="E87" s="4">
        <f t="shared" si="7"/>
        <v>2.0212647191728026</v>
      </c>
      <c r="G87" s="4">
        <f t="shared" si="5"/>
        <v>1.0257489282238763</v>
      </c>
    </row>
    <row r="88" spans="1:7" x14ac:dyDescent="0.2">
      <c r="A88" s="4">
        <f>IF('True_Odds_Calculator_2-way'!A89="","",'True_Odds_Calculator_2-way'!A89)</f>
        <v>2.17</v>
      </c>
      <c r="B88" s="4">
        <f>IF('True_Odds_Calculator_2-way'!B89="","",'True_Odds_Calculator_2-way'!B89)</f>
        <v>1.76</v>
      </c>
      <c r="C88" s="4">
        <f t="shared" si="4"/>
        <v>2.9011311269375728E-2</v>
      </c>
      <c r="D88" s="4">
        <f t="shared" si="6"/>
        <v>2.2405256365129644</v>
      </c>
      <c r="E88" s="4">
        <f t="shared" si="7"/>
        <v>1.8061099025820484</v>
      </c>
      <c r="G88" s="4">
        <f t="shared" si="5"/>
        <v>1.0290113112693757</v>
      </c>
    </row>
    <row r="89" spans="1:7" x14ac:dyDescent="0.2">
      <c r="A89" s="4">
        <f>IF('True_Odds_Calculator_2-way'!A90="","",'True_Odds_Calculator_2-way'!A90)</f>
        <v>1.61</v>
      </c>
      <c r="B89" s="4">
        <f>IF('True_Odds_Calculator_2-way'!B90="","",'True_Odds_Calculator_2-way'!B90)</f>
        <v>2.4500000000000002</v>
      </c>
      <c r="C89" s="4">
        <f t="shared" si="4"/>
        <v>2.9281277728482547E-2</v>
      </c>
      <c r="D89" s="4">
        <f t="shared" si="6"/>
        <v>1.6488661302121432</v>
      </c>
      <c r="E89" s="4">
        <f t="shared" si="7"/>
        <v>2.5411499436302138</v>
      </c>
      <c r="G89" s="4">
        <f t="shared" si="5"/>
        <v>1.0292812777284825</v>
      </c>
    </row>
    <row r="90" spans="1:7" x14ac:dyDescent="0.2">
      <c r="A90" s="4">
        <f>IF('True_Odds_Calculator_2-way'!A91="","",'True_Odds_Calculator_2-way'!A91)</f>
        <v>1.34</v>
      </c>
      <c r="B90" s="4">
        <f>IF('True_Odds_Calculator_2-way'!B91="","",'True_Odds_Calculator_2-way'!B91)</f>
        <v>3.43</v>
      </c>
      <c r="C90" s="4">
        <f t="shared" si="4"/>
        <v>3.7813846220791092E-2</v>
      </c>
      <c r="D90" s="4">
        <f t="shared" si="6"/>
        <v>1.3748317429930306</v>
      </c>
      <c r="E90" s="4">
        <f t="shared" si="7"/>
        <v>3.6678636980288886</v>
      </c>
      <c r="G90" s="4">
        <f t="shared" si="5"/>
        <v>1.0378138462207911</v>
      </c>
    </row>
    <row r="91" spans="1:7" x14ac:dyDescent="0.2">
      <c r="A91" s="4">
        <f>IF('True_Odds_Calculator_2-way'!A92="","",'True_Odds_Calculator_2-way'!A92)</f>
        <v>2.4700000000000002</v>
      </c>
      <c r="B91" s="4">
        <f>IF('True_Odds_Calculator_2-way'!B92="","",'True_Odds_Calculator_2-way'!B92)</f>
        <v>1.56</v>
      </c>
      <c r="C91" s="4">
        <f t="shared" si="4"/>
        <v>4.5883940620782715E-2</v>
      </c>
      <c r="D91" s="4">
        <f t="shared" si="6"/>
        <v>2.6183745583038869</v>
      </c>
      <c r="E91" s="4">
        <f t="shared" si="7"/>
        <v>1.6179039301310043</v>
      </c>
      <c r="G91" s="4">
        <f t="shared" si="5"/>
        <v>1.0458839406207827</v>
      </c>
    </row>
    <row r="92" spans="1:7" x14ac:dyDescent="0.2">
      <c r="A92" s="4">
        <f>IF('True_Odds_Calculator_2-way'!A93="","",'True_Odds_Calculator_2-way'!A93)</f>
        <v>1.64</v>
      </c>
      <c r="B92" s="4">
        <f>IF('True_Odds_Calculator_2-way'!B93="","",'True_Odds_Calculator_2-way'!B93)</f>
        <v>2.39</v>
      </c>
      <c r="C92" s="4">
        <f t="shared" si="4"/>
        <v>2.8166139401979873E-2</v>
      </c>
      <c r="D92" s="4">
        <f t="shared" si="6"/>
        <v>1.6787733424704472</v>
      </c>
      <c r="E92" s="4">
        <f t="shared" si="7"/>
        <v>2.4732458354366487</v>
      </c>
      <c r="G92" s="4">
        <f t="shared" si="5"/>
        <v>1.0281661394019799</v>
      </c>
    </row>
    <row r="93" spans="1:7" x14ac:dyDescent="0.2">
      <c r="A93" s="4">
        <f>IF('True_Odds_Calculator_2-way'!A94="","",'True_Odds_Calculator_2-way'!A94)</f>
        <v>1.77</v>
      </c>
      <c r="B93" s="4">
        <f>IF('True_Odds_Calculator_2-way'!B94="","",'True_Odds_Calculator_2-way'!B94)</f>
        <v>2.15</v>
      </c>
      <c r="C93" s="4">
        <f t="shared" si="4"/>
        <v>3.0088030482196881E-2</v>
      </c>
      <c r="D93" s="4">
        <f t="shared" si="6"/>
        <v>1.8184207382630511</v>
      </c>
      <c r="E93" s="4">
        <f t="shared" si="7"/>
        <v>2.2218654211064077</v>
      </c>
      <c r="G93" s="4">
        <f t="shared" si="5"/>
        <v>1.0300880304821969</v>
      </c>
    </row>
    <row r="94" spans="1:7" x14ac:dyDescent="0.2">
      <c r="A94" s="4">
        <f>IF('True_Odds_Calculator_2-way'!A95="","",'True_Odds_Calculator_2-way'!A95)</f>
        <v>2.0499999999999998</v>
      </c>
      <c r="B94" s="4">
        <f>IF('True_Odds_Calculator_2-way'!B95="","",'True_Odds_Calculator_2-way'!B95)</f>
        <v>1.86</v>
      </c>
      <c r="C94" s="4">
        <f t="shared" si="4"/>
        <v>2.5439286650930981E-2</v>
      </c>
      <c r="D94" s="4">
        <f t="shared" si="6"/>
        <v>2.1048854540436102</v>
      </c>
      <c r="E94" s="4">
        <f t="shared" si="7"/>
        <v>1.905071196602548</v>
      </c>
      <c r="G94" s="4">
        <f t="shared" si="5"/>
        <v>1.025439286650931</v>
      </c>
    </row>
    <row r="95" spans="1:7" x14ac:dyDescent="0.2">
      <c r="A95" s="4">
        <f>IF('True_Odds_Calculator_2-way'!A96="","",'True_Odds_Calculator_2-way'!A96)</f>
        <v>2.0499999999999998</v>
      </c>
      <c r="B95" s="4">
        <f>IF('True_Odds_Calculator_2-way'!B96="","",'True_Odds_Calculator_2-way'!B96)</f>
        <v>1.85</v>
      </c>
      <c r="C95" s="4">
        <f t="shared" si="4"/>
        <v>2.8345418589321048E-2</v>
      </c>
      <c r="D95" s="4">
        <f t="shared" si="6"/>
        <v>2.1113430758524703</v>
      </c>
      <c r="E95" s="4">
        <f t="shared" si="7"/>
        <v>1.8998121477770822</v>
      </c>
      <c r="G95" s="4">
        <f t="shared" si="5"/>
        <v>1.028345418589321</v>
      </c>
    </row>
    <row r="96" spans="1:7" x14ac:dyDescent="0.2">
      <c r="A96" s="4">
        <f>IF('True_Odds_Calculator_2-way'!A97="","",'True_Odds_Calculator_2-way'!A97)</f>
        <v>2.0499999999999998</v>
      </c>
      <c r="B96" s="4">
        <f>IF('True_Odds_Calculator_2-way'!B97="","",'True_Odds_Calculator_2-way'!B97)</f>
        <v>1.85</v>
      </c>
      <c r="C96" s="4">
        <f t="shared" si="4"/>
        <v>2.8345418589321048E-2</v>
      </c>
      <c r="D96" s="4">
        <f t="shared" si="6"/>
        <v>2.1113430758524703</v>
      </c>
      <c r="E96" s="4">
        <f t="shared" si="7"/>
        <v>1.8998121477770822</v>
      </c>
      <c r="G96" s="4">
        <f t="shared" si="5"/>
        <v>1.028345418589321</v>
      </c>
    </row>
    <row r="97" spans="1:7" x14ac:dyDescent="0.2">
      <c r="A97" s="4">
        <f>IF('True_Odds_Calculator_2-way'!A98="","",'True_Odds_Calculator_2-way'!A98)</f>
        <v>2.12</v>
      </c>
      <c r="B97" s="4">
        <f>IF('True_Odds_Calculator_2-way'!B98="","",'True_Odds_Calculator_2-way'!B98)</f>
        <v>1.78</v>
      </c>
      <c r="C97" s="4">
        <f t="shared" si="4"/>
        <v>3.3495866016535869E-2</v>
      </c>
      <c r="D97" s="4">
        <f t="shared" si="6"/>
        <v>2.1980428704566637</v>
      </c>
      <c r="E97" s="4">
        <f t="shared" si="7"/>
        <v>1.8346946713341112</v>
      </c>
      <c r="G97" s="4">
        <f t="shared" si="5"/>
        <v>1.0334958660165359</v>
      </c>
    </row>
    <row r="98" spans="1:7" x14ac:dyDescent="0.2">
      <c r="A98" s="4">
        <f>IF('True_Odds_Calculator_2-way'!A99="","",'True_Odds_Calculator_2-way'!A99)</f>
        <v>2.14</v>
      </c>
      <c r="B98" s="4">
        <f>IF('True_Odds_Calculator_2-way'!B99="","",'True_Odds_Calculator_2-way'!B99)</f>
        <v>1.77</v>
      </c>
      <c r="C98" s="4">
        <f t="shared" si="4"/>
        <v>3.2261471038597556E-2</v>
      </c>
      <c r="D98" s="4">
        <f t="shared" si="6"/>
        <v>2.216513546725964</v>
      </c>
      <c r="E98" s="4">
        <f t="shared" si="7"/>
        <v>1.822021261243927</v>
      </c>
      <c r="G98" s="4">
        <f t="shared" si="5"/>
        <v>1.0322614710385976</v>
      </c>
    </row>
    <row r="99" spans="1:7" x14ac:dyDescent="0.2">
      <c r="A99" s="4">
        <f>IF('True_Odds_Calculator_2-way'!A100="","",'True_Odds_Calculator_2-way'!A100)</f>
        <v>2.2000000000000002</v>
      </c>
      <c r="B99" s="4">
        <f>IF('True_Odds_Calculator_2-way'!B100="","",'True_Odds_Calculator_2-way'!B100)</f>
        <v>1.72</v>
      </c>
      <c r="C99" s="4">
        <f t="shared" si="4"/>
        <v>3.5940803382663811E-2</v>
      </c>
      <c r="D99" s="4">
        <f t="shared" si="6"/>
        <v>2.2905569007263922</v>
      </c>
      <c r="E99" s="4">
        <f t="shared" si="7"/>
        <v>1.7748592870544089</v>
      </c>
      <c r="G99" s="4">
        <f t="shared" si="5"/>
        <v>1.0359408033826638</v>
      </c>
    </row>
    <row r="100" spans="1:7" x14ac:dyDescent="0.2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4"/>
        <v>3.0736618971912932E-2</v>
      </c>
      <c r="D100" s="4">
        <f t="shared" si="6"/>
        <v>2.1060267857142851</v>
      </c>
      <c r="E100" s="4">
        <f t="shared" si="7"/>
        <v>1.9041372351160444</v>
      </c>
      <c r="G100" s="4">
        <f t="shared" si="5"/>
        <v>1.0307366189719129</v>
      </c>
    </row>
    <row r="101" spans="1:7" x14ac:dyDescent="0.2">
      <c r="A101" s="4">
        <f>IF('True_Odds_Calculator_2-way'!A102="","",'True_Odds_Calculator_2-way'!A102)</f>
        <v>1.66</v>
      </c>
      <c r="B101" s="4">
        <f>IF('True_Odds_Calculator_2-way'!B102="","",'True_Odds_Calculator_2-way'!B102)</f>
        <v>2.3199999999999998</v>
      </c>
      <c r="C101" s="4">
        <f t="shared" si="4"/>
        <v>3.3444121312837582E-2</v>
      </c>
      <c r="D101" s="4">
        <f t="shared" si="6"/>
        <v>1.707394928178755</v>
      </c>
      <c r="E101" s="4">
        <f t="shared" si="7"/>
        <v>2.4136375031336175</v>
      </c>
      <c r="G101" s="4">
        <f t="shared" si="5"/>
        <v>1.0334441213128376</v>
      </c>
    </row>
    <row r="102" spans="1:7" x14ac:dyDescent="0.2">
      <c r="A102" s="4">
        <f>IF('True_Odds_Calculator_2-way'!A103="","",'True_Odds_Calculator_2-way'!A103)</f>
        <v>1.24</v>
      </c>
      <c r="B102" s="4">
        <f>IF('True_Odds_Calculator_2-way'!B103="","",'True_Odds_Calculator_2-way'!B103)</f>
        <v>4.17</v>
      </c>
      <c r="C102" s="4">
        <f t="shared" si="4"/>
        <v>4.6259766380444045E-2</v>
      </c>
      <c r="D102" s="4">
        <f t="shared" si="6"/>
        <v>1.2766146553426823</v>
      </c>
      <c r="E102" s="4">
        <f t="shared" si="7"/>
        <v>4.6151374509103888</v>
      </c>
      <c r="G102" s="4">
        <f t="shared" si="5"/>
        <v>1.046259766380444</v>
      </c>
    </row>
    <row r="103" spans="1:7" x14ac:dyDescent="0.2">
      <c r="A103" s="4">
        <f>IF('True_Odds_Calculator_2-way'!A104="","",'True_Odds_Calculator_2-way'!A104)</f>
        <v>1.61</v>
      </c>
      <c r="B103" s="4">
        <f>IF('True_Odds_Calculator_2-way'!B104="","",'True_Odds_Calculator_2-way'!B104)</f>
        <v>2.42</v>
      </c>
      <c r="C103" s="4">
        <f t="shared" si="4"/>
        <v>3.4341152918228035E-2</v>
      </c>
      <c r="D103" s="4">
        <f t="shared" si="6"/>
        <v>1.655773235306617</v>
      </c>
      <c r="E103" s="4">
        <f t="shared" si="7"/>
        <v>2.5249173741170372</v>
      </c>
      <c r="G103" s="4">
        <f t="shared" si="5"/>
        <v>1.034341152918228</v>
      </c>
    </row>
    <row r="104" spans="1:7" x14ac:dyDescent="0.2">
      <c r="A104" s="4">
        <f>IF('True_Odds_Calculator_2-way'!A105="","",'True_Odds_Calculator_2-way'!A105)</f>
        <v>1.42</v>
      </c>
      <c r="B104" s="4">
        <f>IF('True_Odds_Calculator_2-way'!B105="","",'True_Odds_Calculator_2-way'!B105)</f>
        <v>2.95</v>
      </c>
      <c r="C104" s="4">
        <f t="shared" si="4"/>
        <v>4.3208402960133618E-2</v>
      </c>
      <c r="D104" s="4">
        <f t="shared" si="6"/>
        <v>1.4649414233257561</v>
      </c>
      <c r="E104" s="4">
        <f t="shared" si="7"/>
        <v>3.1508085746521246</v>
      </c>
      <c r="G104" s="4">
        <f t="shared" si="5"/>
        <v>1.0432084029601336</v>
      </c>
    </row>
    <row r="105" spans="1:7" x14ac:dyDescent="0.2">
      <c r="A105" s="4">
        <f>IF('True_Odds_Calculator_2-way'!A106="","",'True_Odds_Calculator_2-way'!A106)</f>
        <v>1.59</v>
      </c>
      <c r="B105" s="4">
        <f>IF('True_Odds_Calculator_2-way'!B106="","",'True_Odds_Calculator_2-way'!B106)</f>
        <v>2.4700000000000002</v>
      </c>
      <c r="C105" s="4">
        <f t="shared" si="4"/>
        <v>3.37891172052045E-2</v>
      </c>
      <c r="D105" s="4">
        <f t="shared" si="6"/>
        <v>1.6338901254342355</v>
      </c>
      <c r="E105" s="4">
        <f t="shared" si="7"/>
        <v>2.5775604633610079</v>
      </c>
      <c r="G105" s="4">
        <f t="shared" si="5"/>
        <v>1.0337891172052045</v>
      </c>
    </row>
    <row r="106" spans="1:7" x14ac:dyDescent="0.2">
      <c r="A106" s="4">
        <f>IF('True_Odds_Calculator_2-way'!A107="","",'True_Odds_Calculator_2-way'!A107)</f>
        <v>2.14</v>
      </c>
      <c r="B106" s="4">
        <f>IF('True_Odds_Calculator_2-way'!B107="","",'True_Odds_Calculator_2-way'!B107)</f>
        <v>1.77</v>
      </c>
      <c r="C106" s="4">
        <f t="shared" si="4"/>
        <v>3.2261471038597556E-2</v>
      </c>
      <c r="D106" s="4">
        <f t="shared" si="6"/>
        <v>2.216513546725964</v>
      </c>
      <c r="E106" s="4">
        <f t="shared" si="7"/>
        <v>1.822021261243927</v>
      </c>
      <c r="G106" s="4">
        <f t="shared" si="5"/>
        <v>1.0322614710385976</v>
      </c>
    </row>
    <row r="107" spans="1:7" x14ac:dyDescent="0.2">
      <c r="A107" s="4">
        <f>IF('True_Odds_Calculator_2-way'!A108="","",'True_Odds_Calculator_2-way'!A108)</f>
        <v>1.88</v>
      </c>
      <c r="B107" s="4">
        <f>IF('True_Odds_Calculator_2-way'!B108="","",'True_Odds_Calculator_2-way'!B108)</f>
        <v>2.02</v>
      </c>
      <c r="C107" s="4">
        <f t="shared" si="4"/>
        <v>2.6964398567516312E-2</v>
      </c>
      <c r="D107" s="4">
        <f t="shared" si="6"/>
        <v>1.9288906948394962</v>
      </c>
      <c r="E107" s="4">
        <f t="shared" si="7"/>
        <v>2.0765529308836395</v>
      </c>
      <c r="G107" s="4">
        <f t="shared" si="5"/>
        <v>1.0269643985675163</v>
      </c>
    </row>
    <row r="108" spans="1:7" x14ac:dyDescent="0.2">
      <c r="A108" s="4">
        <f>IF('True_Odds_Calculator_2-way'!A109="","",'True_Odds_Calculator_2-way'!A109)</f>
        <v>2.1</v>
      </c>
      <c r="B108" s="4">
        <f>IF('True_Odds_Calculator_2-way'!B109="","",'True_Odds_Calculator_2-way'!B109)</f>
        <v>1.79</v>
      </c>
      <c r="C108" s="4">
        <f t="shared" si="4"/>
        <v>3.4849694067571102E-2</v>
      </c>
      <c r="D108" s="4">
        <f t="shared" si="6"/>
        <v>2.1797622499275153</v>
      </c>
      <c r="E108" s="4">
        <f t="shared" si="7"/>
        <v>1.8476284099287292</v>
      </c>
      <c r="G108" s="4">
        <f t="shared" si="5"/>
        <v>1.0348496940675711</v>
      </c>
    </row>
    <row r="109" spans="1:7" x14ac:dyDescent="0.2">
      <c r="A109" s="4">
        <f>IF('True_Odds_Calculator_2-way'!A110="","",'True_Odds_Calculator_2-way'!A110)</f>
        <v>1.74</v>
      </c>
      <c r="B109" s="4">
        <f>IF('True_Odds_Calculator_2-way'!B110="","",'True_Odds_Calculator_2-way'!B110)</f>
        <v>2.17</v>
      </c>
      <c r="C109" s="4">
        <f t="shared" si="4"/>
        <v>3.5542136765718491E-2</v>
      </c>
      <c r="D109" s="4">
        <f t="shared" si="6"/>
        <v>1.7955204717295163</v>
      </c>
      <c r="E109" s="4">
        <f t="shared" si="7"/>
        <v>2.2570386753541753</v>
      </c>
      <c r="G109" s="4">
        <f t="shared" si="5"/>
        <v>1.0355421367657185</v>
      </c>
    </row>
    <row r="110" spans="1:7" x14ac:dyDescent="0.2">
      <c r="A110" s="4">
        <f>IF('True_Odds_Calculator_2-way'!A111="","",'True_Odds_Calculator_2-way'!A111)</f>
        <v>2.16</v>
      </c>
      <c r="B110" s="4">
        <f>IF('True_Odds_Calculator_2-way'!B111="","",'True_Odds_Calculator_2-way'!B111)</f>
        <v>1.75</v>
      </c>
      <c r="C110" s="4">
        <f t="shared" si="4"/>
        <v>3.4391534391534417E-2</v>
      </c>
      <c r="D110" s="4">
        <f t="shared" si="6"/>
        <v>2.2433234421364987</v>
      </c>
      <c r="E110" s="4">
        <f t="shared" si="7"/>
        <v>1.8042959427207637</v>
      </c>
      <c r="G110" s="4">
        <f t="shared" si="5"/>
        <v>1.0343915343915344</v>
      </c>
    </row>
    <row r="111" spans="1:7" x14ac:dyDescent="0.2">
      <c r="A111" s="4">
        <f>IF('True_Odds_Calculator_2-way'!A112="","",'True_Odds_Calculator_2-way'!A112)</f>
        <v>2.12</v>
      </c>
      <c r="B111" s="4">
        <f>IF('True_Odds_Calculator_2-way'!B112="","",'True_Odds_Calculator_2-way'!B112)</f>
        <v>1.78</v>
      </c>
      <c r="C111" s="4">
        <f t="shared" si="4"/>
        <v>3.3495866016535869E-2</v>
      </c>
      <c r="D111" s="4">
        <f t="shared" si="6"/>
        <v>2.1980428704566637</v>
      </c>
      <c r="E111" s="4">
        <f t="shared" si="7"/>
        <v>1.8346946713341112</v>
      </c>
      <c r="G111" s="4">
        <f t="shared" si="5"/>
        <v>1.0334958660165359</v>
      </c>
    </row>
    <row r="112" spans="1:7" x14ac:dyDescent="0.2">
      <c r="A112" s="4">
        <f>IF('True_Odds_Calculator_2-way'!A113="","",'True_Odds_Calculator_2-way'!A113)</f>
        <v>2.23</v>
      </c>
      <c r="B112" s="4">
        <f>IF('True_Odds_Calculator_2-way'!B113="","",'True_Odds_Calculator_2-way'!B113)</f>
        <v>1.65</v>
      </c>
      <c r="C112" s="4">
        <f t="shared" si="4"/>
        <v>5.4491099334148752E-2</v>
      </c>
      <c r="D112" s="4">
        <f t="shared" si="6"/>
        <v>2.374253911921278</v>
      </c>
      <c r="E112" s="4">
        <f t="shared" si="7"/>
        <v>1.7276675666158001</v>
      </c>
      <c r="G112" s="4">
        <f t="shared" si="5"/>
        <v>1.0544910993341488</v>
      </c>
    </row>
    <row r="113" spans="1:7" x14ac:dyDescent="0.2">
      <c r="A113" s="4">
        <f>IF('True_Odds_Calculator_2-way'!A114="","",'True_Odds_Calculator_2-way'!A114)</f>
        <v>2.0699999999999998</v>
      </c>
      <c r="B113" s="4">
        <f>IF('True_Odds_Calculator_2-way'!B114="","",'True_Odds_Calculator_2-way'!B114)</f>
        <v>1.74</v>
      </c>
      <c r="C113" s="4">
        <f t="shared" si="4"/>
        <v>5.7804431117774335E-2</v>
      </c>
      <c r="D113" s="4">
        <f t="shared" si="6"/>
        <v>2.2017238217494954</v>
      </c>
      <c r="E113" s="4">
        <f t="shared" si="7"/>
        <v>1.8321379520830152</v>
      </c>
      <c r="G113" s="4">
        <f t="shared" si="5"/>
        <v>1.0578044311177743</v>
      </c>
    </row>
    <row r="114" spans="1:7" x14ac:dyDescent="0.2">
      <c r="A114" s="4">
        <f>IF('True_Odds_Calculator_2-way'!A115="","",'True_Odds_Calculator_2-way'!A115)</f>
        <v>1.87</v>
      </c>
      <c r="B114" s="4">
        <f>IF('True_Odds_Calculator_2-way'!B115="","",'True_Odds_Calculator_2-way'!B115)</f>
        <v>1.93</v>
      </c>
      <c r="C114" s="4">
        <f t="shared" si="4"/>
        <v>5.2894073314676771E-2</v>
      </c>
      <c r="D114" s="4">
        <f t="shared" si="6"/>
        <v>1.9672944318770271</v>
      </c>
      <c r="E114" s="4">
        <f t="shared" si="7"/>
        <v>2.0338113888027949</v>
      </c>
      <c r="G114" s="4">
        <f t="shared" si="5"/>
        <v>1.0528940733146768</v>
      </c>
    </row>
    <row r="115" spans="1:7" x14ac:dyDescent="0.2">
      <c r="A115" s="4">
        <f>IF('True_Odds_Calculator_2-way'!A116="","",'True_Odds_Calculator_2-way'!A116)</f>
        <v>1.8</v>
      </c>
      <c r="B115" s="4">
        <f>IF('True_Odds_Calculator_2-way'!B116="","",'True_Odds_Calculator_2-way'!B116)</f>
        <v>2</v>
      </c>
      <c r="C115" s="4">
        <f t="shared" si="4"/>
        <v>5.555555555555558E-2</v>
      </c>
      <c r="D115" s="4">
        <f t="shared" si="6"/>
        <v>1.8947368421052633</v>
      </c>
      <c r="E115" s="4">
        <f t="shared" si="7"/>
        <v>2.1176470588235294</v>
      </c>
      <c r="G115" s="4">
        <f t="shared" si="5"/>
        <v>1.0555555555555556</v>
      </c>
    </row>
    <row r="116" spans="1:7" x14ac:dyDescent="0.2">
      <c r="A116" s="4">
        <f>IF('True_Odds_Calculator_2-way'!A117="","",'True_Odds_Calculator_2-way'!A117)</f>
        <v>1.95</v>
      </c>
      <c r="B116" s="4">
        <f>IF('True_Odds_Calculator_2-way'!B117="","",'True_Odds_Calculator_2-way'!B117)</f>
        <v>1.83</v>
      </c>
      <c r="C116" s="4">
        <f t="shared" si="4"/>
        <v>5.9268600252206927E-2</v>
      </c>
      <c r="D116" s="4">
        <f t="shared" si="6"/>
        <v>2.0695954762940412</v>
      </c>
      <c r="E116" s="4">
        <f t="shared" si="7"/>
        <v>1.934932899552664</v>
      </c>
      <c r="G116" s="4">
        <f t="shared" si="5"/>
        <v>1.0592686002522069</v>
      </c>
    </row>
    <row r="117" spans="1:7" x14ac:dyDescent="0.2">
      <c r="A117" s="4">
        <f>IF('True_Odds_Calculator_2-way'!A118="","",'True_Odds_Calculator_2-way'!A118)</f>
        <v>1.67</v>
      </c>
      <c r="B117" s="4">
        <f>IF('True_Odds_Calculator_2-way'!B118="","",'True_Odds_Calculator_2-way'!B118)</f>
        <v>2.15</v>
      </c>
      <c r="C117" s="4">
        <f t="shared" si="4"/>
        <v>6.3918674279348275E-2</v>
      </c>
      <c r="D117" s="4">
        <f t="shared" si="6"/>
        <v>1.7641567375015355</v>
      </c>
      <c r="E117" s="4">
        <f t="shared" si="7"/>
        <v>2.3086320527246422</v>
      </c>
      <c r="G117" s="4">
        <f t="shared" si="5"/>
        <v>1.0639186742793483</v>
      </c>
    </row>
    <row r="118" spans="1:7" x14ac:dyDescent="0.2">
      <c r="A118" s="4">
        <f>IF('True_Odds_Calculator_2-way'!A119="","",'True_Odds_Calculator_2-way'!A119)</f>
        <v>1.86</v>
      </c>
      <c r="B118" s="4">
        <f>IF('True_Odds_Calculator_2-way'!B119="","",'True_Odds_Calculator_2-way'!B119)</f>
        <v>1.93</v>
      </c>
      <c r="C118" s="4">
        <f t="shared" si="4"/>
        <v>5.5769123628057304E-2</v>
      </c>
      <c r="D118" s="4">
        <f t="shared" si="6"/>
        <v>1.9617465435269688</v>
      </c>
      <c r="E118" s="4">
        <f t="shared" si="7"/>
        <v>2.0397749872151825</v>
      </c>
      <c r="G118" s="4">
        <f t="shared" si="5"/>
        <v>1.0557691236280573</v>
      </c>
    </row>
    <row r="119" spans="1:7" x14ac:dyDescent="0.2">
      <c r="A119" s="4">
        <f>IF('True_Odds_Calculator_2-way'!A120="","",'True_Odds_Calculator_2-way'!A120)</f>
        <v>1.79</v>
      </c>
      <c r="B119" s="4">
        <f>IF('True_Odds_Calculator_2-way'!B120="","",'True_Odds_Calculator_2-way'!B120)</f>
        <v>2</v>
      </c>
      <c r="C119" s="4">
        <f t="shared" si="4"/>
        <v>5.8659217877095049E-2</v>
      </c>
      <c r="D119" s="4">
        <f t="shared" si="6"/>
        <v>1.8891820580474936</v>
      </c>
      <c r="E119" s="4">
        <f t="shared" si="7"/>
        <v>2.1246290801186944</v>
      </c>
      <c r="G119" s="4">
        <f t="shared" si="5"/>
        <v>1.058659217877095</v>
      </c>
    </row>
    <row r="120" spans="1:7" x14ac:dyDescent="0.2">
      <c r="A120" s="4">
        <f>IF('True_Odds_Calculator_2-way'!A121="","",'True_Odds_Calculator_2-way'!A121)</f>
        <v>1.75</v>
      </c>
      <c r="B120" s="4">
        <f>IF('True_Odds_Calculator_2-way'!B121="","",'True_Odds_Calculator_2-way'!B121)</f>
        <v>2.0299999999999998</v>
      </c>
      <c r="C120" s="4">
        <f t="shared" si="4"/>
        <v>6.4039408866995107E-2</v>
      </c>
      <c r="D120" s="4">
        <f t="shared" si="6"/>
        <v>1.853881278538813</v>
      </c>
      <c r="E120" s="4">
        <f t="shared" si="7"/>
        <v>2.1711229946524062</v>
      </c>
      <c r="G120" s="4">
        <f t="shared" si="5"/>
        <v>1.0640394088669951</v>
      </c>
    </row>
    <row r="121" spans="1:7" x14ac:dyDescent="0.2">
      <c r="A121" s="4">
        <f>IF('True_Odds_Calculator_2-way'!A122="","",'True_Odds_Calculator_2-way'!A122)</f>
        <v>1.63</v>
      </c>
      <c r="B121" s="4">
        <f>IF('True_Odds_Calculator_2-way'!B122="","",'True_Odds_Calculator_2-way'!B122)</f>
        <v>2.13</v>
      </c>
      <c r="C121" s="4">
        <f t="shared" si="4"/>
        <v>8.298050059045492E-2</v>
      </c>
      <c r="D121" s="4">
        <f t="shared" si="6"/>
        <v>1.7482313250585364</v>
      </c>
      <c r="E121" s="4">
        <f t="shared" si="7"/>
        <v>2.3364850768868406</v>
      </c>
      <c r="G121" s="4">
        <f t="shared" si="5"/>
        <v>1.0829805005904549</v>
      </c>
    </row>
    <row r="122" spans="1:7" x14ac:dyDescent="0.2">
      <c r="A122" s="4">
        <f>IF('True_Odds_Calculator_2-way'!A123="","",'True_Odds_Calculator_2-way'!A123)</f>
        <v>1.63</v>
      </c>
      <c r="B122" s="4">
        <f>IF('True_Odds_Calculator_2-way'!B123="","",'True_Odds_Calculator_2-way'!B123)</f>
        <v>2.2200000000000002</v>
      </c>
      <c r="C122" s="4">
        <f t="shared" si="4"/>
        <v>6.3947382965787725E-2</v>
      </c>
      <c r="D122" s="4">
        <f t="shared" si="6"/>
        <v>1.7196217269400746</v>
      </c>
      <c r="E122" s="4">
        <f t="shared" si="7"/>
        <v>2.3896189658588125</v>
      </c>
      <c r="G122" s="4">
        <f t="shared" si="5"/>
        <v>1.0639473829657877</v>
      </c>
    </row>
    <row r="123" spans="1:7" x14ac:dyDescent="0.2">
      <c r="A123" s="4">
        <f>IF('True_Odds_Calculator_2-way'!A124="","",'True_Odds_Calculator_2-way'!A124)</f>
        <v>1.72</v>
      </c>
      <c r="B123" s="4">
        <f>IF('True_Odds_Calculator_2-way'!B124="","",'True_Odds_Calculator_2-way'!B124)</f>
        <v>2.0699999999999998</v>
      </c>
      <c r="C123" s="4">
        <f t="shared" si="4"/>
        <v>6.4487136276822898E-2</v>
      </c>
      <c r="D123" s="4">
        <f t="shared" si="6"/>
        <v>1.8209901800327333</v>
      </c>
      <c r="E123" s="4">
        <f t="shared" si="7"/>
        <v>2.2180413655619238</v>
      </c>
      <c r="G123" s="4">
        <f t="shared" si="5"/>
        <v>1.0644871362768229</v>
      </c>
    </row>
    <row r="124" spans="1:7" x14ac:dyDescent="0.2">
      <c r="A124" s="4">
        <f>IF('True_Odds_Calculator_2-way'!A125="","",'True_Odds_Calculator_2-way'!A125)</f>
        <v>1.74</v>
      </c>
      <c r="B124" s="4">
        <f>IF('True_Odds_Calculator_2-way'!B125="","",'True_Odds_Calculator_2-way'!B125)</f>
        <v>1.97</v>
      </c>
      <c r="C124" s="4">
        <f t="shared" si="4"/>
        <v>8.2326856876130394E-2</v>
      </c>
      <c r="D124" s="4">
        <f t="shared" si="6"/>
        <v>1.8742413472579145</v>
      </c>
      <c r="E124" s="4">
        <f t="shared" si="7"/>
        <v>2.1438488961160798</v>
      </c>
      <c r="G124" s="4">
        <f t="shared" si="5"/>
        <v>1.0823268568761304</v>
      </c>
    </row>
    <row r="125" spans="1:7" x14ac:dyDescent="0.2">
      <c r="A125" s="4">
        <f>IF('True_Odds_Calculator_2-way'!A126="","",'True_Odds_Calculator_2-way'!A126)</f>
        <v>2.31</v>
      </c>
      <c r="B125" s="4">
        <f>IF('True_Odds_Calculator_2-way'!B126="","",'True_Odds_Calculator_2-way'!B126)</f>
        <v>1.68</v>
      </c>
      <c r="C125" s="4">
        <f t="shared" si="4"/>
        <v>2.813852813852824E-2</v>
      </c>
      <c r="D125" s="4">
        <f t="shared" si="6"/>
        <v>2.3875968992248064</v>
      </c>
      <c r="E125" s="4">
        <f t="shared" si="7"/>
        <v>1.7206703910614525</v>
      </c>
      <c r="G125" s="4">
        <f t="shared" si="5"/>
        <v>1.0281385281385282</v>
      </c>
    </row>
    <row r="126" spans="1:7" x14ac:dyDescent="0.2">
      <c r="A126" s="4">
        <f>IF('True_Odds_Calculator_2-way'!A127="","",'True_Odds_Calculator_2-way'!A127)</f>
        <v>2.38</v>
      </c>
      <c r="B126" s="4">
        <f>IF('True_Odds_Calculator_2-way'!B127="","",'True_Odds_Calculator_2-way'!B127)</f>
        <v>1.65</v>
      </c>
      <c r="C126" s="4">
        <f t="shared" si="4"/>
        <v>2.6228673287496784E-2</v>
      </c>
      <c r="D126" s="4">
        <f t="shared" si="6"/>
        <v>2.4566781357522673</v>
      </c>
      <c r="E126" s="4">
        <f t="shared" si="7"/>
        <v>1.686493450719347</v>
      </c>
      <c r="G126" s="4">
        <f t="shared" si="5"/>
        <v>1.0262286732874968</v>
      </c>
    </row>
    <row r="127" spans="1:7" x14ac:dyDescent="0.2">
      <c r="A127" s="4">
        <f>IF('True_Odds_Calculator_2-way'!A128="","",'True_Odds_Calculator_2-way'!A128)</f>
        <v>2.2799999999999998</v>
      </c>
      <c r="B127" s="4">
        <f>IF('True_Odds_Calculator_2-way'!B128="","",'True_Odds_Calculator_2-way'!B128)</f>
        <v>1.69</v>
      </c>
      <c r="C127" s="4">
        <f t="shared" si="4"/>
        <v>3.0312467559431067E-2</v>
      </c>
      <c r="D127" s="4">
        <f t="shared" si="6"/>
        <v>2.3616082373130669</v>
      </c>
      <c r="E127" s="4">
        <f t="shared" si="7"/>
        <v>1.7344256391789699</v>
      </c>
      <c r="G127" s="4">
        <f t="shared" si="5"/>
        <v>1.0303124675594311</v>
      </c>
    </row>
    <row r="128" spans="1:7" x14ac:dyDescent="0.2">
      <c r="A128" s="4">
        <f>IF('True_Odds_Calculator_2-way'!A129="","",'True_Odds_Calculator_2-way'!A129)</f>
        <v>1.6</v>
      </c>
      <c r="B128" s="4">
        <f>IF('True_Odds_Calculator_2-way'!B129="","",'True_Odds_Calculator_2-way'!B129)</f>
        <v>2.48</v>
      </c>
      <c r="C128" s="4">
        <f t="shared" si="4"/>
        <v>2.8225806451612989E-2</v>
      </c>
      <c r="D128" s="4">
        <f t="shared" si="6"/>
        <v>1.6369636963696372</v>
      </c>
      <c r="E128" s="4">
        <f t="shared" si="7"/>
        <v>2.5699481865284977</v>
      </c>
      <c r="G128" s="4">
        <f t="shared" si="5"/>
        <v>1.028225806451613</v>
      </c>
    </row>
    <row r="129" spans="1:7" x14ac:dyDescent="0.2">
      <c r="A129" s="4">
        <f>IF('True_Odds_Calculator_2-way'!A130="","",'True_Odds_Calculator_2-way'!A130)</f>
        <v>2.65</v>
      </c>
      <c r="B129" s="4">
        <f>IF('True_Odds_Calculator_2-way'!B130="","",'True_Odds_Calculator_2-way'!B130)</f>
        <v>1.5</v>
      </c>
      <c r="C129" s="4">
        <f t="shared" si="4"/>
        <v>4.4025157232704393E-2</v>
      </c>
      <c r="D129" s="4">
        <f t="shared" si="6"/>
        <v>2.8141592920353982</v>
      </c>
      <c r="E129" s="4">
        <f t="shared" si="7"/>
        <v>1.5512195121951218</v>
      </c>
      <c r="G129" s="4">
        <f t="shared" si="5"/>
        <v>1.0440251572327044</v>
      </c>
    </row>
    <row r="130" spans="1:7" x14ac:dyDescent="0.2">
      <c r="A130" s="4">
        <f>IF('True_Odds_Calculator_2-way'!A131="","",'True_Odds_Calculator_2-way'!A131)</f>
        <v>2.46</v>
      </c>
      <c r="B130" s="4">
        <f>IF('True_Odds_Calculator_2-way'!B131="","",'True_Odds_Calculator_2-way'!B131)</f>
        <v>1.57</v>
      </c>
      <c r="C130" s="4">
        <f t="shared" ref="C130:C193" si="8">IF(A130="","",((1/A130)+(1/B130))-1)</f>
        <v>4.3446740199886147E-2</v>
      </c>
      <c r="D130" s="4">
        <f t="shared" si="6"/>
        <v>2.5988829823026718</v>
      </c>
      <c r="E130" s="4">
        <f t="shared" si="7"/>
        <v>1.6254366398720594</v>
      </c>
      <c r="G130" s="4">
        <f t="shared" ref="G130:G193" si="9">IF(A130="","",C130+1)</f>
        <v>1.0434467401998861</v>
      </c>
    </row>
    <row r="131" spans="1:7" x14ac:dyDescent="0.2">
      <c r="A131" s="4">
        <f>IF('True_Odds_Calculator_2-way'!A132="","",'True_Odds_Calculator_2-way'!A132)</f>
        <v>2.57</v>
      </c>
      <c r="B131" s="4">
        <f>IF('True_Odds_Calculator_2-way'!B132="","",'True_Odds_Calculator_2-way'!B132)</f>
        <v>1.53</v>
      </c>
      <c r="C131" s="4">
        <f t="shared" si="8"/>
        <v>4.2699829607588891E-2</v>
      </c>
      <c r="D131" s="4">
        <f t="shared" ref="D131:D194" si="10">IF(A131="","",(2*A131)/(2-($C131*A131)))</f>
        <v>2.7192005808927768</v>
      </c>
      <c r="E131" s="4">
        <f t="shared" ref="E131:E194" si="11">IF(B131="","",(2*B131)/(2-($C131*B131)))</f>
        <v>1.5816656945757326</v>
      </c>
      <c r="G131" s="4">
        <f t="shared" si="9"/>
        <v>1.0426998296075889</v>
      </c>
    </row>
    <row r="132" spans="1:7" x14ac:dyDescent="0.2">
      <c r="A132" s="4">
        <f>IF('True_Odds_Calculator_2-way'!A133="","",'True_Odds_Calculator_2-way'!A133)</f>
        <v>2.11</v>
      </c>
      <c r="B132" s="4">
        <f>IF('True_Odds_Calculator_2-way'!B133="","",'True_Odds_Calculator_2-way'!B133)</f>
        <v>1.79</v>
      </c>
      <c r="C132" s="4">
        <f t="shared" si="8"/>
        <v>3.2592867166194583E-2</v>
      </c>
      <c r="D132" s="4">
        <f t="shared" si="10"/>
        <v>2.1851369724319478</v>
      </c>
      <c r="E132" s="4">
        <f t="shared" si="11"/>
        <v>1.8437843247333352</v>
      </c>
      <c r="G132" s="4">
        <f t="shared" si="9"/>
        <v>1.0325928671661946</v>
      </c>
    </row>
    <row r="133" spans="1:7" x14ac:dyDescent="0.2">
      <c r="A133" s="4">
        <f>IF('True_Odds_Calculator_2-way'!A134="","",'True_Odds_Calculator_2-way'!A134)</f>
        <v>2.02</v>
      </c>
      <c r="B133" s="4">
        <f>IF('True_Odds_Calculator_2-way'!B134="","",'True_Odds_Calculator_2-way'!B134)</f>
        <v>1.87</v>
      </c>
      <c r="C133" s="4">
        <f t="shared" si="8"/>
        <v>2.9808863239265015E-2</v>
      </c>
      <c r="D133" s="4">
        <f t="shared" si="10"/>
        <v>2.082703865027292</v>
      </c>
      <c r="E133" s="4">
        <f t="shared" si="11"/>
        <v>1.9236135865967305</v>
      </c>
      <c r="G133" s="4">
        <f t="shared" si="9"/>
        <v>1.029808863239265</v>
      </c>
    </row>
    <row r="134" spans="1:7" x14ac:dyDescent="0.2">
      <c r="A134" s="4">
        <f>IF('True_Odds_Calculator_2-way'!A135="","",'True_Odds_Calculator_2-way'!A135)</f>
        <v>2.16</v>
      </c>
      <c r="B134" s="4">
        <f>IF('True_Odds_Calculator_2-way'!B135="","",'True_Odds_Calculator_2-way'!B135)</f>
        <v>1.76</v>
      </c>
      <c r="C134" s="4">
        <f t="shared" si="8"/>
        <v>3.1144781144781142E-2</v>
      </c>
      <c r="D134" s="4">
        <f t="shared" si="10"/>
        <v>2.235183443085607</v>
      </c>
      <c r="E134" s="4">
        <f t="shared" si="11"/>
        <v>1.8095963442498098</v>
      </c>
      <c r="G134" s="4">
        <f t="shared" si="9"/>
        <v>1.0311447811447811</v>
      </c>
    </row>
    <row r="135" spans="1:7" x14ac:dyDescent="0.2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2.34</v>
      </c>
      <c r="C135" s="4">
        <f t="shared" si="8"/>
        <v>4.8468439772787697E-2</v>
      </c>
      <c r="D135" s="4">
        <f t="shared" si="10"/>
        <v>1.6753679903944503</v>
      </c>
      <c r="E135" s="4">
        <f t="shared" si="11"/>
        <v>2.4806742608810168</v>
      </c>
      <c r="G135" s="4">
        <f t="shared" si="9"/>
        <v>1.0484684397727877</v>
      </c>
    </row>
    <row r="136" spans="1:7" x14ac:dyDescent="0.2">
      <c r="A136" s="4">
        <f>IF('True_Odds_Calculator_2-way'!A137="","",'True_Odds_Calculator_2-way'!A137)</f>
        <v>1.55</v>
      </c>
      <c r="B136" s="4">
        <f>IF('True_Odds_Calculator_2-way'!B137="","",'True_Odds_Calculator_2-way'!B137)</f>
        <v>2.48</v>
      </c>
      <c r="C136" s="4">
        <f t="shared" si="8"/>
        <v>4.8387096774193505E-2</v>
      </c>
      <c r="D136" s="4">
        <f t="shared" si="10"/>
        <v>1.6103896103896105</v>
      </c>
      <c r="E136" s="4">
        <f t="shared" si="11"/>
        <v>2.6382978723404253</v>
      </c>
      <c r="G136" s="4">
        <f t="shared" si="9"/>
        <v>1.0483870967741935</v>
      </c>
    </row>
    <row r="137" spans="1:7" x14ac:dyDescent="0.2">
      <c r="A137" s="4">
        <f>IF('True_Odds_Calculator_2-way'!A138="","",'True_Odds_Calculator_2-way'!A138)</f>
        <v>1.63</v>
      </c>
      <c r="B137" s="4">
        <f>IF('True_Odds_Calculator_2-way'!B138="","",'True_Odds_Calculator_2-way'!B138)</f>
        <v>2.2999999999999998</v>
      </c>
      <c r="C137" s="4">
        <f t="shared" si="8"/>
        <v>4.8279541210989763E-2</v>
      </c>
      <c r="D137" s="4">
        <f t="shared" si="10"/>
        <v>1.6967639737497173</v>
      </c>
      <c r="E137" s="4">
        <f t="shared" si="11"/>
        <v>2.4352062357908415</v>
      </c>
      <c r="G137" s="4">
        <f t="shared" si="9"/>
        <v>1.0482795412109898</v>
      </c>
    </row>
    <row r="138" spans="1:7" x14ac:dyDescent="0.2">
      <c r="A138" s="4">
        <f>IF('True_Odds_Calculator_2-way'!A139="","",'True_Odds_Calculator_2-way'!A139)</f>
        <v>1.58</v>
      </c>
      <c r="B138" s="4">
        <f>IF('True_Odds_Calculator_2-way'!B139="","",'True_Odds_Calculator_2-way'!B139)</f>
        <v>2.41</v>
      </c>
      <c r="C138" s="4">
        <f t="shared" si="8"/>
        <v>4.7849151741162776E-2</v>
      </c>
      <c r="D138" s="4">
        <f t="shared" si="10"/>
        <v>1.6420716719134072</v>
      </c>
      <c r="E138" s="4">
        <f t="shared" si="11"/>
        <v>2.5574585264289071</v>
      </c>
      <c r="G138" s="4">
        <f t="shared" si="9"/>
        <v>1.0478491517411628</v>
      </c>
    </row>
    <row r="139" spans="1:7" x14ac:dyDescent="0.2">
      <c r="A139" s="4">
        <f>IF('True_Odds_Calculator_2-way'!A140="","",'True_Odds_Calculator_2-way'!A140)</f>
        <v>1.53</v>
      </c>
      <c r="B139" s="4">
        <f>IF('True_Odds_Calculator_2-way'!B140="","",'True_Odds_Calculator_2-way'!B140)</f>
        <v>2.5299999999999998</v>
      </c>
      <c r="C139" s="4">
        <f t="shared" si="8"/>
        <v>4.8851688237877555E-2</v>
      </c>
      <c r="D139" s="4">
        <f t="shared" si="10"/>
        <v>1.5893982631546533</v>
      </c>
      <c r="E139" s="4">
        <f t="shared" si="11"/>
        <v>2.6966456511895225</v>
      </c>
      <c r="G139" s="4">
        <f t="shared" si="9"/>
        <v>1.0488516882378776</v>
      </c>
    </row>
    <row r="140" spans="1:7" x14ac:dyDescent="0.2">
      <c r="A140" s="4">
        <f>IF('True_Odds_Calculator_2-way'!A141="","",'True_Odds_Calculator_2-way'!A141)</f>
        <v>1.72</v>
      </c>
      <c r="B140" s="4">
        <f>IF('True_Odds_Calculator_2-way'!B141="","",'True_Odds_Calculator_2-way'!B141)</f>
        <v>2.23</v>
      </c>
      <c r="C140" s="4">
        <f t="shared" si="8"/>
        <v>2.982584211075201E-2</v>
      </c>
      <c r="D140" s="4">
        <f t="shared" si="10"/>
        <v>1.7652798232695142</v>
      </c>
      <c r="E140" s="4">
        <f t="shared" si="11"/>
        <v>2.3067115708443593</v>
      </c>
      <c r="G140" s="4">
        <f t="shared" si="9"/>
        <v>1.029825842110752</v>
      </c>
    </row>
    <row r="141" spans="1:7" x14ac:dyDescent="0.2">
      <c r="A141" s="4">
        <f>IF('True_Odds_Calculator_2-way'!A142="","",'True_Odds_Calculator_2-way'!A142)</f>
        <v>2.06</v>
      </c>
      <c r="B141" s="4">
        <f>IF('True_Odds_Calculator_2-way'!B142="","",'True_Odds_Calculator_2-way'!B142)</f>
        <v>1.85</v>
      </c>
      <c r="C141" s="4">
        <f t="shared" si="8"/>
        <v>2.5977433744424072E-2</v>
      </c>
      <c r="D141" s="4">
        <f t="shared" si="10"/>
        <v>2.1166342682588173</v>
      </c>
      <c r="E141" s="4">
        <f t="shared" si="11"/>
        <v>1.8955483710519774</v>
      </c>
      <c r="G141" s="4">
        <f t="shared" si="9"/>
        <v>1.0259774337444241</v>
      </c>
    </row>
    <row r="142" spans="1:7" x14ac:dyDescent="0.2">
      <c r="A142" s="4">
        <f>IF('True_Odds_Calculator_2-way'!A143="","",'True_Odds_Calculator_2-way'!A143)</f>
        <v>1.78</v>
      </c>
      <c r="B142" s="4">
        <f>IF('True_Odds_Calculator_2-way'!B143="","",'True_Odds_Calculator_2-way'!B143)</f>
        <v>2.12</v>
      </c>
      <c r="C142" s="4">
        <f t="shared" si="8"/>
        <v>3.3495866016535869E-2</v>
      </c>
      <c r="D142" s="4">
        <f t="shared" si="10"/>
        <v>1.8346946713341112</v>
      </c>
      <c r="E142" s="4">
        <f t="shared" si="11"/>
        <v>2.1980428704566637</v>
      </c>
      <c r="G142" s="4">
        <f t="shared" si="9"/>
        <v>1.0334958660165359</v>
      </c>
    </row>
    <row r="143" spans="1:7" x14ac:dyDescent="0.2">
      <c r="A143" s="4">
        <f>IF('True_Odds_Calculator_2-way'!A144="","",'True_Odds_Calculator_2-way'!A144)</f>
        <v>1.71</v>
      </c>
      <c r="B143" s="4">
        <f>IF('True_Odds_Calculator_2-way'!B144="","",'True_Odds_Calculator_2-way'!B144)</f>
        <v>2.23</v>
      </c>
      <c r="C143" s="4">
        <f t="shared" si="8"/>
        <v>3.3225814910969431E-2</v>
      </c>
      <c r="D143" s="4">
        <f t="shared" si="10"/>
        <v>1.7599981538319522</v>
      </c>
      <c r="E143" s="4">
        <f t="shared" si="11"/>
        <v>2.315792669966295</v>
      </c>
      <c r="G143" s="4">
        <f t="shared" si="9"/>
        <v>1.0332258149109694</v>
      </c>
    </row>
    <row r="144" spans="1:7" x14ac:dyDescent="0.2">
      <c r="A144" s="4">
        <f>IF('True_Odds_Calculator_2-way'!A145="","",'True_Odds_Calculator_2-way'!A145)</f>
        <v>1.75</v>
      </c>
      <c r="B144" s="4">
        <f>IF('True_Odds_Calculator_2-way'!B145="","",'True_Odds_Calculator_2-way'!B145)</f>
        <v>2.17</v>
      </c>
      <c r="C144" s="4">
        <f t="shared" si="8"/>
        <v>3.2258064516129004E-2</v>
      </c>
      <c r="D144" s="4">
        <f t="shared" si="10"/>
        <v>1.8008298755186722</v>
      </c>
      <c r="E144" s="4">
        <f t="shared" si="11"/>
        <v>2.2487046632124348</v>
      </c>
      <c r="G144" s="4">
        <f t="shared" si="9"/>
        <v>1.032258064516129</v>
      </c>
    </row>
    <row r="145" spans="1:7" x14ac:dyDescent="0.2">
      <c r="A145" s="4">
        <f>IF('True_Odds_Calculator_2-way'!A146="","",'True_Odds_Calculator_2-way'!A146)</f>
        <v>2.17</v>
      </c>
      <c r="B145" s="4">
        <f>IF('True_Odds_Calculator_2-way'!B146="","",'True_Odds_Calculator_2-way'!B146)</f>
        <v>1.76</v>
      </c>
      <c r="C145" s="4">
        <f t="shared" si="8"/>
        <v>2.9011311269375728E-2</v>
      </c>
      <c r="D145" s="4">
        <f t="shared" si="10"/>
        <v>2.2405256365129644</v>
      </c>
      <c r="E145" s="4">
        <f t="shared" si="11"/>
        <v>1.8061099025820484</v>
      </c>
      <c r="G145" s="4">
        <f t="shared" si="9"/>
        <v>1.0290113112693757</v>
      </c>
    </row>
    <row r="146" spans="1:7" x14ac:dyDescent="0.2">
      <c r="A146" s="4">
        <f>IF('True_Odds_Calculator_2-way'!A147="","",'True_Odds_Calculator_2-way'!A147)</f>
        <v>2.12</v>
      </c>
      <c r="B146" s="4">
        <f>IF('True_Odds_Calculator_2-way'!B147="","",'True_Odds_Calculator_2-way'!B147)</f>
        <v>1.79</v>
      </c>
      <c r="C146" s="4">
        <f t="shared" si="8"/>
        <v>3.0357331084642114E-2</v>
      </c>
      <c r="D146" s="4">
        <f t="shared" si="10"/>
        <v>2.1904871854075272</v>
      </c>
      <c r="E146" s="4">
        <f t="shared" si="11"/>
        <v>1.8399922420480992</v>
      </c>
      <c r="G146" s="4">
        <f t="shared" si="9"/>
        <v>1.0303573310846421</v>
      </c>
    </row>
    <row r="147" spans="1:7" x14ac:dyDescent="0.2">
      <c r="A147" s="4">
        <f>IF('True_Odds_Calculator_2-way'!A148="","",'True_Odds_Calculator_2-way'!A148)</f>
        <v>2.0499999999999998</v>
      </c>
      <c r="B147" s="4">
        <f>IF('True_Odds_Calculator_2-way'!B148="","",'True_Odds_Calculator_2-way'!B148)</f>
        <v>1.87</v>
      </c>
      <c r="C147" s="4">
        <f t="shared" si="8"/>
        <v>2.2564236337550447E-2</v>
      </c>
      <c r="D147" s="4">
        <f t="shared" si="10"/>
        <v>2.0985356507458599</v>
      </c>
      <c r="E147" s="4">
        <f t="shared" si="11"/>
        <v>1.9103027282920144</v>
      </c>
      <c r="G147" s="4">
        <f t="shared" si="9"/>
        <v>1.0225642363375504</v>
      </c>
    </row>
    <row r="148" spans="1:7" x14ac:dyDescent="0.2">
      <c r="A148" s="4">
        <f>IF('True_Odds_Calculator_2-way'!A149="","",'True_Odds_Calculator_2-way'!A149)</f>
        <v>2.0699999999999998</v>
      </c>
      <c r="B148" s="4">
        <f>IF('True_Odds_Calculator_2-way'!B149="","",'True_Odds_Calculator_2-way'!B149)</f>
        <v>1.85</v>
      </c>
      <c r="C148" s="4">
        <f t="shared" si="8"/>
        <v>2.3632327980154022E-2</v>
      </c>
      <c r="D148" s="4">
        <f t="shared" si="10"/>
        <v>2.1219005402410303</v>
      </c>
      <c r="E148" s="4">
        <f t="shared" si="11"/>
        <v>1.8913446104457341</v>
      </c>
      <c r="G148" s="4">
        <f t="shared" si="9"/>
        <v>1.023632327980154</v>
      </c>
    </row>
    <row r="149" spans="1:7" x14ac:dyDescent="0.2">
      <c r="A149" s="4">
        <f>IF('True_Odds_Calculator_2-way'!A150="","",'True_Odds_Calculator_2-way'!A150)</f>
        <v>2.4700000000000002</v>
      </c>
      <c r="B149" s="4">
        <f>IF('True_Odds_Calculator_2-way'!B150="","",'True_Odds_Calculator_2-way'!B150)</f>
        <v>1.6</v>
      </c>
      <c r="C149" s="4">
        <f t="shared" si="8"/>
        <v>2.9858299595141746E-2</v>
      </c>
      <c r="D149" s="4">
        <f t="shared" si="10"/>
        <v>2.5645684620376383</v>
      </c>
      <c r="E149" s="4">
        <f t="shared" si="11"/>
        <v>1.6391538780588968</v>
      </c>
      <c r="G149" s="4">
        <f t="shared" si="9"/>
        <v>1.0298582995951417</v>
      </c>
    </row>
    <row r="150" spans="1:7" x14ac:dyDescent="0.2">
      <c r="A150" s="4">
        <f>IF('True_Odds_Calculator_2-way'!A151="","",'True_Odds_Calculator_2-way'!A151)</f>
        <v>2.35</v>
      </c>
      <c r="B150" s="4">
        <f>IF('True_Odds_Calculator_2-way'!B151="","",'True_Odds_Calculator_2-way'!B151)</f>
        <v>1.66</v>
      </c>
      <c r="C150" s="4">
        <f t="shared" si="8"/>
        <v>2.7941553447834E-2</v>
      </c>
      <c r="D150" s="4">
        <f t="shared" si="10"/>
        <v>2.4297726564933044</v>
      </c>
      <c r="E150" s="4">
        <f t="shared" si="11"/>
        <v>1.6994118928338053</v>
      </c>
      <c r="G150" s="4">
        <f t="shared" si="9"/>
        <v>1.027941553447834</v>
      </c>
    </row>
    <row r="151" spans="1:7" x14ac:dyDescent="0.2">
      <c r="A151" s="4">
        <f>IF('True_Odds_Calculator_2-way'!A152="","",'True_Odds_Calculator_2-way'!A152)</f>
        <v>1.88</v>
      </c>
      <c r="B151" s="4">
        <f>IF('True_Odds_Calculator_2-way'!B152="","",'True_Odds_Calculator_2-way'!B152)</f>
        <v>2.0299999999999998</v>
      </c>
      <c r="C151" s="4">
        <f t="shared" si="8"/>
        <v>2.4525731055444977E-2</v>
      </c>
      <c r="D151" s="4">
        <f t="shared" si="10"/>
        <v>1.9243646631706333</v>
      </c>
      <c r="E151" s="4">
        <f t="shared" si="11"/>
        <v>2.0818241326641935</v>
      </c>
      <c r="G151" s="4">
        <f t="shared" si="9"/>
        <v>1.024525731055445</v>
      </c>
    </row>
    <row r="152" spans="1:7" x14ac:dyDescent="0.2">
      <c r="A152" s="4">
        <f>IF('True_Odds_Calculator_2-way'!A153="","",'True_Odds_Calculator_2-way'!A153)</f>
        <v>1.9</v>
      </c>
      <c r="B152" s="4">
        <f>IF('True_Odds_Calculator_2-way'!B153="","",'True_Odds_Calculator_2-way'!B153)</f>
        <v>2.0099999999999998</v>
      </c>
      <c r="C152" s="4">
        <f t="shared" si="8"/>
        <v>2.3828227284629522E-2</v>
      </c>
      <c r="D152" s="4">
        <f t="shared" si="10"/>
        <v>1.9440061084245355</v>
      </c>
      <c r="E152" s="4">
        <f t="shared" si="11"/>
        <v>2.05931517929361</v>
      </c>
      <c r="G152" s="4">
        <f t="shared" si="9"/>
        <v>1.0238282272846295</v>
      </c>
    </row>
    <row r="153" spans="1:7" x14ac:dyDescent="0.2">
      <c r="A153" s="4">
        <f>IF('True_Odds_Calculator_2-way'!A154="","",'True_Odds_Calculator_2-way'!A154)</f>
        <v>2.14</v>
      </c>
      <c r="B153" s="4">
        <f>IF('True_Odds_Calculator_2-way'!B154="","",'True_Odds_Calculator_2-way'!B154)</f>
        <v>1.69</v>
      </c>
      <c r="C153" s="4">
        <f t="shared" si="8"/>
        <v>5.9005695957529136E-2</v>
      </c>
      <c r="D153" s="4">
        <f t="shared" si="10"/>
        <v>2.2842165098212592</v>
      </c>
      <c r="E153" s="4">
        <f t="shared" si="11"/>
        <v>1.7786848964737125</v>
      </c>
      <c r="G153" s="4">
        <f t="shared" si="9"/>
        <v>1.0590056959575291</v>
      </c>
    </row>
    <row r="154" spans="1:7" x14ac:dyDescent="0.2">
      <c r="A154" s="4">
        <f>IF('True_Odds_Calculator_2-way'!A155="","",'True_Odds_Calculator_2-way'!A155)</f>
        <v>2.14</v>
      </c>
      <c r="B154" s="4">
        <f>IF('True_Odds_Calculator_2-way'!B155="","",'True_Odds_Calculator_2-way'!B155)</f>
        <v>1.7</v>
      </c>
      <c r="C154" s="4">
        <f t="shared" si="8"/>
        <v>5.5525013743815244E-2</v>
      </c>
      <c r="D154" s="4">
        <f t="shared" si="10"/>
        <v>2.2751719824890557</v>
      </c>
      <c r="E154" s="4">
        <f t="shared" si="11"/>
        <v>1.7842079450711132</v>
      </c>
      <c r="G154" s="4">
        <f t="shared" si="9"/>
        <v>1.0555250137438152</v>
      </c>
    </row>
    <row r="155" spans="1:7" x14ac:dyDescent="0.2">
      <c r="A155" s="4">
        <f>IF('True_Odds_Calculator_2-way'!A156="","",'True_Odds_Calculator_2-way'!A156)</f>
        <v>2.5499999999999998</v>
      </c>
      <c r="B155" s="4">
        <f>IF('True_Odds_Calculator_2-way'!B156="","",'True_Odds_Calculator_2-way'!B156)</f>
        <v>1.51</v>
      </c>
      <c r="C155" s="4">
        <f t="shared" si="8"/>
        <v>5.4408518374237325E-2</v>
      </c>
      <c r="D155" s="4">
        <f t="shared" si="10"/>
        <v>2.7400818359722474</v>
      </c>
      <c r="E155" s="4">
        <f t="shared" si="11"/>
        <v>1.574685614967795</v>
      </c>
      <c r="G155" s="4">
        <f t="shared" si="9"/>
        <v>1.0544085183742373</v>
      </c>
    </row>
    <row r="156" spans="1:7" x14ac:dyDescent="0.2">
      <c r="A156" s="4">
        <f>IF('True_Odds_Calculator_2-way'!A157="","",'True_Odds_Calculator_2-way'!A157)</f>
        <v>2.2599999999999998</v>
      </c>
      <c r="B156" s="4">
        <f>IF('True_Odds_Calculator_2-way'!B157="","",'True_Odds_Calculator_2-way'!B157)</f>
        <v>1.63</v>
      </c>
      <c r="C156" s="4">
        <f t="shared" si="8"/>
        <v>5.5974808621532146E-2</v>
      </c>
      <c r="D156" s="4">
        <f t="shared" si="10"/>
        <v>2.4126006942170406</v>
      </c>
      <c r="E156" s="4">
        <f t="shared" si="11"/>
        <v>1.7079141360285595</v>
      </c>
      <c r="G156" s="4">
        <f t="shared" si="9"/>
        <v>1.0559748086215321</v>
      </c>
    </row>
    <row r="157" spans="1:7" x14ac:dyDescent="0.2">
      <c r="A157" s="4">
        <f>IF('True_Odds_Calculator_2-way'!A158="","",'True_Odds_Calculator_2-way'!A158)</f>
        <v>1.61</v>
      </c>
      <c r="B157" s="4">
        <f>IF('True_Odds_Calculator_2-way'!B158="","",'True_Odds_Calculator_2-way'!B158)</f>
        <v>2.46</v>
      </c>
      <c r="C157" s="4">
        <f t="shared" si="8"/>
        <v>2.7622077463010708E-2</v>
      </c>
      <c r="D157" s="4">
        <f t="shared" si="10"/>
        <v>1.6466137280172954</v>
      </c>
      <c r="E157" s="4">
        <f t="shared" si="11"/>
        <v>2.5465183565871534</v>
      </c>
      <c r="G157" s="4">
        <f t="shared" si="9"/>
        <v>1.0276220774630107</v>
      </c>
    </row>
    <row r="158" spans="1:7" x14ac:dyDescent="0.2">
      <c r="A158" s="4">
        <f>IF('True_Odds_Calculator_2-way'!A159="","",'True_Odds_Calculator_2-way'!A159)</f>
        <v>1.66</v>
      </c>
      <c r="B158" s="4">
        <f>IF('True_Odds_Calculator_2-way'!B159="","",'True_Odds_Calculator_2-way'!B159)</f>
        <v>2.35</v>
      </c>
      <c r="C158" s="4">
        <f t="shared" si="8"/>
        <v>2.7941553447834E-2</v>
      </c>
      <c r="D158" s="4">
        <f t="shared" si="10"/>
        <v>1.6994118928338053</v>
      </c>
      <c r="E158" s="4">
        <f t="shared" si="11"/>
        <v>2.4297726564933044</v>
      </c>
      <c r="G158" s="4">
        <f t="shared" si="9"/>
        <v>1.027941553447834</v>
      </c>
    </row>
    <row r="159" spans="1:7" x14ac:dyDescent="0.2">
      <c r="A159" s="4">
        <f>IF('True_Odds_Calculator_2-way'!A160="","",'True_Odds_Calculator_2-way'!A160)</f>
        <v>1.59</v>
      </c>
      <c r="B159" s="4">
        <f>IF('True_Odds_Calculator_2-way'!B160="","",'True_Odds_Calculator_2-way'!B160)</f>
        <v>2.5</v>
      </c>
      <c r="C159" s="4">
        <f t="shared" si="8"/>
        <v>2.8930817610062887E-2</v>
      </c>
      <c r="D159" s="4">
        <f t="shared" si="10"/>
        <v>1.6274309109518936</v>
      </c>
      <c r="E159" s="4">
        <f t="shared" si="11"/>
        <v>2.5938009787928222</v>
      </c>
      <c r="G159" s="4">
        <f t="shared" si="9"/>
        <v>1.0289308176100629</v>
      </c>
    </row>
    <row r="160" spans="1:7" x14ac:dyDescent="0.2">
      <c r="A160" s="4">
        <f>IF('True_Odds_Calculator_2-way'!A161="","",'True_Odds_Calculator_2-way'!A161)</f>
        <v>1.92</v>
      </c>
      <c r="B160" s="4">
        <f>IF('True_Odds_Calculator_2-way'!B161="","",'True_Odds_Calculator_2-way'!B161)</f>
        <v>1.99</v>
      </c>
      <c r="C160" s="4">
        <f t="shared" si="8"/>
        <v>2.3345896147403788E-2</v>
      </c>
      <c r="D160" s="4">
        <f t="shared" si="10"/>
        <v>1.9640176827387685</v>
      </c>
      <c r="E160" s="4">
        <f t="shared" si="11"/>
        <v>2.0373253705876082</v>
      </c>
      <c r="G160" s="4">
        <f t="shared" si="9"/>
        <v>1.0233458961474038</v>
      </c>
    </row>
    <row r="161" spans="1:7" x14ac:dyDescent="0.2">
      <c r="A161" s="4">
        <f>IF('True_Odds_Calculator_2-way'!A162="","",'True_Odds_Calculator_2-way'!A162)</f>
        <v>1.74</v>
      </c>
      <c r="B161" s="4">
        <f>IF('True_Odds_Calculator_2-way'!B162="","",'True_Odds_Calculator_2-way'!B162)</f>
        <v>2.21</v>
      </c>
      <c r="C161" s="4">
        <f t="shared" si="8"/>
        <v>2.720133146096626E-2</v>
      </c>
      <c r="D161" s="4">
        <f t="shared" si="10"/>
        <v>1.7821754646150993</v>
      </c>
      <c r="E161" s="4">
        <f t="shared" si="11"/>
        <v>2.2784855128281092</v>
      </c>
      <c r="G161" s="4">
        <f t="shared" si="9"/>
        <v>1.0272013314609663</v>
      </c>
    </row>
    <row r="162" spans="1:7" x14ac:dyDescent="0.2">
      <c r="A162" s="4">
        <f>IF('True_Odds_Calculator_2-way'!A163="","",'True_Odds_Calculator_2-way'!A163)</f>
        <v>1.51</v>
      </c>
      <c r="B162" s="4">
        <f>IF('True_Odds_Calculator_2-way'!B163="","",'True_Odds_Calculator_2-way'!B163)</f>
        <v>2.66</v>
      </c>
      <c r="C162" s="4">
        <f t="shared" si="8"/>
        <v>3.8191505253199143E-2</v>
      </c>
      <c r="D162" s="4">
        <f t="shared" si="10"/>
        <v>1.5548329655866526</v>
      </c>
      <c r="E162" s="4">
        <f t="shared" si="11"/>
        <v>2.802344240563734</v>
      </c>
      <c r="G162" s="4">
        <f t="shared" si="9"/>
        <v>1.0381915052531991</v>
      </c>
    </row>
    <row r="163" spans="1:7" x14ac:dyDescent="0.2">
      <c r="A163" s="4">
        <f>IF('True_Odds_Calculator_2-way'!A164="","",'True_Odds_Calculator_2-way'!A164)</f>
        <v>2.15</v>
      </c>
      <c r="B163" s="4">
        <f>IF('True_Odds_Calculator_2-way'!B164="","",'True_Odds_Calculator_2-way'!B164)</f>
        <v>1.76</v>
      </c>
      <c r="C163" s="4">
        <f t="shared" si="8"/>
        <v>3.3298097251585723E-2</v>
      </c>
      <c r="D163" s="4">
        <f t="shared" si="10"/>
        <v>2.2298173246906305</v>
      </c>
      <c r="E163" s="4">
        <f t="shared" si="11"/>
        <v>1.8131288931480596</v>
      </c>
      <c r="G163" s="4">
        <f t="shared" si="9"/>
        <v>1.0332980972515857</v>
      </c>
    </row>
    <row r="164" spans="1:7" x14ac:dyDescent="0.2">
      <c r="A164" s="4">
        <f>IF('True_Odds_Calculator_2-way'!A165="","",'True_Odds_Calculator_2-way'!A165)</f>
        <v>2.0099999999999998</v>
      </c>
      <c r="B164" s="4">
        <f>IF('True_Odds_Calculator_2-way'!B165="","",'True_Odds_Calculator_2-way'!B165)</f>
        <v>1.88</v>
      </c>
      <c r="C164" s="4">
        <f t="shared" si="8"/>
        <v>2.9427331427966497E-2</v>
      </c>
      <c r="D164" s="4">
        <f t="shared" si="10"/>
        <v>2.0712563034422273</v>
      </c>
      <c r="E164" s="4">
        <f t="shared" si="11"/>
        <v>1.9334834220221038</v>
      </c>
      <c r="G164" s="4">
        <f t="shared" si="9"/>
        <v>1.0294273314279665</v>
      </c>
    </row>
    <row r="165" spans="1:7" x14ac:dyDescent="0.2">
      <c r="A165" s="4">
        <f>IF('True_Odds_Calculator_2-way'!A166="","",'True_Odds_Calculator_2-way'!A166)</f>
        <v>2.09</v>
      </c>
      <c r="B165" s="4">
        <f>IF('True_Odds_Calculator_2-way'!B166="","",'True_Odds_Calculator_2-way'!B166)</f>
        <v>1.82</v>
      </c>
      <c r="C165" s="4">
        <f t="shared" si="8"/>
        <v>2.7919448972080652E-2</v>
      </c>
      <c r="D165" s="4">
        <f t="shared" si="10"/>
        <v>2.152810006225593</v>
      </c>
      <c r="E165" s="4">
        <f t="shared" si="11"/>
        <v>1.8674456281604401</v>
      </c>
      <c r="G165" s="4">
        <f t="shared" si="9"/>
        <v>1.0279194489720807</v>
      </c>
    </row>
    <row r="166" spans="1:7" x14ac:dyDescent="0.2">
      <c r="A166" s="4">
        <f>IF('True_Odds_Calculator_2-way'!A167="","",'True_Odds_Calculator_2-way'!A167)</f>
        <v>2.1</v>
      </c>
      <c r="B166" s="4">
        <f>IF('True_Odds_Calculator_2-way'!B167="","",'True_Odds_Calculator_2-way'!B167)</f>
        <v>1.79</v>
      </c>
      <c r="C166" s="4">
        <f t="shared" si="8"/>
        <v>3.4849694067571102E-2</v>
      </c>
      <c r="D166" s="4">
        <f t="shared" si="10"/>
        <v>2.1797622499275153</v>
      </c>
      <c r="E166" s="4">
        <f t="shared" si="11"/>
        <v>1.8476284099287292</v>
      </c>
      <c r="G166" s="4">
        <f t="shared" si="9"/>
        <v>1.0348496940675711</v>
      </c>
    </row>
    <row r="167" spans="1:7" x14ac:dyDescent="0.2">
      <c r="A167" s="4">
        <f>IF('True_Odds_Calculator_2-way'!A168="","",'True_Odds_Calculator_2-way'!A168)</f>
        <v>1.68</v>
      </c>
      <c r="B167" s="4">
        <f>IF('True_Odds_Calculator_2-way'!B168="","",'True_Odds_Calculator_2-way'!B168)</f>
        <v>2.23</v>
      </c>
      <c r="C167" s="4">
        <f t="shared" si="8"/>
        <v>4.3668588511637907E-2</v>
      </c>
      <c r="D167" s="4">
        <f t="shared" si="10"/>
        <v>1.7439716972348942</v>
      </c>
      <c r="E167" s="4">
        <f t="shared" si="11"/>
        <v>2.3441371542985863</v>
      </c>
      <c r="G167" s="4">
        <f t="shared" si="9"/>
        <v>1.0436685885116379</v>
      </c>
    </row>
    <row r="168" spans="1:7" x14ac:dyDescent="0.2">
      <c r="A168" s="4">
        <f>IF('True_Odds_Calculator_2-way'!A169="","",'True_Odds_Calculator_2-way'!A169)</f>
        <v>1.52</v>
      </c>
      <c r="B168" s="4">
        <f>IF('True_Odds_Calculator_2-way'!B169="","",'True_Odds_Calculator_2-way'!B169)</f>
        <v>2.66</v>
      </c>
      <c r="C168" s="4">
        <f t="shared" si="8"/>
        <v>3.383458646616555E-2</v>
      </c>
      <c r="D168" s="4">
        <f t="shared" si="10"/>
        <v>1.5601173020527861</v>
      </c>
      <c r="E168" s="4">
        <f t="shared" si="11"/>
        <v>2.7853403141361261</v>
      </c>
      <c r="G168" s="4">
        <f t="shared" si="9"/>
        <v>1.0338345864661656</v>
      </c>
    </row>
    <row r="169" spans="1:7" x14ac:dyDescent="0.2">
      <c r="A169" s="4">
        <f>IF('True_Odds_Calculator_2-way'!A170="","",'True_Odds_Calculator_2-way'!A170)</f>
        <v>1.87</v>
      </c>
      <c r="B169" s="4">
        <f>IF('True_Odds_Calculator_2-way'!B170="","",'True_Odds_Calculator_2-way'!B170)</f>
        <v>2.02</v>
      </c>
      <c r="C169" s="4">
        <f t="shared" si="8"/>
        <v>2.9808863239265015E-2</v>
      </c>
      <c r="D169" s="4">
        <f t="shared" si="10"/>
        <v>1.9236135865967305</v>
      </c>
      <c r="E169" s="4">
        <f t="shared" si="11"/>
        <v>2.082703865027292</v>
      </c>
      <c r="G169" s="4">
        <f t="shared" si="9"/>
        <v>1.029808863239265</v>
      </c>
    </row>
    <row r="170" spans="1:7" x14ac:dyDescent="0.2">
      <c r="A170" s="4">
        <f>IF('True_Odds_Calculator_2-way'!A171="","",'True_Odds_Calculator_2-way'!A171)</f>
        <v>1.75</v>
      </c>
      <c r="B170" s="4">
        <f>IF('True_Odds_Calculator_2-way'!B171="","",'True_Odds_Calculator_2-way'!B171)</f>
        <v>2.17</v>
      </c>
      <c r="C170" s="4">
        <f t="shared" si="8"/>
        <v>3.2258064516129004E-2</v>
      </c>
      <c r="D170" s="4">
        <f t="shared" si="10"/>
        <v>1.8008298755186722</v>
      </c>
      <c r="E170" s="4">
        <f t="shared" si="11"/>
        <v>2.2487046632124348</v>
      </c>
      <c r="G170" s="4">
        <f t="shared" si="9"/>
        <v>1.032258064516129</v>
      </c>
    </row>
    <row r="171" spans="1:7" x14ac:dyDescent="0.2">
      <c r="A171" s="4">
        <f>IF('True_Odds_Calculator_2-way'!A172="","",'True_Odds_Calculator_2-way'!A172)</f>
        <v>2.1</v>
      </c>
      <c r="B171" s="4">
        <f>IF('True_Odds_Calculator_2-way'!B172="","",'True_Odds_Calculator_2-way'!B172)</f>
        <v>1.8</v>
      </c>
      <c r="C171" s="4">
        <f t="shared" si="8"/>
        <v>3.1746031746031633E-2</v>
      </c>
      <c r="D171" s="4">
        <f t="shared" si="10"/>
        <v>2.172413793103448</v>
      </c>
      <c r="E171" s="4">
        <f t="shared" si="11"/>
        <v>1.8529411764705881</v>
      </c>
      <c r="G171" s="4">
        <f t="shared" si="9"/>
        <v>1.0317460317460316</v>
      </c>
    </row>
    <row r="172" spans="1:7" x14ac:dyDescent="0.2">
      <c r="A172" s="4">
        <f>IF('True_Odds_Calculator_2-way'!A173="","",'True_Odds_Calculator_2-way'!A173)</f>
        <v>2.16</v>
      </c>
      <c r="B172" s="4">
        <f>IF('True_Odds_Calculator_2-way'!B173="","",'True_Odds_Calculator_2-way'!B173)</f>
        <v>1.76</v>
      </c>
      <c r="C172" s="4">
        <f t="shared" si="8"/>
        <v>3.1144781144781142E-2</v>
      </c>
      <c r="D172" s="4">
        <f t="shared" si="10"/>
        <v>2.235183443085607</v>
      </c>
      <c r="E172" s="4">
        <f t="shared" si="11"/>
        <v>1.8095963442498098</v>
      </c>
      <c r="G172" s="4">
        <f t="shared" si="9"/>
        <v>1.0311447811447811</v>
      </c>
    </row>
    <row r="173" spans="1:7" x14ac:dyDescent="0.2">
      <c r="A173" s="4">
        <f>IF('True_Odds_Calculator_2-way'!A174="","",'True_Odds_Calculator_2-way'!A174)</f>
        <v>2.5099999999999998</v>
      </c>
      <c r="B173" s="4">
        <f>IF('True_Odds_Calculator_2-way'!B174="","",'True_Odds_Calculator_2-way'!B174)</f>
        <v>1.57</v>
      </c>
      <c r="C173" s="4">
        <f t="shared" si="8"/>
        <v>3.5349049661227649E-2</v>
      </c>
      <c r="D173" s="4">
        <f t="shared" si="10"/>
        <v>2.6265204785550034</v>
      </c>
      <c r="E173" s="4">
        <f t="shared" si="11"/>
        <v>1.6148093511176675</v>
      </c>
      <c r="G173" s="4">
        <f t="shared" si="9"/>
        <v>1.0353490496612276</v>
      </c>
    </row>
    <row r="174" spans="1:7" x14ac:dyDescent="0.2">
      <c r="A174" s="4">
        <f>IF('True_Odds_Calculator_2-way'!A175="","",'True_Odds_Calculator_2-way'!A175)</f>
        <v>1.45</v>
      </c>
      <c r="B174" s="4">
        <f>IF('True_Odds_Calculator_2-way'!B175="","",'True_Odds_Calculator_2-way'!B175)</f>
        <v>2.82</v>
      </c>
      <c r="C174" s="4">
        <f t="shared" si="8"/>
        <v>4.4265101491807402E-2</v>
      </c>
      <c r="D174" s="4">
        <f t="shared" si="10"/>
        <v>1.4980765708005128</v>
      </c>
      <c r="E174" s="4">
        <f t="shared" si="11"/>
        <v>3.0077234277307836</v>
      </c>
      <c r="G174" s="4">
        <f t="shared" si="9"/>
        <v>1.0442651014918074</v>
      </c>
    </row>
    <row r="175" spans="1:7" x14ac:dyDescent="0.2">
      <c r="A175" s="4">
        <f>IF('True_Odds_Calculator_2-way'!A176="","",'True_Odds_Calculator_2-way'!A176)</f>
        <v>2.2799999999999998</v>
      </c>
      <c r="B175" s="4">
        <f>IF('True_Odds_Calculator_2-way'!B176="","",'True_Odds_Calculator_2-way'!B176)</f>
        <v>1.68</v>
      </c>
      <c r="C175" s="4">
        <f t="shared" si="8"/>
        <v>3.383458646616555E-2</v>
      </c>
      <c r="D175" s="4">
        <f t="shared" si="10"/>
        <v>2.3714710252600297</v>
      </c>
      <c r="E175" s="4">
        <f t="shared" si="11"/>
        <v>1.7291440953412784</v>
      </c>
      <c r="G175" s="4">
        <f t="shared" si="9"/>
        <v>1.0338345864661656</v>
      </c>
    </row>
    <row r="176" spans="1:7" x14ac:dyDescent="0.2">
      <c r="A176" s="4">
        <f>IF('True_Odds_Calculator_2-way'!A177="","",'True_Odds_Calculator_2-way'!A177)</f>
        <v>1.97</v>
      </c>
      <c r="B176" s="4">
        <f>IF('True_Odds_Calculator_2-way'!B177="","",'True_Odds_Calculator_2-way'!B177)</f>
        <v>1.83</v>
      </c>
      <c r="C176" s="4">
        <f t="shared" si="8"/>
        <v>5.406230062966344E-2</v>
      </c>
      <c r="D176" s="4">
        <f t="shared" si="10"/>
        <v>2.0808057487518394</v>
      </c>
      <c r="E176" s="4">
        <f t="shared" si="11"/>
        <v>1.9252356412378842</v>
      </c>
      <c r="G176" s="4">
        <f t="shared" si="9"/>
        <v>1.0540623006296634</v>
      </c>
    </row>
    <row r="177" spans="1:7" x14ac:dyDescent="0.2">
      <c r="A177" s="4">
        <f>IF('True_Odds_Calculator_2-way'!A178="","",'True_Odds_Calculator_2-way'!A178)</f>
        <v>2.4700000000000002</v>
      </c>
      <c r="B177" s="4">
        <f>IF('True_Odds_Calculator_2-way'!B178="","",'True_Odds_Calculator_2-way'!B178)</f>
        <v>1.61</v>
      </c>
      <c r="C177" s="4">
        <f t="shared" si="8"/>
        <v>2.5976312017501835E-2</v>
      </c>
      <c r="D177" s="4">
        <f t="shared" si="10"/>
        <v>2.5518657554464657</v>
      </c>
      <c r="E177" s="4">
        <f t="shared" si="11"/>
        <v>1.6443856348336674</v>
      </c>
      <c r="G177" s="4">
        <f t="shared" si="9"/>
        <v>1.0259763120175018</v>
      </c>
    </row>
    <row r="178" spans="1:7" x14ac:dyDescent="0.2">
      <c r="A178" s="4">
        <f>IF('True_Odds_Calculator_2-way'!A179="","",'True_Odds_Calculator_2-way'!A179)</f>
        <v>1.53</v>
      </c>
      <c r="B178" s="4">
        <f>IF('True_Odds_Calculator_2-way'!B179="","",'True_Odds_Calculator_2-way'!B179)</f>
        <v>2.68</v>
      </c>
      <c r="C178" s="4">
        <f t="shared" si="8"/>
        <v>2.6729099600038886E-2</v>
      </c>
      <c r="D178" s="4">
        <f t="shared" si="10"/>
        <v>1.5619381380466251</v>
      </c>
      <c r="E178" s="4">
        <f t="shared" si="11"/>
        <v>2.779555314533622</v>
      </c>
      <c r="G178" s="4">
        <f t="shared" si="9"/>
        <v>1.0267290996000389</v>
      </c>
    </row>
    <row r="179" spans="1:7" x14ac:dyDescent="0.2">
      <c r="A179" s="4">
        <f>IF('True_Odds_Calculator_2-way'!A180="","",'True_Odds_Calculator_2-way'!A180)</f>
        <v>2.13</v>
      </c>
      <c r="B179" s="4">
        <f>IF('True_Odds_Calculator_2-way'!B180="","",'True_Odds_Calculator_2-way'!B180)</f>
        <v>1.79</v>
      </c>
      <c r="C179" s="4">
        <f t="shared" si="8"/>
        <v>2.8142785952212312E-2</v>
      </c>
      <c r="D179" s="4">
        <f t="shared" si="10"/>
        <v>2.1958130561234772</v>
      </c>
      <c r="E179" s="4">
        <f t="shared" si="11"/>
        <v>1.8362511137332338</v>
      </c>
      <c r="G179" s="4">
        <f t="shared" si="9"/>
        <v>1.0281427859522123</v>
      </c>
    </row>
    <row r="180" spans="1:7" x14ac:dyDescent="0.2">
      <c r="A180" s="4">
        <f>IF('True_Odds_Calculator_2-way'!A181="","",'True_Odds_Calculator_2-way'!A181)</f>
        <v>2.11</v>
      </c>
      <c r="B180" s="4">
        <f>IF('True_Odds_Calculator_2-way'!B181="","",'True_Odds_Calculator_2-way'!B181)</f>
        <v>1.8</v>
      </c>
      <c r="C180" s="4">
        <f t="shared" si="8"/>
        <v>2.9489204844655115E-2</v>
      </c>
      <c r="D180" s="4">
        <f t="shared" si="10"/>
        <v>2.1777522935779814</v>
      </c>
      <c r="E180" s="4">
        <f t="shared" si="11"/>
        <v>1.8490749756572542</v>
      </c>
      <c r="G180" s="4">
        <f t="shared" si="9"/>
        <v>1.0294892048446551</v>
      </c>
    </row>
    <row r="181" spans="1:7" x14ac:dyDescent="0.2">
      <c r="A181" s="4">
        <f>IF('True_Odds_Calculator_2-way'!A182="","",'True_Odds_Calculator_2-way'!A182)</f>
        <v>2.33</v>
      </c>
      <c r="B181" s="4">
        <f>IF('True_Odds_Calculator_2-way'!B182="","",'True_Odds_Calculator_2-way'!B182)</f>
        <v>1.67</v>
      </c>
      <c r="C181" s="4">
        <f t="shared" si="8"/>
        <v>2.7986944565804084E-2</v>
      </c>
      <c r="D181" s="4">
        <f t="shared" si="10"/>
        <v>2.4085296029216061</v>
      </c>
      <c r="E181" s="4">
        <f t="shared" si="11"/>
        <v>1.7099602293950913</v>
      </c>
      <c r="G181" s="4">
        <f t="shared" si="9"/>
        <v>1.0279869445658041</v>
      </c>
    </row>
    <row r="182" spans="1:7" x14ac:dyDescent="0.2">
      <c r="A182" s="4">
        <f>IF('True_Odds_Calculator_2-way'!A183="","",'True_Odds_Calculator_2-way'!A183)</f>
        <v>2.66</v>
      </c>
      <c r="B182" s="4">
        <f>IF('True_Odds_Calculator_2-way'!B183="","",'True_Odds_Calculator_2-way'!B183)</f>
        <v>1.5</v>
      </c>
      <c r="C182" s="4">
        <f t="shared" si="8"/>
        <v>4.2606516290726759E-2</v>
      </c>
      <c r="D182" s="4">
        <f t="shared" si="10"/>
        <v>2.8197879858657244</v>
      </c>
      <c r="E182" s="4">
        <f t="shared" si="11"/>
        <v>1.5495145631067961</v>
      </c>
      <c r="G182" s="4">
        <f t="shared" si="9"/>
        <v>1.0426065162907268</v>
      </c>
    </row>
    <row r="183" spans="1:7" x14ac:dyDescent="0.2">
      <c r="A183" s="4">
        <f>IF('True_Odds_Calculator_2-way'!A184="","",'True_Odds_Calculator_2-way'!A184)</f>
        <v>2.54</v>
      </c>
      <c r="B183" s="4">
        <f>IF('True_Odds_Calculator_2-way'!B184="","",'True_Odds_Calculator_2-way'!B184)</f>
        <v>1.54</v>
      </c>
      <c r="C183" s="4">
        <f t="shared" si="8"/>
        <v>4.3051436752224115E-2</v>
      </c>
      <c r="D183" s="4">
        <f t="shared" si="10"/>
        <v>2.6869075422448137</v>
      </c>
      <c r="E183" s="4">
        <f t="shared" si="11"/>
        <v>1.5928007166707387</v>
      </c>
      <c r="G183" s="4">
        <f t="shared" si="9"/>
        <v>1.0430514367522241</v>
      </c>
    </row>
    <row r="184" spans="1:7" x14ac:dyDescent="0.2">
      <c r="A184" s="4">
        <f>IF('True_Odds_Calculator_2-way'!A185="","",'True_Odds_Calculator_2-way'!A185)</f>
        <v>2.7</v>
      </c>
      <c r="B184" s="4">
        <f>IF('True_Odds_Calculator_2-way'!B185="","",'True_Odds_Calculator_2-way'!B185)</f>
        <v>1.49</v>
      </c>
      <c r="C184" s="4">
        <f t="shared" si="8"/>
        <v>4.1511309967685817E-2</v>
      </c>
      <c r="D184" s="4">
        <f t="shared" si="10"/>
        <v>2.8602915037326699</v>
      </c>
      <c r="E184" s="4">
        <f t="shared" si="11"/>
        <v>1.537550162430728</v>
      </c>
      <c r="G184" s="4">
        <f t="shared" si="9"/>
        <v>1.0415113099676858</v>
      </c>
    </row>
    <row r="185" spans="1:7" x14ac:dyDescent="0.2">
      <c r="A185" s="4">
        <f>IF('True_Odds_Calculator_2-way'!A186="","",'True_Odds_Calculator_2-way'!A186)</f>
        <v>2.72</v>
      </c>
      <c r="B185" s="4">
        <f>IF('True_Odds_Calculator_2-way'!B186="","",'True_Odds_Calculator_2-way'!B186)</f>
        <v>1.48</v>
      </c>
      <c r="C185" s="4">
        <f t="shared" si="8"/>
        <v>4.3322734499205096E-2</v>
      </c>
      <c r="D185" s="4">
        <f t="shared" si="10"/>
        <v>2.8902929350947737</v>
      </c>
      <c r="E185" s="4">
        <f t="shared" si="11"/>
        <v>1.5290185353995747</v>
      </c>
      <c r="G185" s="4">
        <f t="shared" si="9"/>
        <v>1.0433227344992051</v>
      </c>
    </row>
    <row r="186" spans="1:7" x14ac:dyDescent="0.2">
      <c r="A186" s="4">
        <f>IF('True_Odds_Calculator_2-way'!A187="","",'True_Odds_Calculator_2-way'!A187)</f>
        <v>2.42</v>
      </c>
      <c r="B186" s="4">
        <f>IF('True_Odds_Calculator_2-way'!B187="","",'True_Odds_Calculator_2-way'!B187)</f>
        <v>1.59</v>
      </c>
      <c r="C186" s="4">
        <f t="shared" si="8"/>
        <v>4.21539581059307E-2</v>
      </c>
      <c r="D186" s="4">
        <f t="shared" si="10"/>
        <v>2.5500695871164427</v>
      </c>
      <c r="E186" s="4">
        <f t="shared" si="11"/>
        <v>1.6451323271623415</v>
      </c>
      <c r="G186" s="4">
        <f t="shared" si="9"/>
        <v>1.0421539581059307</v>
      </c>
    </row>
    <row r="187" spans="1:7" x14ac:dyDescent="0.2">
      <c r="A187" s="4">
        <f>IF('True_Odds_Calculator_2-way'!A188="","",'True_Odds_Calculator_2-way'!A188)</f>
        <v>2.23</v>
      </c>
      <c r="B187" s="4">
        <f>IF('True_Odds_Calculator_2-way'!B188="","",'True_Odds_Calculator_2-way'!B188)</f>
        <v>1.71</v>
      </c>
      <c r="C187" s="4">
        <f t="shared" si="8"/>
        <v>3.3225814910969431E-2</v>
      </c>
      <c r="D187" s="4">
        <f t="shared" si="10"/>
        <v>2.315792669966295</v>
      </c>
      <c r="E187" s="4">
        <f t="shared" si="11"/>
        <v>1.7599981538319522</v>
      </c>
      <c r="G187" s="4">
        <f t="shared" si="9"/>
        <v>1.0332258149109694</v>
      </c>
    </row>
    <row r="188" spans="1:7" x14ac:dyDescent="0.2">
      <c r="A188" s="4">
        <f>IF('True_Odds_Calculator_2-way'!A189="","",'True_Odds_Calculator_2-way'!A189)</f>
        <v>1.93</v>
      </c>
      <c r="B188" s="4">
        <f>IF('True_Odds_Calculator_2-way'!B189="","",'True_Odds_Calculator_2-way'!B189)</f>
        <v>1.95</v>
      </c>
      <c r="C188" s="4">
        <f t="shared" si="8"/>
        <v>3.0955227846419575E-2</v>
      </c>
      <c r="D188" s="4">
        <f t="shared" si="10"/>
        <v>1.9894277785119598</v>
      </c>
      <c r="E188" s="4">
        <f t="shared" si="11"/>
        <v>2.0106851876586083</v>
      </c>
      <c r="G188" s="4">
        <f t="shared" si="9"/>
        <v>1.0309552278464196</v>
      </c>
    </row>
    <row r="189" spans="1:7" x14ac:dyDescent="0.2">
      <c r="A189" s="4">
        <f>IF('True_Odds_Calculator_2-way'!A190="","",'True_Odds_Calculator_2-way'!A190)</f>
        <v>1.88</v>
      </c>
      <c r="B189" s="4">
        <f>IF('True_Odds_Calculator_2-way'!B190="","",'True_Odds_Calculator_2-way'!B190)</f>
        <v>2.0099999999999998</v>
      </c>
      <c r="C189" s="4">
        <f t="shared" si="8"/>
        <v>2.9427331427966497E-2</v>
      </c>
      <c r="D189" s="4">
        <f t="shared" si="10"/>
        <v>1.9334834220221038</v>
      </c>
      <c r="E189" s="4">
        <f t="shared" si="11"/>
        <v>2.0712563034422273</v>
      </c>
      <c r="G189" s="4">
        <f t="shared" si="9"/>
        <v>1.0294273314279665</v>
      </c>
    </row>
    <row r="190" spans="1:7" x14ac:dyDescent="0.2">
      <c r="A190" s="4">
        <f>IF('True_Odds_Calculator_2-way'!A191="","",'True_Odds_Calculator_2-way'!A191)</f>
        <v>1.75</v>
      </c>
      <c r="B190" s="4">
        <f>IF('True_Odds_Calculator_2-way'!B191="","",'True_Odds_Calculator_2-way'!B191)</f>
        <v>2.16</v>
      </c>
      <c r="C190" s="4">
        <f t="shared" si="8"/>
        <v>3.4391534391534417E-2</v>
      </c>
      <c r="D190" s="4">
        <f t="shared" si="10"/>
        <v>1.8042959427207637</v>
      </c>
      <c r="E190" s="4">
        <f t="shared" si="11"/>
        <v>2.2433234421364987</v>
      </c>
      <c r="G190" s="4">
        <f t="shared" si="9"/>
        <v>1.0343915343915344</v>
      </c>
    </row>
    <row r="191" spans="1:7" x14ac:dyDescent="0.2">
      <c r="A191" s="4">
        <f>IF('True_Odds_Calculator_2-way'!A192="","",'True_Odds_Calculator_2-way'!A192)</f>
        <v>2.37</v>
      </c>
      <c r="B191" s="4">
        <f>IF('True_Odds_Calculator_2-way'!B192="","",'True_Odds_Calculator_2-way'!B192)</f>
        <v>1.65</v>
      </c>
      <c r="C191" s="4">
        <f t="shared" si="8"/>
        <v>2.8001534330648337E-2</v>
      </c>
      <c r="D191" s="4">
        <f t="shared" si="10"/>
        <v>2.4513399153737665</v>
      </c>
      <c r="E191" s="4">
        <f t="shared" si="11"/>
        <v>1.6890184645286688</v>
      </c>
      <c r="G191" s="4">
        <f t="shared" si="9"/>
        <v>1.0280015343306483</v>
      </c>
    </row>
    <row r="192" spans="1:7" x14ac:dyDescent="0.2">
      <c r="A192" s="4">
        <f>IF('True_Odds_Calculator_2-way'!A193="","",'True_Odds_Calculator_2-way'!A193)</f>
        <v>2.0299999999999998</v>
      </c>
      <c r="B192" s="4">
        <f>IF('True_Odds_Calculator_2-way'!B193="","",'True_Odds_Calculator_2-way'!B193)</f>
        <v>1.82</v>
      </c>
      <c r="C192" s="4">
        <f t="shared" si="8"/>
        <v>4.2061386888973207E-2</v>
      </c>
      <c r="D192" s="4">
        <f t="shared" si="10"/>
        <v>2.1205303334672561</v>
      </c>
      <c r="E192" s="4">
        <f t="shared" si="11"/>
        <v>1.8924345643599858</v>
      </c>
      <c r="G192" s="4">
        <f t="shared" si="9"/>
        <v>1.0420613868889732</v>
      </c>
    </row>
    <row r="193" spans="1:7" x14ac:dyDescent="0.2">
      <c r="A193" s="4">
        <f>IF('True_Odds_Calculator_2-way'!A194="","",'True_Odds_Calculator_2-way'!A194)</f>
        <v>2.5</v>
      </c>
      <c r="B193" s="4">
        <f>IF('True_Odds_Calculator_2-way'!B194="","",'True_Odds_Calculator_2-way'!B194)</f>
        <v>1.52</v>
      </c>
      <c r="C193" s="4">
        <f t="shared" si="8"/>
        <v>5.7894736842105221E-2</v>
      </c>
      <c r="D193" s="4">
        <f t="shared" si="10"/>
        <v>2.6950354609929077</v>
      </c>
      <c r="E193" s="4">
        <f t="shared" si="11"/>
        <v>1.5899581589958158</v>
      </c>
      <c r="G193" s="4">
        <f t="shared" si="9"/>
        <v>1.0578947368421052</v>
      </c>
    </row>
    <row r="194" spans="1:7" x14ac:dyDescent="0.2">
      <c r="A194" s="4">
        <f>IF('True_Odds_Calculator_2-way'!A195="","",'True_Odds_Calculator_2-way'!A195)</f>
        <v>2.4900000000000002</v>
      </c>
      <c r="B194" s="4">
        <f>IF('True_Odds_Calculator_2-way'!B195="","",'True_Odds_Calculator_2-way'!B195)</f>
        <v>1.53</v>
      </c>
      <c r="C194" s="4">
        <f t="shared" ref="C194:C257" si="12">IF(A194="","",((1/A194)+(1/B194))-1)</f>
        <v>5.5201196944641318E-2</v>
      </c>
      <c r="D194" s="4">
        <f t="shared" si="10"/>
        <v>2.6737551321191706</v>
      </c>
      <c r="E194" s="4">
        <f t="shared" si="11"/>
        <v>1.5974589596829991</v>
      </c>
      <c r="G194" s="4">
        <f t="shared" ref="G194:G257" si="13">IF(A194="","",C194+1)</f>
        <v>1.0552011969446413</v>
      </c>
    </row>
    <row r="195" spans="1:7" x14ac:dyDescent="0.2">
      <c r="A195" s="4">
        <f>IF('True_Odds_Calculator_2-way'!A196="","",'True_Odds_Calculator_2-way'!A196)</f>
        <v>2.36</v>
      </c>
      <c r="B195" s="4">
        <f>IF('True_Odds_Calculator_2-way'!B196="","",'True_Odds_Calculator_2-way'!B196)</f>
        <v>1.58</v>
      </c>
      <c r="C195" s="4">
        <f t="shared" si="12"/>
        <v>5.6640205964385348E-2</v>
      </c>
      <c r="D195" s="4">
        <f t="shared" ref="D195:D258" si="14">IF(A195="","",(2*A195)/(2-($C195*A195)))</f>
        <v>2.529028757460662</v>
      </c>
      <c r="E195" s="4">
        <f t="shared" ref="E195:E258" si="15">IF(B195="","",(2*B195)/(2-($C195*B195)))</f>
        <v>1.6540099361249114</v>
      </c>
      <c r="G195" s="4">
        <f t="shared" si="13"/>
        <v>1.0566402059643853</v>
      </c>
    </row>
    <row r="196" spans="1:7" x14ac:dyDescent="0.2">
      <c r="A196" s="4">
        <f>IF('True_Odds_Calculator_2-way'!A197="","",'True_Odds_Calculator_2-way'!A197)</f>
        <v>1.94</v>
      </c>
      <c r="B196" s="4">
        <f>IF('True_Odds_Calculator_2-way'!B197="","",'True_Odds_Calculator_2-way'!B197)</f>
        <v>1.96</v>
      </c>
      <c r="C196" s="4">
        <f t="shared" si="12"/>
        <v>2.5667999158426325E-2</v>
      </c>
      <c r="D196" s="4">
        <f t="shared" si="14"/>
        <v>1.9895353704478862</v>
      </c>
      <c r="E196" s="4">
        <f t="shared" si="15"/>
        <v>2.0105752961082914</v>
      </c>
      <c r="G196" s="4">
        <f t="shared" si="13"/>
        <v>1.0256679991584263</v>
      </c>
    </row>
    <row r="197" spans="1:7" x14ac:dyDescent="0.2">
      <c r="A197" s="4">
        <f>IF('True_Odds_Calculator_2-way'!A198="","",'True_Odds_Calculator_2-way'!A198)</f>
        <v>2.38</v>
      </c>
      <c r="B197" s="4">
        <f>IF('True_Odds_Calculator_2-way'!B198="","",'True_Odds_Calculator_2-way'!B198)</f>
        <v>1.62</v>
      </c>
      <c r="C197" s="4">
        <f t="shared" si="12"/>
        <v>3.7452017844174623E-2</v>
      </c>
      <c r="D197" s="4">
        <f t="shared" si="14"/>
        <v>2.4910195115648013</v>
      </c>
      <c r="E197" s="4">
        <f t="shared" si="15"/>
        <v>1.6706820348383742</v>
      </c>
      <c r="G197" s="4">
        <f t="shared" si="13"/>
        <v>1.0374520178441746</v>
      </c>
    </row>
    <row r="198" spans="1:7" x14ac:dyDescent="0.2">
      <c r="A198" s="4">
        <f>IF('True_Odds_Calculator_2-way'!A199="","",'True_Odds_Calculator_2-way'!A199)</f>
        <v>2.46</v>
      </c>
      <c r="B198" s="4">
        <f>IF('True_Odds_Calculator_2-way'!B199="","",'True_Odds_Calculator_2-way'!B199)</f>
        <v>1.58</v>
      </c>
      <c r="C198" s="4">
        <f t="shared" si="12"/>
        <v>3.9415457445713731E-2</v>
      </c>
      <c r="D198" s="4">
        <f t="shared" si="14"/>
        <v>2.5853398962352006</v>
      </c>
      <c r="E198" s="4">
        <f t="shared" si="15"/>
        <v>1.630779558613745</v>
      </c>
      <c r="G198" s="4">
        <f t="shared" si="13"/>
        <v>1.0394154574457137</v>
      </c>
    </row>
    <row r="199" spans="1:7" x14ac:dyDescent="0.2">
      <c r="A199" s="4">
        <f>IF('True_Odds_Calculator_2-way'!A200="","",'True_Odds_Calculator_2-way'!A200)</f>
        <v>1.9</v>
      </c>
      <c r="B199" s="4">
        <f>IF('True_Odds_Calculator_2-way'!B200="","",'True_Odds_Calculator_2-way'!B200)</f>
        <v>2.0099999999999998</v>
      </c>
      <c r="C199" s="4">
        <f t="shared" si="12"/>
        <v>2.3828227284629522E-2</v>
      </c>
      <c r="D199" s="4">
        <f t="shared" si="14"/>
        <v>1.9440061084245355</v>
      </c>
      <c r="E199" s="4">
        <f t="shared" si="15"/>
        <v>2.05931517929361</v>
      </c>
      <c r="G199" s="4">
        <f t="shared" si="13"/>
        <v>1.0238282272846295</v>
      </c>
    </row>
    <row r="200" spans="1:7" x14ac:dyDescent="0.2">
      <c r="A200" s="4">
        <f>IF('True_Odds_Calculator_2-way'!A201="","",'True_Odds_Calculator_2-way'!A201)</f>
        <v>2.63</v>
      </c>
      <c r="B200" s="4">
        <f>IF('True_Odds_Calculator_2-way'!B201="","",'True_Odds_Calculator_2-way'!B201)</f>
        <v>1.51</v>
      </c>
      <c r="C200" s="4">
        <f t="shared" si="12"/>
        <v>4.2479792511268322E-2</v>
      </c>
      <c r="D200" s="4">
        <f t="shared" si="14"/>
        <v>2.7856065654262965</v>
      </c>
      <c r="E200" s="4">
        <f t="shared" si="15"/>
        <v>1.5600337831202247</v>
      </c>
      <c r="G200" s="4">
        <f t="shared" si="13"/>
        <v>1.0424797925112683</v>
      </c>
    </row>
    <row r="201" spans="1:7" x14ac:dyDescent="0.2">
      <c r="A201" s="4">
        <f>IF('True_Odds_Calculator_2-way'!A202="","",'True_Odds_Calculator_2-way'!A202)</f>
        <v>2.0699999999999998</v>
      </c>
      <c r="B201" s="4">
        <f>IF('True_Odds_Calculator_2-way'!B202="","",'True_Odds_Calculator_2-way'!B202)</f>
        <v>1.78</v>
      </c>
      <c r="C201" s="4">
        <f t="shared" si="12"/>
        <v>4.4889540248602255E-2</v>
      </c>
      <c r="D201" s="4">
        <f t="shared" si="14"/>
        <v>2.1708596005420371</v>
      </c>
      <c r="E201" s="4">
        <f t="shared" si="15"/>
        <v>1.8540733658732955</v>
      </c>
      <c r="G201" s="4">
        <f t="shared" si="13"/>
        <v>1.0448895402486023</v>
      </c>
    </row>
    <row r="202" spans="1:7" x14ac:dyDescent="0.2">
      <c r="A202" s="4">
        <f>IF('True_Odds_Calculator_2-way'!A203="","",'True_Odds_Calculator_2-way'!A203)</f>
        <v>1.78</v>
      </c>
      <c r="B202" s="4">
        <f>IF('True_Odds_Calculator_2-way'!B203="","",'True_Odds_Calculator_2-way'!B203)</f>
        <v>2.1</v>
      </c>
      <c r="C202" s="4">
        <f t="shared" si="12"/>
        <v>3.7988228999465079E-2</v>
      </c>
      <c r="D202" s="4">
        <f t="shared" si="14"/>
        <v>1.8422868408082802</v>
      </c>
      <c r="E202" s="4">
        <f t="shared" si="15"/>
        <v>2.1872440023405506</v>
      </c>
      <c r="G202" s="4">
        <f t="shared" si="13"/>
        <v>1.0379882289994651</v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1.24</v>
      </c>
      <c r="B2" s="4">
        <f>IF('True_Odds_Calculator_3-way'!B3="","",'True_Odds_Calculator_3-way'!B3)</f>
        <v>6.99</v>
      </c>
      <c r="C2" s="4">
        <f>IF('True_Odds_Calculator_3-way'!C3="","",'True_Odds_Calculator_3-way'!C3)</f>
        <v>10.74</v>
      </c>
      <c r="D2" s="4">
        <f>IF(A2="","",((1/A2)+(1/B2)+(1/C2))-1)</f>
        <v>4.2622999001482809E-2</v>
      </c>
      <c r="E2" s="4">
        <f>IF(A2="","",(3*A2)/(3-($D2*A2)))</f>
        <v>1.2622374766386466</v>
      </c>
      <c r="F2" s="4">
        <f>IF(B2="","",(3*B2)/(3-($D2*B2)))</f>
        <v>7.7607304638729726</v>
      </c>
      <c r="G2" s="4">
        <f>IF(C2="","",(3*C2)/(3-($D2*C2)))</f>
        <v>12.673917305467883</v>
      </c>
      <c r="I2" s="4">
        <f>IF(A2="","",D2+1)</f>
        <v>1.0426229990014828</v>
      </c>
    </row>
    <row r="3" spans="1:9" x14ac:dyDescent="0.2">
      <c r="A3" s="4">
        <f>IF('True_Odds_Calculator_3-way'!A4="","",'True_Odds_Calculator_3-way'!A4)</f>
        <v>22.47</v>
      </c>
      <c r="B3" s="4">
        <f>IF('True_Odds_Calculator_3-way'!B4="","",'True_Odds_Calculator_3-way'!B4)</f>
        <v>13.33</v>
      </c>
      <c r="C3" s="4">
        <f>IF('True_Odds_Calculator_3-way'!C4="","",'True_Odds_Calculator_3-way'!C4)</f>
        <v>1.1100000000000001</v>
      </c>
      <c r="D3" s="4">
        <f t="shared" ref="D3:D66" si="0">IF(A3="","",((1/A3)+(1/B3)+(1/C3))-1)</f>
        <v>2.0423438411112826E-2</v>
      </c>
      <c r="E3" s="4">
        <f t="shared" ref="E3:E66" si="1">IF(A3="","",(3*A3)/(3-($D3*A3)))</f>
        <v>26.528034681873358</v>
      </c>
      <c r="F3" s="4">
        <f t="shared" ref="F3:F66" si="2">IF(B3="","",(3*B3)/(3-($D3*B3)))</f>
        <v>14.660404509388206</v>
      </c>
      <c r="G3" s="4">
        <f t="shared" ref="G3:G66" si="3">IF(C3="","",(3*C3)/(3-($D3*C3)))</f>
        <v>1.1184517734369179</v>
      </c>
      <c r="I3" s="4">
        <f t="shared" ref="I3:I66" si="4">IF(A3="","",D3+1)</f>
        <v>1.0204234384111128</v>
      </c>
    </row>
    <row r="4" spans="1:9" x14ac:dyDescent="0.2">
      <c r="A4" s="4">
        <f>IF('True_Odds_Calculator_3-way'!A5="","",'True_Odds_Calculator_3-way'!A5)</f>
        <v>2.06</v>
      </c>
      <c r="B4" s="4">
        <f>IF('True_Odds_Calculator_3-way'!B5="","",'True_Odds_Calculator_3-way'!B5)</f>
        <v>3.84</v>
      </c>
      <c r="C4" s="4">
        <f>IF('True_Odds_Calculator_3-way'!C5="","",'True_Odds_Calculator_3-way'!C5)</f>
        <v>3.52</v>
      </c>
      <c r="D4" s="4">
        <f t="shared" si="0"/>
        <v>2.9944468961459414E-2</v>
      </c>
      <c r="E4" s="4">
        <f t="shared" si="1"/>
        <v>2.1032466820932947</v>
      </c>
      <c r="F4" s="4">
        <f t="shared" si="2"/>
        <v>3.9930492669913611</v>
      </c>
      <c r="G4" s="4">
        <f t="shared" si="3"/>
        <v>3.6481781693368966</v>
      </c>
      <c r="I4" s="4">
        <f t="shared" si="4"/>
        <v>1.0299444689614594</v>
      </c>
    </row>
    <row r="5" spans="1:9" x14ac:dyDescent="0.2">
      <c r="A5" s="4">
        <f>IF('True_Odds_Calculator_3-way'!A6="","",'True_Odds_Calculator_3-way'!A6)</f>
        <v>1.69</v>
      </c>
      <c r="B5" s="4">
        <f>IF('True_Odds_Calculator_3-way'!B6="","",'True_Odds_Calculator_3-way'!B6)</f>
        <v>4.12</v>
      </c>
      <c r="C5" s="4">
        <f>IF('True_Odds_Calculator_3-way'!C6="","",'True_Odds_Calculator_3-way'!C6)</f>
        <v>5.08</v>
      </c>
      <c r="D5" s="4">
        <f t="shared" si="0"/>
        <v>3.1284816634089996E-2</v>
      </c>
      <c r="E5" s="4">
        <f t="shared" si="1"/>
        <v>1.7203185151041245</v>
      </c>
      <c r="F5" s="4">
        <f t="shared" si="2"/>
        <v>4.3049603911294811</v>
      </c>
      <c r="G5" s="4">
        <f t="shared" si="3"/>
        <v>5.3641702605381578</v>
      </c>
      <c r="I5" s="4">
        <f t="shared" si="4"/>
        <v>1.03128481663409</v>
      </c>
    </row>
    <row r="6" spans="1:9" x14ac:dyDescent="0.2">
      <c r="A6" s="4">
        <f>IF('True_Odds_Calculator_3-way'!A7="","",'True_Odds_Calculator_3-way'!A7)</f>
        <v>1.66</v>
      </c>
      <c r="B6" s="4">
        <f>IF('True_Odds_Calculator_3-way'!B7="","",'True_Odds_Calculator_3-way'!B7)</f>
        <v>4.0199999999999996</v>
      </c>
      <c r="C6" s="4">
        <f>IF('True_Odds_Calculator_3-way'!C7="","",'True_Odds_Calculator_3-way'!C7)</f>
        <v>5.57</v>
      </c>
      <c r="D6" s="4">
        <f t="shared" si="0"/>
        <v>3.0699071104213882E-2</v>
      </c>
      <c r="E6" s="4">
        <f t="shared" si="1"/>
        <v>1.688685393712404</v>
      </c>
      <c r="F6" s="4">
        <f t="shared" si="2"/>
        <v>4.1924643812709794</v>
      </c>
      <c r="G6" s="4">
        <f t="shared" si="3"/>
        <v>5.9066679153518589</v>
      </c>
      <c r="I6" s="4">
        <f t="shared" si="4"/>
        <v>1.0306990711042139</v>
      </c>
    </row>
    <row r="7" spans="1:9" x14ac:dyDescent="0.2">
      <c r="A7" s="4">
        <f>IF('True_Odds_Calculator_3-way'!A8="","",'True_Odds_Calculator_3-way'!A8)</f>
        <v>1.69</v>
      </c>
      <c r="B7" s="4">
        <f>IF('True_Odds_Calculator_3-way'!B8="","",'True_Odds_Calculator_3-way'!B8)</f>
        <v>4.0199999999999996</v>
      </c>
      <c r="C7" s="4">
        <f>IF('True_Odds_Calculator_3-way'!C8="","",'True_Odds_Calculator_3-way'!C8)</f>
        <v>5.2</v>
      </c>
      <c r="D7" s="4">
        <f t="shared" si="0"/>
        <v>3.2779887544525987E-2</v>
      </c>
      <c r="E7" s="4">
        <f t="shared" si="1"/>
        <v>1.7217946660133647</v>
      </c>
      <c r="F7" s="4">
        <f t="shared" si="2"/>
        <v>4.2046912714294562</v>
      </c>
      <c r="G7" s="4">
        <f t="shared" si="3"/>
        <v>5.5132547067734272</v>
      </c>
      <c r="I7" s="4">
        <f t="shared" si="4"/>
        <v>1.032779887544526</v>
      </c>
    </row>
    <row r="8" spans="1:9" x14ac:dyDescent="0.2">
      <c r="A8" s="4">
        <f>IF('True_Odds_Calculator_3-way'!A9="","",'True_Odds_Calculator_3-way'!A9)</f>
        <v>2.4300000000000002</v>
      </c>
      <c r="B8" s="4">
        <f>IF('True_Odds_Calculator_3-way'!B9="","",'True_Odds_Calculator_3-way'!B9)</f>
        <v>3.26</v>
      </c>
      <c r="C8" s="4">
        <f>IF('True_Odds_Calculator_3-way'!C9="","",'True_Odds_Calculator_3-way'!C9)</f>
        <v>3.17</v>
      </c>
      <c r="D8" s="4">
        <f t="shared" si="0"/>
        <v>3.3728513251735981E-2</v>
      </c>
      <c r="E8" s="4">
        <f t="shared" si="1"/>
        <v>2.4982524973963383</v>
      </c>
      <c r="F8" s="4">
        <f t="shared" si="2"/>
        <v>3.3840302976699714</v>
      </c>
      <c r="G8" s="4">
        <f t="shared" si="3"/>
        <v>3.2871534783003664</v>
      </c>
      <c r="I8" s="4">
        <f t="shared" si="4"/>
        <v>1.033728513251736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3.67</v>
      </c>
      <c r="C9" s="4">
        <f>IF('True_Odds_Calculator_3-way'!C10="","",'True_Odds_Calculator_3-way'!C10)</f>
        <v>4.78</v>
      </c>
      <c r="D9" s="4">
        <f t="shared" si="0"/>
        <v>3.7240140508755237E-2</v>
      </c>
      <c r="E9" s="4">
        <f t="shared" si="1"/>
        <v>1.8411385550926422</v>
      </c>
      <c r="F9" s="4">
        <f t="shared" si="2"/>
        <v>3.8451750440816883</v>
      </c>
      <c r="G9" s="4">
        <f t="shared" si="3"/>
        <v>5.0815166547938864</v>
      </c>
      <c r="I9" s="4">
        <f t="shared" si="4"/>
        <v>1.0372401405087552</v>
      </c>
    </row>
    <row r="10" spans="1:9" x14ac:dyDescent="0.2">
      <c r="A10" s="4">
        <f>IF('True_Odds_Calculator_3-way'!A11="","",'True_Odds_Calculator_3-way'!A11)</f>
        <v>2.7</v>
      </c>
      <c r="B10" s="4">
        <f>IF('True_Odds_Calculator_3-way'!B11="","",'True_Odds_Calculator_3-way'!B11)</f>
        <v>3.27</v>
      </c>
      <c r="C10" s="4">
        <f>IF('True_Odds_Calculator_3-way'!C11="","",'True_Odds_Calculator_3-way'!C11)</f>
        <v>2.8</v>
      </c>
      <c r="D10" s="4">
        <f t="shared" si="0"/>
        <v>3.3323625066744356E-2</v>
      </c>
      <c r="E10" s="4">
        <f t="shared" si="1"/>
        <v>2.7834800819690595</v>
      </c>
      <c r="F10" s="4">
        <f t="shared" si="2"/>
        <v>3.3932522579405386</v>
      </c>
      <c r="G10" s="4">
        <f t="shared" si="3"/>
        <v>2.8898812307116803</v>
      </c>
      <c r="I10" s="4">
        <f t="shared" si="4"/>
        <v>1.0333236250667444</v>
      </c>
    </row>
    <row r="11" spans="1:9" x14ac:dyDescent="0.2">
      <c r="A11" s="4">
        <f>IF('True_Odds_Calculator_3-way'!A12="","",'True_Odds_Calculator_3-way'!A12)</f>
        <v>1.99</v>
      </c>
      <c r="B11" s="4">
        <f>IF('True_Odds_Calculator_3-way'!B12="","",'True_Odds_Calculator_3-way'!B12)</f>
        <v>3.31</v>
      </c>
      <c r="C11" s="4">
        <f>IF('True_Odds_Calculator_3-way'!C12="","",'True_Odds_Calculator_3-way'!C12)</f>
        <v>4.34</v>
      </c>
      <c r="D11" s="4">
        <f t="shared" si="0"/>
        <v>3.504211298322657E-2</v>
      </c>
      <c r="E11" s="4">
        <f t="shared" si="1"/>
        <v>2.0373575649386138</v>
      </c>
      <c r="F11" s="4">
        <f t="shared" si="2"/>
        <v>3.4431218731489408</v>
      </c>
      <c r="G11" s="4">
        <f t="shared" si="3"/>
        <v>4.5717620808759705</v>
      </c>
      <c r="I11" s="4">
        <f t="shared" si="4"/>
        <v>1.0350421129832266</v>
      </c>
    </row>
    <row r="12" spans="1:9" x14ac:dyDescent="0.2">
      <c r="A12" s="4">
        <f>IF('True_Odds_Calculator_3-way'!A13="","",'True_Odds_Calculator_3-way'!A13)</f>
        <v>3.68</v>
      </c>
      <c r="B12" s="4">
        <f>IF('True_Odds_Calculator_3-way'!B13="","",'True_Odds_Calculator_3-way'!B13)</f>
        <v>3.17</v>
      </c>
      <c r="C12" s="4">
        <f>IF('True_Odds_Calculator_3-way'!C13="","",'True_Odds_Calculator_3-way'!C13)</f>
        <v>2.2400000000000002</v>
      </c>
      <c r="D12" s="4">
        <f t="shared" si="0"/>
        <v>3.3625115112565274E-2</v>
      </c>
      <c r="E12" s="4">
        <f t="shared" si="1"/>
        <v>3.8383183808022663</v>
      </c>
      <c r="F12" s="4">
        <f t="shared" si="2"/>
        <v>3.2867811018297637</v>
      </c>
      <c r="G12" s="4">
        <f t="shared" si="3"/>
        <v>2.2976874709245614</v>
      </c>
      <c r="I12" s="4">
        <f t="shared" si="4"/>
        <v>1.0336251151125653</v>
      </c>
    </row>
    <row r="13" spans="1:9" x14ac:dyDescent="0.2">
      <c r="A13" s="4">
        <f>IF('True_Odds_Calculator_3-way'!A14="","",'True_Odds_Calculator_3-way'!A14)</f>
        <v>1.84</v>
      </c>
      <c r="B13" s="4">
        <f>IF('True_Odds_Calculator_3-way'!B14="","",'True_Odds_Calculator_3-way'!B14)</f>
        <v>3.3</v>
      </c>
      <c r="C13" s="4">
        <f>IF('True_Odds_Calculator_3-way'!C14="","",'True_Odds_Calculator_3-way'!C14)</f>
        <v>5.29</v>
      </c>
      <c r="D13" s="4">
        <f t="shared" si="0"/>
        <v>3.5544480724064798E-2</v>
      </c>
      <c r="E13" s="4">
        <f t="shared" si="1"/>
        <v>1.8810071115580778</v>
      </c>
      <c r="F13" s="4">
        <f t="shared" si="2"/>
        <v>3.4342765336568402</v>
      </c>
      <c r="G13" s="4">
        <f t="shared" si="3"/>
        <v>5.6437308044614465</v>
      </c>
      <c r="I13" s="4">
        <f t="shared" si="4"/>
        <v>1.0355444807240648</v>
      </c>
    </row>
    <row r="14" spans="1:9" x14ac:dyDescent="0.2">
      <c r="A14" s="4">
        <f>IF('True_Odds_Calculator_3-way'!A15="","",'True_Odds_Calculator_3-way'!A15)</f>
        <v>2.71</v>
      </c>
      <c r="B14" s="4">
        <f>IF('True_Odds_Calculator_3-way'!B15="","",'True_Odds_Calculator_3-way'!B15)</f>
        <v>3.14</v>
      </c>
      <c r="C14" s="4">
        <f>IF('True_Odds_Calculator_3-way'!C15="","",'True_Odds_Calculator_3-way'!C15)</f>
        <v>2.89</v>
      </c>
      <c r="D14" s="4">
        <f t="shared" si="0"/>
        <v>3.3495788862192954E-2</v>
      </c>
      <c r="E14" s="4">
        <f t="shared" si="1"/>
        <v>2.7945573317884884</v>
      </c>
      <c r="F14" s="4">
        <f t="shared" si="2"/>
        <v>3.2540847141355096</v>
      </c>
      <c r="G14" s="4">
        <f t="shared" si="3"/>
        <v>2.9863627896267828</v>
      </c>
      <c r="I14" s="4">
        <f t="shared" si="4"/>
        <v>1.033495788862193</v>
      </c>
    </row>
    <row r="15" spans="1:9" x14ac:dyDescent="0.2">
      <c r="A15" s="4">
        <f>IF('True_Odds_Calculator_3-way'!A16="","",'True_Odds_Calculator_3-way'!A16)</f>
        <v>2.09</v>
      </c>
      <c r="B15" s="4">
        <f>IF('True_Odds_Calculator_3-way'!B16="","",'True_Odds_Calculator_3-way'!B16)</f>
        <v>3.08</v>
      </c>
      <c r="C15" s="4">
        <f>IF('True_Odds_Calculator_3-way'!C16="","",'True_Odds_Calculator_3-way'!C16)</f>
        <v>4.33</v>
      </c>
      <c r="D15" s="4">
        <f t="shared" si="0"/>
        <v>3.4091106413945971E-2</v>
      </c>
      <c r="E15" s="4">
        <f t="shared" si="1"/>
        <v>2.140845371880717</v>
      </c>
      <c r="F15" s="4">
        <f t="shared" si="2"/>
        <v>3.1917105146037565</v>
      </c>
      <c r="G15" s="4">
        <f t="shared" si="3"/>
        <v>4.5540828748346538</v>
      </c>
      <c r="I15" s="4">
        <f t="shared" si="4"/>
        <v>1.034091106413946</v>
      </c>
    </row>
    <row r="16" spans="1:9" x14ac:dyDescent="0.2">
      <c r="A16" s="4">
        <f>IF('True_Odds_Calculator_3-way'!A17="","",'True_Odds_Calculator_3-way'!A17)</f>
        <v>2.5</v>
      </c>
      <c r="B16" s="4">
        <f>IF('True_Odds_Calculator_3-way'!B17="","",'True_Odds_Calculator_3-way'!B17)</f>
        <v>3.13</v>
      </c>
      <c r="C16" s="4">
        <f>IF('True_Odds_Calculator_3-way'!C17="","",'True_Odds_Calculator_3-way'!C17)</f>
        <v>3.2</v>
      </c>
      <c r="D16" s="4">
        <f t="shared" si="0"/>
        <v>3.1988817891373866E-2</v>
      </c>
      <c r="E16" s="4">
        <f t="shared" si="1"/>
        <v>2.5684685608780393</v>
      </c>
      <c r="F16" s="4">
        <f t="shared" si="2"/>
        <v>3.2380706064916596</v>
      </c>
      <c r="G16" s="4">
        <f t="shared" si="3"/>
        <v>3.3130457793066954</v>
      </c>
      <c r="I16" s="4">
        <f t="shared" si="4"/>
        <v>1.0319888178913739</v>
      </c>
    </row>
    <row r="17" spans="1:9" x14ac:dyDescent="0.2">
      <c r="A17" s="4">
        <f>IF('True_Odds_Calculator_3-way'!A18="","",'True_Odds_Calculator_3-way'!A18)</f>
        <v>1.26</v>
      </c>
      <c r="B17" s="4">
        <f>IF('True_Odds_Calculator_3-way'!B18="","",'True_Odds_Calculator_3-way'!B18)</f>
        <v>6.04</v>
      </c>
      <c r="C17" s="4">
        <f>IF('True_Odds_Calculator_3-way'!C18="","",'True_Odds_Calculator_3-way'!C18)</f>
        <v>13.9</v>
      </c>
      <c r="D17" s="4">
        <f t="shared" si="0"/>
        <v>3.1156153601243908E-2</v>
      </c>
      <c r="E17" s="4">
        <f t="shared" si="1"/>
        <v>1.2767064501511354</v>
      </c>
      <c r="F17" s="4">
        <f t="shared" si="2"/>
        <v>6.444231996971947</v>
      </c>
      <c r="G17" s="4">
        <f t="shared" si="3"/>
        <v>16.245089929236013</v>
      </c>
      <c r="I17" s="4">
        <f t="shared" si="4"/>
        <v>1.0311561536012439</v>
      </c>
    </row>
    <row r="18" spans="1:9" x14ac:dyDescent="0.2">
      <c r="A18" s="4">
        <f>IF('True_Odds_Calculator_3-way'!A19="","",'True_Odds_Calculator_3-way'!A19)</f>
        <v>8.4700000000000006</v>
      </c>
      <c r="B18" s="4">
        <f>IF('True_Odds_Calculator_3-way'!B19="","",'True_Odds_Calculator_3-way'!B19)</f>
        <v>4.58</v>
      </c>
      <c r="C18" s="4">
        <f>IF('True_Odds_Calculator_3-way'!C19="","",'True_Odds_Calculator_3-way'!C19)</f>
        <v>1.44</v>
      </c>
      <c r="D18" s="4">
        <f t="shared" si="0"/>
        <v>3.0848810225546863E-2</v>
      </c>
      <c r="E18" s="4">
        <f t="shared" si="1"/>
        <v>9.2780888239090089</v>
      </c>
      <c r="F18" s="4">
        <f t="shared" si="2"/>
        <v>4.8063595917118986</v>
      </c>
      <c r="G18" s="4">
        <f t="shared" si="3"/>
        <v>1.4616431774391776</v>
      </c>
      <c r="I18" s="4">
        <f t="shared" si="4"/>
        <v>1.0308488102255469</v>
      </c>
    </row>
    <row r="19" spans="1:9" x14ac:dyDescent="0.2">
      <c r="A19" s="4">
        <f>IF('True_Odds_Calculator_3-way'!A20="","",'True_Odds_Calculator_3-way'!A20)</f>
        <v>3.32</v>
      </c>
      <c r="B19" s="4">
        <f>IF('True_Odds_Calculator_3-way'!B20="","",'True_Odds_Calculator_3-way'!B20)</f>
        <v>3.46</v>
      </c>
      <c r="C19" s="4">
        <f>IF('True_Odds_Calculator_3-way'!C20="","",'True_Odds_Calculator_3-way'!C20)</f>
        <v>2.2000000000000002</v>
      </c>
      <c r="D19" s="4">
        <f t="shared" si="0"/>
        <v>4.4767614863025385E-2</v>
      </c>
      <c r="E19" s="4">
        <f t="shared" si="1"/>
        <v>3.4930558627095398</v>
      </c>
      <c r="F19" s="4">
        <f t="shared" si="2"/>
        <v>3.6483727161434873</v>
      </c>
      <c r="G19" s="4">
        <f t="shared" si="3"/>
        <v>2.274676689996832</v>
      </c>
      <c r="I19" s="4">
        <f t="shared" si="4"/>
        <v>1.0447676148630254</v>
      </c>
    </row>
    <row r="20" spans="1:9" x14ac:dyDescent="0.2">
      <c r="A20" s="4">
        <f>IF('True_Odds_Calculator_3-way'!A21="","",'True_Odds_Calculator_3-way'!A21)</f>
        <v>3.38</v>
      </c>
      <c r="B20" s="4">
        <f>IF('True_Odds_Calculator_3-way'!B21="","",'True_Odds_Calculator_3-way'!B21)</f>
        <v>3</v>
      </c>
      <c r="C20" s="4">
        <f>IF('True_Odds_Calculator_3-way'!C21="","",'True_Odds_Calculator_3-way'!C21)</f>
        <v>2.5099999999999998</v>
      </c>
      <c r="D20" s="4">
        <f t="shared" si="0"/>
        <v>2.7597696001005811E-2</v>
      </c>
      <c r="E20" s="4">
        <f t="shared" si="1"/>
        <v>3.4884683565123633</v>
      </c>
      <c r="F20" s="4">
        <f t="shared" si="2"/>
        <v>3.0851428340539009</v>
      </c>
      <c r="G20" s="4">
        <f t="shared" si="3"/>
        <v>2.569325921339543</v>
      </c>
      <c r="I20" s="4">
        <f t="shared" si="4"/>
        <v>1.0275976960010058</v>
      </c>
    </row>
    <row r="21" spans="1:9" x14ac:dyDescent="0.2">
      <c r="A21" s="4">
        <f>IF('True_Odds_Calculator_3-way'!A22="","",'True_Odds_Calculator_3-way'!A22)</f>
        <v>2.27</v>
      </c>
      <c r="B21" s="4">
        <f>IF('True_Odds_Calculator_3-way'!B22="","",'True_Odds_Calculator_3-way'!B22)</f>
        <v>3.05</v>
      </c>
      <c r="C21" s="4">
        <f>IF('True_Odds_Calculator_3-way'!C22="","",'True_Odds_Calculator_3-way'!C22)</f>
        <v>3.86</v>
      </c>
      <c r="D21" s="4">
        <f t="shared" si="0"/>
        <v>2.7464844333203287E-2</v>
      </c>
      <c r="E21" s="4">
        <f t="shared" si="1"/>
        <v>2.318175706758506</v>
      </c>
      <c r="F21" s="4">
        <f t="shared" si="2"/>
        <v>3.1376102088984257</v>
      </c>
      <c r="G21" s="4">
        <f t="shared" si="3"/>
        <v>4.0014019407571482</v>
      </c>
      <c r="I21" s="4">
        <f t="shared" si="4"/>
        <v>1.0274648443332033</v>
      </c>
    </row>
    <row r="22" spans="1:9" x14ac:dyDescent="0.2">
      <c r="A22" s="4">
        <f>IF('True_Odds_Calculator_3-way'!A23="","",'True_Odds_Calculator_3-way'!A23)</f>
        <v>2.77</v>
      </c>
      <c r="B22" s="4">
        <f>IF('True_Odds_Calculator_3-way'!B23="","",'True_Odds_Calculator_3-way'!B23)</f>
        <v>3.47</v>
      </c>
      <c r="C22" s="4">
        <f>IF('True_Odds_Calculator_3-way'!C23="","",'True_Odds_Calculator_3-way'!C23)</f>
        <v>2.61</v>
      </c>
      <c r="D22" s="4">
        <f t="shared" si="0"/>
        <v>3.2337030817362944E-2</v>
      </c>
      <c r="E22" s="4">
        <f t="shared" si="1"/>
        <v>2.8552517011453342</v>
      </c>
      <c r="F22" s="4">
        <f t="shared" si="2"/>
        <v>3.6048321334098485</v>
      </c>
      <c r="G22" s="4">
        <f t="shared" si="3"/>
        <v>2.6855532518932841</v>
      </c>
      <c r="I22" s="4">
        <f t="shared" si="4"/>
        <v>1.0323370308173629</v>
      </c>
    </row>
    <row r="23" spans="1:9" x14ac:dyDescent="0.2">
      <c r="A23" s="4">
        <f>IF('True_Odds_Calculator_3-way'!A24="","",'True_Odds_Calculator_3-way'!A24)</f>
        <v>2.76</v>
      </c>
      <c r="B23" s="4">
        <f>IF('True_Odds_Calculator_3-way'!B24="","",'True_Odds_Calculator_3-way'!B24)</f>
        <v>3.85</v>
      </c>
      <c r="C23" s="4">
        <f>IF('True_Odds_Calculator_3-way'!C24="","",'True_Odds_Calculator_3-way'!C24)</f>
        <v>2.37</v>
      </c>
      <c r="D23" s="4">
        <f t="shared" si="0"/>
        <v>4.4000028590012175E-2</v>
      </c>
      <c r="E23" s="4">
        <f t="shared" si="1"/>
        <v>2.8764382979598273</v>
      </c>
      <c r="F23" s="4">
        <f t="shared" si="2"/>
        <v>4.0804071395240324</v>
      </c>
      <c r="G23" s="4">
        <f t="shared" si="3"/>
        <v>2.4553479502059159</v>
      </c>
      <c r="I23" s="4">
        <f t="shared" si="4"/>
        <v>1.0440000285900122</v>
      </c>
    </row>
    <row r="24" spans="1:9" x14ac:dyDescent="0.2">
      <c r="A24" s="4">
        <f>IF('True_Odds_Calculator_3-way'!A25="","",'True_Odds_Calculator_3-way'!A25)</f>
        <v>2.93</v>
      </c>
      <c r="B24" s="4">
        <f>IF('True_Odds_Calculator_3-way'!B25="","",'True_Odds_Calculator_3-way'!B25)</f>
        <v>3.88</v>
      </c>
      <c r="C24" s="4">
        <f>IF('True_Odds_Calculator_3-way'!C25="","",'True_Odds_Calculator_3-way'!C25)</f>
        <v>2.25</v>
      </c>
      <c r="D24" s="4">
        <f t="shared" si="0"/>
        <v>4.3473331534976012E-2</v>
      </c>
      <c r="E24" s="4">
        <f t="shared" si="1"/>
        <v>3.0599210463354334</v>
      </c>
      <c r="F24" s="4">
        <f t="shared" si="2"/>
        <v>4.1111515898315076</v>
      </c>
      <c r="G24" s="4">
        <f t="shared" si="3"/>
        <v>2.3258338081786549</v>
      </c>
      <c r="I24" s="4">
        <f t="shared" si="4"/>
        <v>1.043473331534976</v>
      </c>
    </row>
    <row r="25" spans="1: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3.56</v>
      </c>
      <c r="C25" s="4">
        <f>IF('True_Odds_Calculator_3-way'!C26="","",'True_Odds_Calculator_3-way'!C26)</f>
        <v>3.73</v>
      </c>
      <c r="D25" s="4">
        <f t="shared" si="0"/>
        <v>4.4044896100297715E-2</v>
      </c>
      <c r="E25" s="4">
        <f t="shared" si="1"/>
        <v>2.0817378854406741</v>
      </c>
      <c r="F25" s="4">
        <f t="shared" si="2"/>
        <v>3.7563306703234036</v>
      </c>
      <c r="G25" s="4">
        <f t="shared" si="3"/>
        <v>3.9460981505848123</v>
      </c>
      <c r="I25" s="4">
        <f t="shared" si="4"/>
        <v>1.0440448961002977</v>
      </c>
    </row>
    <row r="26" spans="1: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3.89</v>
      </c>
      <c r="C26" s="4">
        <f>IF('True_Odds_Calculator_3-way'!C27="","",'True_Odds_Calculator_3-way'!C27)</f>
        <v>3.5</v>
      </c>
      <c r="D26" s="4">
        <f t="shared" si="0"/>
        <v>2.3552925223876198E-2</v>
      </c>
      <c r="E26" s="4">
        <f t="shared" si="1"/>
        <v>2.1145303399870574</v>
      </c>
      <c r="F26" s="4">
        <f t="shared" si="2"/>
        <v>4.0125442780900196</v>
      </c>
      <c r="G26" s="4">
        <f t="shared" si="3"/>
        <v>3.598891835334185</v>
      </c>
      <c r="I26" s="4">
        <f t="shared" si="4"/>
        <v>1.0235529252238762</v>
      </c>
    </row>
    <row r="27" spans="1:9" x14ac:dyDescent="0.2">
      <c r="A27" s="4">
        <f>IF('True_Odds_Calculator_3-way'!A28="","",'True_Odds_Calculator_3-way'!A28)</f>
        <v>2.87</v>
      </c>
      <c r="B27" s="4">
        <f>IF('True_Odds_Calculator_3-way'!B28="","",'True_Odds_Calculator_3-way'!B28)</f>
        <v>3.53</v>
      </c>
      <c r="C27" s="4">
        <f>IF('True_Odds_Calculator_3-way'!C28="","",'True_Odds_Calculator_3-way'!C28)</f>
        <v>2.56</v>
      </c>
      <c r="D27" s="4">
        <f t="shared" si="0"/>
        <v>2.2343174729298809E-2</v>
      </c>
      <c r="E27" s="4">
        <f t="shared" si="1"/>
        <v>2.93268607838493</v>
      </c>
      <c r="F27" s="4">
        <f t="shared" si="2"/>
        <v>3.6253111296202105</v>
      </c>
      <c r="G27" s="4">
        <f t="shared" si="3"/>
        <v>2.6097581067784139</v>
      </c>
      <c r="I27" s="4">
        <f t="shared" si="4"/>
        <v>1.0223431747292988</v>
      </c>
    </row>
    <row r="28" spans="1:9" x14ac:dyDescent="0.2">
      <c r="A28" s="4">
        <f>IF('True_Odds_Calculator_3-way'!A29="","",'True_Odds_Calculator_3-way'!A29)</f>
        <v>1.77</v>
      </c>
      <c r="B28" s="4">
        <f>IF('True_Odds_Calculator_3-way'!B29="","",'True_Odds_Calculator_3-way'!B29)</f>
        <v>4.07</v>
      </c>
      <c r="C28" s="4">
        <f>IF('True_Odds_Calculator_3-way'!C29="","",'True_Odds_Calculator_3-way'!C29)</f>
        <v>4.7</v>
      </c>
      <c r="D28" s="4">
        <f t="shared" si="0"/>
        <v>2.3437954559483609E-2</v>
      </c>
      <c r="E28" s="4">
        <f t="shared" si="1"/>
        <v>1.7948194693270934</v>
      </c>
      <c r="F28" s="4">
        <f t="shared" si="2"/>
        <v>4.2036660358235576</v>
      </c>
      <c r="G28" s="4">
        <f t="shared" si="3"/>
        <v>4.8791601359007757</v>
      </c>
      <c r="I28" s="4">
        <f t="shared" si="4"/>
        <v>1.0234379545594836</v>
      </c>
    </row>
    <row r="29" spans="1:9" x14ac:dyDescent="0.2">
      <c r="A29" s="4">
        <f>IF('True_Odds_Calculator_3-way'!A30="","",'True_Odds_Calculator_3-way'!A30)</f>
        <v>1.36</v>
      </c>
      <c r="B29" s="4">
        <f>IF('True_Odds_Calculator_3-way'!B30="","",'True_Odds_Calculator_3-way'!B30)</f>
        <v>5.37</v>
      </c>
      <c r="C29" s="4">
        <f>IF('True_Odds_Calculator_3-way'!C30="","",'True_Odds_Calculator_3-way'!C30)</f>
        <v>9.56</v>
      </c>
      <c r="D29" s="4">
        <f t="shared" si="0"/>
        <v>2.6116367399674711E-2</v>
      </c>
      <c r="E29" s="4">
        <f t="shared" si="1"/>
        <v>1.3762945288160069</v>
      </c>
      <c r="F29" s="4">
        <f t="shared" si="2"/>
        <v>5.6333494991257966</v>
      </c>
      <c r="G29" s="4">
        <f t="shared" si="3"/>
        <v>10.427848942198695</v>
      </c>
      <c r="I29" s="4">
        <f t="shared" si="4"/>
        <v>1.0261163673996747</v>
      </c>
    </row>
    <row r="30" spans="1:9" x14ac:dyDescent="0.2">
      <c r="A30" s="4">
        <f>IF('True_Odds_Calculator_3-way'!A31="","",'True_Odds_Calculator_3-way'!A31)</f>
        <v>1.72</v>
      </c>
      <c r="B30" s="4">
        <f>IF('True_Odds_Calculator_3-way'!B31="","",'True_Odds_Calculator_3-way'!B31)</f>
        <v>3.8</v>
      </c>
      <c r="C30" s="4">
        <f>IF('True_Odds_Calculator_3-way'!C31="","",'True_Odds_Calculator_3-way'!C31)</f>
        <v>5.49</v>
      </c>
      <c r="D30" s="4">
        <f t="shared" si="0"/>
        <v>2.6702606051282718E-2</v>
      </c>
      <c r="E30" s="4">
        <f t="shared" si="1"/>
        <v>1.7467417323079959</v>
      </c>
      <c r="F30" s="4">
        <f t="shared" si="2"/>
        <v>3.9330279895243878</v>
      </c>
      <c r="G30" s="4">
        <f t="shared" si="3"/>
        <v>5.7720559532950411</v>
      </c>
      <c r="I30" s="4">
        <f t="shared" si="4"/>
        <v>1.0267026060512827</v>
      </c>
    </row>
    <row r="31" spans="1:9" x14ac:dyDescent="0.2">
      <c r="A31" s="4">
        <f>IF('True_Odds_Calculator_3-way'!A32="","",'True_Odds_Calculator_3-way'!A32)</f>
        <v>4.32</v>
      </c>
      <c r="B31" s="4">
        <f>IF('True_Odds_Calculator_3-way'!B32="","",'True_Odds_Calculator_3-way'!B32)</f>
        <v>4.3099999999999996</v>
      </c>
      <c r="C31" s="4">
        <f>IF('True_Odds_Calculator_3-way'!C32="","",'True_Odds_Calculator_3-way'!C32)</f>
        <v>1.78</v>
      </c>
      <c r="D31" s="4">
        <f t="shared" si="0"/>
        <v>2.5297795775389043E-2</v>
      </c>
      <c r="E31" s="4">
        <f t="shared" si="1"/>
        <v>4.483322162588804</v>
      </c>
      <c r="F31" s="4">
        <f t="shared" si="2"/>
        <v>4.47255269096663</v>
      </c>
      <c r="G31" s="4">
        <f t="shared" si="3"/>
        <v>1.8071249922027186</v>
      </c>
      <c r="I31" s="4">
        <f t="shared" si="4"/>
        <v>1.025297795775389</v>
      </c>
    </row>
    <row r="32" spans="1:9" x14ac:dyDescent="0.2">
      <c r="A32" s="4">
        <f>IF('True_Odds_Calculator_3-way'!A33="","",'True_Odds_Calculator_3-way'!A33)</f>
        <v>4.03</v>
      </c>
      <c r="B32" s="4">
        <f>IF('True_Odds_Calculator_3-way'!B33="","",'True_Odds_Calculator_3-way'!B33)</f>
        <v>3.9</v>
      </c>
      <c r="C32" s="4">
        <f>IF('True_Odds_Calculator_3-way'!C33="","",'True_Odds_Calculator_3-way'!C33)</f>
        <v>1.91</v>
      </c>
      <c r="D32" s="4">
        <f t="shared" si="0"/>
        <v>2.8109423650717336E-2</v>
      </c>
      <c r="E32" s="4">
        <f t="shared" si="1"/>
        <v>4.1881457478129969</v>
      </c>
      <c r="F32" s="4">
        <f t="shared" si="2"/>
        <v>4.0479201117220507</v>
      </c>
      <c r="G32" s="4">
        <f t="shared" si="3"/>
        <v>1.9448048757892133</v>
      </c>
      <c r="I32" s="4">
        <f t="shared" si="4"/>
        <v>1.0281094236507173</v>
      </c>
    </row>
    <row r="33" spans="1:9" x14ac:dyDescent="0.2">
      <c r="A33" s="4">
        <f>IF('True_Odds_Calculator_3-way'!A34="","",'True_Odds_Calculator_3-way'!A34)</f>
        <v>2.82</v>
      </c>
      <c r="B33" s="4">
        <f>IF('True_Odds_Calculator_3-way'!B34="","",'True_Odds_Calculator_3-way'!B34)</f>
        <v>3.6</v>
      </c>
      <c r="C33" s="4">
        <f>IF('True_Odds_Calculator_3-way'!C34="","",'True_Odds_Calculator_3-way'!C34)</f>
        <v>2.5299999999999998</v>
      </c>
      <c r="D33" s="4">
        <f t="shared" si="0"/>
        <v>2.7644623851839523E-2</v>
      </c>
      <c r="E33" s="4">
        <f t="shared" si="1"/>
        <v>2.8952354328329943</v>
      </c>
      <c r="F33" s="4">
        <f t="shared" si="2"/>
        <v>3.7235224531452968</v>
      </c>
      <c r="G33" s="4">
        <f t="shared" si="3"/>
        <v>2.5903914346687755</v>
      </c>
      <c r="I33" s="4">
        <f t="shared" si="4"/>
        <v>1.0276446238518395</v>
      </c>
    </row>
    <row r="34" spans="1:9" x14ac:dyDescent="0.2">
      <c r="A34" s="4">
        <f>IF('True_Odds_Calculator_3-way'!A35="","",'True_Odds_Calculator_3-way'!A35)</f>
        <v>2.06</v>
      </c>
      <c r="B34" s="4">
        <f>IF('True_Odds_Calculator_3-way'!B35="","",'True_Odds_Calculator_3-way'!B35)</f>
        <v>3.78</v>
      </c>
      <c r="C34" s="4">
        <f>IF('True_Odds_Calculator_3-way'!C35="","",'True_Odds_Calculator_3-way'!C35)</f>
        <v>3.59</v>
      </c>
      <c r="D34" s="4">
        <f t="shared" si="0"/>
        <v>2.8538689787574345E-2</v>
      </c>
      <c r="E34" s="4">
        <f t="shared" si="1"/>
        <v>2.1011758329631096</v>
      </c>
      <c r="F34" s="4">
        <f t="shared" si="2"/>
        <v>3.9209940410723343</v>
      </c>
      <c r="G34" s="4">
        <f t="shared" si="3"/>
        <v>3.716938269381223</v>
      </c>
      <c r="I34" s="4">
        <f t="shared" si="4"/>
        <v>1.0285386897875743</v>
      </c>
    </row>
    <row r="35" spans="1:9" x14ac:dyDescent="0.2">
      <c r="A35" s="4">
        <f>IF('True_Odds_Calculator_3-way'!A36="","",'True_Odds_Calculator_3-way'!A36)</f>
        <v>4.0599999999999996</v>
      </c>
      <c r="B35" s="4">
        <f>IF('True_Odds_Calculator_3-way'!B36="","",'True_Odds_Calculator_3-way'!B36)</f>
        <v>3.69</v>
      </c>
      <c r="C35" s="4">
        <f>IF('True_Odds_Calculator_3-way'!C36="","",'True_Odds_Calculator_3-way'!C36)</f>
        <v>1.95</v>
      </c>
      <c r="D35" s="4">
        <f t="shared" si="0"/>
        <v>3.0128641566824932E-2</v>
      </c>
      <c r="E35" s="4">
        <f t="shared" si="1"/>
        <v>4.2325796024693902</v>
      </c>
      <c r="F35" s="4">
        <f t="shared" si="2"/>
        <v>3.8320074085636597</v>
      </c>
      <c r="G35" s="4">
        <f t="shared" si="3"/>
        <v>1.9889508517491479</v>
      </c>
      <c r="I35" s="4">
        <f t="shared" si="4"/>
        <v>1.0301286415668249</v>
      </c>
    </row>
    <row r="36" spans="1:9" x14ac:dyDescent="0.2">
      <c r="A36" s="4">
        <f>IF('True_Odds_Calculator_3-way'!A37="","",'True_Odds_Calculator_3-way'!A37)</f>
        <v>2.74</v>
      </c>
      <c r="B36" s="4">
        <f>IF('True_Odds_Calculator_3-way'!B37="","",'True_Odds_Calculator_3-way'!B37)</f>
        <v>3.3</v>
      </c>
      <c r="C36" s="4">
        <f>IF('True_Odds_Calculator_3-way'!C37="","",'True_Odds_Calculator_3-way'!C37)</f>
        <v>2.83</v>
      </c>
      <c r="D36" s="4">
        <f t="shared" si="0"/>
        <v>2.1350697139302044E-2</v>
      </c>
      <c r="E36" s="4">
        <f t="shared" si="1"/>
        <v>2.7944934704881503</v>
      </c>
      <c r="F36" s="4">
        <f t="shared" si="2"/>
        <v>3.3793670260861601</v>
      </c>
      <c r="G36" s="4">
        <f t="shared" si="3"/>
        <v>2.8881701270821374</v>
      </c>
      <c r="I36" s="4">
        <f t="shared" si="4"/>
        <v>1.021350697139302</v>
      </c>
    </row>
    <row r="37" spans="1:9" x14ac:dyDescent="0.2">
      <c r="A37" s="4">
        <f>IF('True_Odds_Calculator_3-way'!A38="","",'True_Odds_Calculator_3-way'!A38)</f>
        <v>1.41</v>
      </c>
      <c r="B37" s="4">
        <f>IF('True_Odds_Calculator_3-way'!B38="","",'True_Odds_Calculator_3-way'!B38)</f>
        <v>5.12</v>
      </c>
      <c r="C37" s="4">
        <f>IF('True_Odds_Calculator_3-way'!C38="","",'True_Odds_Calculator_3-way'!C38)</f>
        <v>8.1300000000000008</v>
      </c>
      <c r="D37" s="4">
        <f t="shared" si="0"/>
        <v>2.7533588168328516E-2</v>
      </c>
      <c r="E37" s="4">
        <f t="shared" si="1"/>
        <v>1.4284857287470378</v>
      </c>
      <c r="F37" s="4">
        <f t="shared" si="2"/>
        <v>5.3724552003216219</v>
      </c>
      <c r="G37" s="4">
        <f t="shared" si="3"/>
        <v>8.785542229271563</v>
      </c>
      <c r="I37" s="4">
        <f t="shared" si="4"/>
        <v>1.0275335881683285</v>
      </c>
    </row>
    <row r="38" spans="1:9" x14ac:dyDescent="0.2">
      <c r="A38" s="4">
        <f>IF('True_Odds_Calculator_3-way'!A39="","",'True_Odds_Calculator_3-way'!A39)</f>
        <v>1.65</v>
      </c>
      <c r="B38" s="4">
        <f>IF('True_Odds_Calculator_3-way'!B39="","",'True_Odds_Calculator_3-way'!B39)</f>
        <v>3.91</v>
      </c>
      <c r="C38" s="4">
        <f>IF('True_Odds_Calculator_3-way'!C39="","",'True_Odds_Calculator_3-way'!C39)</f>
        <v>6.09</v>
      </c>
      <c r="D38" s="4">
        <f t="shared" si="0"/>
        <v>2.6018694243405527E-2</v>
      </c>
      <c r="E38" s="4">
        <f t="shared" si="1"/>
        <v>1.6739547644565271</v>
      </c>
      <c r="F38" s="4">
        <f t="shared" si="2"/>
        <v>4.0472462966425269</v>
      </c>
      <c r="G38" s="4">
        <f t="shared" si="3"/>
        <v>6.4295981913825582</v>
      </c>
      <c r="I38" s="4">
        <f t="shared" si="4"/>
        <v>1.0260186942434055</v>
      </c>
    </row>
    <row r="39" spans="1: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3.73</v>
      </c>
      <c r="C39" s="4">
        <f>IF('True_Odds_Calculator_3-way'!C40="","",'True_Odds_Calculator_3-way'!C40)</f>
        <v>2.2799999999999998</v>
      </c>
      <c r="D39" s="4">
        <f t="shared" si="0"/>
        <v>2.2150419222589868E-2</v>
      </c>
      <c r="E39" s="4">
        <f t="shared" si="1"/>
        <v>3.2459740003711661</v>
      </c>
      <c r="F39" s="4">
        <f t="shared" si="2"/>
        <v>3.8356347407487785</v>
      </c>
      <c r="G39" s="4">
        <f t="shared" si="3"/>
        <v>2.319039448950869</v>
      </c>
      <c r="I39" s="4">
        <f t="shared" si="4"/>
        <v>1.0221504192225899</v>
      </c>
    </row>
    <row r="40" spans="1:9" x14ac:dyDescent="0.2">
      <c r="A40" s="4">
        <f>IF('True_Odds_Calculator_3-way'!A41="","",'True_Odds_Calculator_3-way'!A41)</f>
        <v>1.6</v>
      </c>
      <c r="B40" s="4">
        <f>IF('True_Odds_Calculator_3-way'!B41="","",'True_Odds_Calculator_3-way'!B41)</f>
        <v>4.09</v>
      </c>
      <c r="C40" s="4">
        <f>IF('True_Odds_Calculator_3-way'!C41="","",'True_Odds_Calculator_3-way'!C41)</f>
        <v>6.37</v>
      </c>
      <c r="D40" s="4">
        <f t="shared" si="0"/>
        <v>2.6484648777697961E-2</v>
      </c>
      <c r="E40" s="4">
        <f t="shared" si="1"/>
        <v>1.6229240390220709</v>
      </c>
      <c r="F40" s="4">
        <f t="shared" si="2"/>
        <v>4.2432113485419025</v>
      </c>
      <c r="G40" s="4">
        <f t="shared" si="3"/>
        <v>6.7495668712941175</v>
      </c>
      <c r="I40" s="4">
        <f t="shared" si="4"/>
        <v>1.026484648777698</v>
      </c>
    </row>
    <row r="41" spans="1:9" x14ac:dyDescent="0.2">
      <c r="A41" s="4">
        <f>IF('True_Odds_Calculator_3-way'!A42="","",'True_Odds_Calculator_3-way'!A42)</f>
        <v>2.2599999999999998</v>
      </c>
      <c r="B41" s="4">
        <f>IF('True_Odds_Calculator_3-way'!B42="","",'True_Odds_Calculator_3-way'!B42)</f>
        <v>3.42</v>
      </c>
      <c r="C41" s="4">
        <f>IF('True_Odds_Calculator_3-way'!C42="","",'True_Odds_Calculator_3-way'!C42)</f>
        <v>3.47</v>
      </c>
      <c r="D41" s="4">
        <f t="shared" si="0"/>
        <v>2.3059974965254026E-2</v>
      </c>
      <c r="E41" s="4">
        <f t="shared" si="1"/>
        <v>2.2999544588220511</v>
      </c>
      <c r="F41" s="4">
        <f t="shared" si="2"/>
        <v>3.5123335284897186</v>
      </c>
      <c r="G41" s="4">
        <f t="shared" si="3"/>
        <v>3.5650906078587723</v>
      </c>
      <c r="I41" s="4">
        <f t="shared" si="4"/>
        <v>1.023059974965254</v>
      </c>
    </row>
    <row r="42" spans="1:9" x14ac:dyDescent="0.2">
      <c r="A42" s="4">
        <f>IF('True_Odds_Calculator_3-way'!A43="","",'True_Odds_Calculator_3-way'!A43)</f>
        <v>7.48</v>
      </c>
      <c r="B42" s="4">
        <f>IF('True_Odds_Calculator_3-way'!B43="","",'True_Odds_Calculator_3-way'!B43)</f>
        <v>4.51</v>
      </c>
      <c r="C42" s="4">
        <f>IF('True_Odds_Calculator_3-way'!C43="","",'True_Odds_Calculator_3-way'!C43)</f>
        <v>1.49</v>
      </c>
      <c r="D42" s="4">
        <f t="shared" si="0"/>
        <v>2.6560269191680863E-2</v>
      </c>
      <c r="E42" s="4">
        <f t="shared" si="1"/>
        <v>8.0104830623163696</v>
      </c>
      <c r="F42" s="4">
        <f t="shared" si="2"/>
        <v>4.6975689390014219</v>
      </c>
      <c r="G42" s="4">
        <f t="shared" si="3"/>
        <v>1.5099182379795555</v>
      </c>
      <c r="I42" s="4">
        <f t="shared" si="4"/>
        <v>1.0265602691916809</v>
      </c>
    </row>
    <row r="43" spans="1:9" x14ac:dyDescent="0.2">
      <c r="A43" s="4">
        <f>IF('True_Odds_Calculator_3-way'!A44="","",'True_Odds_Calculator_3-way'!A44)</f>
        <v>3.05</v>
      </c>
      <c r="B43" s="4">
        <f>IF('True_Odds_Calculator_3-way'!B44="","",'True_Odds_Calculator_3-way'!B44)</f>
        <v>3.26</v>
      </c>
      <c r="C43" s="4">
        <f>IF('True_Odds_Calculator_3-way'!C44="","",'True_Odds_Calculator_3-way'!C44)</f>
        <v>2.5499999999999998</v>
      </c>
      <c r="D43" s="4">
        <f t="shared" si="0"/>
        <v>2.6774181461783231E-2</v>
      </c>
      <c r="E43" s="4">
        <f t="shared" si="1"/>
        <v>3.1353454121264703</v>
      </c>
      <c r="F43" s="4">
        <f t="shared" si="2"/>
        <v>3.3576907032641539</v>
      </c>
      <c r="G43" s="4">
        <f t="shared" si="3"/>
        <v>2.609384514316393</v>
      </c>
      <c r="I43" s="4">
        <f t="shared" si="4"/>
        <v>1.0267741814617832</v>
      </c>
    </row>
    <row r="44" spans="1:9" x14ac:dyDescent="0.2">
      <c r="A44" s="4">
        <f>IF('True_Odds_Calculator_3-way'!A45="","",'True_Odds_Calculator_3-way'!A45)</f>
        <v>2.12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4</v>
      </c>
      <c r="D44" s="4">
        <f t="shared" si="0"/>
        <v>2.7508510761063976E-2</v>
      </c>
      <c r="E44" s="4">
        <f t="shared" si="1"/>
        <v>2.1620284220265509</v>
      </c>
      <c r="F44" s="4">
        <f t="shared" si="2"/>
        <v>3.3710793769147234</v>
      </c>
      <c r="G44" s="4">
        <f t="shared" si="3"/>
        <v>4.1522980473585429</v>
      </c>
      <c r="I44" s="4">
        <f t="shared" si="4"/>
        <v>1.027508510761064</v>
      </c>
    </row>
    <row r="45" spans="1:9" x14ac:dyDescent="0.2">
      <c r="A45" s="4">
        <f>IF('True_Odds_Calculator_3-way'!A46="","",'True_Odds_Calculator_3-way'!A46)</f>
        <v>2.36</v>
      </c>
      <c r="B45" s="4">
        <f>IF('True_Odds_Calculator_3-way'!B46="","",'True_Odds_Calculator_3-way'!B46)</f>
        <v>3.38</v>
      </c>
      <c r="C45" s="4">
        <f>IF('True_Odds_Calculator_3-way'!C46="","",'True_Odds_Calculator_3-way'!C46)</f>
        <v>3.24</v>
      </c>
      <c r="D45" s="4">
        <f t="shared" si="0"/>
        <v>2.8228777033644459E-2</v>
      </c>
      <c r="E45" s="4">
        <f t="shared" si="1"/>
        <v>2.4135978945606826</v>
      </c>
      <c r="F45" s="4">
        <f t="shared" si="2"/>
        <v>3.4910301980690184</v>
      </c>
      <c r="G45" s="4">
        <f t="shared" si="3"/>
        <v>3.3418842910461146</v>
      </c>
      <c r="I45" s="4">
        <f t="shared" si="4"/>
        <v>1.0282287770336445</v>
      </c>
    </row>
    <row r="46" spans="1:9" x14ac:dyDescent="0.2">
      <c r="A46" s="4">
        <f>IF('True_Odds_Calculator_3-way'!A47="","",'True_Odds_Calculator_3-way'!A47)</f>
        <v>2.5299999999999998</v>
      </c>
      <c r="B46" s="4">
        <f>IF('True_Odds_Calculator_3-way'!B47="","",'True_Odds_Calculator_3-way'!B47)</f>
        <v>3.3</v>
      </c>
      <c r="C46" s="4">
        <f>IF('True_Odds_Calculator_3-way'!C47="","",'True_Odds_Calculator_3-way'!C47)</f>
        <v>3.05</v>
      </c>
      <c r="D46" s="4">
        <f t="shared" si="0"/>
        <v>2.6156072485366888E-2</v>
      </c>
      <c r="E46" s="4">
        <f t="shared" si="1"/>
        <v>2.5870662519324257</v>
      </c>
      <c r="F46" s="4">
        <f t="shared" si="2"/>
        <v>3.3977592406859265</v>
      </c>
      <c r="G46" s="4">
        <f t="shared" si="3"/>
        <v>3.133321302082158</v>
      </c>
      <c r="I46" s="4">
        <f t="shared" si="4"/>
        <v>1.0261560724853669</v>
      </c>
    </row>
    <row r="47" spans="1:9" x14ac:dyDescent="0.2">
      <c r="A47" s="4">
        <f>IF('True_Odds_Calculator_3-way'!A48="","",'True_Odds_Calculator_3-way'!A48)</f>
        <v>1.67</v>
      </c>
      <c r="B47" s="4">
        <f>IF('True_Odds_Calculator_3-way'!B48="","",'True_Odds_Calculator_3-way'!B48)</f>
        <v>4.08</v>
      </c>
      <c r="C47" s="4">
        <f>IF('True_Odds_Calculator_3-way'!C48="","",'True_Odds_Calculator_3-way'!C48)</f>
        <v>5.38</v>
      </c>
      <c r="D47" s="4">
        <f t="shared" si="0"/>
        <v>2.977404037322251E-2</v>
      </c>
      <c r="E47" s="4">
        <f t="shared" si="1"/>
        <v>1.6981454288100599</v>
      </c>
      <c r="F47" s="4">
        <f t="shared" si="2"/>
        <v>4.2521823214332111</v>
      </c>
      <c r="G47" s="4">
        <f t="shared" si="3"/>
        <v>5.6834674910312319</v>
      </c>
      <c r="I47" s="4">
        <f t="shared" si="4"/>
        <v>1.0297740403732225</v>
      </c>
    </row>
    <row r="48" spans="1:9" x14ac:dyDescent="0.2">
      <c r="A48" s="4">
        <f>IF('True_Odds_Calculator_3-way'!A49="","",'True_Odds_Calculator_3-way'!A49)</f>
        <v>5.18</v>
      </c>
      <c r="B48" s="4">
        <f>IF('True_Odds_Calculator_3-way'!B49="","",'True_Odds_Calculator_3-way'!B49)</f>
        <v>3.69</v>
      </c>
      <c r="C48" s="4">
        <f>IF('True_Odds_Calculator_3-way'!C49="","",'True_Odds_Calculator_3-way'!C49)</f>
        <v>1.76</v>
      </c>
      <c r="D48" s="4">
        <f t="shared" si="0"/>
        <v>3.2234721259111643E-2</v>
      </c>
      <c r="E48" s="4">
        <f t="shared" si="1"/>
        <v>5.485304469989118</v>
      </c>
      <c r="F48" s="4">
        <f t="shared" si="2"/>
        <v>3.842343970865445</v>
      </c>
      <c r="G48" s="4">
        <f t="shared" si="3"/>
        <v>1.7939249807388054</v>
      </c>
      <c r="I48" s="4">
        <f t="shared" si="4"/>
        <v>1.0322347212591116</v>
      </c>
    </row>
    <row r="49" spans="1:9" x14ac:dyDescent="0.2">
      <c r="A49" s="4">
        <f>IF('True_Odds_Calculator_3-way'!A50="","",'True_Odds_Calculator_3-way'!A50)</f>
        <v>2.52</v>
      </c>
      <c r="B49" s="4">
        <f>IF('True_Odds_Calculator_3-way'!B50="","",'True_Odds_Calculator_3-way'!B50)</f>
        <v>3.11</v>
      </c>
      <c r="C49" s="4">
        <f>IF('True_Odds_Calculator_3-way'!C50="","",'True_Odds_Calculator_3-way'!C50)</f>
        <v>3.24</v>
      </c>
      <c r="D49" s="4">
        <f t="shared" si="0"/>
        <v>2.7010780494167497E-2</v>
      </c>
      <c r="E49" s="4">
        <f t="shared" si="1"/>
        <v>2.5785038164962324</v>
      </c>
      <c r="F49" s="4">
        <f t="shared" si="2"/>
        <v>3.1995923477503525</v>
      </c>
      <c r="G49" s="4">
        <f t="shared" si="3"/>
        <v>3.337356162309479</v>
      </c>
      <c r="I49" s="4">
        <f t="shared" si="4"/>
        <v>1.0270107804941675</v>
      </c>
    </row>
    <row r="50" spans="1:9" x14ac:dyDescent="0.2">
      <c r="A50" s="4">
        <f>IF('True_Odds_Calculator_3-way'!A51="","",'True_Odds_Calculator_3-way'!A51)</f>
        <v>1.65</v>
      </c>
      <c r="B50" s="4">
        <f>IF('True_Odds_Calculator_3-way'!B51="","",'True_Odds_Calculator_3-way'!B51)</f>
        <v>3.73</v>
      </c>
      <c r="C50" s="4">
        <f>IF('True_Odds_Calculator_3-way'!C51="","",'True_Odds_Calculator_3-way'!C51)</f>
        <v>6.43</v>
      </c>
      <c r="D50" s="4">
        <f t="shared" si="0"/>
        <v>2.9678116140284594E-2</v>
      </c>
      <c r="E50" s="4">
        <f t="shared" si="1"/>
        <v>1.6773798100476796</v>
      </c>
      <c r="F50" s="4">
        <f t="shared" si="2"/>
        <v>3.8729095533426516</v>
      </c>
      <c r="G50" s="4">
        <f t="shared" si="3"/>
        <v>6.8667976552768852</v>
      </c>
      <c r="I50" s="4">
        <f t="shared" si="4"/>
        <v>1.0296781161402846</v>
      </c>
    </row>
    <row r="51" spans="1:9" x14ac:dyDescent="0.2">
      <c r="A51" s="4">
        <f>IF('True_Odds_Calculator_3-way'!A52="","",'True_Odds_Calculator_3-way'!A52)</f>
        <v>1.62</v>
      </c>
      <c r="B51" s="4">
        <f>IF('True_Odds_Calculator_3-way'!B52="","",'True_Odds_Calculator_3-way'!B52)</f>
        <v>3.86</v>
      </c>
      <c r="C51" s="4">
        <f>IF('True_Odds_Calculator_3-way'!C52="","",'True_Odds_Calculator_3-way'!C52)</f>
        <v>6.51</v>
      </c>
      <c r="D51" s="4">
        <f t="shared" si="0"/>
        <v>2.9961139159423222E-2</v>
      </c>
      <c r="E51" s="4">
        <f t="shared" si="1"/>
        <v>1.6466410301672469</v>
      </c>
      <c r="F51" s="4">
        <f t="shared" si="2"/>
        <v>4.0147693548215306</v>
      </c>
      <c r="G51" s="4">
        <f t="shared" si="3"/>
        <v>6.9626835497423825</v>
      </c>
      <c r="I51" s="4">
        <f t="shared" si="4"/>
        <v>1.0299611391594232</v>
      </c>
    </row>
    <row r="52" spans="1:9" x14ac:dyDescent="0.2">
      <c r="A52" s="4">
        <f>IF('True_Odds_Calculator_3-way'!A53="","",'True_Odds_Calculator_3-way'!A53)</f>
        <v>2.65</v>
      </c>
      <c r="B52" s="4">
        <f>IF('True_Odds_Calculator_3-way'!B53="","",'True_Odds_Calculator_3-way'!B53)</f>
        <v>3.16</v>
      </c>
      <c r="C52" s="4">
        <f>IF('True_Odds_Calculator_3-way'!C53="","",'True_Odds_Calculator_3-way'!C53)</f>
        <v>3</v>
      </c>
      <c r="D52" s="4">
        <f t="shared" si="0"/>
        <v>2.7147520101902689E-2</v>
      </c>
      <c r="E52" s="4">
        <f t="shared" si="1"/>
        <v>2.7151091577202968</v>
      </c>
      <c r="F52" s="4">
        <f t="shared" si="2"/>
        <v>3.2530214088397789</v>
      </c>
      <c r="G52" s="4">
        <f t="shared" si="3"/>
        <v>3.0837152209492635</v>
      </c>
      <c r="I52" s="4">
        <f t="shared" si="4"/>
        <v>1.0271475201019027</v>
      </c>
    </row>
    <row r="53" spans="1:9" x14ac:dyDescent="0.2">
      <c r="A53" s="4">
        <f>IF('True_Odds_Calculator_3-way'!A54="","",'True_Odds_Calculator_3-way'!A54)</f>
        <v>2.62</v>
      </c>
      <c r="B53" s="4">
        <f>IF('True_Odds_Calculator_3-way'!B54="","",'True_Odds_Calculator_3-way'!B54)</f>
        <v>3.41</v>
      </c>
      <c r="C53" s="4">
        <f>IF('True_Odds_Calculator_3-way'!C54="","",'True_Odds_Calculator_3-way'!C54)</f>
        <v>2.71</v>
      </c>
      <c r="D53" s="4">
        <f t="shared" si="0"/>
        <v>4.3938211314686892E-2</v>
      </c>
      <c r="E53" s="4">
        <f t="shared" si="1"/>
        <v>2.7245482864220691</v>
      </c>
      <c r="F53" s="4">
        <f t="shared" si="2"/>
        <v>3.5892587072391255</v>
      </c>
      <c r="G53" s="4">
        <f t="shared" si="3"/>
        <v>2.8220078945460587</v>
      </c>
      <c r="I53" s="4">
        <f t="shared" si="4"/>
        <v>1.0439382113146869</v>
      </c>
    </row>
    <row r="54" spans="1:9" x14ac:dyDescent="0.2">
      <c r="A54" s="4">
        <f>IF('True_Odds_Calculator_3-way'!A55="","",'True_Odds_Calculator_3-way'!A55)</f>
        <v>2.77</v>
      </c>
      <c r="B54" s="4">
        <f>IF('True_Odds_Calculator_3-way'!B55="","",'True_Odds_Calculator_3-way'!B55)</f>
        <v>3.27</v>
      </c>
      <c r="C54" s="4">
        <f>IF('True_Odds_Calculator_3-way'!C55="","",'True_Odds_Calculator_3-way'!C55)</f>
        <v>2.65</v>
      </c>
      <c r="D54" s="4">
        <f t="shared" si="0"/>
        <v>4.4179718444464333E-2</v>
      </c>
      <c r="E54" s="4">
        <f t="shared" si="1"/>
        <v>2.8878009274529814</v>
      </c>
      <c r="F54" s="4">
        <f t="shared" si="2"/>
        <v>3.4354365135118572</v>
      </c>
      <c r="G54" s="4">
        <f t="shared" si="3"/>
        <v>2.7576171623316679</v>
      </c>
      <c r="I54" s="4">
        <f t="shared" si="4"/>
        <v>1.0441797184444643</v>
      </c>
    </row>
    <row r="55" spans="1:9" x14ac:dyDescent="0.2">
      <c r="A55" s="4">
        <f>IF('True_Odds_Calculator_3-way'!A56="","",'True_Odds_Calculator_3-way'!A56)</f>
        <v>2.62</v>
      </c>
      <c r="B55" s="4">
        <f>IF('True_Odds_Calculator_3-way'!B56="","",'True_Odds_Calculator_3-way'!B56)</f>
        <v>3.3</v>
      </c>
      <c r="C55" s="4">
        <f>IF('True_Odds_Calculator_3-way'!C56="","",'True_Odds_Calculator_3-way'!C56)</f>
        <v>2.79</v>
      </c>
      <c r="D55" s="4">
        <f t="shared" si="0"/>
        <v>4.3132631411380462E-2</v>
      </c>
      <c r="E55" s="4">
        <f t="shared" si="1"/>
        <v>2.7225564266188726</v>
      </c>
      <c r="F55" s="4">
        <f t="shared" si="2"/>
        <v>3.4643701403709324</v>
      </c>
      <c r="G55" s="4">
        <f t="shared" si="3"/>
        <v>2.9065931814950394</v>
      </c>
      <c r="I55" s="4">
        <f t="shared" si="4"/>
        <v>1.0431326314113805</v>
      </c>
    </row>
    <row r="56" spans="1:9" x14ac:dyDescent="0.2">
      <c r="A56" s="4">
        <f>IF('True_Odds_Calculator_3-way'!A57="","",'True_Odds_Calculator_3-way'!A57)</f>
        <v>2.68</v>
      </c>
      <c r="B56" s="4">
        <f>IF('True_Odds_Calculator_3-way'!B57="","",'True_Odds_Calculator_3-way'!B57)</f>
        <v>3.29</v>
      </c>
      <c r="C56" s="4">
        <f>IF('True_Odds_Calculator_3-way'!C57="","",'True_Odds_Calculator_3-way'!C57)</f>
        <v>2.73</v>
      </c>
      <c r="D56" s="4">
        <f t="shared" si="0"/>
        <v>4.33860624397302E-2</v>
      </c>
      <c r="E56" s="4">
        <f t="shared" si="1"/>
        <v>2.7880602404037935</v>
      </c>
      <c r="F56" s="4">
        <f t="shared" si="2"/>
        <v>3.4543585471241705</v>
      </c>
      <c r="G56" s="4">
        <f t="shared" si="3"/>
        <v>2.8422143658488737</v>
      </c>
      <c r="I56" s="4">
        <f t="shared" si="4"/>
        <v>1.0433860624397302</v>
      </c>
    </row>
    <row r="57" spans="1:9" x14ac:dyDescent="0.2">
      <c r="A57" s="4">
        <f>IF('True_Odds_Calculator_3-way'!A58="","",'True_Odds_Calculator_3-way'!A58)</f>
        <v>2.1800000000000002</v>
      </c>
      <c r="B57" s="4">
        <f>IF('True_Odds_Calculator_3-way'!B58="","",'True_Odds_Calculator_3-way'!B58)</f>
        <v>3.65</v>
      </c>
      <c r="C57" s="4">
        <f>IF('True_Odds_Calculator_3-way'!C58="","",'True_Odds_Calculator_3-way'!C58)</f>
        <v>3.21</v>
      </c>
      <c r="D57" s="4">
        <f t="shared" si="0"/>
        <v>4.4214678820780007E-2</v>
      </c>
      <c r="E57" s="4">
        <f t="shared" si="1"/>
        <v>2.2523670516637631</v>
      </c>
      <c r="F57" s="4">
        <f t="shared" si="2"/>
        <v>3.8575130877005561</v>
      </c>
      <c r="G57" s="4">
        <f t="shared" si="3"/>
        <v>3.3694055889475125</v>
      </c>
      <c r="I57" s="4">
        <f t="shared" si="4"/>
        <v>1.04421467882078</v>
      </c>
    </row>
    <row r="58" spans="1:9" x14ac:dyDescent="0.2">
      <c r="A58" s="4">
        <f>IF('True_Odds_Calculator_3-way'!A59="","",'True_Odds_Calculator_3-way'!A59)</f>
        <v>2.93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2.6</v>
      </c>
      <c r="D58" s="4">
        <f t="shared" si="0"/>
        <v>4.4383650522647367E-2</v>
      </c>
      <c r="E58" s="4">
        <f t="shared" si="1"/>
        <v>3.0627648277957791</v>
      </c>
      <c r="F58" s="4">
        <f t="shared" si="2"/>
        <v>3.2929747727639822</v>
      </c>
      <c r="G58" s="4">
        <f t="shared" si="3"/>
        <v>2.7040120698204748</v>
      </c>
      <c r="I58" s="4">
        <f t="shared" si="4"/>
        <v>1.0443836505226474</v>
      </c>
    </row>
    <row r="59" spans="1:9" x14ac:dyDescent="0.2">
      <c r="A59" s="4">
        <f>IF('True_Odds_Calculator_3-way'!A60="","",'True_Odds_Calculator_3-way'!A60)</f>
        <v>1.75</v>
      </c>
      <c r="B59" s="4">
        <f>IF('True_Odds_Calculator_3-way'!B60="","",'True_Odds_Calculator_3-way'!B60)</f>
        <v>3.75</v>
      </c>
      <c r="C59" s="4">
        <f>IF('True_Odds_Calculator_3-way'!C60="","",'True_Odds_Calculator_3-way'!C60)</f>
        <v>4.76</v>
      </c>
      <c r="D59" s="4">
        <f t="shared" si="0"/>
        <v>4.8179271708683302E-2</v>
      </c>
      <c r="E59" s="4">
        <f t="shared" si="1"/>
        <v>1.8006052454606589</v>
      </c>
      <c r="F59" s="4">
        <f t="shared" si="2"/>
        <v>3.9903129657228007</v>
      </c>
      <c r="G59" s="4">
        <f t="shared" si="3"/>
        <v>5.1539942252165529</v>
      </c>
      <c r="I59" s="4">
        <f t="shared" si="4"/>
        <v>1.0481792717086833</v>
      </c>
    </row>
    <row r="60" spans="1:9" x14ac:dyDescent="0.2">
      <c r="A60" s="4">
        <f>IF('True_Odds_Calculator_3-way'!A61="","",'True_Odds_Calculator_3-way'!A61)</f>
        <v>1.85</v>
      </c>
      <c r="B60" s="4">
        <f>IF('True_Odds_Calculator_3-way'!B61="","",'True_Odds_Calculator_3-way'!B61)</f>
        <v>3.8</v>
      </c>
      <c r="C60" s="4">
        <f>IF('True_Odds_Calculator_3-way'!C61="","",'True_Odds_Calculator_3-way'!C61)</f>
        <v>4.1399999999999997</v>
      </c>
      <c r="D60" s="4">
        <f t="shared" si="0"/>
        <v>4.5244328997189331E-2</v>
      </c>
      <c r="E60" s="4">
        <f t="shared" si="1"/>
        <v>1.9030977000470803</v>
      </c>
      <c r="F60" s="4">
        <f t="shared" si="2"/>
        <v>4.031015410753362</v>
      </c>
      <c r="G60" s="4">
        <f t="shared" si="3"/>
        <v>4.4157040843161441</v>
      </c>
      <c r="I60" s="4">
        <f t="shared" si="4"/>
        <v>1.0452443289971893</v>
      </c>
    </row>
    <row r="61" spans="1:9" x14ac:dyDescent="0.2">
      <c r="A61" s="4">
        <f>IF('True_Odds_Calculator_3-way'!A62="","",'True_Odds_Calculator_3-way'!A62)</f>
        <v>1.53</v>
      </c>
      <c r="B61" s="4">
        <f>IF('True_Odds_Calculator_3-way'!B62="","",'True_Odds_Calculator_3-way'!B62)</f>
        <v>4.2300000000000004</v>
      </c>
      <c r="C61" s="4">
        <f>IF('True_Odds_Calculator_3-way'!C62="","",'True_Odds_Calculator_3-way'!C62)</f>
        <v>6.26</v>
      </c>
      <c r="D61" s="4">
        <f t="shared" si="0"/>
        <v>4.974579957285985E-2</v>
      </c>
      <c r="E61" s="4">
        <f t="shared" si="1"/>
        <v>1.5698270745371261</v>
      </c>
      <c r="F61" s="4">
        <f t="shared" si="2"/>
        <v>4.549079620273889</v>
      </c>
      <c r="G61" s="4">
        <f t="shared" si="3"/>
        <v>6.9850705970830163</v>
      </c>
      <c r="I61" s="4">
        <f t="shared" si="4"/>
        <v>1.0497457995728599</v>
      </c>
    </row>
    <row r="62" spans="1:9" x14ac:dyDescent="0.2">
      <c r="A62" s="4">
        <f>IF('True_Odds_Calculator_3-way'!A63="","",'True_Odds_Calculator_3-way'!A63)</f>
        <v>2.62</v>
      </c>
      <c r="B62" s="4">
        <f>IF('True_Odds_Calculator_3-way'!B63="","",'True_Odds_Calculator_3-way'!B63)</f>
        <v>3.45</v>
      </c>
      <c r="C62" s="4">
        <f>IF('True_Odds_Calculator_3-way'!C63="","",'True_Odds_Calculator_3-way'!C63)</f>
        <v>2.68</v>
      </c>
      <c r="D62" s="4">
        <f t="shared" si="0"/>
        <v>4.4668790134954062E-2</v>
      </c>
      <c r="E62" s="4">
        <f t="shared" si="1"/>
        <v>2.7263572219604502</v>
      </c>
      <c r="F62" s="4">
        <f t="shared" si="2"/>
        <v>3.6368202126637414</v>
      </c>
      <c r="G62" s="4">
        <f t="shared" si="3"/>
        <v>2.7913878744394069</v>
      </c>
      <c r="I62" s="4">
        <f t="shared" si="4"/>
        <v>1.0446687901349541</v>
      </c>
    </row>
    <row r="63" spans="1:9" x14ac:dyDescent="0.2">
      <c r="A63" s="4">
        <f>IF('True_Odds_Calculator_3-way'!A64="","",'True_Odds_Calculator_3-way'!A64)</f>
        <v>1.77</v>
      </c>
      <c r="B63" s="4">
        <f>IF('True_Odds_Calculator_3-way'!B64="","",'True_Odds_Calculator_3-way'!B64)</f>
        <v>4.01</v>
      </c>
      <c r="C63" s="4">
        <f>IF('True_Odds_Calculator_3-way'!C64="","",'True_Odds_Calculator_3-way'!C64)</f>
        <v>4.2699999999999996</v>
      </c>
      <c r="D63" s="4">
        <f t="shared" si="0"/>
        <v>4.8540347486646596E-2</v>
      </c>
      <c r="E63" s="4">
        <f t="shared" si="1"/>
        <v>1.8221852068438853</v>
      </c>
      <c r="F63" s="4">
        <f t="shared" si="2"/>
        <v>4.2882300780485236</v>
      </c>
      <c r="G63" s="4">
        <f t="shared" si="3"/>
        <v>4.5869051218347057</v>
      </c>
      <c r="I63" s="4">
        <f t="shared" si="4"/>
        <v>1.0485403474866466</v>
      </c>
    </row>
    <row r="64" spans="1:9" x14ac:dyDescent="0.2">
      <c r="A64" s="4">
        <f>IF('True_Odds_Calculator_3-way'!A65="","",'True_Odds_Calculator_3-way'!A65)</f>
        <v>1.76</v>
      </c>
      <c r="B64" s="4">
        <f>IF('True_Odds_Calculator_3-way'!B65="","",'True_Odds_Calculator_3-way'!B65)</f>
        <v>3.64</v>
      </c>
      <c r="C64" s="4">
        <f>IF('True_Odds_Calculator_3-way'!C65="","",'True_Odds_Calculator_3-way'!C65)</f>
        <v>4.8499999999999996</v>
      </c>
      <c r="D64" s="4">
        <f t="shared" si="0"/>
        <v>4.9092659917402193E-2</v>
      </c>
      <c r="E64" s="4">
        <f t="shared" si="1"/>
        <v>1.8121930203839132</v>
      </c>
      <c r="F64" s="4">
        <f t="shared" si="2"/>
        <v>3.8705523979098637</v>
      </c>
      <c r="G64" s="4">
        <f t="shared" si="3"/>
        <v>5.2681113879180552</v>
      </c>
      <c r="I64" s="4">
        <f t="shared" si="4"/>
        <v>1.0490926599174022</v>
      </c>
    </row>
    <row r="65" spans="1:9" x14ac:dyDescent="0.2">
      <c r="A65" s="4">
        <f>IF('True_Odds_Calculator_3-way'!A66="","",'True_Odds_Calculator_3-way'!A66)</f>
        <v>3.42</v>
      </c>
      <c r="B65" s="4">
        <f>IF('True_Odds_Calculator_3-way'!B66="","",'True_Odds_Calculator_3-way'!B66)</f>
        <v>3.45</v>
      </c>
      <c r="C65" s="4">
        <f>IF('True_Odds_Calculator_3-way'!C66="","",'True_Odds_Calculator_3-way'!C66)</f>
        <v>2.16</v>
      </c>
      <c r="D65" s="4">
        <f t="shared" si="0"/>
        <v>4.5215696245444637E-2</v>
      </c>
      <c r="E65" s="4">
        <f t="shared" si="1"/>
        <v>3.6058676717771103</v>
      </c>
      <c r="F65" s="4">
        <f t="shared" si="2"/>
        <v>3.6392330231840853</v>
      </c>
      <c r="G65" s="4">
        <f t="shared" si="3"/>
        <v>2.2326857575375305</v>
      </c>
      <c r="I65" s="4">
        <f t="shared" si="4"/>
        <v>1.0452156962454446</v>
      </c>
    </row>
    <row r="66" spans="1:9" x14ac:dyDescent="0.2">
      <c r="A66" s="4">
        <f>IF('True_Odds_Calculator_3-way'!A67="","",'True_Odds_Calculator_3-way'!A67)</f>
        <v>1.86</v>
      </c>
      <c r="B66" s="4">
        <f>IF('True_Odds_Calculator_3-way'!B67="","",'True_Odds_Calculator_3-way'!B67)</f>
        <v>3.54</v>
      </c>
      <c r="C66" s="4">
        <f>IF('True_Odds_Calculator_3-way'!C67="","",'True_Odds_Calculator_3-way'!C67)</f>
        <v>4.38</v>
      </c>
      <c r="D66" s="4">
        <f t="shared" si="0"/>
        <v>4.8430786591470376E-2</v>
      </c>
      <c r="E66" s="4">
        <f t="shared" si="1"/>
        <v>1.9175793224617852</v>
      </c>
      <c r="F66" s="4">
        <f t="shared" si="2"/>
        <v>3.7545672408459914</v>
      </c>
      <c r="G66" s="4">
        <f t="shared" si="3"/>
        <v>4.7132703931343682</v>
      </c>
      <c r="I66" s="4">
        <f t="shared" si="4"/>
        <v>1.0484307865914704</v>
      </c>
    </row>
    <row r="67" spans="1:9" x14ac:dyDescent="0.2">
      <c r="A67" s="4">
        <f>IF('True_Odds_Calculator_3-way'!A68="","",'True_Odds_Calculator_3-way'!A68)</f>
        <v>1.93</v>
      </c>
      <c r="B67" s="4">
        <f>IF('True_Odds_Calculator_3-way'!B68="","",'True_Odds_Calculator_3-way'!B68)</f>
        <v>3.52</v>
      </c>
      <c r="C67" s="4">
        <f>IF('True_Odds_Calculator_3-way'!C68="","",'True_Odds_Calculator_3-way'!C68)</f>
        <v>4.09</v>
      </c>
      <c r="D67" s="4">
        <f t="shared" ref="D67:D130" si="5">IF(A67="","",((1/A67)+(1/B67)+(1/C67))-1)</f>
        <v>4.6724401622928458E-2</v>
      </c>
      <c r="E67" s="4">
        <f t="shared" ref="E67:E130" si="6">IF(A67="","",(3*A67)/(3-($D67*A67)))</f>
        <v>1.9898125003162888</v>
      </c>
      <c r="F67" s="4">
        <f t="shared" ref="F67:F130" si="7">IF(B67="","",(3*B67)/(3-($D67*B67)))</f>
        <v>3.7241713556788021</v>
      </c>
      <c r="G67" s="4">
        <f t="shared" ref="G67:G130" si="8">IF(C67="","",(3*C67)/(3-($D67*C67)))</f>
        <v>4.3682623954776645</v>
      </c>
      <c r="I67" s="4">
        <f t="shared" ref="I67:I130" si="9">IF(A67="","",D67+1)</f>
        <v>1.0467244016229285</v>
      </c>
    </row>
    <row r="68" spans="1:9" x14ac:dyDescent="0.2">
      <c r="A68" s="4">
        <f>IF('True_Odds_Calculator_3-way'!A69="","",'True_Odds_Calculator_3-way'!A69)</f>
        <v>2.4700000000000002</v>
      </c>
      <c r="B68" s="4">
        <f>IF('True_Odds_Calculator_3-way'!B69="","",'True_Odds_Calculator_3-way'!B69)</f>
        <v>3.27</v>
      </c>
      <c r="C68" s="4">
        <f>IF('True_Odds_Calculator_3-way'!C69="","",'True_Odds_Calculator_3-way'!C69)</f>
        <v>3</v>
      </c>
      <c r="D68" s="4">
        <f t="shared" si="5"/>
        <v>4.4002030481991694E-2</v>
      </c>
      <c r="E68" s="4">
        <f t="shared" si="6"/>
        <v>2.5628477143401094</v>
      </c>
      <c r="F68" s="4">
        <f t="shared" si="7"/>
        <v>3.4347376180081075</v>
      </c>
      <c r="G68" s="4">
        <f t="shared" si="8"/>
        <v>3.1380819788901113</v>
      </c>
      <c r="I68" s="4">
        <f t="shared" si="9"/>
        <v>1.0440020304819917</v>
      </c>
    </row>
    <row r="69" spans="1: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3.59</v>
      </c>
      <c r="C69" s="4">
        <f>IF('True_Odds_Calculator_3-way'!C70="","",'True_Odds_Calculator_3-way'!C70)</f>
        <v>3.23</v>
      </c>
      <c r="D69" s="4">
        <f t="shared" si="5"/>
        <v>4.4770059819450481E-2</v>
      </c>
      <c r="E69" s="4">
        <f t="shared" si="6"/>
        <v>2.2639921155852258</v>
      </c>
      <c r="F69" s="4">
        <f t="shared" si="7"/>
        <v>3.7932212129315888</v>
      </c>
      <c r="G69" s="4">
        <f t="shared" si="8"/>
        <v>3.3935787455717601</v>
      </c>
      <c r="I69" s="4">
        <f t="shared" si="9"/>
        <v>1.0447700598194505</v>
      </c>
    </row>
    <row r="70" spans="1:9" x14ac:dyDescent="0.2">
      <c r="A70" s="4">
        <f>IF('True_Odds_Calculator_3-way'!A71="","",'True_Odds_Calculator_3-way'!A71)</f>
        <v>1.67</v>
      </c>
      <c r="B70" s="4">
        <f>IF('True_Odds_Calculator_3-way'!B71="","",'True_Odds_Calculator_3-way'!B71)</f>
        <v>4.0199999999999996</v>
      </c>
      <c r="C70" s="4">
        <f>IF('True_Odds_Calculator_3-way'!C71="","",'True_Odds_Calculator_3-way'!C71)</f>
        <v>5.01</v>
      </c>
      <c r="D70" s="4">
        <f t="shared" si="5"/>
        <v>4.7159412518247068E-2</v>
      </c>
      <c r="E70" s="4">
        <f t="shared" si="6"/>
        <v>1.7150229064836418</v>
      </c>
      <c r="F70" s="4">
        <f t="shared" si="7"/>
        <v>4.291174841266459</v>
      </c>
      <c r="G70" s="4">
        <f t="shared" si="8"/>
        <v>5.4382999405951278</v>
      </c>
      <c r="I70" s="4">
        <f t="shared" si="9"/>
        <v>1.0471594125182471</v>
      </c>
    </row>
    <row r="71" spans="1:9" x14ac:dyDescent="0.2">
      <c r="A71" s="4">
        <f>IF('True_Odds_Calculator_3-way'!A72="","",'True_Odds_Calculator_3-way'!A72)</f>
        <v>2.25</v>
      </c>
      <c r="B71" s="4">
        <f>IF('True_Odds_Calculator_3-way'!B72="","",'True_Odds_Calculator_3-way'!B72)</f>
        <v>3.17</v>
      </c>
      <c r="C71" s="4">
        <f>IF('True_Odds_Calculator_3-way'!C72="","",'True_Odds_Calculator_3-way'!C72)</f>
        <v>3.52</v>
      </c>
      <c r="D71" s="4">
        <f t="shared" si="5"/>
        <v>4.3992766784564985E-2</v>
      </c>
      <c r="E71" s="4">
        <f t="shared" si="6"/>
        <v>2.326770814347543</v>
      </c>
      <c r="F71" s="4">
        <f t="shared" si="7"/>
        <v>3.3245437090331271</v>
      </c>
      <c r="G71" s="4">
        <f t="shared" si="8"/>
        <v>3.7115852757108372</v>
      </c>
      <c r="I71" s="4">
        <f t="shared" si="9"/>
        <v>1.043992766784565</v>
      </c>
    </row>
    <row r="72" spans="1:9" x14ac:dyDescent="0.2">
      <c r="A72" s="4">
        <f>IF('True_Odds_Calculator_3-way'!A73="","",'True_Odds_Calculator_3-way'!A73)</f>
        <v>4.3099999999999996</v>
      </c>
      <c r="B72" s="4">
        <f>IF('True_Odds_Calculator_3-way'!B73="","",'True_Odds_Calculator_3-way'!B73)</f>
        <v>3.63</v>
      </c>
      <c r="C72" s="4">
        <f>IF('True_Odds_Calculator_3-way'!C73="","",'True_Odds_Calculator_3-way'!C73)</f>
        <v>1.85</v>
      </c>
      <c r="D72" s="4">
        <f t="shared" si="5"/>
        <v>4.8041195689371152E-2</v>
      </c>
      <c r="E72" s="4">
        <f t="shared" si="6"/>
        <v>4.6295261171022286</v>
      </c>
      <c r="F72" s="4">
        <f t="shared" si="7"/>
        <v>3.854034430973273</v>
      </c>
      <c r="G72" s="4">
        <f t="shared" si="8"/>
        <v>1.9064802475683336</v>
      </c>
      <c r="I72" s="4">
        <f t="shared" si="9"/>
        <v>1.0480411956893712</v>
      </c>
    </row>
    <row r="73" spans="1:9" x14ac:dyDescent="0.2">
      <c r="A73" s="4">
        <f>IF('True_Odds_Calculator_3-way'!A74="","",'True_Odds_Calculator_3-way'!A74)</f>
        <v>2.34</v>
      </c>
      <c r="B73" s="4">
        <f>IF('True_Odds_Calculator_3-way'!B74="","",'True_Odds_Calculator_3-way'!B74)</f>
        <v>3.29</v>
      </c>
      <c r="C73" s="4">
        <f>IF('True_Odds_Calculator_3-way'!C74="","",'True_Odds_Calculator_3-way'!C74)</f>
        <v>3.2</v>
      </c>
      <c r="D73" s="4">
        <f t="shared" si="5"/>
        <v>4.3801795131582333E-2</v>
      </c>
      <c r="E73" s="4">
        <f t="shared" si="6"/>
        <v>2.4227750802165682</v>
      </c>
      <c r="F73" s="4">
        <f t="shared" si="7"/>
        <v>3.456012928736699</v>
      </c>
      <c r="G73" s="4">
        <f t="shared" si="8"/>
        <v>3.3568378941095682</v>
      </c>
      <c r="I73" s="4">
        <f t="shared" si="9"/>
        <v>1.0438017951315823</v>
      </c>
    </row>
    <row r="74" spans="1:9" x14ac:dyDescent="0.2">
      <c r="A74" s="4">
        <f>IF('True_Odds_Calculator_3-way'!A75="","",'True_Odds_Calculator_3-way'!A75)</f>
        <v>2.06</v>
      </c>
      <c r="B74" s="4">
        <f>IF('True_Odds_Calculator_3-way'!B75="","",'True_Odds_Calculator_3-way'!B75)</f>
        <v>3.53</v>
      </c>
      <c r="C74" s="4">
        <f>IF('True_Odds_Calculator_3-way'!C75="","",'True_Odds_Calculator_3-way'!C75)</f>
        <v>3.61</v>
      </c>
      <c r="D74" s="4">
        <f t="shared" si="5"/>
        <v>4.5731322433360866E-2</v>
      </c>
      <c r="E74" s="4">
        <f t="shared" si="6"/>
        <v>2.1267856960569542</v>
      </c>
      <c r="F74" s="4">
        <f t="shared" si="7"/>
        <v>3.7307538128458839</v>
      </c>
      <c r="G74" s="4">
        <f t="shared" si="8"/>
        <v>3.8202271968553996</v>
      </c>
      <c r="I74" s="4">
        <f t="shared" si="9"/>
        <v>1.0457313224333609</v>
      </c>
    </row>
    <row r="75" spans="1:9" x14ac:dyDescent="0.2">
      <c r="A75" s="4">
        <f>IF('True_Odds_Calculator_3-way'!A76="","",'True_Odds_Calculator_3-way'!A76)</f>
        <v>2.4900000000000002</v>
      </c>
      <c r="B75" s="4">
        <f>IF('True_Odds_Calculator_3-way'!B76="","",'True_Odds_Calculator_3-way'!B76)</f>
        <v>3.16</v>
      </c>
      <c r="C75" s="4">
        <f>IF('True_Odds_Calculator_3-way'!C76="","",'True_Odds_Calculator_3-way'!C76)</f>
        <v>3.07</v>
      </c>
      <c r="D75" s="4">
        <f t="shared" si="5"/>
        <v>4.3795020928144135E-2</v>
      </c>
      <c r="E75" s="4">
        <f t="shared" si="6"/>
        <v>2.5839253435323108</v>
      </c>
      <c r="F75" s="4">
        <f t="shared" si="7"/>
        <v>3.3128230287486327</v>
      </c>
      <c r="G75" s="4">
        <f t="shared" si="8"/>
        <v>3.2140434805285669</v>
      </c>
      <c r="I75" s="4">
        <f t="shared" si="9"/>
        <v>1.0437950209281441</v>
      </c>
    </row>
    <row r="76" spans="1:9" x14ac:dyDescent="0.2">
      <c r="A76" s="4">
        <f>IF('True_Odds_Calculator_3-way'!A77="","",'True_Odds_Calculator_3-way'!A77)</f>
        <v>3.04</v>
      </c>
      <c r="B76" s="4">
        <f>IF('True_Odds_Calculator_3-way'!B77="","",'True_Odds_Calculator_3-way'!B77)</f>
        <v>3.67</v>
      </c>
      <c r="C76" s="4">
        <f>IF('True_Odds_Calculator_3-way'!C77="","",'True_Odds_Calculator_3-way'!C77)</f>
        <v>2.2000000000000002</v>
      </c>
      <c r="D76" s="4">
        <f t="shared" si="5"/>
        <v>5.5972386999204815E-2</v>
      </c>
      <c r="E76" s="4">
        <f t="shared" si="6"/>
        <v>3.2227925574750884</v>
      </c>
      <c r="F76" s="4">
        <f t="shared" si="7"/>
        <v>3.9397672358075058</v>
      </c>
      <c r="G76" s="4">
        <f t="shared" si="8"/>
        <v>2.2941673500213113</v>
      </c>
      <c r="I76" s="4">
        <f t="shared" si="9"/>
        <v>1.0559723869992048</v>
      </c>
    </row>
    <row r="77" spans="1:9" x14ac:dyDescent="0.2">
      <c r="A77" s="4">
        <f>IF('True_Odds_Calculator_3-way'!A78="","",'True_Odds_Calculator_3-way'!A78)</f>
        <v>3.8</v>
      </c>
      <c r="B77" s="4">
        <f>IF('True_Odds_Calculator_3-way'!B78="","",'True_Odds_Calculator_3-way'!B78)</f>
        <v>3.59</v>
      </c>
      <c r="C77" s="4">
        <f>IF('True_Odds_Calculator_3-way'!C78="","",'True_Odds_Calculator_3-way'!C78)</f>
        <v>1.93</v>
      </c>
      <c r="D77" s="4">
        <f t="shared" si="5"/>
        <v>5.9844141796175032E-2</v>
      </c>
      <c r="E77" s="4">
        <f t="shared" si="6"/>
        <v>4.111675618387066</v>
      </c>
      <c r="F77" s="4">
        <f t="shared" si="7"/>
        <v>3.8669239159595739</v>
      </c>
      <c r="G77" s="4">
        <f t="shared" si="8"/>
        <v>2.0072797300964971</v>
      </c>
      <c r="I77" s="4">
        <f t="shared" si="9"/>
        <v>1.059844141796175</v>
      </c>
    </row>
    <row r="78" spans="1:9" x14ac:dyDescent="0.2">
      <c r="A78" s="4">
        <f>IF('True_Odds_Calculator_3-way'!A79="","",'True_Odds_Calculator_3-way'!A79)</f>
        <v>2.21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3.15</v>
      </c>
      <c r="D78" s="4">
        <f t="shared" si="5"/>
        <v>5.5663290957408629E-2</v>
      </c>
      <c r="E78" s="4">
        <f t="shared" si="6"/>
        <v>2.3044965517241378</v>
      </c>
      <c r="F78" s="4">
        <f t="shared" si="7"/>
        <v>3.7430773366789141</v>
      </c>
      <c r="G78" s="4">
        <f t="shared" si="8"/>
        <v>3.3455346415698841</v>
      </c>
      <c r="I78" s="4">
        <f t="shared" si="9"/>
        <v>1.0556632909574086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3.74</v>
      </c>
      <c r="C79" s="4">
        <f>IF('True_Odds_Calculator_3-way'!C80="","",'True_Odds_Calculator_3-way'!C80)</f>
        <v>4.3</v>
      </c>
      <c r="D79" s="4">
        <f t="shared" si="5"/>
        <v>5.8597036556363724E-2</v>
      </c>
      <c r="E79" s="4">
        <f t="shared" si="6"/>
        <v>1.8548509660178722</v>
      </c>
      <c r="F79" s="4">
        <f t="shared" si="7"/>
        <v>4.0347418121133352</v>
      </c>
      <c r="G79" s="4">
        <f t="shared" si="8"/>
        <v>4.6942672112488024</v>
      </c>
      <c r="I79" s="4">
        <f t="shared" si="9"/>
        <v>1.0585970365563637</v>
      </c>
    </row>
    <row r="80" spans="1:9" x14ac:dyDescent="0.2">
      <c r="A80" s="4">
        <f>IF('True_Odds_Calculator_3-way'!A81="","",'True_Odds_Calculator_3-way'!A81)</f>
        <v>2.25</v>
      </c>
      <c r="B80" s="4">
        <f>IF('True_Odds_Calculator_3-way'!B81="","",'True_Odds_Calculator_3-way'!B81)</f>
        <v>3.37</v>
      </c>
      <c r="C80" s="4">
        <f>IF('True_Odds_Calculator_3-way'!C81="","",'True_Odds_Calculator_3-way'!C81)</f>
        <v>3.18</v>
      </c>
      <c r="D80" s="4">
        <f t="shared" si="5"/>
        <v>5.5645758293986214E-2</v>
      </c>
      <c r="E80" s="4">
        <f t="shared" si="6"/>
        <v>2.3479918397951183</v>
      </c>
      <c r="F80" s="4">
        <f t="shared" si="7"/>
        <v>3.5947001602623825</v>
      </c>
      <c r="G80" s="4">
        <f t="shared" si="8"/>
        <v>3.3793279843032833</v>
      </c>
      <c r="I80" s="4">
        <f t="shared" si="9"/>
        <v>1.0556457582939862</v>
      </c>
    </row>
    <row r="81" spans="1:9" x14ac:dyDescent="0.2">
      <c r="A81" s="4">
        <f>IF('True_Odds_Calculator_3-way'!A82="","",'True_Odds_Calculator_3-way'!A82)</f>
        <v>4</v>
      </c>
      <c r="B81" s="4">
        <f>IF('True_Odds_Calculator_3-way'!B82="","",'True_Odds_Calculator_3-way'!B82)</f>
        <v>3.59</v>
      </c>
      <c r="C81" s="4">
        <f>IF('True_Odds_Calculator_3-way'!C82="","",'True_Odds_Calculator_3-way'!C82)</f>
        <v>1.88</v>
      </c>
      <c r="D81" s="4">
        <f t="shared" si="5"/>
        <v>6.0466425650447464E-2</v>
      </c>
      <c r="E81" s="4">
        <f t="shared" si="6"/>
        <v>4.3507671150457687</v>
      </c>
      <c r="F81" s="4">
        <f t="shared" si="7"/>
        <v>3.8700280968672947</v>
      </c>
      <c r="G81" s="4">
        <f t="shared" si="8"/>
        <v>1.9540431774095484</v>
      </c>
      <c r="I81" s="4">
        <f t="shared" si="9"/>
        <v>1.0604664256504475</v>
      </c>
    </row>
    <row r="82" spans="1:9" x14ac:dyDescent="0.2">
      <c r="A82" s="4">
        <f>IF('True_Odds_Calculator_3-way'!A83="","",'True_Odds_Calculator_3-way'!A83)</f>
        <v>2.21</v>
      </c>
      <c r="B82" s="4">
        <f>IF('True_Odds_Calculator_3-way'!B83="","",'True_Odds_Calculator_3-way'!B83)</f>
        <v>3.45</v>
      </c>
      <c r="C82" s="4">
        <f>IF('True_Odds_Calculator_3-way'!C83="","",'True_Odds_Calculator_3-way'!C83)</f>
        <v>3.2</v>
      </c>
      <c r="D82" s="4">
        <f t="shared" si="5"/>
        <v>5.484376024657367E-2</v>
      </c>
      <c r="E82" s="4">
        <f t="shared" si="6"/>
        <v>2.3030467026829737</v>
      </c>
      <c r="F82" s="4">
        <f t="shared" si="7"/>
        <v>3.6822400756619174</v>
      </c>
      <c r="G82" s="4">
        <f t="shared" si="8"/>
        <v>3.3988316910760901</v>
      </c>
      <c r="I82" s="4">
        <f t="shared" si="9"/>
        <v>1.0548437602465737</v>
      </c>
    </row>
    <row r="83" spans="1:9" x14ac:dyDescent="0.2">
      <c r="A83" s="4">
        <f>IF('True_Odds_Calculator_3-way'!A84="","",'True_Odds_Calculator_3-way'!A84)</f>
        <v>2.0099999999999998</v>
      </c>
      <c r="B83" s="4">
        <f>IF('True_Odds_Calculator_3-way'!B84="","",'True_Odds_Calculator_3-way'!B84)</f>
        <v>3.75</v>
      </c>
      <c r="C83" s="4">
        <f>IF('True_Odds_Calculator_3-way'!C84="","",'True_Odds_Calculator_3-way'!C84)</f>
        <v>3.42</v>
      </c>
      <c r="D83" s="4">
        <f t="shared" si="5"/>
        <v>5.6576765296325604E-2</v>
      </c>
      <c r="E83" s="4">
        <f t="shared" si="6"/>
        <v>2.0891938875989253</v>
      </c>
      <c r="F83" s="4">
        <f t="shared" si="7"/>
        <v>4.0353863855167083</v>
      </c>
      <c r="G83" s="4">
        <f t="shared" si="8"/>
        <v>3.6557893169393108</v>
      </c>
      <c r="I83" s="4">
        <f t="shared" si="9"/>
        <v>1.0565767652963256</v>
      </c>
    </row>
    <row r="84" spans="1:9" x14ac:dyDescent="0.2">
      <c r="A84" s="4">
        <f>IF('True_Odds_Calculator_3-way'!A85="","",'True_Odds_Calculator_3-way'!A85)</f>
        <v>2.96</v>
      </c>
      <c r="B84" s="4">
        <f>IF('True_Odds_Calculator_3-way'!B85="","",'True_Odds_Calculator_3-way'!B85)</f>
        <v>3.38</v>
      </c>
      <c r="C84" s="4">
        <f>IF('True_Odds_Calculator_3-way'!C85="","",'True_Odds_Calculator_3-way'!C85)</f>
        <v>2.37</v>
      </c>
      <c r="D84" s="4">
        <f t="shared" si="5"/>
        <v>5.5636754273560518E-2</v>
      </c>
      <c r="E84" s="4">
        <f t="shared" si="6"/>
        <v>3.131926911328772</v>
      </c>
      <c r="F84" s="4">
        <f t="shared" si="7"/>
        <v>3.6060413732355103</v>
      </c>
      <c r="G84" s="4">
        <f t="shared" si="8"/>
        <v>2.4789577174923063</v>
      </c>
      <c r="I84" s="4">
        <f t="shared" si="9"/>
        <v>1.0556367542735605</v>
      </c>
    </row>
    <row r="85" spans="1:9" x14ac:dyDescent="0.2">
      <c r="A85" s="4">
        <f>IF('True_Odds_Calculator_3-way'!A86="","",'True_Odds_Calculator_3-way'!A86)</f>
        <v>2.58</v>
      </c>
      <c r="B85" s="4">
        <f>IF('True_Odds_Calculator_3-way'!B86="","",'True_Odds_Calculator_3-way'!B86)</f>
        <v>3.26</v>
      </c>
      <c r="C85" s="4">
        <f>IF('True_Odds_Calculator_3-way'!C86="","",'True_Odds_Calculator_3-way'!C86)</f>
        <v>2.77</v>
      </c>
      <c r="D85" s="4">
        <f t="shared" si="5"/>
        <v>5.5356195807384712E-2</v>
      </c>
      <c r="E85" s="4">
        <f t="shared" si="6"/>
        <v>2.7089638212844847</v>
      </c>
      <c r="F85" s="4">
        <f t="shared" si="7"/>
        <v>3.468652388899399</v>
      </c>
      <c r="G85" s="4">
        <f t="shared" si="8"/>
        <v>2.919207160958682</v>
      </c>
      <c r="I85" s="4">
        <f t="shared" si="9"/>
        <v>1.0553561958073847</v>
      </c>
    </row>
    <row r="86" spans="1:9" x14ac:dyDescent="0.2">
      <c r="A86" s="4">
        <f>IF('True_Odds_Calculator_3-way'!A87="","",'True_Odds_Calculator_3-way'!A87)</f>
        <v>1.71</v>
      </c>
      <c r="B86" s="4">
        <f>IF('True_Odds_Calculator_3-way'!B87="","",'True_Odds_Calculator_3-way'!B87)</f>
        <v>3.76</v>
      </c>
      <c r="C86" s="4">
        <f>IF('True_Odds_Calculator_3-way'!C87="","",'True_Odds_Calculator_3-way'!C87)</f>
        <v>4.4000000000000004</v>
      </c>
      <c r="D86" s="4">
        <f t="shared" si="5"/>
        <v>7.8025495718664795E-2</v>
      </c>
      <c r="E86" s="4">
        <f t="shared" si="6"/>
        <v>1.7895912335865911</v>
      </c>
      <c r="F86" s="4">
        <f t="shared" si="7"/>
        <v>4.1675531705937345</v>
      </c>
      <c r="G86" s="4">
        <f t="shared" si="8"/>
        <v>4.9685928118472455</v>
      </c>
      <c r="I86" s="4">
        <f t="shared" si="9"/>
        <v>1.0780254957186648</v>
      </c>
    </row>
    <row r="87" spans="1:9" x14ac:dyDescent="0.2">
      <c r="A87" s="4">
        <f>IF('True_Odds_Calculator_3-way'!A88="","",'True_Odds_Calculator_3-way'!A88)</f>
        <v>3.35</v>
      </c>
      <c r="B87" s="4">
        <f>IF('True_Odds_Calculator_3-way'!B88="","",'True_Odds_Calculator_3-way'!B88)</f>
        <v>3.5</v>
      </c>
      <c r="C87" s="4">
        <f>IF('True_Odds_Calculator_3-way'!C88="","",'True_Odds_Calculator_3-way'!C88)</f>
        <v>2.29</v>
      </c>
      <c r="D87" s="4">
        <f t="shared" si="5"/>
        <v>2.0902971108276436E-2</v>
      </c>
      <c r="E87" s="4">
        <f t="shared" si="6"/>
        <v>3.4300633416724335</v>
      </c>
      <c r="F87" s="4">
        <f t="shared" si="7"/>
        <v>3.5874873347956311</v>
      </c>
      <c r="G87" s="4">
        <f t="shared" si="8"/>
        <v>2.3271315589902857</v>
      </c>
      <c r="I87" s="4">
        <f t="shared" si="9"/>
        <v>1.0209029711082764</v>
      </c>
    </row>
    <row r="88" spans="1:9" x14ac:dyDescent="0.2">
      <c r="A88" s="4">
        <f>IF('True_Odds_Calculator_3-way'!A89="","",'True_Odds_Calculator_3-way'!A89)</f>
        <v>2.84</v>
      </c>
      <c r="B88" s="4">
        <f>IF('True_Odds_Calculator_3-way'!B89="","",'True_Odds_Calculator_3-way'!B89)</f>
        <v>3.33</v>
      </c>
      <c r="C88" s="4">
        <f>IF('True_Odds_Calculator_3-way'!C89="","",'True_Odds_Calculator_3-way'!C89)</f>
        <v>2.71</v>
      </c>
      <c r="D88" s="4">
        <f t="shared" si="5"/>
        <v>2.1416666393538897E-2</v>
      </c>
      <c r="E88" s="4">
        <f t="shared" si="6"/>
        <v>2.8987709702438682</v>
      </c>
      <c r="F88" s="4">
        <f t="shared" si="7"/>
        <v>3.4110901393024204</v>
      </c>
      <c r="G88" s="4">
        <f t="shared" si="8"/>
        <v>2.7634630297722236</v>
      </c>
      <c r="I88" s="4">
        <f t="shared" si="9"/>
        <v>1.0214166663935389</v>
      </c>
    </row>
    <row r="89" spans="1:9" x14ac:dyDescent="0.2">
      <c r="A89" s="4">
        <f>IF('True_Odds_Calculator_3-way'!A90="","",'True_Odds_Calculator_3-way'!A90)</f>
        <v>1.38</v>
      </c>
      <c r="B89" s="4">
        <f>IF('True_Odds_Calculator_3-way'!B90="","",'True_Odds_Calculator_3-way'!B90)</f>
        <v>5.29</v>
      </c>
      <c r="C89" s="4">
        <f>IF('True_Odds_Calculator_3-way'!C90="","",'True_Odds_Calculator_3-way'!C90)</f>
        <v>8.98</v>
      </c>
      <c r="D89" s="4">
        <f t="shared" si="5"/>
        <v>2.5032172593862034E-2</v>
      </c>
      <c r="E89" s="4">
        <f t="shared" si="6"/>
        <v>1.3960755296617779</v>
      </c>
      <c r="F89" s="4">
        <f t="shared" si="7"/>
        <v>5.5342836357611285</v>
      </c>
      <c r="G89" s="4">
        <f t="shared" si="8"/>
        <v>9.7073696829887481</v>
      </c>
      <c r="I89" s="4">
        <f t="shared" si="9"/>
        <v>1.025032172593862</v>
      </c>
    </row>
    <row r="90" spans="1:9" x14ac:dyDescent="0.2">
      <c r="A90" s="4">
        <f>IF('True_Odds_Calculator_3-way'!A91="","",'True_Odds_Calculator_3-way'!A91)</f>
        <v>1.23</v>
      </c>
      <c r="B90" s="4">
        <f>IF('True_Odds_Calculator_3-way'!B91="","",'True_Odds_Calculator_3-way'!B91)</f>
        <v>7.11</v>
      </c>
      <c r="C90" s="4">
        <f>IF('True_Odds_Calculator_3-way'!C91="","",'True_Odds_Calculator_3-way'!C91)</f>
        <v>13.15</v>
      </c>
      <c r="D90" s="4">
        <f t="shared" si="5"/>
        <v>2.9700733547740832E-2</v>
      </c>
      <c r="E90" s="4">
        <f t="shared" si="6"/>
        <v>1.2451627209412854</v>
      </c>
      <c r="F90" s="4">
        <f t="shared" si="7"/>
        <v>7.6483747468153886</v>
      </c>
      <c r="G90" s="4">
        <f t="shared" si="8"/>
        <v>15.118213195754052</v>
      </c>
      <c r="I90" s="4">
        <f t="shared" si="9"/>
        <v>1.0297007335477408</v>
      </c>
    </row>
    <row r="91" spans="1:9" x14ac:dyDescent="0.2">
      <c r="A91" s="4">
        <f>IF('True_Odds_Calculator_3-way'!A92="","",'True_Odds_Calculator_3-way'!A92)</f>
        <v>2.88</v>
      </c>
      <c r="B91" s="4">
        <f>IF('True_Odds_Calculator_3-way'!B92="","",'True_Odds_Calculator_3-way'!B92)</f>
        <v>2.95</v>
      </c>
      <c r="C91" s="4">
        <f>IF('True_Odds_Calculator_3-way'!C92="","",'True_Odds_Calculator_3-way'!C92)</f>
        <v>2.8</v>
      </c>
      <c r="D91" s="4">
        <f t="shared" si="5"/>
        <v>4.3348130212536917E-2</v>
      </c>
      <c r="E91" s="4">
        <f t="shared" si="6"/>
        <v>3.0050528868827056</v>
      </c>
      <c r="F91" s="4">
        <f t="shared" si="7"/>
        <v>3.0813443404372909</v>
      </c>
      <c r="G91" s="4">
        <f t="shared" si="8"/>
        <v>2.91805959896634</v>
      </c>
      <c r="I91" s="4">
        <f t="shared" si="9"/>
        <v>1.0433481302125369</v>
      </c>
    </row>
    <row r="92" spans="1:9" x14ac:dyDescent="0.2">
      <c r="A92" s="4">
        <f>IF('True_Odds_Calculator_3-way'!A93="","",'True_Odds_Calculator_3-way'!A93)</f>
        <v>6.92</v>
      </c>
      <c r="B92" s="4">
        <f>IF('True_Odds_Calculator_3-way'!B93="","",'True_Odds_Calculator_3-way'!B93)</f>
        <v>4.63</v>
      </c>
      <c r="C92" s="4">
        <f>IF('True_Odds_Calculator_3-way'!C93="","",'True_Odds_Calculator_3-way'!C93)</f>
        <v>1.5</v>
      </c>
      <c r="D92" s="4">
        <f t="shared" si="5"/>
        <v>2.7158058569187293E-2</v>
      </c>
      <c r="E92" s="4">
        <f t="shared" si="6"/>
        <v>7.3824719147149471</v>
      </c>
      <c r="F92" s="4">
        <f t="shared" si="7"/>
        <v>4.8325512488771505</v>
      </c>
      <c r="G92" s="4">
        <f t="shared" si="8"/>
        <v>1.5206489364394982</v>
      </c>
      <c r="I92" s="4">
        <f t="shared" si="9"/>
        <v>1.0271580585691873</v>
      </c>
    </row>
    <row r="93" spans="1:9" x14ac:dyDescent="0.2">
      <c r="A93" s="4">
        <f>IF('True_Odds_Calculator_3-way'!A94="","",'True_Odds_Calculator_3-way'!A94)</f>
        <v>2.02</v>
      </c>
      <c r="B93" s="4">
        <f>IF('True_Odds_Calculator_3-way'!B94="","",'True_Odds_Calculator_3-way'!B94)</f>
        <v>3.77</v>
      </c>
      <c r="C93" s="4">
        <f>IF('True_Odds_Calculator_3-way'!C94="","",'True_Odds_Calculator_3-way'!C94)</f>
        <v>3.8</v>
      </c>
      <c r="D93" s="4">
        <f t="shared" si="5"/>
        <v>2.3459389077257642E-2</v>
      </c>
      <c r="E93" s="4">
        <f t="shared" si="6"/>
        <v>2.0524200030638937</v>
      </c>
      <c r="F93" s="4">
        <f t="shared" si="7"/>
        <v>3.8845180481379136</v>
      </c>
      <c r="G93" s="4">
        <f t="shared" si="8"/>
        <v>3.9163759985419975</v>
      </c>
      <c r="I93" s="4">
        <f t="shared" si="9"/>
        <v>1.0234593890772576</v>
      </c>
    </row>
    <row r="94" spans="1:9" x14ac:dyDescent="0.2">
      <c r="A94" s="4">
        <f>IF('True_Odds_Calculator_3-way'!A95="","",'True_Odds_Calculator_3-way'!A95)</f>
        <v>2.83</v>
      </c>
      <c r="B94" s="4">
        <f>IF('True_Odds_Calculator_3-way'!B95="","",'True_Odds_Calculator_3-way'!B95)</f>
        <v>3.26</v>
      </c>
      <c r="C94" s="4">
        <f>IF('True_Odds_Calculator_3-way'!C95="","",'True_Odds_Calculator_3-way'!C95)</f>
        <v>2.77</v>
      </c>
      <c r="D94" s="4">
        <f t="shared" si="5"/>
        <v>2.1116187041942514E-2</v>
      </c>
      <c r="E94" s="4">
        <f t="shared" si="6"/>
        <v>2.8875182168513196</v>
      </c>
      <c r="F94" s="4">
        <f t="shared" si="7"/>
        <v>3.3365615985540047</v>
      </c>
      <c r="G94" s="4">
        <f t="shared" si="8"/>
        <v>2.8250814013209493</v>
      </c>
      <c r="I94" s="4">
        <f t="shared" si="9"/>
        <v>1.0211161870419425</v>
      </c>
    </row>
    <row r="95" spans="1:9" x14ac:dyDescent="0.2">
      <c r="A95" s="4">
        <f>IF('True_Odds_Calculator_3-way'!A96="","",'True_Odds_Calculator_3-way'!A96)</f>
        <v>2.94</v>
      </c>
      <c r="B95" s="4">
        <f>IF('True_Odds_Calculator_3-way'!B96="","",'True_Odds_Calculator_3-way'!B96)</f>
        <v>3.24</v>
      </c>
      <c r="C95" s="4">
        <f>IF('True_Odds_Calculator_3-way'!C96="","",'True_Odds_Calculator_3-way'!C96)</f>
        <v>2.65</v>
      </c>
      <c r="D95" s="4">
        <f t="shared" si="5"/>
        <v>2.6136520296448307E-2</v>
      </c>
      <c r="E95" s="4">
        <f t="shared" si="6"/>
        <v>3.017284080477356</v>
      </c>
      <c r="F95" s="4">
        <f t="shared" si="7"/>
        <v>3.3341134950363753</v>
      </c>
      <c r="G95" s="4">
        <f t="shared" si="8"/>
        <v>2.7126271266581266</v>
      </c>
      <c r="I95" s="4">
        <f t="shared" si="9"/>
        <v>1.0261365202964483</v>
      </c>
    </row>
    <row r="96" spans="1:9" x14ac:dyDescent="0.2">
      <c r="A96" s="4">
        <f>IF('True_Odds_Calculator_3-way'!A97="","",'True_Odds_Calculator_3-way'!A97)</f>
        <v>2.83</v>
      </c>
      <c r="B96" s="4">
        <f>IF('True_Odds_Calculator_3-way'!B97="","",'True_Odds_Calculator_3-way'!B97)</f>
        <v>3.15</v>
      </c>
      <c r="C96" s="4">
        <f>IF('True_Odds_Calculator_3-way'!C97="","",'True_Odds_Calculator_3-way'!C97)</f>
        <v>2.81</v>
      </c>
      <c r="D96" s="4">
        <f t="shared" si="5"/>
        <v>2.6689094040677874E-2</v>
      </c>
      <c r="E96" s="4">
        <f t="shared" si="6"/>
        <v>2.9030902677109145</v>
      </c>
      <c r="F96" s="4">
        <f t="shared" si="7"/>
        <v>3.2408192563979874</v>
      </c>
      <c r="G96" s="4">
        <f t="shared" si="8"/>
        <v>2.8820476898417233</v>
      </c>
      <c r="I96" s="4">
        <f t="shared" si="9"/>
        <v>1.0266890940406779</v>
      </c>
    </row>
    <row r="97" spans="1:9" x14ac:dyDescent="0.2">
      <c r="A97" s="4">
        <f>IF('True_Odds_Calculator_3-way'!A98="","",'True_Odds_Calculator_3-way'!A98)</f>
        <v>3.67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2.29</v>
      </c>
      <c r="D97" s="4">
        <f t="shared" si="5"/>
        <v>2.7632124319739049E-2</v>
      </c>
      <c r="E97" s="4">
        <f t="shared" si="6"/>
        <v>3.7983983957473262</v>
      </c>
      <c r="F97" s="4">
        <f t="shared" si="7"/>
        <v>3.2335186076027229</v>
      </c>
      <c r="G97" s="4">
        <f t="shared" si="8"/>
        <v>2.3393426349739301</v>
      </c>
      <c r="I97" s="4">
        <f t="shared" si="9"/>
        <v>1.027632124319739</v>
      </c>
    </row>
    <row r="98" spans="1:9" x14ac:dyDescent="0.2">
      <c r="A98" s="4">
        <f>IF('True_Odds_Calculator_3-way'!A99="","",'True_Odds_Calculator_3-way'!A99)</f>
        <v>1.76</v>
      </c>
      <c r="B98" s="4">
        <f>IF('True_Odds_Calculator_3-way'!B99="","",'True_Odds_Calculator_3-way'!B99)</f>
        <v>3.65</v>
      </c>
      <c r="C98" s="4">
        <f>IF('True_Odds_Calculator_3-way'!C99="","",'True_Odds_Calculator_3-way'!C99)</f>
        <v>5.27</v>
      </c>
      <c r="D98" s="4">
        <f t="shared" si="5"/>
        <v>3.1907741604656259E-2</v>
      </c>
      <c r="E98" s="4">
        <f t="shared" si="6"/>
        <v>1.7935742909475954</v>
      </c>
      <c r="F98" s="4">
        <f t="shared" si="7"/>
        <v>3.7974199656164918</v>
      </c>
      <c r="G98" s="4">
        <f t="shared" si="8"/>
        <v>5.5829303124817917</v>
      </c>
      <c r="I98" s="4">
        <f t="shared" si="9"/>
        <v>1.0319077416046563</v>
      </c>
    </row>
    <row r="99" spans="1:9" x14ac:dyDescent="0.2">
      <c r="A99" s="4">
        <f>IF('True_Odds_Calculator_3-way'!A100="","",'True_Odds_Calculator_3-way'!A100)</f>
        <v>2.52</v>
      </c>
      <c r="B99" s="4">
        <f>IF('True_Odds_Calculator_3-way'!B100="","",'True_Odds_Calculator_3-way'!B100)</f>
        <v>3.27</v>
      </c>
      <c r="C99" s="4">
        <f>IF('True_Odds_Calculator_3-way'!C100="","",'True_Odds_Calculator_3-way'!C100)</f>
        <v>3.09</v>
      </c>
      <c r="D99" s="4">
        <f t="shared" si="5"/>
        <v>2.6260389848169474E-2</v>
      </c>
      <c r="E99" s="4">
        <f t="shared" si="6"/>
        <v>2.5768418521563521</v>
      </c>
      <c r="F99" s="4">
        <f t="shared" si="7"/>
        <v>3.3663580432982307</v>
      </c>
      <c r="G99" s="4">
        <f t="shared" si="8"/>
        <v>3.1759024495379617</v>
      </c>
      <c r="I99" s="4">
        <f t="shared" si="9"/>
        <v>1.0262603898481695</v>
      </c>
    </row>
    <row r="100" spans="1:9" x14ac:dyDescent="0.2">
      <c r="A100" s="4">
        <f>IF('True_Odds_Calculator_3-way'!A101="","",'True_Odds_Calculator_3-way'!A101)</f>
        <v>3.66</v>
      </c>
      <c r="B100" s="4">
        <f>IF('True_Odds_Calculator_3-way'!B101="","",'True_Odds_Calculator_3-way'!B101)</f>
        <v>3.22</v>
      </c>
      <c r="C100" s="4">
        <f>IF('True_Odds_Calculator_3-way'!C101="","",'True_Odds_Calculator_3-way'!C101)</f>
        <v>2.25</v>
      </c>
      <c r="D100" s="4">
        <f t="shared" si="5"/>
        <v>2.822749437147154E-2</v>
      </c>
      <c r="E100" s="4">
        <f t="shared" si="6"/>
        <v>3.7905367736401971</v>
      </c>
      <c r="F100" s="4">
        <f t="shared" si="7"/>
        <v>3.3206060985536285</v>
      </c>
      <c r="G100" s="4">
        <f t="shared" si="8"/>
        <v>2.298664146952504</v>
      </c>
      <c r="I100" s="4">
        <f t="shared" si="9"/>
        <v>1.0282274943714715</v>
      </c>
    </row>
    <row r="101" spans="1:9" x14ac:dyDescent="0.2">
      <c r="A101" s="4">
        <f>IF('True_Odds_Calculator_3-way'!A102="","",'True_Odds_Calculator_3-way'!A102)</f>
        <v>6.17</v>
      </c>
      <c r="B101" s="4">
        <f>IF('True_Odds_Calculator_3-way'!B102="","",'True_Odds_Calculator_3-way'!B102)</f>
        <v>4.3899999999999997</v>
      </c>
      <c r="C101" s="4">
        <f>IF('True_Odds_Calculator_3-way'!C102="","",'True_Odds_Calculator_3-way'!C102)</f>
        <v>1.56</v>
      </c>
      <c r="D101" s="4">
        <f t="shared" si="5"/>
        <v>3.0890628122439034E-2</v>
      </c>
      <c r="E101" s="4">
        <f t="shared" si="6"/>
        <v>6.5885841152835907</v>
      </c>
      <c r="F101" s="4">
        <f t="shared" si="7"/>
        <v>4.5978373561605785</v>
      </c>
      <c r="G101" s="4">
        <f t="shared" si="8"/>
        <v>1.585467566274791</v>
      </c>
      <c r="I101" s="4">
        <f t="shared" si="9"/>
        <v>1.030890628122439</v>
      </c>
    </row>
    <row r="102" spans="1:9" x14ac:dyDescent="0.2">
      <c r="A102" s="4">
        <f>IF('True_Odds_Calculator_3-way'!A103="","",'True_Odds_Calculator_3-way'!A103)</f>
        <v>1.06</v>
      </c>
      <c r="B102" s="4">
        <f>IF('True_Odds_Calculator_3-way'!B103="","",'True_Odds_Calculator_3-way'!B103)</f>
        <v>15.2</v>
      </c>
      <c r="C102" s="4">
        <f>IF('True_Odds_Calculator_3-way'!C103="","",'True_Odds_Calculator_3-way'!C103)</f>
        <v>47.04</v>
      </c>
      <c r="D102" s="4">
        <f t="shared" si="5"/>
        <v>3.0444203500665346E-2</v>
      </c>
      <c r="E102" s="4">
        <f t="shared" si="6"/>
        <v>1.0715263574909359</v>
      </c>
      <c r="F102" s="4">
        <f t="shared" si="7"/>
        <v>17.972227421500722</v>
      </c>
      <c r="G102" s="4">
        <f t="shared" si="8"/>
        <v>90.005472233481782</v>
      </c>
      <c r="I102" s="4">
        <f t="shared" si="9"/>
        <v>1.0304442035006653</v>
      </c>
    </row>
    <row r="103" spans="1:9" x14ac:dyDescent="0.2">
      <c r="A103" s="4">
        <f>IF('True_Odds_Calculator_3-way'!A104="","",'True_Odds_Calculator_3-way'!A104)</f>
        <v>1.65</v>
      </c>
      <c r="B103" s="4">
        <f>IF('True_Odds_Calculator_3-way'!B104="","",'True_Odds_Calculator_3-way'!B104)</f>
        <v>4.3499999999999996</v>
      </c>
      <c r="C103" s="4">
        <f>IF('True_Odds_Calculator_3-way'!C104="","",'True_Odds_Calculator_3-way'!C104)</f>
        <v>5.13</v>
      </c>
      <c r="D103" s="4">
        <f t="shared" si="5"/>
        <v>3.0877437411012787E-2</v>
      </c>
      <c r="E103" s="4">
        <f t="shared" si="6"/>
        <v>1.6785053694694121</v>
      </c>
      <c r="F103" s="4">
        <f t="shared" si="7"/>
        <v>4.5538879664585785</v>
      </c>
      <c r="G103" s="4">
        <f t="shared" si="8"/>
        <v>5.4159652277516086</v>
      </c>
      <c r="I103" s="4">
        <f t="shared" si="9"/>
        <v>1.0308774374110128</v>
      </c>
    </row>
    <row r="104" spans="1:9" x14ac:dyDescent="0.2">
      <c r="A104" s="4">
        <f>IF('True_Odds_Calculator_3-way'!A105="","",'True_Odds_Calculator_3-way'!A105)</f>
        <v>1.22</v>
      </c>
      <c r="B104" s="4">
        <f>IF('True_Odds_Calculator_3-way'!B105="","",'True_Odds_Calculator_3-way'!B105)</f>
        <v>6.93</v>
      </c>
      <c r="C104" s="4">
        <f>IF('True_Odds_Calculator_3-way'!C105="","",'True_Odds_Calculator_3-way'!C105)</f>
        <v>13.42</v>
      </c>
      <c r="D104" s="4">
        <f t="shared" si="5"/>
        <v>3.8487923733825369E-2</v>
      </c>
      <c r="E104" s="4">
        <f t="shared" si="6"/>
        <v>1.2393987666507043</v>
      </c>
      <c r="F104" s="4">
        <f t="shared" si="7"/>
        <v>7.6062496251424454</v>
      </c>
      <c r="G104" s="4">
        <f t="shared" si="8"/>
        <v>16.211044356385017</v>
      </c>
      <c r="I104" s="4">
        <f t="shared" si="9"/>
        <v>1.0384879237338254</v>
      </c>
    </row>
    <row r="105" spans="1:9" x14ac:dyDescent="0.2">
      <c r="A105" s="4">
        <f>IF('True_Odds_Calculator_3-way'!A106="","",'True_Odds_Calculator_3-way'!A106)</f>
        <v>1.3</v>
      </c>
      <c r="B105" s="4">
        <f>IF('True_Odds_Calculator_3-way'!B106="","",'True_Odds_Calculator_3-way'!B106)</f>
        <v>5.8</v>
      </c>
      <c r="C105" s="4">
        <f>IF('True_Odds_Calculator_3-way'!C106="","",'True_Odds_Calculator_3-way'!C106)</f>
        <v>10.77</v>
      </c>
      <c r="D105" s="4">
        <f t="shared" si="5"/>
        <v>3.4495073012026145E-2</v>
      </c>
      <c r="E105" s="4">
        <f t="shared" si="6"/>
        <v>1.3197271025283213</v>
      </c>
      <c r="F105" s="4">
        <f t="shared" si="7"/>
        <v>6.2144442347035067</v>
      </c>
      <c r="G105" s="4">
        <f t="shared" si="8"/>
        <v>12.292237673320278</v>
      </c>
      <c r="I105" s="4">
        <f t="shared" si="9"/>
        <v>1.0344950730120261</v>
      </c>
    </row>
    <row r="106" spans="1:9" x14ac:dyDescent="0.2">
      <c r="A106" s="4">
        <f>IF('True_Odds_Calculator_3-way'!A107="","",'True_Odds_Calculator_3-way'!A107)</f>
        <v>2.14</v>
      </c>
      <c r="B106" s="4">
        <f>IF('True_Odds_Calculator_3-way'!B107="","",'True_Odds_Calculator_3-way'!B107)</f>
        <v>3.56</v>
      </c>
      <c r="C106" s="4">
        <f>IF('True_Odds_Calculator_3-way'!C107="","",'True_Odds_Calculator_3-way'!C107)</f>
        <v>3.58</v>
      </c>
      <c r="D106" s="4">
        <f t="shared" si="5"/>
        <v>2.7518204969210203E-2</v>
      </c>
      <c r="E106" s="4">
        <f t="shared" si="6"/>
        <v>2.1828485595084737</v>
      </c>
      <c r="F106" s="4">
        <f t="shared" si="7"/>
        <v>3.6801759109132561</v>
      </c>
      <c r="G106" s="4">
        <f t="shared" si="8"/>
        <v>3.7015530472472071</v>
      </c>
      <c r="I106" s="4">
        <f t="shared" si="9"/>
        <v>1.0275182049692102</v>
      </c>
    </row>
    <row r="107" spans="1:9" x14ac:dyDescent="0.2">
      <c r="A107" s="4">
        <f>IF('True_Odds_Calculator_3-way'!A108="","",'True_Odds_Calculator_3-way'!A108)</f>
        <v>5.28</v>
      </c>
      <c r="B107" s="4">
        <f>IF('True_Odds_Calculator_3-way'!B108="","",'True_Odds_Calculator_3-way'!B108)</f>
        <v>4.0999999999999996</v>
      </c>
      <c r="C107" s="4">
        <f>IF('True_Odds_Calculator_3-way'!C108="","",'True_Odds_Calculator_3-way'!C108)</f>
        <v>1.68</v>
      </c>
      <c r="D107" s="4">
        <f t="shared" si="5"/>
        <v>2.8534473656424808E-2</v>
      </c>
      <c r="E107" s="4">
        <f t="shared" si="6"/>
        <v>5.559186069262374</v>
      </c>
      <c r="F107" s="4">
        <f t="shared" si="7"/>
        <v>4.266376365479184</v>
      </c>
      <c r="G107" s="4">
        <f t="shared" si="8"/>
        <v>1.7072811669095225</v>
      </c>
      <c r="I107" s="4">
        <f t="shared" si="9"/>
        <v>1.0285344736564248</v>
      </c>
    </row>
    <row r="108" spans="1:9" x14ac:dyDescent="0.2">
      <c r="A108" s="4">
        <f>IF('True_Odds_Calculator_3-way'!A109="","",'True_Odds_Calculator_3-way'!A109)</f>
        <v>3.34</v>
      </c>
      <c r="B108" s="4">
        <f>IF('True_Odds_Calculator_3-way'!B109="","",'True_Odds_Calculator_3-way'!B109)</f>
        <v>3.37</v>
      </c>
      <c r="C108" s="4">
        <f>IF('True_Odds_Calculator_3-way'!C109="","",'True_Odds_Calculator_3-way'!C109)</f>
        <v>2.31</v>
      </c>
      <c r="D108" s="4">
        <f t="shared" si="5"/>
        <v>2.9037535549733651E-2</v>
      </c>
      <c r="E108" s="4">
        <f t="shared" si="6"/>
        <v>3.4515843950939984</v>
      </c>
      <c r="F108" s="4">
        <f t="shared" si="7"/>
        <v>3.4836320057551182</v>
      </c>
      <c r="G108" s="4">
        <f t="shared" si="8"/>
        <v>2.362830291819455</v>
      </c>
      <c r="I108" s="4">
        <f t="shared" si="9"/>
        <v>1.0290375355497337</v>
      </c>
    </row>
    <row r="109" spans="1:9" x14ac:dyDescent="0.2">
      <c r="A109" s="4">
        <f>IF('True_Odds_Calculator_3-way'!A110="","",'True_Odds_Calculator_3-way'!A110)</f>
        <v>12.42</v>
      </c>
      <c r="B109" s="4">
        <f>IF('True_Odds_Calculator_3-way'!B110="","",'True_Odds_Calculator_3-way'!B110)</f>
        <v>5.71</v>
      </c>
      <c r="C109" s="4">
        <f>IF('True_Odds_Calculator_3-way'!C110="","",'True_Odds_Calculator_3-way'!C110)</f>
        <v>1.28</v>
      </c>
      <c r="D109" s="4">
        <f t="shared" si="5"/>
        <v>3.6896646417985846E-2</v>
      </c>
      <c r="E109" s="4">
        <f t="shared" si="6"/>
        <v>14.659228116170581</v>
      </c>
      <c r="F109" s="4">
        <f t="shared" si="7"/>
        <v>6.1412814181362698</v>
      </c>
      <c r="G109" s="4">
        <f t="shared" si="8"/>
        <v>1.3004727826940921</v>
      </c>
      <c r="I109" s="4">
        <f t="shared" si="9"/>
        <v>1.0368966464179858</v>
      </c>
    </row>
    <row r="110" spans="1:9" x14ac:dyDescent="0.2">
      <c r="A110" s="4">
        <f>IF('True_Odds_Calculator_3-way'!A111="","",'True_Odds_Calculator_3-way'!A111)</f>
        <v>1.61</v>
      </c>
      <c r="B110" s="4">
        <f>IF('True_Odds_Calculator_3-way'!B111="","",'True_Odds_Calculator_3-way'!B111)</f>
        <v>3.74</v>
      </c>
      <c r="C110" s="4">
        <f>IF('True_Odds_Calculator_3-way'!C111="","",'True_Odds_Calculator_3-way'!C111)</f>
        <v>7.06</v>
      </c>
      <c r="D110" s="4">
        <f t="shared" si="5"/>
        <v>3.0140751056830117E-2</v>
      </c>
      <c r="E110" s="4">
        <f t="shared" si="6"/>
        <v>1.6364707928785605</v>
      </c>
      <c r="F110" s="4">
        <f t="shared" si="7"/>
        <v>3.8860189885675398</v>
      </c>
      <c r="G110" s="4">
        <f t="shared" si="8"/>
        <v>7.5990069406426191</v>
      </c>
      <c r="I110" s="4">
        <f t="shared" si="9"/>
        <v>1.0301407510568301</v>
      </c>
    </row>
    <row r="111" spans="1:9" x14ac:dyDescent="0.2">
      <c r="A111" s="4">
        <f>IF('True_Odds_Calculator_3-way'!A112="","",'True_Odds_Calculator_3-way'!A112)</f>
        <v>1.77</v>
      </c>
      <c r="B111" s="4">
        <f>IF('True_Odds_Calculator_3-way'!B112="","",'True_Odds_Calculator_3-way'!B112)</f>
        <v>3.89</v>
      </c>
      <c r="C111" s="4">
        <f>IF('True_Odds_Calculator_3-way'!C112="","",'True_Odds_Calculator_3-way'!C112)</f>
        <v>4.79</v>
      </c>
      <c r="D111" s="4">
        <f t="shared" si="5"/>
        <v>3.0809427376171428E-2</v>
      </c>
      <c r="E111" s="4">
        <f t="shared" si="6"/>
        <v>1.8027699630489755</v>
      </c>
      <c r="F111" s="4">
        <f t="shared" si="7"/>
        <v>4.0518704307466225</v>
      </c>
      <c r="G111" s="4">
        <f t="shared" si="8"/>
        <v>5.0378225079528631</v>
      </c>
      <c r="I111" s="4">
        <f t="shared" si="9"/>
        <v>1.0308094273761714</v>
      </c>
    </row>
    <row r="112" spans="1:9" x14ac:dyDescent="0.2">
      <c r="A112" s="4">
        <f>IF('True_Odds_Calculator_3-way'!A113="","",'True_Odds_Calculator_3-way'!A113)</f>
        <v>2.13</v>
      </c>
      <c r="B112" s="4">
        <f>IF('True_Odds_Calculator_3-way'!B113="","",'True_Odds_Calculator_3-way'!B113)</f>
        <v>3.3</v>
      </c>
      <c r="C112" s="4">
        <f>IF('True_Odds_Calculator_3-way'!C113="","",'True_Odds_Calculator_3-way'!C113)</f>
        <v>3.54</v>
      </c>
      <c r="D112" s="4">
        <f t="shared" si="5"/>
        <v>5.499974681163522E-2</v>
      </c>
      <c r="E112" s="4">
        <f t="shared" si="6"/>
        <v>2.216556117949513</v>
      </c>
      <c r="F112" s="4">
        <f t="shared" si="7"/>
        <v>3.5125056112207478</v>
      </c>
      <c r="G112" s="4">
        <f t="shared" si="8"/>
        <v>3.7856901603877797</v>
      </c>
      <c r="I112" s="4">
        <f t="shared" si="9"/>
        <v>1.0549997468116352</v>
      </c>
    </row>
    <row r="113" spans="1:9" x14ac:dyDescent="0.2">
      <c r="A113" s="4">
        <f>IF('True_Odds_Calculator_3-way'!A114="","",'True_Odds_Calculator_3-way'!A114)</f>
        <v>2.5</v>
      </c>
      <c r="B113" s="4">
        <f>IF('True_Odds_Calculator_3-way'!B114="","",'True_Odds_Calculator_3-way'!B114)</f>
        <v>3.19</v>
      </c>
      <c r="C113" s="4">
        <f>IF('True_Odds_Calculator_3-way'!C114="","",'True_Odds_Calculator_3-way'!C114)</f>
        <v>2.94</v>
      </c>
      <c r="D113" s="4">
        <f t="shared" si="5"/>
        <v>5.3615678246220044E-2</v>
      </c>
      <c r="E113" s="4">
        <f t="shared" si="6"/>
        <v>2.6169234375174391</v>
      </c>
      <c r="F113" s="4">
        <f t="shared" si="7"/>
        <v>3.3828614575167482</v>
      </c>
      <c r="G113" s="4">
        <f t="shared" si="8"/>
        <v>3.1030443931727243</v>
      </c>
      <c r="I113" s="4">
        <f t="shared" si="9"/>
        <v>1.05361567824622</v>
      </c>
    </row>
    <row r="114" spans="1:9" x14ac:dyDescent="0.2">
      <c r="A114" s="4">
        <f>IF('True_Odds_Calculator_3-way'!A115="","",'True_Odds_Calculator_3-way'!A115)</f>
        <v>1.68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4.95</v>
      </c>
      <c r="D114" s="4">
        <f t="shared" si="5"/>
        <v>6.1808561808561757E-2</v>
      </c>
      <c r="E114" s="4">
        <f t="shared" si="6"/>
        <v>1.740234375</v>
      </c>
      <c r="F114" s="4">
        <f t="shared" si="7"/>
        <v>4.0992441669405189</v>
      </c>
      <c r="G114" s="4">
        <f t="shared" si="8"/>
        <v>5.5121520106053916</v>
      </c>
      <c r="I114" s="4">
        <f t="shared" si="9"/>
        <v>1.0618085618085618</v>
      </c>
    </row>
    <row r="115" spans="1:9" x14ac:dyDescent="0.2">
      <c r="A115" s="4">
        <f>IF('True_Odds_Calculator_3-way'!A116="","",'True_Odds_Calculator_3-way'!A116)</f>
        <v>1.79</v>
      </c>
      <c r="B115" s="4">
        <f>IF('True_Odds_Calculator_3-way'!B116="","",'True_Odds_Calculator_3-way'!B116)</f>
        <v>3.95</v>
      </c>
      <c r="C115" s="4">
        <f>IF('True_Odds_Calculator_3-way'!C116="","",'True_Odds_Calculator_3-way'!C116)</f>
        <v>3.74</v>
      </c>
      <c r="D115" s="4">
        <f t="shared" si="5"/>
        <v>7.9203453983505145E-2</v>
      </c>
      <c r="E115" s="4">
        <f t="shared" si="6"/>
        <v>1.8787878716112441</v>
      </c>
      <c r="F115" s="4">
        <f t="shared" si="7"/>
        <v>4.4098826140103844</v>
      </c>
      <c r="G115" s="4">
        <f t="shared" si="8"/>
        <v>4.1497473200652601</v>
      </c>
      <c r="I115" s="4">
        <f t="shared" si="9"/>
        <v>1.0792034539835051</v>
      </c>
    </row>
    <row r="116" spans="1:9" x14ac:dyDescent="0.2">
      <c r="A116" s="4">
        <f>IF('True_Odds_Calculator_3-way'!A117="","",'True_Odds_Calculator_3-way'!A117)</f>
        <v>2.5099999999999998</v>
      </c>
      <c r="B116" s="4">
        <f>IF('True_Odds_Calculator_3-way'!B117="","",'True_Odds_Calculator_3-way'!B117)</f>
        <v>3.45</v>
      </c>
      <c r="C116" s="4">
        <f>IF('True_Odds_Calculator_3-way'!C117="","",'True_Odds_Calculator_3-way'!C117)</f>
        <v>2.57</v>
      </c>
      <c r="D116" s="4">
        <f t="shared" si="5"/>
        <v>7.7366505331518898E-2</v>
      </c>
      <c r="E116" s="4">
        <f t="shared" si="6"/>
        <v>2.6837169330061057</v>
      </c>
      <c r="F116" s="4">
        <f t="shared" si="7"/>
        <v>3.7869286510195654</v>
      </c>
      <c r="G116" s="4">
        <f t="shared" si="8"/>
        <v>2.7524231949792042</v>
      </c>
      <c r="I116" s="4">
        <f t="shared" si="9"/>
        <v>1.0773665053315189</v>
      </c>
    </row>
    <row r="117" spans="1:9" x14ac:dyDescent="0.2">
      <c r="A117" s="4">
        <f>IF('True_Odds_Calculator_3-way'!A118="","",'True_Odds_Calculator_3-way'!A118)</f>
        <v>2.11</v>
      </c>
      <c r="B117" s="4">
        <f>IF('True_Odds_Calculator_3-way'!B118="","",'True_Odds_Calculator_3-way'!B118)</f>
        <v>3.37</v>
      </c>
      <c r="C117" s="4">
        <f>IF('True_Odds_Calculator_3-way'!C118="","",'True_Odds_Calculator_3-way'!C118)</f>
        <v>3.25</v>
      </c>
      <c r="D117" s="4">
        <f t="shared" si="5"/>
        <v>7.8361862025917661E-2</v>
      </c>
      <c r="E117" s="4">
        <f t="shared" si="6"/>
        <v>2.233074823873487</v>
      </c>
      <c r="F117" s="4">
        <f t="shared" si="7"/>
        <v>3.6952827787645761</v>
      </c>
      <c r="G117" s="4">
        <f t="shared" si="8"/>
        <v>3.5514934423773159</v>
      </c>
      <c r="I117" s="4">
        <f t="shared" si="9"/>
        <v>1.0783618620259177</v>
      </c>
    </row>
    <row r="118" spans="1:9" x14ac:dyDescent="0.2">
      <c r="A118" s="4">
        <f>IF('True_Odds_Calculator_3-way'!A119="","",'True_Odds_Calculator_3-way'!A119)</f>
        <v>2.8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2.4900000000000002</v>
      </c>
      <c r="D118" s="4">
        <f t="shared" si="5"/>
        <v>7.8238100737042071E-2</v>
      </c>
      <c r="E118" s="4">
        <f t="shared" si="6"/>
        <v>3.0205686507555671</v>
      </c>
      <c r="F118" s="4">
        <f t="shared" si="7"/>
        <v>3.408206506856803</v>
      </c>
      <c r="G118" s="4">
        <f t="shared" si="8"/>
        <v>2.6629239533920748</v>
      </c>
      <c r="I118" s="4">
        <f t="shared" si="9"/>
        <v>1.0782381007370421</v>
      </c>
    </row>
    <row r="119" spans="1:9" x14ac:dyDescent="0.2">
      <c r="A119" s="4">
        <f>IF('True_Odds_Calculator_3-way'!A120="","",'True_Odds_Calculator_3-way'!A120)</f>
        <v>1.5</v>
      </c>
      <c r="B119" s="4">
        <f>IF('True_Odds_Calculator_3-way'!B120="","",'True_Odds_Calculator_3-way'!B120)</f>
        <v>4.38</v>
      </c>
      <c r="C119" s="4">
        <f>IF('True_Odds_Calculator_3-way'!C120="","",'True_Odds_Calculator_3-way'!C120)</f>
        <v>5.47</v>
      </c>
      <c r="D119" s="4">
        <f t="shared" si="5"/>
        <v>7.7792525439716709E-2</v>
      </c>
      <c r="E119" s="4">
        <f t="shared" si="6"/>
        <v>1.56070561565487</v>
      </c>
      <c r="F119" s="4">
        <f t="shared" si="7"/>
        <v>4.9412080130893283</v>
      </c>
      <c r="G119" s="4">
        <f t="shared" si="8"/>
        <v>6.3741153934836188</v>
      </c>
      <c r="I119" s="4">
        <f t="shared" si="9"/>
        <v>1.0777925254397167</v>
      </c>
    </row>
    <row r="120" spans="1:9" x14ac:dyDescent="0.2">
      <c r="A120" s="4">
        <f>IF('True_Odds_Calculator_3-way'!A121="","",'True_Odds_Calculator_3-way'!A121)</f>
        <v>2.0299999999999998</v>
      </c>
      <c r="B120" s="4">
        <f>IF('True_Odds_Calculator_3-way'!B121="","",'True_Odds_Calculator_3-way'!B121)</f>
        <v>3.71</v>
      </c>
      <c r="C120" s="4">
        <f>IF('True_Odds_Calculator_3-way'!C121="","",'True_Odds_Calculator_3-way'!C121)</f>
        <v>3.16</v>
      </c>
      <c r="D120" s="4">
        <f t="shared" si="5"/>
        <v>7.8608312616696541E-2</v>
      </c>
      <c r="E120" s="4">
        <f t="shared" si="6"/>
        <v>2.1440452506798198</v>
      </c>
      <c r="F120" s="4">
        <f t="shared" si="7"/>
        <v>4.1094932037145071</v>
      </c>
      <c r="G120" s="4">
        <f t="shared" si="8"/>
        <v>3.4452710471807606</v>
      </c>
      <c r="I120" s="4">
        <f t="shared" si="9"/>
        <v>1.0786083126166965</v>
      </c>
    </row>
    <row r="121" spans="1:9" x14ac:dyDescent="0.2">
      <c r="A121" s="4">
        <f>IF('True_Odds_Calculator_3-way'!A122="","",'True_Odds_Calculator_3-way'!A122)</f>
        <v>1.6</v>
      </c>
      <c r="B121" s="4">
        <f>IF('True_Odds_Calculator_3-way'!B122="","",'True_Odds_Calculator_3-way'!B122)</f>
        <v>3.87</v>
      </c>
      <c r="C121" s="4">
        <f>IF('True_Odds_Calculator_3-way'!C122="","",'True_Odds_Calculator_3-way'!C122)</f>
        <v>4.51</v>
      </c>
      <c r="D121" s="4">
        <f t="shared" si="5"/>
        <v>0.10512742283871046</v>
      </c>
      <c r="E121" s="4">
        <f t="shared" si="6"/>
        <v>1.6950372804870057</v>
      </c>
      <c r="F121" s="4">
        <f t="shared" si="7"/>
        <v>4.4771683958397244</v>
      </c>
      <c r="G121" s="4">
        <f t="shared" si="8"/>
        <v>5.3565589230842017</v>
      </c>
      <c r="I121" s="4">
        <f t="shared" si="9"/>
        <v>1.1051274228387105</v>
      </c>
    </row>
    <row r="122" spans="1:9" x14ac:dyDescent="0.2">
      <c r="A122" s="4">
        <f>IF('True_Odds_Calculator_3-way'!A123="","",'True_Odds_Calculator_3-way'!A123)</f>
        <v>1.37</v>
      </c>
      <c r="B122" s="4">
        <f>IF('True_Odds_Calculator_3-way'!B123="","",'True_Odds_Calculator_3-way'!B123)</f>
        <v>4.74</v>
      </c>
      <c r="C122" s="4">
        <f>IF('True_Odds_Calculator_3-way'!C123="","",'True_Odds_Calculator_3-way'!C123)</f>
        <v>7.28</v>
      </c>
      <c r="D122" s="4">
        <f t="shared" si="5"/>
        <v>7.8260108796928574E-2</v>
      </c>
      <c r="E122" s="4">
        <f t="shared" si="6"/>
        <v>1.4207768350228365</v>
      </c>
      <c r="F122" s="4">
        <f t="shared" si="7"/>
        <v>5.4088038532685028</v>
      </c>
      <c r="G122" s="4">
        <f t="shared" si="8"/>
        <v>8.9866690863523644</v>
      </c>
      <c r="I122" s="4">
        <f t="shared" si="9"/>
        <v>1.0782601087969286</v>
      </c>
    </row>
    <row r="123" spans="1:9" x14ac:dyDescent="0.2">
      <c r="A123" s="4">
        <f>IF('True_Odds_Calculator_3-way'!A124="","",'True_Odds_Calculator_3-way'!A124)</f>
        <v>2.68</v>
      </c>
      <c r="B123" s="4">
        <f>IF('True_Odds_Calculator_3-way'!B124="","",'True_Odds_Calculator_3-way'!B124)</f>
        <v>3.6</v>
      </c>
      <c r="C123" s="4">
        <f>IF('True_Odds_Calculator_3-way'!C124="","",'True_Odds_Calculator_3-way'!C124)</f>
        <v>2.34</v>
      </c>
      <c r="D123" s="4">
        <f t="shared" si="5"/>
        <v>7.826253348641421E-2</v>
      </c>
      <c r="E123" s="4">
        <f t="shared" si="6"/>
        <v>2.8814556147766961</v>
      </c>
      <c r="F123" s="4">
        <f t="shared" si="7"/>
        <v>3.973137354282819</v>
      </c>
      <c r="G123" s="4">
        <f t="shared" si="8"/>
        <v>2.4921316165951364</v>
      </c>
      <c r="I123" s="4">
        <f t="shared" si="9"/>
        <v>1.0782625334864142</v>
      </c>
    </row>
    <row r="124" spans="1:9" x14ac:dyDescent="0.2">
      <c r="A124" s="4">
        <f>IF('True_Odds_Calculator_3-way'!A125="","",'True_Odds_Calculator_3-way'!A125)</f>
        <v>1.48</v>
      </c>
      <c r="B124" s="4">
        <f>IF('True_Odds_Calculator_3-way'!B125="","",'True_Odds_Calculator_3-way'!B125)</f>
        <v>4.01</v>
      </c>
      <c r="C124" s="4">
        <f>IF('True_Odds_Calculator_3-way'!C125="","",'True_Odds_Calculator_3-way'!C125)</f>
        <v>5.47</v>
      </c>
      <c r="D124" s="4">
        <f t="shared" si="5"/>
        <v>0.10786759076911201</v>
      </c>
      <c r="E124" s="4">
        <f t="shared" si="6"/>
        <v>1.5631843521294762</v>
      </c>
      <c r="F124" s="4">
        <f t="shared" si="7"/>
        <v>4.6855812175824783</v>
      </c>
      <c r="G124" s="4">
        <f t="shared" si="8"/>
        <v>6.809229558482004</v>
      </c>
      <c r="I124" s="4">
        <f t="shared" si="9"/>
        <v>1.107867590769112</v>
      </c>
    </row>
    <row r="125" spans="1:9" x14ac:dyDescent="0.2">
      <c r="A125" s="4">
        <f>IF('True_Odds_Calculator_3-way'!A126="","",'True_Odds_Calculator_3-way'!A126)</f>
        <v>7.51</v>
      </c>
      <c r="B125" s="4">
        <f>IF('True_Odds_Calculator_3-way'!B126="","",'True_Odds_Calculator_3-way'!B126)</f>
        <v>3.99</v>
      </c>
      <c r="C125" s="4">
        <f>IF('True_Odds_Calculator_3-way'!C126="","",'True_Odds_Calculator_3-way'!C126)</f>
        <v>1.56</v>
      </c>
      <c r="D125" s="4">
        <f t="shared" si="5"/>
        <v>2.4807999718645224E-2</v>
      </c>
      <c r="E125" s="4">
        <f t="shared" si="6"/>
        <v>8.0072732280799386</v>
      </c>
      <c r="F125" s="4">
        <f t="shared" si="7"/>
        <v>4.1261405194858396</v>
      </c>
      <c r="G125" s="4">
        <f t="shared" si="8"/>
        <v>1.5803872481316399</v>
      </c>
      <c r="I125" s="4">
        <f t="shared" si="9"/>
        <v>1.0248079997186452</v>
      </c>
    </row>
    <row r="126" spans="1:9" x14ac:dyDescent="0.2">
      <c r="A126" s="4">
        <f>IF('True_Odds_Calculator_3-way'!A127="","",'True_Odds_Calculator_3-way'!A127)</f>
        <v>2.71</v>
      </c>
      <c r="B126" s="4">
        <f>IF('True_Odds_Calculator_3-way'!B127="","",'True_Odds_Calculator_3-way'!B127)</f>
        <v>3.25</v>
      </c>
      <c r="C126" s="4">
        <f>IF('True_Odds_Calculator_3-way'!C127="","",'True_Odds_Calculator_3-way'!C127)</f>
        <v>2.89</v>
      </c>
      <c r="D126" s="4">
        <f t="shared" si="5"/>
        <v>2.27167589748829E-2</v>
      </c>
      <c r="E126" s="4">
        <f t="shared" si="6"/>
        <v>2.7667764823532504</v>
      </c>
      <c r="F126" s="4">
        <f t="shared" si="7"/>
        <v>3.3319999258207988</v>
      </c>
      <c r="G126" s="4">
        <f t="shared" si="8"/>
        <v>2.9546592040210071</v>
      </c>
      <c r="I126" s="4">
        <f t="shared" si="9"/>
        <v>1.0227167589748829</v>
      </c>
    </row>
    <row r="127" spans="1:9" x14ac:dyDescent="0.2">
      <c r="A127" s="4">
        <f>IF('True_Odds_Calculator_3-way'!A128="","",'True_Odds_Calculator_3-way'!A128)</f>
        <v>1.63</v>
      </c>
      <c r="B127" s="4">
        <f>IF('True_Odds_Calculator_3-way'!B128="","",'True_Odds_Calculator_3-way'!B128)</f>
        <v>3.9</v>
      </c>
      <c r="C127" s="4">
        <f>IF('True_Odds_Calculator_3-way'!C128="","",'True_Odds_Calculator_3-way'!C128)</f>
        <v>6.38</v>
      </c>
      <c r="D127" s="4">
        <f t="shared" si="5"/>
        <v>2.6647000837819457E-2</v>
      </c>
      <c r="E127" s="4">
        <f t="shared" si="6"/>
        <v>1.6539461697002089</v>
      </c>
      <c r="F127" s="4">
        <f t="shared" si="7"/>
        <v>4.0399482559286204</v>
      </c>
      <c r="G127" s="4">
        <f t="shared" si="8"/>
        <v>6.7632696803714891</v>
      </c>
      <c r="I127" s="4">
        <f t="shared" si="9"/>
        <v>1.0266470008378195</v>
      </c>
    </row>
    <row r="128" spans="1:9" x14ac:dyDescent="0.2">
      <c r="A128" s="4">
        <f>IF('True_Odds_Calculator_3-way'!A129="","",'True_Odds_Calculator_3-way'!A129)</f>
        <v>1.52</v>
      </c>
      <c r="B128" s="4">
        <f>IF('True_Odds_Calculator_3-way'!B129="","",'True_Odds_Calculator_3-way'!B129)</f>
        <v>4.87</v>
      </c>
      <c r="C128" s="4">
        <f>IF('True_Odds_Calculator_3-way'!C129="","",'True_Odds_Calculator_3-way'!C129)</f>
        <v>6.25</v>
      </c>
      <c r="D128" s="4">
        <f t="shared" si="5"/>
        <v>2.3233545877012762E-2</v>
      </c>
      <c r="E128" s="4">
        <f t="shared" si="6"/>
        <v>1.5381060666507089</v>
      </c>
      <c r="F128" s="4">
        <f t="shared" si="7"/>
        <v>5.0608748919785151</v>
      </c>
      <c r="G128" s="4">
        <f t="shared" si="8"/>
        <v>6.5679078945500473</v>
      </c>
      <c r="I128" s="4">
        <f t="shared" si="9"/>
        <v>1.0232335458770128</v>
      </c>
    </row>
    <row r="129" spans="1:9" x14ac:dyDescent="0.2">
      <c r="A129" s="4">
        <f>IF('True_Odds_Calculator_3-way'!A130="","",'True_Odds_Calculator_3-way'!A130)</f>
        <v>2.2000000000000002</v>
      </c>
      <c r="B129" s="4">
        <f>IF('True_Odds_Calculator_3-way'!B130="","",'True_Odds_Calculator_3-way'!B130)</f>
        <v>2.99</v>
      </c>
      <c r="C129" s="4">
        <f>IF('True_Odds_Calculator_3-way'!C130="","",'True_Odds_Calculator_3-way'!C130)</f>
        <v>3.98</v>
      </c>
      <c r="D129" s="4">
        <f t="shared" si="5"/>
        <v>4.0249896487606796E-2</v>
      </c>
      <c r="E129" s="4">
        <f t="shared" si="6"/>
        <v>2.2669114989996206</v>
      </c>
      <c r="F129" s="4">
        <f t="shared" si="7"/>
        <v>3.1149588486506041</v>
      </c>
      <c r="G129" s="4">
        <f t="shared" si="8"/>
        <v>4.2045134323756006</v>
      </c>
      <c r="I129" s="4">
        <f t="shared" si="9"/>
        <v>1.0402498964876068</v>
      </c>
    </row>
    <row r="130" spans="1:9" x14ac:dyDescent="0.2">
      <c r="A130" s="4">
        <f>IF('True_Odds_Calculator_3-way'!A131="","",'True_Odds_Calculator_3-way'!A131)</f>
        <v>4.67</v>
      </c>
      <c r="B130" s="4">
        <f>IF('True_Odds_Calculator_3-way'!B131="","",'True_Odds_Calculator_3-way'!B131)</f>
        <v>3.1</v>
      </c>
      <c r="C130" s="4">
        <f>IF('True_Odds_Calculator_3-way'!C131="","",'True_Odds_Calculator_3-way'!C131)</f>
        <v>1.99</v>
      </c>
      <c r="D130" s="4">
        <f t="shared" si="5"/>
        <v>3.9225970287994461E-2</v>
      </c>
      <c r="E130" s="4">
        <f t="shared" si="6"/>
        <v>4.9737030649257372</v>
      </c>
      <c r="F130" s="4">
        <f t="shared" si="7"/>
        <v>3.2309622154608086</v>
      </c>
      <c r="G130" s="4">
        <f t="shared" si="8"/>
        <v>2.0431628808160953</v>
      </c>
      <c r="I130" s="4">
        <f t="shared" si="9"/>
        <v>1.0392259702879945</v>
      </c>
    </row>
    <row r="131" spans="1:9" x14ac:dyDescent="0.2">
      <c r="A131" s="4">
        <f>IF('True_Odds_Calculator_3-way'!A132="","",'True_Odds_Calculator_3-way'!A132)</f>
        <v>2.0299999999999998</v>
      </c>
      <c r="B131" s="4">
        <f>IF('True_Odds_Calculator_3-way'!B132="","",'True_Odds_Calculator_3-way'!B132)</f>
        <v>3.26</v>
      </c>
      <c r="C131" s="4">
        <f>IF('True_Odds_Calculator_3-way'!C132="","",'True_Odds_Calculator_3-way'!C132)</f>
        <v>4.1500000000000004</v>
      </c>
      <c r="D131" s="4">
        <f t="shared" ref="D131:D194" si="10">IF(A131="","",((1/A131)+(1/B131)+(1/C131))-1)</f>
        <v>4.0323159117779062E-2</v>
      </c>
      <c r="E131" s="4">
        <f t="shared" ref="E131:E194" si="11">IF(A131="","",(3*A131)/(3-($D131*A131)))</f>
        <v>2.0869429428942614</v>
      </c>
      <c r="F131" s="4">
        <f t="shared" ref="F131:F194" si="12">IF(B131="","",(3*B131)/(3-($D131*B131)))</f>
        <v>3.4093921767171902</v>
      </c>
      <c r="G131" s="4">
        <f t="shared" ref="G131:G194" si="13">IF(C131="","",(3*C131)/(3-($D131*C131)))</f>
        <v>4.3951638672205275</v>
      </c>
      <c r="I131" s="4">
        <f t="shared" ref="I131:I194" si="14">IF(A131="","",D131+1)</f>
        <v>1.0403231591177791</v>
      </c>
    </row>
    <row r="132" spans="1:9" x14ac:dyDescent="0.2">
      <c r="A132" s="4">
        <f>IF('True_Odds_Calculator_3-way'!A133="","",'True_Odds_Calculator_3-way'!A133)</f>
        <v>2.2799999999999998</v>
      </c>
      <c r="B132" s="4">
        <f>IF('True_Odds_Calculator_3-way'!B133="","",'True_Odds_Calculator_3-way'!B133)</f>
        <v>3.44</v>
      </c>
      <c r="C132" s="4">
        <f>IF('True_Odds_Calculator_3-way'!C133="","",'True_Odds_Calculator_3-way'!C133)</f>
        <v>3.34</v>
      </c>
      <c r="D132" s="4">
        <f t="shared" si="10"/>
        <v>2.8695363251465267E-2</v>
      </c>
      <c r="E132" s="4">
        <f t="shared" si="11"/>
        <v>2.3308318915322697</v>
      </c>
      <c r="F132" s="4">
        <f t="shared" si="12"/>
        <v>3.5570409336736026</v>
      </c>
      <c r="G132" s="4">
        <f t="shared" si="13"/>
        <v>3.4502261140277799</v>
      </c>
      <c r="I132" s="4">
        <f t="shared" si="14"/>
        <v>1.0286953632514653</v>
      </c>
    </row>
    <row r="133" spans="1:9" x14ac:dyDescent="0.2">
      <c r="A133" s="4">
        <f>IF('True_Odds_Calculator_3-way'!A134="","",'True_Odds_Calculator_3-way'!A134)</f>
        <v>2.08</v>
      </c>
      <c r="B133" s="4">
        <f>IF('True_Odds_Calculator_3-way'!B134="","",'True_Odds_Calculator_3-way'!B134)</f>
        <v>3.7</v>
      </c>
      <c r="C133" s="4">
        <f>IF('True_Odds_Calculator_3-way'!C134="","",'True_Odds_Calculator_3-way'!C134)</f>
        <v>3.61</v>
      </c>
      <c r="D133" s="4">
        <f t="shared" si="10"/>
        <v>2.8047811288808511E-2</v>
      </c>
      <c r="E133" s="4">
        <f t="shared" si="11"/>
        <v>2.121250867866443</v>
      </c>
      <c r="F133" s="4">
        <f t="shared" si="12"/>
        <v>3.8325776791084452</v>
      </c>
      <c r="G133" s="4">
        <f t="shared" si="13"/>
        <v>3.7360964930368161</v>
      </c>
      <c r="I133" s="4">
        <f t="shared" si="14"/>
        <v>1.0280478112888085</v>
      </c>
    </row>
    <row r="134" spans="1:9" x14ac:dyDescent="0.2">
      <c r="A134" s="4">
        <f>IF('True_Odds_Calculator_3-way'!A135="","",'True_Odds_Calculator_3-way'!A135)</f>
        <v>2.2000000000000002</v>
      </c>
      <c r="B134" s="4">
        <f>IF('True_Odds_Calculator_3-way'!B135="","",'True_Odds_Calculator_3-way'!B135)</f>
        <v>3.43</v>
      </c>
      <c r="C134" s="4">
        <f>IF('True_Odds_Calculator_3-way'!C135="","",'True_Odds_Calculator_3-way'!C135)</f>
        <v>3.55</v>
      </c>
      <c r="D134" s="4">
        <f t="shared" si="10"/>
        <v>2.7780784894898103E-2</v>
      </c>
      <c r="E134" s="4">
        <f t="shared" si="11"/>
        <v>2.2457517472258162</v>
      </c>
      <c r="F134" s="4">
        <f t="shared" si="12"/>
        <v>3.5425199904786258</v>
      </c>
      <c r="G134" s="4">
        <f t="shared" si="13"/>
        <v>3.6706693219084845</v>
      </c>
      <c r="I134" s="4">
        <f t="shared" si="14"/>
        <v>1.0277807848948981</v>
      </c>
    </row>
    <row r="135" spans="1:9" x14ac:dyDescent="0.2">
      <c r="A135" s="4">
        <f>IF('True_Odds_Calculator_3-way'!A136="","",'True_Odds_Calculator_3-way'!A136)</f>
        <v>1.59</v>
      </c>
      <c r="B135" s="4">
        <f>IF('True_Odds_Calculator_3-way'!B136="","",'True_Odds_Calculator_3-way'!B136)</f>
        <v>4.33</v>
      </c>
      <c r="C135" s="4">
        <f>IF('True_Odds_Calculator_3-way'!C136="","",'True_Odds_Calculator_3-way'!C136)</f>
        <v>5.3</v>
      </c>
      <c r="D135" s="4">
        <f t="shared" si="10"/>
        <v>4.8556945110171723E-2</v>
      </c>
      <c r="E135" s="4">
        <f t="shared" si="11"/>
        <v>1.6319998103621294</v>
      </c>
      <c r="F135" s="4">
        <f t="shared" si="12"/>
        <v>4.6563338368239506</v>
      </c>
      <c r="G135" s="4">
        <f t="shared" si="13"/>
        <v>5.7973166418727349</v>
      </c>
      <c r="I135" s="4">
        <f t="shared" si="14"/>
        <v>1.0485569451101717</v>
      </c>
    </row>
    <row r="136" spans="1:9" x14ac:dyDescent="0.2">
      <c r="A136" s="4">
        <f>IF('True_Odds_Calculator_3-way'!A137="","",'True_Odds_Calculator_3-way'!A137)</f>
        <v>1.38</v>
      </c>
      <c r="B136" s="4">
        <f>IF('True_Odds_Calculator_3-way'!B137="","",'True_Odds_Calculator_3-way'!B137)</f>
        <v>5.0999999999999996</v>
      </c>
      <c r="C136" s="4">
        <f>IF('True_Odds_Calculator_3-way'!C137="","",'True_Odds_Calculator_3-way'!C137)</f>
        <v>7.75</v>
      </c>
      <c r="D136" s="4">
        <f t="shared" si="10"/>
        <v>4.9748370596485625E-2</v>
      </c>
      <c r="E136" s="4">
        <f t="shared" si="11"/>
        <v>1.4123198819279916</v>
      </c>
      <c r="F136" s="4">
        <f t="shared" si="12"/>
        <v>5.5711659261529052</v>
      </c>
      <c r="G136" s="4">
        <f t="shared" si="13"/>
        <v>8.8928833455612661</v>
      </c>
      <c r="I136" s="4">
        <f t="shared" si="14"/>
        <v>1.0497483705964856</v>
      </c>
    </row>
    <row r="137" spans="1:9" x14ac:dyDescent="0.2">
      <c r="A137" s="4">
        <f>IF('True_Odds_Calculator_3-way'!A138="","",'True_Odds_Calculator_3-way'!A138)</f>
        <v>4</v>
      </c>
      <c r="B137" s="4">
        <f>IF('True_Odds_Calculator_3-way'!B138="","",'True_Odds_Calculator_3-way'!B138)</f>
        <v>4.03</v>
      </c>
      <c r="C137" s="4">
        <f>IF('True_Odds_Calculator_3-way'!C138="","",'True_Odds_Calculator_3-way'!C138)</f>
        <v>1.82</v>
      </c>
      <c r="D137" s="4">
        <f t="shared" si="10"/>
        <v>4.7589507266926567E-2</v>
      </c>
      <c r="E137" s="4">
        <f t="shared" si="11"/>
        <v>4.2710068130204384</v>
      </c>
      <c r="F137" s="4">
        <f t="shared" si="12"/>
        <v>4.3052270125906134</v>
      </c>
      <c r="G137" s="4">
        <f t="shared" si="13"/>
        <v>1.8741072911476497</v>
      </c>
      <c r="I137" s="4">
        <f t="shared" si="14"/>
        <v>1.0475895072669266</v>
      </c>
    </row>
    <row r="138" spans="1:9" x14ac:dyDescent="0.2">
      <c r="A138" s="4">
        <f>IF('True_Odds_Calculator_3-way'!A139="","",'True_Odds_Calculator_3-way'!A139)</f>
        <v>2.0299999999999998</v>
      </c>
      <c r="B138" s="4">
        <f>IF('True_Odds_Calculator_3-way'!B139="","",'True_Odds_Calculator_3-way'!B139)</f>
        <v>3.9</v>
      </c>
      <c r="C138" s="4">
        <f>IF('True_Odds_Calculator_3-way'!C139="","",'True_Odds_Calculator_3-way'!C139)</f>
        <v>3.38</v>
      </c>
      <c r="D138" s="4">
        <f t="shared" si="10"/>
        <v>4.4879082014360527E-2</v>
      </c>
      <c r="E138" s="4">
        <f t="shared" si="11"/>
        <v>2.0935781558302424</v>
      </c>
      <c r="F138" s="4">
        <f t="shared" si="12"/>
        <v>4.1416345857198422</v>
      </c>
      <c r="G138" s="4">
        <f t="shared" si="13"/>
        <v>3.5600073791377942</v>
      </c>
      <c r="I138" s="4">
        <f t="shared" si="14"/>
        <v>1.0448790820143605</v>
      </c>
    </row>
    <row r="139" spans="1:9" x14ac:dyDescent="0.2">
      <c r="A139" s="4">
        <f>IF('True_Odds_Calculator_3-way'!A140="","",'True_Odds_Calculator_3-way'!A140)</f>
        <v>1.31</v>
      </c>
      <c r="B139" s="4">
        <f>IF('True_Odds_Calculator_3-way'!B140="","",'True_Odds_Calculator_3-way'!B140)</f>
        <v>5.6</v>
      </c>
      <c r="C139" s="4">
        <f>IF('True_Odds_Calculator_3-way'!C140="","",'True_Odds_Calculator_3-way'!C140)</f>
        <v>8.9600000000000009</v>
      </c>
      <c r="D139" s="4">
        <f t="shared" si="10"/>
        <v>5.3537350054525534E-2</v>
      </c>
      <c r="E139" s="4">
        <f t="shared" si="11"/>
        <v>1.3413582410214997</v>
      </c>
      <c r="F139" s="4">
        <f t="shared" si="12"/>
        <v>6.2217824581242471</v>
      </c>
      <c r="G139" s="4">
        <f t="shared" si="13"/>
        <v>10.665374363944752</v>
      </c>
      <c r="I139" s="4">
        <f t="shared" si="14"/>
        <v>1.0535373500545255</v>
      </c>
    </row>
    <row r="140" spans="1:9" x14ac:dyDescent="0.2">
      <c r="A140" s="4">
        <f>IF('True_Odds_Calculator_3-way'!A141="","",'True_Odds_Calculator_3-way'!A141)</f>
        <v>3.15</v>
      </c>
      <c r="B140" s="4">
        <f>IF('True_Odds_Calculator_3-way'!B141="","",'True_Odds_Calculator_3-way'!B141)</f>
        <v>3.62</v>
      </c>
      <c r="C140" s="4">
        <f>IF('True_Odds_Calculator_3-way'!C141="","",'True_Odds_Calculator_3-way'!C141)</f>
        <v>2.33</v>
      </c>
      <c r="D140" s="4">
        <f t="shared" si="10"/>
        <v>2.2887960739192525E-2</v>
      </c>
      <c r="E140" s="4">
        <f t="shared" si="11"/>
        <v>3.2275660246787998</v>
      </c>
      <c r="F140" s="4">
        <f t="shared" si="12"/>
        <v>3.7228172863735778</v>
      </c>
      <c r="G140" s="4">
        <f t="shared" si="13"/>
        <v>2.3721684157770819</v>
      </c>
      <c r="I140" s="4">
        <f t="shared" si="14"/>
        <v>1.0228879607391925</v>
      </c>
    </row>
    <row r="141" spans="1:9" x14ac:dyDescent="0.2">
      <c r="A141" s="4">
        <f>IF('True_Odds_Calculator_3-way'!A142="","",'True_Odds_Calculator_3-way'!A142)</f>
        <v>1.93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4.47</v>
      </c>
      <c r="D141" s="4">
        <f t="shared" si="10"/>
        <v>2.3538502403415817E-2</v>
      </c>
      <c r="E141" s="4">
        <f t="shared" si="11"/>
        <v>1.9596755694113241</v>
      </c>
      <c r="F141" s="4">
        <f t="shared" si="12"/>
        <v>3.6517144696200243</v>
      </c>
      <c r="G141" s="4">
        <f t="shared" si="13"/>
        <v>4.6324717568994664</v>
      </c>
      <c r="I141" s="4">
        <f t="shared" si="14"/>
        <v>1.0235385024034158</v>
      </c>
    </row>
    <row r="142" spans="1:9" x14ac:dyDescent="0.2">
      <c r="A142" s="4">
        <f>IF('True_Odds_Calculator_3-way'!A143="","",'True_Odds_Calculator_3-way'!A143)</f>
        <v>3.65</v>
      </c>
      <c r="B142" s="4">
        <f>IF('True_Odds_Calculator_3-way'!B143="","",'True_Odds_Calculator_3-way'!B143)</f>
        <v>3.65</v>
      </c>
      <c r="C142" s="4">
        <f>IF('True_Odds_Calculator_3-way'!C143="","",'True_Odds_Calculator_3-way'!C143)</f>
        <v>2.08</v>
      </c>
      <c r="D142" s="4">
        <f t="shared" si="10"/>
        <v>2.8714436248682862E-2</v>
      </c>
      <c r="E142" s="4">
        <f t="shared" si="11"/>
        <v>3.7821321819993359</v>
      </c>
      <c r="F142" s="4">
        <f t="shared" si="12"/>
        <v>3.7821321819993359</v>
      </c>
      <c r="G142" s="4">
        <f t="shared" si="13"/>
        <v>2.1222512113306005</v>
      </c>
      <c r="I142" s="4">
        <f t="shared" si="14"/>
        <v>1.0287144362486829</v>
      </c>
    </row>
    <row r="143" spans="1:9" x14ac:dyDescent="0.2">
      <c r="A143" s="4">
        <f>IF('True_Odds_Calculator_3-way'!A144="","",'True_Odds_Calculator_3-way'!A144)</f>
        <v>2.02</v>
      </c>
      <c r="B143" s="4">
        <f>IF('True_Odds_Calculator_3-way'!B144="","",'True_Odds_Calculator_3-way'!B144)</f>
        <v>3.68</v>
      </c>
      <c r="C143" s="4">
        <f>IF('True_Odds_Calculator_3-way'!C144="","",'True_Odds_Calculator_3-way'!C144)</f>
        <v>3.81</v>
      </c>
      <c r="D143" s="4">
        <f t="shared" si="10"/>
        <v>2.9255826986327449E-2</v>
      </c>
      <c r="E143" s="4">
        <f t="shared" si="11"/>
        <v>2.0605914330121666</v>
      </c>
      <c r="F143" s="4">
        <f t="shared" si="12"/>
        <v>3.8169805448477665</v>
      </c>
      <c r="G143" s="4">
        <f t="shared" si="13"/>
        <v>3.957022787028595</v>
      </c>
      <c r="I143" s="4">
        <f t="shared" si="14"/>
        <v>1.0292558269863274</v>
      </c>
    </row>
    <row r="144" spans="1:9" x14ac:dyDescent="0.2">
      <c r="A144" s="4">
        <f>IF('True_Odds_Calculator_3-way'!A145="","",'True_Odds_Calculator_3-way'!A145)</f>
        <v>1.66</v>
      </c>
      <c r="B144" s="4">
        <f>IF('True_Odds_Calculator_3-way'!B145="","",'True_Odds_Calculator_3-way'!B145)</f>
        <v>4.05</v>
      </c>
      <c r="C144" s="4">
        <f>IF('True_Odds_Calculator_3-way'!C145="","",'True_Odds_Calculator_3-way'!C145)</f>
        <v>5.52</v>
      </c>
      <c r="D144" s="4">
        <f t="shared" si="10"/>
        <v>3.0482639090985586E-2</v>
      </c>
      <c r="E144" s="4">
        <f t="shared" si="11"/>
        <v>1.6884796887199189</v>
      </c>
      <c r="F144" s="4">
        <f t="shared" si="12"/>
        <v>4.2238166562714827</v>
      </c>
      <c r="G144" s="4">
        <f t="shared" si="13"/>
        <v>5.8480031264182344</v>
      </c>
      <c r="I144" s="4">
        <f t="shared" si="14"/>
        <v>1.0304826390909856</v>
      </c>
    </row>
    <row r="145" spans="1:9" x14ac:dyDescent="0.2">
      <c r="A145" s="4">
        <f>IF('True_Odds_Calculator_3-way'!A146="","",'True_Odds_Calculator_3-way'!A146)</f>
        <v>2.7</v>
      </c>
      <c r="B145" s="4">
        <f>IF('True_Odds_Calculator_3-way'!B146="","",'True_Odds_Calculator_3-way'!B146)</f>
        <v>3.27</v>
      </c>
      <c r="C145" s="4">
        <f>IF('True_Odds_Calculator_3-way'!C146="","",'True_Odds_Calculator_3-way'!C146)</f>
        <v>2.89</v>
      </c>
      <c r="D145" s="4">
        <f t="shared" si="10"/>
        <v>2.2201529169561862E-2</v>
      </c>
      <c r="E145" s="4">
        <f t="shared" si="11"/>
        <v>2.7550496843373677</v>
      </c>
      <c r="F145" s="4">
        <f t="shared" si="12"/>
        <v>3.3510953918811901</v>
      </c>
      <c r="G145" s="4">
        <f t="shared" si="13"/>
        <v>2.9531606438299245</v>
      </c>
      <c r="I145" s="4">
        <f t="shared" si="14"/>
        <v>1.0222015291695619</v>
      </c>
    </row>
    <row r="146" spans="1:9" x14ac:dyDescent="0.2">
      <c r="A146" s="4">
        <f>IF('True_Odds_Calculator_3-way'!A147="","",'True_Odds_Calculator_3-way'!A147)</f>
        <v>2.29</v>
      </c>
      <c r="B146" s="4">
        <f>IF('True_Odds_Calculator_3-way'!B147="","",'True_Odds_Calculator_3-way'!B147)</f>
        <v>3.3</v>
      </c>
      <c r="C146" s="4">
        <f>IF('True_Odds_Calculator_3-way'!C147="","",'True_Odds_Calculator_3-way'!C147)</f>
        <v>3.54</v>
      </c>
      <c r="D146" s="4">
        <f t="shared" si="10"/>
        <v>2.2197401443941445E-2</v>
      </c>
      <c r="E146" s="4">
        <f t="shared" si="11"/>
        <v>2.3294705879279634</v>
      </c>
      <c r="F146" s="4">
        <f t="shared" si="12"/>
        <v>3.382593258529258</v>
      </c>
      <c r="G146" s="4">
        <f t="shared" si="13"/>
        <v>3.6352169978230928</v>
      </c>
      <c r="I146" s="4">
        <f t="shared" si="14"/>
        <v>1.0221974014439414</v>
      </c>
    </row>
    <row r="147" spans="1:9" x14ac:dyDescent="0.2">
      <c r="A147" s="4">
        <f>IF('True_Odds_Calculator_3-way'!A148="","",'True_Odds_Calculator_3-way'!A148)</f>
        <v>3.45</v>
      </c>
      <c r="B147" s="4">
        <f>IF('True_Odds_Calculator_3-way'!B148="","",'True_Odds_Calculator_3-way'!B148)</f>
        <v>3.67</v>
      </c>
      <c r="C147" s="4">
        <f>IF('True_Odds_Calculator_3-way'!C148="","",'True_Odds_Calculator_3-way'!C148)</f>
        <v>2.17</v>
      </c>
      <c r="D147" s="4">
        <f t="shared" si="10"/>
        <v>2.3164129584023252E-2</v>
      </c>
      <c r="E147" s="4">
        <f t="shared" si="11"/>
        <v>3.5444188851079041</v>
      </c>
      <c r="F147" s="4">
        <f t="shared" si="12"/>
        <v>3.7770314467887287</v>
      </c>
      <c r="G147" s="4">
        <f t="shared" si="13"/>
        <v>2.2069787837679899</v>
      </c>
      <c r="I147" s="4">
        <f t="shared" si="14"/>
        <v>1.0231641295840233</v>
      </c>
    </row>
    <row r="148" spans="1:9" x14ac:dyDescent="0.2">
      <c r="A148" s="4">
        <f>IF('True_Odds_Calculator_3-way'!A149="","",'True_Odds_Calculator_3-way'!A149)</f>
        <v>2.0699999999999998</v>
      </c>
      <c r="B148" s="4">
        <f>IF('True_Odds_Calculator_3-way'!B149="","",'True_Odds_Calculator_3-way'!B149)</f>
        <v>3.53</v>
      </c>
      <c r="C148" s="4">
        <f>IF('True_Odds_Calculator_3-way'!C149="","",'True_Odds_Calculator_3-way'!C149)</f>
        <v>3.89</v>
      </c>
      <c r="D148" s="4">
        <f t="shared" si="10"/>
        <v>2.3447315160143312E-2</v>
      </c>
      <c r="E148" s="4">
        <f t="shared" si="11"/>
        <v>2.1040405299771003</v>
      </c>
      <c r="F148" s="4">
        <f t="shared" si="12"/>
        <v>3.6301547877881615</v>
      </c>
      <c r="G148" s="4">
        <f t="shared" si="13"/>
        <v>4.011977566122769</v>
      </c>
      <c r="I148" s="4">
        <f t="shared" si="14"/>
        <v>1.0234473151601433</v>
      </c>
    </row>
    <row r="149" spans="1:9" x14ac:dyDescent="0.2">
      <c r="A149" s="4">
        <f>IF('True_Odds_Calculator_3-way'!A150="","",'True_Odds_Calculator_3-way'!A150)</f>
        <v>2.66</v>
      </c>
      <c r="B149" s="4">
        <f>IF('True_Odds_Calculator_3-way'!B150="","",'True_Odds_Calculator_3-way'!B150)</f>
        <v>3.25</v>
      </c>
      <c r="C149" s="4">
        <f>IF('True_Odds_Calculator_3-way'!C150="","",'True_Odds_Calculator_3-way'!C150)</f>
        <v>2.96</v>
      </c>
      <c r="D149" s="4">
        <f t="shared" si="10"/>
        <v>2.1469995154205668E-2</v>
      </c>
      <c r="E149" s="4">
        <f t="shared" si="11"/>
        <v>2.7116203824715832</v>
      </c>
      <c r="F149" s="4">
        <f t="shared" si="12"/>
        <v>3.3273923559038461</v>
      </c>
      <c r="G149" s="4">
        <f t="shared" si="13"/>
        <v>3.0240608849111306</v>
      </c>
      <c r="I149" s="4">
        <f t="shared" si="14"/>
        <v>1.0214699951542057</v>
      </c>
    </row>
    <row r="150" spans="1:9" x14ac:dyDescent="0.2">
      <c r="A150" s="4">
        <f>IF('True_Odds_Calculator_3-way'!A151="","",'True_Odds_Calculator_3-way'!A151)</f>
        <v>2.85</v>
      </c>
      <c r="B150" s="4">
        <f>IF('True_Odds_Calculator_3-way'!B151="","",'True_Odds_Calculator_3-way'!B151)</f>
        <v>3.27</v>
      </c>
      <c r="C150" s="4">
        <f>IF('True_Odds_Calculator_3-way'!C151="","",'True_Odds_Calculator_3-way'!C151)</f>
        <v>2.73</v>
      </c>
      <c r="D150" s="4">
        <f t="shared" si="10"/>
        <v>2.2987956836339141E-2</v>
      </c>
      <c r="E150" s="4">
        <f t="shared" si="11"/>
        <v>2.9136294690479829</v>
      </c>
      <c r="F150" s="4">
        <f t="shared" si="12"/>
        <v>3.3540417992378924</v>
      </c>
      <c r="G150" s="4">
        <f t="shared" si="13"/>
        <v>2.7883291714819745</v>
      </c>
      <c r="I150" s="4">
        <f t="shared" si="14"/>
        <v>1.0229879568363391</v>
      </c>
    </row>
    <row r="151" spans="1:9" x14ac:dyDescent="0.2">
      <c r="A151" s="4">
        <f>IF('True_Odds_Calculator_3-way'!A152="","",'True_Odds_Calculator_3-way'!A152)</f>
        <v>3.75</v>
      </c>
      <c r="B151" s="4">
        <f>IF('True_Odds_Calculator_3-way'!B152="","",'True_Odds_Calculator_3-way'!B152)</f>
        <v>3.67</v>
      </c>
      <c r="C151" s="4">
        <f>IF('True_Odds_Calculator_3-way'!C152="","",'True_Odds_Calculator_3-way'!C152)</f>
        <v>2.0699999999999998</v>
      </c>
      <c r="D151" s="4">
        <f t="shared" si="10"/>
        <v>2.2238018138977633E-2</v>
      </c>
      <c r="E151" s="4">
        <f t="shared" si="11"/>
        <v>3.8572211935862755</v>
      </c>
      <c r="F151" s="4">
        <f t="shared" si="12"/>
        <v>3.7726326174545521</v>
      </c>
      <c r="G151" s="4">
        <f t="shared" si="13"/>
        <v>2.1022575283228759</v>
      </c>
      <c r="I151" s="4">
        <f t="shared" si="14"/>
        <v>1.0222380181389776</v>
      </c>
    </row>
    <row r="152" spans="1:9" x14ac:dyDescent="0.2">
      <c r="A152" s="4">
        <f>IF('True_Odds_Calculator_3-way'!A153="","",'True_Odds_Calculator_3-way'!A153)</f>
        <v>1.79</v>
      </c>
      <c r="B152" s="4">
        <f>IF('True_Odds_Calculator_3-way'!B153="","",'True_Odds_Calculator_3-way'!B153)</f>
        <v>3.84</v>
      </c>
      <c r="C152" s="4">
        <f>IF('True_Odds_Calculator_3-way'!C153="","",'True_Odds_Calculator_3-way'!C153)</f>
        <v>4.8499999999999996</v>
      </c>
      <c r="D152" s="4">
        <f t="shared" si="10"/>
        <v>2.526145155407078E-2</v>
      </c>
      <c r="E152" s="4">
        <f t="shared" si="11"/>
        <v>1.8173929572054153</v>
      </c>
      <c r="F152" s="4">
        <f t="shared" si="12"/>
        <v>3.9683140785228042</v>
      </c>
      <c r="G152" s="4">
        <f t="shared" si="13"/>
        <v>5.0565043334583821</v>
      </c>
      <c r="I152" s="4">
        <f t="shared" si="14"/>
        <v>1.0252614515540708</v>
      </c>
    </row>
    <row r="153" spans="1:9" x14ac:dyDescent="0.2">
      <c r="A153" s="4">
        <f>IF('True_Odds_Calculator_3-way'!A154="","",'True_Odds_Calculator_3-way'!A154)</f>
        <v>5.43</v>
      </c>
      <c r="B153" s="4">
        <f>IF('True_Odds_Calculator_3-way'!B154="","",'True_Odds_Calculator_3-way'!B154)</f>
        <v>3.86</v>
      </c>
      <c r="C153" s="4">
        <f>IF('True_Odds_Calculator_3-way'!C154="","",'True_Odds_Calculator_3-way'!C154)</f>
        <v>1.62</v>
      </c>
      <c r="D153" s="4">
        <f t="shared" si="10"/>
        <v>6.051337074533869E-2</v>
      </c>
      <c r="E153" s="4">
        <f t="shared" si="11"/>
        <v>6.0978978832288249</v>
      </c>
      <c r="F153" s="4">
        <f t="shared" si="12"/>
        <v>4.1859178085163986</v>
      </c>
      <c r="G153" s="4">
        <f t="shared" si="13"/>
        <v>1.6747253696838436</v>
      </c>
      <c r="I153" s="4">
        <f t="shared" si="14"/>
        <v>1.0605133707453387</v>
      </c>
    </row>
    <row r="154" spans="1:9" x14ac:dyDescent="0.2">
      <c r="A154" s="4">
        <f>IF('True_Odds_Calculator_3-way'!A155="","",'True_Odds_Calculator_3-way'!A155)</f>
        <v>1.55</v>
      </c>
      <c r="B154" s="4">
        <f>IF('True_Odds_Calculator_3-way'!B155="","",'True_Odds_Calculator_3-way'!B155)</f>
        <v>4.13</v>
      </c>
      <c r="C154" s="4">
        <f>IF('True_Odds_Calculator_3-way'!C155="","",'True_Odds_Calculator_3-way'!C155)</f>
        <v>5.69</v>
      </c>
      <c r="D154" s="4">
        <f t="shared" si="10"/>
        <v>6.3038965356730037E-2</v>
      </c>
      <c r="E154" s="4">
        <f t="shared" si="11"/>
        <v>1.6021833224625892</v>
      </c>
      <c r="F154" s="4">
        <f t="shared" si="12"/>
        <v>4.5224770288136478</v>
      </c>
      <c r="G154" s="4">
        <f t="shared" si="13"/>
        <v>6.4627064107731478</v>
      </c>
      <c r="I154" s="4">
        <f t="shared" si="14"/>
        <v>1.06303896535673</v>
      </c>
    </row>
    <row r="155" spans="1:9" x14ac:dyDescent="0.2">
      <c r="A155" s="4">
        <f>IF('True_Odds_Calculator_3-way'!A156="","",'True_Odds_Calculator_3-way'!A156)</f>
        <v>2.5</v>
      </c>
      <c r="B155" s="4">
        <f>IF('True_Odds_Calculator_3-way'!B156="","",'True_Odds_Calculator_3-way'!B156)</f>
        <v>2.89</v>
      </c>
      <c r="C155" s="4">
        <f>IF('True_Odds_Calculator_3-way'!C156="","",'True_Odds_Calculator_3-way'!C156)</f>
        <v>3.25</v>
      </c>
      <c r="D155" s="4">
        <f t="shared" si="10"/>
        <v>5.3713068937982555E-2</v>
      </c>
      <c r="E155" s="4">
        <f t="shared" si="11"/>
        <v>2.6171457762504065</v>
      </c>
      <c r="F155" s="4">
        <f t="shared" si="12"/>
        <v>3.0476988805364775</v>
      </c>
      <c r="G155" s="4">
        <f t="shared" si="13"/>
        <v>3.450799093748087</v>
      </c>
      <c r="I155" s="4">
        <f t="shared" si="14"/>
        <v>1.0537130689379826</v>
      </c>
    </row>
    <row r="156" spans="1:9" x14ac:dyDescent="0.2">
      <c r="A156" s="4">
        <f>IF('True_Odds_Calculator_3-way'!A157="","",'True_Odds_Calculator_3-way'!A157)</f>
        <v>2.2799999999999998</v>
      </c>
      <c r="B156" s="4">
        <f>IF('True_Odds_Calculator_3-way'!B157="","",'True_Odds_Calculator_3-way'!B157)</f>
        <v>3.29</v>
      </c>
      <c r="C156" s="4">
        <f>IF('True_Odds_Calculator_3-way'!C157="","",'True_Odds_Calculator_3-way'!C157)</f>
        <v>3.19</v>
      </c>
      <c r="D156" s="4">
        <f t="shared" si="10"/>
        <v>5.6027482833676645E-2</v>
      </c>
      <c r="E156" s="4">
        <f t="shared" si="11"/>
        <v>2.3814022186639687</v>
      </c>
      <c r="F156" s="4">
        <f t="shared" si="12"/>
        <v>3.5053828989486173</v>
      </c>
      <c r="G156" s="4">
        <f t="shared" si="13"/>
        <v>3.3920865770558786</v>
      </c>
      <c r="I156" s="4">
        <f t="shared" si="14"/>
        <v>1.0560274828336766</v>
      </c>
    </row>
    <row r="157" spans="1:9" x14ac:dyDescent="0.2">
      <c r="A157" s="4">
        <f>IF('True_Odds_Calculator_3-way'!A158="","",'True_Odds_Calculator_3-way'!A158)</f>
        <v>1.36</v>
      </c>
      <c r="B157" s="4">
        <f>IF('True_Odds_Calculator_3-way'!B158="","",'True_Odds_Calculator_3-way'!B158)</f>
        <v>5.43</v>
      </c>
      <c r="C157" s="4">
        <f>IF('True_Odds_Calculator_3-way'!C158="","",'True_Odds_Calculator_3-way'!C158)</f>
        <v>9.52</v>
      </c>
      <c r="D157" s="4">
        <f t="shared" si="10"/>
        <v>2.4498197068882677E-2</v>
      </c>
      <c r="E157" s="4">
        <f t="shared" si="11"/>
        <v>1.3752735811910934</v>
      </c>
      <c r="F157" s="4">
        <f t="shared" si="12"/>
        <v>5.6819474162440988</v>
      </c>
      <c r="G157" s="4">
        <f t="shared" si="13"/>
        <v>10.322479299235864</v>
      </c>
      <c r="I157" s="4">
        <f t="shared" si="14"/>
        <v>1.0244981970688827</v>
      </c>
    </row>
    <row r="158" spans="1:9" x14ac:dyDescent="0.2">
      <c r="A158" s="4">
        <f>IF('True_Odds_Calculator_3-way'!A159="","",'True_Odds_Calculator_3-way'!A159)</f>
        <v>2.69</v>
      </c>
      <c r="B158" s="4">
        <f>IF('True_Odds_Calculator_3-way'!B159="","",'True_Odds_Calculator_3-way'!B159)</f>
        <v>3.75</v>
      </c>
      <c r="C158" s="4">
        <f>IF('True_Odds_Calculator_3-way'!C159="","",'True_Odds_Calculator_3-way'!C159)</f>
        <v>2.61</v>
      </c>
      <c r="D158" s="4">
        <f t="shared" si="10"/>
        <v>2.1555641014684657E-2</v>
      </c>
      <c r="E158" s="4">
        <f t="shared" si="11"/>
        <v>2.7430176619358067</v>
      </c>
      <c r="F158" s="4">
        <f t="shared" si="12"/>
        <v>3.8538399891681823</v>
      </c>
      <c r="G158" s="4">
        <f t="shared" si="13"/>
        <v>2.6598818486966227</v>
      </c>
      <c r="I158" s="4">
        <f t="shared" si="14"/>
        <v>1.0215556410146847</v>
      </c>
    </row>
    <row r="159" spans="1:9" x14ac:dyDescent="0.2">
      <c r="A159" s="4">
        <f>IF('True_Odds_Calculator_3-way'!A160="","",'True_Odds_Calculator_3-way'!A160)</f>
        <v>1.46</v>
      </c>
      <c r="B159" s="4">
        <f>IF('True_Odds_Calculator_3-way'!B160="","",'True_Odds_Calculator_3-way'!B160)</f>
        <v>4.8899999999999997</v>
      </c>
      <c r="C159" s="4">
        <f>IF('True_Odds_Calculator_3-way'!C160="","",'True_Odds_Calculator_3-way'!C160)</f>
        <v>7.28</v>
      </c>
      <c r="D159" s="4">
        <f t="shared" si="10"/>
        <v>2.6793121717064938E-2</v>
      </c>
      <c r="E159" s="4">
        <f t="shared" si="11"/>
        <v>1.4792889204758271</v>
      </c>
      <c r="F159" s="4">
        <f t="shared" si="12"/>
        <v>5.1133126200734624</v>
      </c>
      <c r="G159" s="4">
        <f t="shared" si="13"/>
        <v>7.7862459471940761</v>
      </c>
      <c r="I159" s="4">
        <f t="shared" si="14"/>
        <v>1.0267931217170649</v>
      </c>
    </row>
    <row r="160" spans="1:9" x14ac:dyDescent="0.2">
      <c r="A160" s="4">
        <f>IF('True_Odds_Calculator_3-way'!A161="","",'True_Odds_Calculator_3-way'!A161)</f>
        <v>3.13</v>
      </c>
      <c r="B160" s="4">
        <f>IF('True_Odds_Calculator_3-way'!B161="","",'True_Odds_Calculator_3-way'!B161)</f>
        <v>3.55</v>
      </c>
      <c r="C160" s="4">
        <f>IF('True_Odds_Calculator_3-way'!C161="","",'True_Odds_Calculator_3-way'!C161)</f>
        <v>2.38</v>
      </c>
      <c r="D160" s="4">
        <f t="shared" si="10"/>
        <v>2.1347025963335042E-2</v>
      </c>
      <c r="E160" s="4">
        <f t="shared" si="11"/>
        <v>3.2012995476237842</v>
      </c>
      <c r="F160" s="4">
        <f t="shared" si="12"/>
        <v>3.6419992590780157</v>
      </c>
      <c r="G160" s="4">
        <f t="shared" si="13"/>
        <v>2.4210003854138407</v>
      </c>
      <c r="I160" s="4">
        <f t="shared" si="14"/>
        <v>1.021347025963335</v>
      </c>
    </row>
    <row r="161" spans="1:9" x14ac:dyDescent="0.2">
      <c r="A161" s="4">
        <f>IF('True_Odds_Calculator_3-way'!A162="","",'True_Odds_Calculator_3-way'!A162)</f>
        <v>2.75</v>
      </c>
      <c r="B161" s="4">
        <f>IF('True_Odds_Calculator_3-way'!B162="","",'True_Odds_Calculator_3-way'!B162)</f>
        <v>3.54</v>
      </c>
      <c r="C161" s="4">
        <f>IF('True_Odds_Calculator_3-way'!C162="","",'True_Odds_Calculator_3-way'!C162)</f>
        <v>2.66</v>
      </c>
      <c r="D161" s="4">
        <f t="shared" si="10"/>
        <v>2.2062088966638527E-2</v>
      </c>
      <c r="E161" s="4">
        <f t="shared" si="11"/>
        <v>2.806762796310414</v>
      </c>
      <c r="F161" s="4">
        <f t="shared" si="12"/>
        <v>3.6346210529763217</v>
      </c>
      <c r="G161" s="4">
        <f t="shared" si="13"/>
        <v>2.7130723587940087</v>
      </c>
      <c r="I161" s="4">
        <f t="shared" si="14"/>
        <v>1.0220620889666385</v>
      </c>
    </row>
    <row r="162" spans="1:9" x14ac:dyDescent="0.2">
      <c r="A162" s="4">
        <f>IF('True_Odds_Calculator_3-way'!A163="","",'True_Odds_Calculator_3-way'!A163)</f>
        <v>1.27</v>
      </c>
      <c r="B162" s="4">
        <f>IF('True_Odds_Calculator_3-way'!B163="","",'True_Odds_Calculator_3-way'!B163)</f>
        <v>6.47</v>
      </c>
      <c r="C162" s="4">
        <f>IF('True_Odds_Calculator_3-way'!C163="","",'True_Odds_Calculator_3-way'!C163)</f>
        <v>11.91</v>
      </c>
      <c r="D162" s="4">
        <f t="shared" si="10"/>
        <v>2.5924136467979864E-2</v>
      </c>
      <c r="E162" s="4">
        <f t="shared" si="11"/>
        <v>1.2840923369753905</v>
      </c>
      <c r="F162" s="4">
        <f t="shared" si="12"/>
        <v>6.8531581606093663</v>
      </c>
      <c r="G162" s="4">
        <f t="shared" si="13"/>
        <v>13.276390464020025</v>
      </c>
      <c r="I162" s="4">
        <f t="shared" si="14"/>
        <v>1.0259241364679799</v>
      </c>
    </row>
    <row r="163" spans="1:9" x14ac:dyDescent="0.2">
      <c r="A163" s="4">
        <f>IF('True_Odds_Calculator_3-way'!A164="","",'True_Odds_Calculator_3-way'!A164)</f>
        <v>1.81</v>
      </c>
      <c r="B163" s="4">
        <f>IF('True_Odds_Calculator_3-way'!B164="","",'True_Odds_Calculator_3-way'!B164)</f>
        <v>3.42</v>
      </c>
      <c r="C163" s="4">
        <f>IF('True_Odds_Calculator_3-way'!C164="","",'True_Odds_Calculator_3-way'!C164)</f>
        <v>5.39</v>
      </c>
      <c r="D163" s="4">
        <f t="shared" si="10"/>
        <v>3.0412605621345623E-2</v>
      </c>
      <c r="E163" s="4">
        <f t="shared" si="11"/>
        <v>1.8438323671232928</v>
      </c>
      <c r="F163" s="4">
        <f t="shared" si="12"/>
        <v>3.542831272512228</v>
      </c>
      <c r="G163" s="4">
        <f t="shared" si="13"/>
        <v>5.7015396210887301</v>
      </c>
      <c r="I163" s="4">
        <f t="shared" si="14"/>
        <v>1.0304126056213456</v>
      </c>
    </row>
    <row r="164" spans="1:9" x14ac:dyDescent="0.2">
      <c r="A164" s="4">
        <f>IF('True_Odds_Calculator_3-way'!A165="","",'True_Odds_Calculator_3-way'!A165)</f>
        <v>2.33</v>
      </c>
      <c r="B164" s="4">
        <f>IF('True_Odds_Calculator_3-way'!B165="","",'True_Odds_Calculator_3-way'!B165)</f>
        <v>3.25</v>
      </c>
      <c r="C164" s="4">
        <f>IF('True_Odds_Calculator_3-way'!C165="","",'True_Odds_Calculator_3-way'!C165)</f>
        <v>3.43</v>
      </c>
      <c r="D164" s="4">
        <f t="shared" si="10"/>
        <v>2.8422046552904145E-2</v>
      </c>
      <c r="E164" s="4">
        <f t="shared" si="11"/>
        <v>2.3825944773275056</v>
      </c>
      <c r="F164" s="4">
        <f t="shared" si="12"/>
        <v>3.3532483628277174</v>
      </c>
      <c r="G164" s="4">
        <f t="shared" si="13"/>
        <v>3.5452045165275026</v>
      </c>
      <c r="I164" s="4">
        <f t="shared" si="14"/>
        <v>1.0284220465529041</v>
      </c>
    </row>
    <row r="165" spans="1:9" x14ac:dyDescent="0.2">
      <c r="A165" s="4">
        <f>IF('True_Odds_Calculator_3-way'!A166="","",'True_Odds_Calculator_3-way'!A166)</f>
        <v>2.74</v>
      </c>
      <c r="B165" s="4">
        <f>IF('True_Odds_Calculator_3-way'!B166="","",'True_Odds_Calculator_3-way'!B166)</f>
        <v>3.25</v>
      </c>
      <c r="C165" s="4">
        <f>IF('True_Odds_Calculator_3-way'!C166="","",'True_Odds_Calculator_3-way'!C166)</f>
        <v>2.82</v>
      </c>
      <c r="D165" s="4">
        <f t="shared" si="10"/>
        <v>2.7265740419956996E-2</v>
      </c>
      <c r="E165" s="4">
        <f t="shared" si="11"/>
        <v>2.8099760166801571</v>
      </c>
      <c r="F165" s="4">
        <f t="shared" si="12"/>
        <v>3.348920015825247</v>
      </c>
      <c r="G165" s="4">
        <f t="shared" si="13"/>
        <v>2.8941771704513588</v>
      </c>
      <c r="I165" s="4">
        <f t="shared" si="14"/>
        <v>1.027265740419957</v>
      </c>
    </row>
    <row r="166" spans="1:9" x14ac:dyDescent="0.2">
      <c r="A166" s="4">
        <f>IF('True_Odds_Calculator_3-way'!A167="","",'True_Odds_Calculator_3-way'!A167)</f>
        <v>3.19</v>
      </c>
      <c r="B166" s="4">
        <f>IF('True_Odds_Calculator_3-way'!B167="","",'True_Odds_Calculator_3-way'!B167)</f>
        <v>3.07</v>
      </c>
      <c r="C166" s="4">
        <f>IF('True_Odds_Calculator_3-way'!C167="","",'True_Odds_Calculator_3-way'!C167)</f>
        <v>2.57</v>
      </c>
      <c r="D166" s="4">
        <f t="shared" si="10"/>
        <v>2.8317581213011422E-2</v>
      </c>
      <c r="E166" s="4">
        <f t="shared" si="11"/>
        <v>3.289036263087032</v>
      </c>
      <c r="F166" s="4">
        <f t="shared" si="12"/>
        <v>3.1616184049522102</v>
      </c>
      <c r="G166" s="4">
        <f t="shared" si="13"/>
        <v>2.6338949406989123</v>
      </c>
      <c r="I166" s="4">
        <f t="shared" si="14"/>
        <v>1.0283175812130114</v>
      </c>
    </row>
    <row r="167" spans="1:9" x14ac:dyDescent="0.2">
      <c r="A167" s="4">
        <f>IF('True_Odds_Calculator_3-way'!A168="","",'True_Odds_Calculator_3-way'!A168)</f>
        <v>1.97</v>
      </c>
      <c r="B167" s="4">
        <f>IF('True_Odds_Calculator_3-way'!B168="","",'True_Odds_Calculator_3-way'!B168)</f>
        <v>3.77</v>
      </c>
      <c r="C167" s="4">
        <f>IF('True_Odds_Calculator_3-way'!C168="","",'True_Odds_Calculator_3-way'!C168)</f>
        <v>3.72</v>
      </c>
      <c r="D167" s="4">
        <f t="shared" si="10"/>
        <v>4.1683406888965102E-2</v>
      </c>
      <c r="E167" s="4">
        <f t="shared" si="11"/>
        <v>2.0254405696282216</v>
      </c>
      <c r="F167" s="4">
        <f t="shared" si="12"/>
        <v>3.978396979336424</v>
      </c>
      <c r="G167" s="4">
        <f t="shared" si="13"/>
        <v>3.9227572176870265</v>
      </c>
      <c r="I167" s="4">
        <f t="shared" si="14"/>
        <v>1.0416834068889651</v>
      </c>
    </row>
    <row r="168" spans="1:9" x14ac:dyDescent="0.2">
      <c r="A168" s="4">
        <f>IF('True_Odds_Calculator_3-way'!A169="","",'True_Odds_Calculator_3-way'!A169)</f>
        <v>1.35</v>
      </c>
      <c r="B168" s="4">
        <f>IF('True_Odds_Calculator_3-way'!B169="","",'True_Odds_Calculator_3-way'!B169)</f>
        <v>5.48</v>
      </c>
      <c r="C168" s="4">
        <f>IF('True_Odds_Calculator_3-way'!C169="","",'True_Odds_Calculator_3-way'!C169)</f>
        <v>8.9600000000000009</v>
      </c>
      <c r="D168" s="4">
        <f t="shared" si="10"/>
        <v>3.4829635422701122E-2</v>
      </c>
      <c r="E168" s="4">
        <f t="shared" si="11"/>
        <v>1.3714959162357976</v>
      </c>
      <c r="F168" s="4">
        <f t="shared" si="12"/>
        <v>5.8523382484855482</v>
      </c>
      <c r="G168" s="4">
        <f t="shared" si="13"/>
        <v>10.000273569192892</v>
      </c>
      <c r="I168" s="4">
        <f t="shared" si="14"/>
        <v>1.0348296354227011</v>
      </c>
    </row>
    <row r="169" spans="1:9" x14ac:dyDescent="0.2">
      <c r="A169" s="4">
        <f>IF('True_Odds_Calculator_3-way'!A170="","",'True_Odds_Calculator_3-way'!A170)</f>
        <v>2.4300000000000002</v>
      </c>
      <c r="B169" s="4">
        <f>IF('True_Odds_Calculator_3-way'!B170="","",'True_Odds_Calculator_3-way'!B170)</f>
        <v>3.46</v>
      </c>
      <c r="C169" s="4">
        <f>IF('True_Odds_Calculator_3-way'!C170="","",'True_Odds_Calculator_3-way'!C170)</f>
        <v>3.05</v>
      </c>
      <c r="D169" s="4">
        <f t="shared" si="10"/>
        <v>2.84088272443348E-2</v>
      </c>
      <c r="E169" s="4">
        <f t="shared" si="11"/>
        <v>2.4872341175325707</v>
      </c>
      <c r="F169" s="4">
        <f t="shared" si="12"/>
        <v>3.5772066294088294</v>
      </c>
      <c r="G169" s="4">
        <f t="shared" si="13"/>
        <v>3.1407109809433718</v>
      </c>
      <c r="I169" s="4">
        <f t="shared" si="14"/>
        <v>1.0284088272443348</v>
      </c>
    </row>
    <row r="170" spans="1:9" x14ac:dyDescent="0.2">
      <c r="A170" s="4">
        <f>IF('True_Odds_Calculator_3-way'!A171="","",'True_Odds_Calculator_3-way'!A171)</f>
        <v>1.85</v>
      </c>
      <c r="B170" s="4">
        <f>IF('True_Odds_Calculator_3-way'!B171="","",'True_Odds_Calculator_3-way'!B171)</f>
        <v>3.89</v>
      </c>
      <c r="C170" s="4">
        <f>IF('True_Odds_Calculator_3-way'!C171="","",'True_Odds_Calculator_3-way'!C171)</f>
        <v>4.3</v>
      </c>
      <c r="D170" s="4">
        <f t="shared" si="10"/>
        <v>3.0168088815784033E-2</v>
      </c>
      <c r="E170" s="4">
        <f t="shared" si="11"/>
        <v>1.8850691761705431</v>
      </c>
      <c r="F170" s="4">
        <f t="shared" si="12"/>
        <v>4.0483637101011922</v>
      </c>
      <c r="G170" s="4">
        <f t="shared" si="13"/>
        <v>4.4943394034164479</v>
      </c>
      <c r="I170" s="4">
        <f t="shared" si="14"/>
        <v>1.030168088815784</v>
      </c>
    </row>
    <row r="171" spans="1:9" x14ac:dyDescent="0.2">
      <c r="A171" s="4">
        <f>IF('True_Odds_Calculator_3-way'!A172="","",'True_Odds_Calculator_3-way'!A172)</f>
        <v>4.0599999999999996</v>
      </c>
      <c r="B171" s="4">
        <f>IF('True_Odds_Calculator_3-way'!B172="","",'True_Odds_Calculator_3-way'!B172)</f>
        <v>3.47</v>
      </c>
      <c r="C171" s="4">
        <f>IF('True_Odds_Calculator_3-way'!C172="","",'True_Odds_Calculator_3-way'!C172)</f>
        <v>2.02</v>
      </c>
      <c r="D171" s="4">
        <f t="shared" si="10"/>
        <v>2.9539361710052781E-2</v>
      </c>
      <c r="E171" s="4">
        <f t="shared" si="11"/>
        <v>4.2290635957860001</v>
      </c>
      <c r="F171" s="4">
        <f t="shared" si="12"/>
        <v>3.5927543382214449</v>
      </c>
      <c r="G171" s="4">
        <f t="shared" si="13"/>
        <v>2.0609928108280515</v>
      </c>
      <c r="I171" s="4">
        <f t="shared" si="14"/>
        <v>1.0295393617100528</v>
      </c>
    </row>
    <row r="172" spans="1:9" x14ac:dyDescent="0.2">
      <c r="A172" s="4">
        <f>IF('True_Odds_Calculator_3-way'!A173="","",'True_Odds_Calculator_3-way'!A173)</f>
        <v>2.21</v>
      </c>
      <c r="B172" s="4">
        <f>IF('True_Odds_Calculator_3-way'!B173="","",'True_Odds_Calculator_3-way'!B173)</f>
        <v>3.47</v>
      </c>
      <c r="C172" s="4">
        <f>IF('True_Odds_Calculator_3-way'!C173="","",'True_Odds_Calculator_3-way'!C173)</f>
        <v>3.47</v>
      </c>
      <c r="D172" s="4">
        <f t="shared" si="10"/>
        <v>2.8857563863497138E-2</v>
      </c>
      <c r="E172" s="4">
        <f t="shared" si="11"/>
        <v>2.2580015114784024</v>
      </c>
      <c r="F172" s="4">
        <f t="shared" si="12"/>
        <v>3.5898232090751638</v>
      </c>
      <c r="G172" s="4">
        <f t="shared" si="13"/>
        <v>3.5898232090751638</v>
      </c>
      <c r="I172" s="4">
        <f t="shared" si="14"/>
        <v>1.0288575638634971</v>
      </c>
    </row>
    <row r="173" spans="1:9" x14ac:dyDescent="0.2">
      <c r="A173" s="4">
        <f>IF('True_Odds_Calculator_3-way'!A174="","",'True_Odds_Calculator_3-way'!A174)</f>
        <v>3.16</v>
      </c>
      <c r="B173" s="4">
        <f>IF('True_Odds_Calculator_3-way'!B174="","",'True_Odds_Calculator_3-way'!B174)</f>
        <v>3.26</v>
      </c>
      <c r="C173" s="4">
        <f>IF('True_Odds_Calculator_3-way'!C174="","",'True_Odds_Calculator_3-way'!C174)</f>
        <v>2.4700000000000002</v>
      </c>
      <c r="D173" s="4">
        <f t="shared" si="10"/>
        <v>2.8062462055342019E-2</v>
      </c>
      <c r="E173" s="4">
        <f t="shared" si="11"/>
        <v>3.2562519643765744</v>
      </c>
      <c r="F173" s="4">
        <f t="shared" si="12"/>
        <v>3.3625390898384389</v>
      </c>
      <c r="G173" s="4">
        <f t="shared" si="13"/>
        <v>2.52841850378553</v>
      </c>
      <c r="I173" s="4">
        <f t="shared" si="14"/>
        <v>1.028062462055342</v>
      </c>
    </row>
    <row r="174" spans="1:9" x14ac:dyDescent="0.2">
      <c r="A174" s="4">
        <f>IF('True_Odds_Calculator_3-way'!A175="","",'True_Odds_Calculator_3-way'!A175)</f>
        <v>1.18</v>
      </c>
      <c r="B174" s="4">
        <f>IF('True_Odds_Calculator_3-way'!B175="","",'True_Odds_Calculator_3-way'!B175)</f>
        <v>7.76</v>
      </c>
      <c r="C174" s="4">
        <f>IF('True_Odds_Calculator_3-way'!C175="","",'True_Odds_Calculator_3-way'!C175)</f>
        <v>16.690000000000001</v>
      </c>
      <c r="D174" s="4">
        <f t="shared" si="10"/>
        <v>3.6239723935677537E-2</v>
      </c>
      <c r="E174" s="4">
        <f t="shared" si="11"/>
        <v>1.1970632889627135</v>
      </c>
      <c r="F174" s="4">
        <f t="shared" si="12"/>
        <v>8.5626649478621335</v>
      </c>
      <c r="G174" s="4">
        <f t="shared" si="13"/>
        <v>20.904666388716542</v>
      </c>
      <c r="I174" s="4">
        <f t="shared" si="14"/>
        <v>1.0362397239356775</v>
      </c>
    </row>
    <row r="175" spans="1:9" x14ac:dyDescent="0.2">
      <c r="A175" s="4">
        <f>IF('True_Odds_Calculator_3-way'!A176="","",'True_Odds_Calculator_3-way'!A176)</f>
        <v>1.89</v>
      </c>
      <c r="B175" s="4">
        <f>IF('True_Odds_Calculator_3-way'!B176="","",'True_Odds_Calculator_3-way'!B176)</f>
        <v>3.59</v>
      </c>
      <c r="C175" s="4">
        <f>IF('True_Odds_Calculator_3-way'!C176="","",'True_Odds_Calculator_3-way'!C176)</f>
        <v>4.4800000000000004</v>
      </c>
      <c r="D175" s="4">
        <f t="shared" si="10"/>
        <v>3.0866346848241077E-2</v>
      </c>
      <c r="E175" s="4">
        <f t="shared" si="11"/>
        <v>1.9274814152410118</v>
      </c>
      <c r="F175" s="4">
        <f t="shared" si="12"/>
        <v>3.7276886221787793</v>
      </c>
      <c r="G175" s="4">
        <f t="shared" si="13"/>
        <v>4.6964782700233325</v>
      </c>
      <c r="I175" s="4">
        <f t="shared" si="14"/>
        <v>1.0308663468482411</v>
      </c>
    </row>
    <row r="176" spans="1:9" x14ac:dyDescent="0.2">
      <c r="A176" s="4">
        <f>IF('True_Odds_Calculator_3-way'!A177="","",'True_Odds_Calculator_3-way'!A177)</f>
        <v>2.39</v>
      </c>
      <c r="B176" s="4">
        <f>IF('True_Odds_Calculator_3-way'!B177="","",'True_Odds_Calculator_3-way'!B177)</f>
        <v>3.66</v>
      </c>
      <c r="C176" s="4">
        <f>IF('True_Odds_Calculator_3-way'!C177="","",'True_Odds_Calculator_3-way'!C177)</f>
        <v>2.75</v>
      </c>
      <c r="D176" s="4">
        <f t="shared" si="10"/>
        <v>5.5270449193214777E-2</v>
      </c>
      <c r="E176" s="4">
        <f t="shared" si="11"/>
        <v>2.5000840104692634</v>
      </c>
      <c r="F176" s="4">
        <f t="shared" si="12"/>
        <v>3.9246381461772515</v>
      </c>
      <c r="G176" s="4">
        <f t="shared" si="13"/>
        <v>2.8967632909385395</v>
      </c>
      <c r="I176" s="4">
        <f t="shared" si="14"/>
        <v>1.0552704491932148</v>
      </c>
    </row>
    <row r="177" spans="1:9" x14ac:dyDescent="0.2">
      <c r="A177" s="4">
        <f>IF('True_Odds_Calculator_3-way'!A178="","",'True_Odds_Calculator_3-way'!A178)</f>
        <v>2.85</v>
      </c>
      <c r="B177" s="4">
        <f>IF('True_Odds_Calculator_3-way'!B178="","",'True_Odds_Calculator_3-way'!B178)</f>
        <v>3.21</v>
      </c>
      <c r="C177" s="4">
        <f>IF('True_Odds_Calculator_3-way'!C178="","",'True_Odds_Calculator_3-way'!C178)</f>
        <v>2.79</v>
      </c>
      <c r="D177" s="4">
        <f t="shared" si="10"/>
        <v>2.0826611801335382E-2</v>
      </c>
      <c r="E177" s="4">
        <f t="shared" si="11"/>
        <v>2.9075262239703927</v>
      </c>
      <c r="F177" s="4">
        <f t="shared" si="12"/>
        <v>3.283163575393556</v>
      </c>
      <c r="G177" s="4">
        <f t="shared" si="13"/>
        <v>2.8451061467646017</v>
      </c>
      <c r="I177" s="4">
        <f t="shared" si="14"/>
        <v>1.0208266118013354</v>
      </c>
    </row>
    <row r="178" spans="1:9" x14ac:dyDescent="0.2">
      <c r="A178" s="4">
        <f>IF('True_Odds_Calculator_3-way'!A179="","",'True_Odds_Calculator_3-way'!A179)</f>
        <v>1.45</v>
      </c>
      <c r="B178" s="4">
        <f>IF('True_Odds_Calculator_3-way'!B179="","",'True_Odds_Calculator_3-way'!B179)</f>
        <v>5.07</v>
      </c>
      <c r="C178" s="4">
        <f>IF('True_Odds_Calculator_3-way'!C179="","",'True_Odds_Calculator_3-way'!C179)</f>
        <v>7.23</v>
      </c>
      <c r="D178" s="4">
        <f t="shared" si="10"/>
        <v>2.5206417636280065E-2</v>
      </c>
      <c r="E178" s="4">
        <f t="shared" si="11"/>
        <v>1.4678833726439031</v>
      </c>
      <c r="F178" s="4">
        <f t="shared" si="12"/>
        <v>5.2955858448537239</v>
      </c>
      <c r="G178" s="4">
        <f t="shared" si="13"/>
        <v>7.6976103253986503</v>
      </c>
      <c r="I178" s="4">
        <f t="shared" si="14"/>
        <v>1.0252064176362801</v>
      </c>
    </row>
    <row r="179" spans="1:9" x14ac:dyDescent="0.2">
      <c r="A179" s="4">
        <f>IF('True_Odds_Calculator_3-way'!A180="","",'True_Odds_Calculator_3-way'!A180)</f>
        <v>1.47</v>
      </c>
      <c r="B179" s="4">
        <f>IF('True_Odds_Calculator_3-way'!B180="","",'True_Odds_Calculator_3-way'!B180)</f>
        <v>4.43</v>
      </c>
      <c r="C179" s="4">
        <f>IF('True_Odds_Calculator_3-way'!C180="","",'True_Odds_Calculator_3-way'!C180)</f>
        <v>8.5299999999999994</v>
      </c>
      <c r="D179" s="4">
        <f t="shared" si="10"/>
        <v>2.3239037410618391E-2</v>
      </c>
      <c r="E179" s="4">
        <f t="shared" si="11"/>
        <v>1.4869318841849719</v>
      </c>
      <c r="F179" s="4">
        <f t="shared" si="12"/>
        <v>4.5874234541131269</v>
      </c>
      <c r="G179" s="4">
        <f t="shared" si="13"/>
        <v>9.1335087344967185</v>
      </c>
      <c r="I179" s="4">
        <f t="shared" si="14"/>
        <v>1.0232390374106184</v>
      </c>
    </row>
    <row r="180" spans="1:9" x14ac:dyDescent="0.2">
      <c r="A180" s="4">
        <f>IF('True_Odds_Calculator_3-way'!A181="","",'True_Odds_Calculator_3-way'!A181)</f>
        <v>1.68</v>
      </c>
      <c r="B180" s="4">
        <f>IF('True_Odds_Calculator_3-way'!B181="","",'True_Odds_Calculator_3-way'!B181)</f>
        <v>3.82</v>
      </c>
      <c r="C180" s="4">
        <f>IF('True_Odds_Calculator_3-way'!C181="","",'True_Odds_Calculator_3-way'!C181)</f>
        <v>6.02</v>
      </c>
      <c r="D180" s="4">
        <f t="shared" si="10"/>
        <v>2.3131156760768379E-2</v>
      </c>
      <c r="E180" s="4">
        <f t="shared" si="11"/>
        <v>1.7020473818906705</v>
      </c>
      <c r="F180" s="4">
        <f t="shared" si="12"/>
        <v>3.9359275219552639</v>
      </c>
      <c r="G180" s="4">
        <f t="shared" si="13"/>
        <v>6.3130288370617551</v>
      </c>
      <c r="I180" s="4">
        <f t="shared" si="14"/>
        <v>1.0231311567607684</v>
      </c>
    </row>
    <row r="181" spans="1:9" x14ac:dyDescent="0.2">
      <c r="A181" s="4">
        <f>IF('True_Odds_Calculator_3-way'!A182="","",'True_Odds_Calculator_3-way'!A182)</f>
        <v>1.78</v>
      </c>
      <c r="B181" s="4">
        <f>IF('True_Odds_Calculator_3-way'!B182="","",'True_Odds_Calculator_3-way'!B182)</f>
        <v>3.9</v>
      </c>
      <c r="C181" s="4">
        <f>IF('True_Odds_Calculator_3-way'!C182="","",'True_Odds_Calculator_3-way'!C182)</f>
        <v>4.9000000000000004</v>
      </c>
      <c r="D181" s="4">
        <f t="shared" si="10"/>
        <v>2.228964187230642E-2</v>
      </c>
      <c r="E181" s="4">
        <f t="shared" si="11"/>
        <v>1.8038563383169706</v>
      </c>
      <c r="F181" s="4">
        <f t="shared" si="12"/>
        <v>4.0163807964483347</v>
      </c>
      <c r="G181" s="4">
        <f t="shared" si="13"/>
        <v>5.0851314045386147</v>
      </c>
      <c r="I181" s="4">
        <f t="shared" si="14"/>
        <v>1.0222896418723064</v>
      </c>
    </row>
    <row r="182" spans="1:9" x14ac:dyDescent="0.2">
      <c r="A182" s="4">
        <f>IF('True_Odds_Calculator_3-way'!A183="","",'True_Odds_Calculator_3-way'!A183)</f>
        <v>2.8</v>
      </c>
      <c r="B182" s="4">
        <f>IF('True_Odds_Calculator_3-way'!B183="","",'True_Odds_Calculator_3-way'!B183)</f>
        <v>3.02</v>
      </c>
      <c r="C182" s="4">
        <f>IF('True_Odds_Calculator_3-way'!C183="","",'True_Odds_Calculator_3-way'!C183)</f>
        <v>2.85</v>
      </c>
      <c r="D182" s="4">
        <f t="shared" si="10"/>
        <v>3.9145877939882778E-2</v>
      </c>
      <c r="E182" s="4">
        <f t="shared" si="11"/>
        <v>2.9061806605138756</v>
      </c>
      <c r="F182" s="4">
        <f t="shared" si="12"/>
        <v>3.1438908360366318</v>
      </c>
      <c r="G182" s="4">
        <f t="shared" si="13"/>
        <v>2.9600812295800134</v>
      </c>
      <c r="I182" s="4">
        <f t="shared" si="14"/>
        <v>1.0391458779398828</v>
      </c>
    </row>
    <row r="183" spans="1:9" x14ac:dyDescent="0.2">
      <c r="A183" s="4">
        <f>IF('True_Odds_Calculator_3-way'!A184="","",'True_Odds_Calculator_3-way'!A184)</f>
        <v>1.83</v>
      </c>
      <c r="B183" s="4">
        <f>IF('True_Odds_Calculator_3-way'!B184="","",'True_Odds_Calculator_3-way'!B184)</f>
        <v>3.34</v>
      </c>
      <c r="C183" s="4">
        <f>IF('True_Odds_Calculator_3-way'!C184="","",'True_Odds_Calculator_3-way'!C184)</f>
        <v>5.1100000000000003</v>
      </c>
      <c r="D183" s="4">
        <f t="shared" si="10"/>
        <v>4.1544001279145704E-2</v>
      </c>
      <c r="E183" s="4">
        <f t="shared" si="11"/>
        <v>1.8775813680819511</v>
      </c>
      <c r="F183" s="4">
        <f t="shared" si="12"/>
        <v>3.5019744477776515</v>
      </c>
      <c r="G183" s="4">
        <f t="shared" si="13"/>
        <v>5.4991369819969913</v>
      </c>
      <c r="I183" s="4">
        <f t="shared" si="14"/>
        <v>1.0415440012791457</v>
      </c>
    </row>
    <row r="184" spans="1:9" x14ac:dyDescent="0.2">
      <c r="A184" s="4">
        <f>IF('True_Odds_Calculator_3-way'!A185="","",'True_Odds_Calculator_3-way'!A185)</f>
        <v>2.82</v>
      </c>
      <c r="B184" s="4">
        <f>IF('True_Odds_Calculator_3-way'!B185="","",'True_Odds_Calculator_3-way'!B185)</f>
        <v>2.97</v>
      </c>
      <c r="C184" s="4">
        <f>IF('True_Odds_Calculator_3-way'!C185="","",'True_Odds_Calculator_3-way'!C185)</f>
        <v>2.88</v>
      </c>
      <c r="D184" s="4">
        <f t="shared" si="10"/>
        <v>3.8532488000573073E-2</v>
      </c>
      <c r="E184" s="4">
        <f t="shared" si="11"/>
        <v>2.9259805933779921</v>
      </c>
      <c r="F184" s="4">
        <f t="shared" si="12"/>
        <v>3.0877904458187784</v>
      </c>
      <c r="G184" s="4">
        <f t="shared" si="13"/>
        <v>2.9906268411562014</v>
      </c>
      <c r="I184" s="4">
        <f t="shared" si="14"/>
        <v>1.0385324880005731</v>
      </c>
    </row>
    <row r="185" spans="1:9" x14ac:dyDescent="0.2">
      <c r="A185" s="4">
        <f>IF('True_Odds_Calculator_3-way'!A186="","",'True_Odds_Calculator_3-way'!A186)</f>
        <v>2.81</v>
      </c>
      <c r="B185" s="4">
        <f>IF('True_Odds_Calculator_3-way'!B186="","",'True_Odds_Calculator_3-way'!B186)</f>
        <v>2.98</v>
      </c>
      <c r="C185" s="4">
        <f>IF('True_Odds_Calculator_3-way'!C186="","",'True_Odds_Calculator_3-way'!C186)</f>
        <v>2.88</v>
      </c>
      <c r="D185" s="4">
        <f t="shared" si="10"/>
        <v>3.8664578141876405E-2</v>
      </c>
      <c r="E185" s="4">
        <f t="shared" si="11"/>
        <v>2.9155905053866364</v>
      </c>
      <c r="F185" s="4">
        <f t="shared" si="12"/>
        <v>3.0990236248317906</v>
      </c>
      <c r="G185" s="4">
        <f t="shared" si="13"/>
        <v>2.9910206911058208</v>
      </c>
      <c r="I185" s="4">
        <f t="shared" si="14"/>
        <v>1.0386645781418764</v>
      </c>
    </row>
    <row r="186" spans="1:9" x14ac:dyDescent="0.2">
      <c r="A186" s="4">
        <f>IF('True_Odds_Calculator_3-way'!A187="","",'True_Odds_Calculator_3-way'!A187)</f>
        <v>1.76</v>
      </c>
      <c r="B186" s="4">
        <f>IF('True_Odds_Calculator_3-way'!B187="","",'True_Odds_Calculator_3-way'!B187)</f>
        <v>3.43</v>
      </c>
      <c r="C186" s="4">
        <f>IF('True_Odds_Calculator_3-way'!C187="","",'True_Odds_Calculator_3-way'!C187)</f>
        <v>5.47</v>
      </c>
      <c r="D186" s="4">
        <f t="shared" si="10"/>
        <v>4.2542364176136438E-2</v>
      </c>
      <c r="E186" s="4">
        <f t="shared" si="11"/>
        <v>1.8050507952625781</v>
      </c>
      <c r="F186" s="4">
        <f t="shared" si="12"/>
        <v>3.6053653417232487</v>
      </c>
      <c r="G186" s="4">
        <f t="shared" si="13"/>
        <v>5.9299822646255773</v>
      </c>
      <c r="I186" s="4">
        <f t="shared" si="14"/>
        <v>1.0425423641761364</v>
      </c>
    </row>
    <row r="187" spans="1:9" x14ac:dyDescent="0.2">
      <c r="A187" s="4">
        <f>IF('True_Odds_Calculator_3-way'!A188="","",'True_Odds_Calculator_3-way'!A188)</f>
        <v>2.4500000000000002</v>
      </c>
      <c r="B187" s="4">
        <f>IF('True_Odds_Calculator_3-way'!B188="","",'True_Odds_Calculator_3-way'!B188)</f>
        <v>3.34</v>
      </c>
      <c r="C187" s="4">
        <f>IF('True_Odds_Calculator_3-way'!C188="","",'True_Odds_Calculator_3-way'!C188)</f>
        <v>3.13</v>
      </c>
      <c r="D187" s="4">
        <f t="shared" si="10"/>
        <v>2.7053280802286528E-2</v>
      </c>
      <c r="E187" s="4">
        <f t="shared" si="11"/>
        <v>2.505352026707802</v>
      </c>
      <c r="F187" s="4">
        <f t="shared" si="12"/>
        <v>3.4437225799425337</v>
      </c>
      <c r="G187" s="4">
        <f t="shared" si="13"/>
        <v>3.2209121444461348</v>
      </c>
      <c r="I187" s="4">
        <f t="shared" si="14"/>
        <v>1.0270532808022865</v>
      </c>
    </row>
    <row r="188" spans="1:9" x14ac:dyDescent="0.2">
      <c r="A188" s="4">
        <f>IF('True_Odds_Calculator_3-way'!A189="","",'True_Odds_Calculator_3-way'!A189)</f>
        <v>1.69</v>
      </c>
      <c r="B188" s="4">
        <f>IF('True_Odds_Calculator_3-way'!B189="","",'True_Odds_Calculator_3-way'!B189)</f>
        <v>3.91</v>
      </c>
      <c r="C188" s="4">
        <f>IF('True_Odds_Calculator_3-way'!C189="","",'True_Odds_Calculator_3-way'!C189)</f>
        <v>5.45</v>
      </c>
      <c r="D188" s="4">
        <f t="shared" si="10"/>
        <v>3.0956690566795952E-2</v>
      </c>
      <c r="E188" s="4">
        <f t="shared" si="11"/>
        <v>1.7199948800941454</v>
      </c>
      <c r="F188" s="4">
        <f t="shared" si="12"/>
        <v>4.0743889076506834</v>
      </c>
      <c r="G188" s="4">
        <f t="shared" si="13"/>
        <v>5.7747609353966354</v>
      </c>
      <c r="I188" s="4">
        <f t="shared" si="14"/>
        <v>1.030956690566796</v>
      </c>
    </row>
    <row r="189" spans="1:9" x14ac:dyDescent="0.2">
      <c r="A189" s="4">
        <f>IF('True_Odds_Calculator_3-way'!A190="","",'True_Odds_Calculator_3-way'!A190)</f>
        <v>3.11</v>
      </c>
      <c r="B189" s="4">
        <f>IF('True_Odds_Calculator_3-way'!B190="","",'True_Odds_Calculator_3-way'!B190)</f>
        <v>3.5</v>
      </c>
      <c r="C189" s="4">
        <f>IF('True_Odds_Calculator_3-way'!C190="","",'True_Odds_Calculator_3-way'!C190)</f>
        <v>2.38</v>
      </c>
      <c r="D189" s="4">
        <f t="shared" si="10"/>
        <v>2.742576130130514E-2</v>
      </c>
      <c r="E189" s="4">
        <f t="shared" si="11"/>
        <v>3.2010090817356209</v>
      </c>
      <c r="F189" s="4">
        <f t="shared" si="12"/>
        <v>3.6156902334972481</v>
      </c>
      <c r="G189" s="4">
        <f t="shared" si="13"/>
        <v>2.4329352470691354</v>
      </c>
      <c r="I189" s="4">
        <f t="shared" si="14"/>
        <v>1.0274257613013051</v>
      </c>
    </row>
    <row r="190" spans="1:9" x14ac:dyDescent="0.2">
      <c r="A190" s="4">
        <f>IF('True_Odds_Calculator_3-way'!A191="","",'True_Odds_Calculator_3-way'!A191)</f>
        <v>1.52</v>
      </c>
      <c r="B190" s="4">
        <f>IF('True_Odds_Calculator_3-way'!B191="","",'True_Odds_Calculator_3-way'!B191)</f>
        <v>4.54</v>
      </c>
      <c r="C190" s="4">
        <f>IF('True_Odds_Calculator_3-way'!C191="","",'True_Odds_Calculator_3-way'!C191)</f>
        <v>6.48</v>
      </c>
      <c r="D190" s="4">
        <f t="shared" si="10"/>
        <v>3.2480041677042992E-2</v>
      </c>
      <c r="E190" s="4">
        <f t="shared" si="11"/>
        <v>1.5454324939856128</v>
      </c>
      <c r="F190" s="4">
        <f t="shared" si="12"/>
        <v>4.7746910065010502</v>
      </c>
      <c r="G190" s="4">
        <f t="shared" si="13"/>
        <v>6.9689175845548759</v>
      </c>
      <c r="I190" s="4">
        <f t="shared" si="14"/>
        <v>1.032480041677043</v>
      </c>
    </row>
    <row r="191" spans="1:9" x14ac:dyDescent="0.2">
      <c r="A191" s="4">
        <f>IF('True_Odds_Calculator_3-way'!A192="","",'True_Odds_Calculator_3-way'!A192)</f>
        <v>3.14</v>
      </c>
      <c r="B191" s="4">
        <f>IF('True_Odds_Calculator_3-way'!B192="","",'True_Odds_Calculator_3-way'!B192)</f>
        <v>3.21</v>
      </c>
      <c r="C191" s="4">
        <f>IF('True_Odds_Calculator_3-way'!C192="","",'True_Odds_Calculator_3-way'!C192)</f>
        <v>2.56</v>
      </c>
      <c r="D191" s="4">
        <f t="shared" si="10"/>
        <v>2.0622817330396614E-2</v>
      </c>
      <c r="E191" s="4">
        <f t="shared" si="11"/>
        <v>3.2092728458884876</v>
      </c>
      <c r="F191" s="4">
        <f t="shared" si="12"/>
        <v>3.2824314940586174</v>
      </c>
      <c r="G191" s="4">
        <f t="shared" si="13"/>
        <v>2.6058582517024131</v>
      </c>
      <c r="I191" s="4">
        <f t="shared" si="14"/>
        <v>1.0206228173303966</v>
      </c>
    </row>
    <row r="192" spans="1:9" x14ac:dyDescent="0.2">
      <c r="A192" s="4">
        <f>IF('True_Odds_Calculator_3-way'!A193="","",'True_Odds_Calculator_3-way'!A193)</f>
        <v>1.55</v>
      </c>
      <c r="B192" s="4">
        <f>IF('True_Odds_Calculator_3-way'!B193="","",'True_Odds_Calculator_3-way'!B193)</f>
        <v>3.99</v>
      </c>
      <c r="C192" s="4">
        <f>IF('True_Odds_Calculator_3-way'!C193="","",'True_Odds_Calculator_3-way'!C193)</f>
        <v>6.52</v>
      </c>
      <c r="D192" s="4">
        <f t="shared" si="10"/>
        <v>4.9162089867455183E-2</v>
      </c>
      <c r="E192" s="4">
        <f t="shared" si="11"/>
        <v>1.5903967340344805</v>
      </c>
      <c r="F192" s="4">
        <f t="shared" si="12"/>
        <v>4.269140206467898</v>
      </c>
      <c r="G192" s="4">
        <f t="shared" si="13"/>
        <v>7.2999697063690263</v>
      </c>
      <c r="I192" s="4">
        <f t="shared" si="14"/>
        <v>1.0491620898674552</v>
      </c>
    </row>
    <row r="193" spans="1:9" x14ac:dyDescent="0.2">
      <c r="A193" s="4">
        <f>IF('True_Odds_Calculator_3-way'!A194="","",'True_Odds_Calculator_3-way'!A194)</f>
        <v>2.5099999999999998</v>
      </c>
      <c r="B193" s="4">
        <f>IF('True_Odds_Calculator_3-way'!B194="","",'True_Odds_Calculator_3-way'!B194)</f>
        <v>3.05</v>
      </c>
      <c r="C193" s="4">
        <f>IF('True_Odds_Calculator_3-way'!C194="","",'True_Odds_Calculator_3-way'!C194)</f>
        <v>3.04</v>
      </c>
      <c r="D193" s="4">
        <f t="shared" si="10"/>
        <v>5.522259538206109E-2</v>
      </c>
      <c r="E193" s="4">
        <f t="shared" si="11"/>
        <v>2.6315869618805601</v>
      </c>
      <c r="F193" s="4">
        <f t="shared" si="12"/>
        <v>3.2314216130504363</v>
      </c>
      <c r="G193" s="4">
        <f t="shared" si="13"/>
        <v>3.2201987701855797</v>
      </c>
      <c r="I193" s="4">
        <f t="shared" si="14"/>
        <v>1.0552225953820611</v>
      </c>
    </row>
    <row r="194" spans="1:9" x14ac:dyDescent="0.2">
      <c r="A194" s="4">
        <f>IF('True_Odds_Calculator_3-way'!A195="","",'True_Odds_Calculator_3-way'!A195)</f>
        <v>2.41</v>
      </c>
      <c r="B194" s="4">
        <f>IF('True_Odds_Calculator_3-way'!B195="","",'True_Odds_Calculator_3-way'!B195)</f>
        <v>3.1</v>
      </c>
      <c r="C194" s="4">
        <f>IF('True_Odds_Calculator_3-way'!C195="","",'True_Odds_Calculator_3-way'!C195)</f>
        <v>3.16</v>
      </c>
      <c r="D194" s="4">
        <f t="shared" si="10"/>
        <v>5.3974100699921479E-2</v>
      </c>
      <c r="E194" s="4">
        <f t="shared" si="11"/>
        <v>2.5192318636852558</v>
      </c>
      <c r="F194" s="4">
        <f t="shared" si="12"/>
        <v>3.2831096541161546</v>
      </c>
      <c r="G194" s="4">
        <f t="shared" si="13"/>
        <v>3.3504841343579281</v>
      </c>
      <c r="I194" s="4">
        <f t="shared" si="14"/>
        <v>1.0539741006999215</v>
      </c>
    </row>
    <row r="195" spans="1:9" x14ac:dyDescent="0.2">
      <c r="A195" s="4">
        <f>IF('True_Odds_Calculator_3-way'!A196="","",'True_Odds_Calculator_3-way'!A196)</f>
        <v>3.13</v>
      </c>
      <c r="B195" s="4">
        <f>IF('True_Odds_Calculator_3-way'!B196="","",'True_Odds_Calculator_3-way'!B196)</f>
        <v>3.26</v>
      </c>
      <c r="C195" s="4">
        <f>IF('True_Odds_Calculator_3-way'!C196="","",'True_Odds_Calculator_3-way'!C196)</f>
        <v>2.33</v>
      </c>
      <c r="D195" s="4">
        <f t="shared" ref="D195:D258" si="15">IF(A195="","",((1/A195)+(1/B195)+(1/C195))-1)</f>
        <v>5.5421833505265639E-2</v>
      </c>
      <c r="E195" s="4">
        <f t="shared" ref="E195:E258" si="16">IF(A195="","",(3*A195)/(3-($D195*A195)))</f>
        <v>3.3220949806877154</v>
      </c>
      <c r="F195" s="4">
        <f t="shared" ref="F195:F258" si="17">IF(B195="","",(3*B195)/(3-($D195*B195)))</f>
        <v>3.4689156499467391</v>
      </c>
      <c r="G195" s="4">
        <f t="shared" ref="G195:G258" si="18">IF(C195="","",(3*C195)/(3-($D195*C195)))</f>
        <v>2.43480442964053</v>
      </c>
      <c r="I195" s="4">
        <f t="shared" ref="I195:I258" si="19">IF(A195="","",D195+1)</f>
        <v>1.0554218335052656</v>
      </c>
    </row>
    <row r="196" spans="1:9" x14ac:dyDescent="0.2">
      <c r="A196" s="4">
        <f>IF('True_Odds_Calculator_3-way'!A197="","",'True_Odds_Calculator_3-way'!A197)</f>
        <v>3.67</v>
      </c>
      <c r="B196" s="4">
        <f>IF('True_Odds_Calculator_3-way'!B197="","",'True_Odds_Calculator_3-way'!B197)</f>
        <v>3.57</v>
      </c>
      <c r="C196" s="4">
        <f>IF('True_Odds_Calculator_3-way'!C197="","",'True_Odds_Calculator_3-way'!C197)</f>
        <v>2.13</v>
      </c>
      <c r="D196" s="4">
        <f t="shared" si="15"/>
        <v>2.2075176925742124E-2</v>
      </c>
      <c r="E196" s="4">
        <f t="shared" si="16"/>
        <v>3.7718602158283789</v>
      </c>
      <c r="F196" s="4">
        <f t="shared" si="17"/>
        <v>3.6663120394537443</v>
      </c>
      <c r="G196" s="4">
        <f t="shared" si="18"/>
        <v>2.1639158661747415</v>
      </c>
      <c r="I196" s="4">
        <f t="shared" si="19"/>
        <v>1.0220751769257421</v>
      </c>
    </row>
    <row r="197" spans="1:9" x14ac:dyDescent="0.2">
      <c r="A197" s="4">
        <f>IF('True_Odds_Calculator_3-way'!A198="","",'True_Odds_Calculator_3-way'!A198)</f>
        <v>1.74</v>
      </c>
      <c r="B197" s="4">
        <f>IF('True_Odds_Calculator_3-way'!B198="","",'True_Odds_Calculator_3-way'!B198)</f>
        <v>3.59</v>
      </c>
      <c r="C197" s="4">
        <f>IF('True_Odds_Calculator_3-way'!C198="","",'True_Odds_Calculator_3-way'!C198)</f>
        <v>5.44</v>
      </c>
      <c r="D197" s="4">
        <f t="shared" si="15"/>
        <v>3.70877051233518E-2</v>
      </c>
      <c r="E197" s="4">
        <f t="shared" si="16"/>
        <v>1.7782517401814635</v>
      </c>
      <c r="F197" s="4">
        <f t="shared" si="17"/>
        <v>3.7567297541348728</v>
      </c>
      <c r="G197" s="4">
        <f t="shared" si="18"/>
        <v>5.8322313951242553</v>
      </c>
      <c r="I197" s="4">
        <f t="shared" si="19"/>
        <v>1.0370877051233518</v>
      </c>
    </row>
    <row r="198" spans="1:9" x14ac:dyDescent="0.2">
      <c r="A198" s="4">
        <f>IF('True_Odds_Calculator_3-way'!A199="","",'True_Odds_Calculator_3-way'!A199)</f>
        <v>2.81</v>
      </c>
      <c r="B198" s="4">
        <f>IF('True_Odds_Calculator_3-way'!B199="","",'True_Odds_Calculator_3-way'!B199)</f>
        <v>3.03</v>
      </c>
      <c r="C198" s="4">
        <f>IF('True_Odds_Calculator_3-way'!C199="","",'True_Odds_Calculator_3-way'!C199)</f>
        <v>2.89</v>
      </c>
      <c r="D198" s="4">
        <f t="shared" si="15"/>
        <v>3.1925650667001149E-2</v>
      </c>
      <c r="E198" s="4">
        <f t="shared" si="16"/>
        <v>2.8966196233502779</v>
      </c>
      <c r="F198" s="4">
        <f t="shared" si="17"/>
        <v>3.1309574317515443</v>
      </c>
      <c r="G198" s="4">
        <f t="shared" si="18"/>
        <v>2.9817023865298542</v>
      </c>
      <c r="I198" s="4">
        <f t="shared" si="19"/>
        <v>1.0319256506670011</v>
      </c>
    </row>
    <row r="199" spans="1:9" x14ac:dyDescent="0.2">
      <c r="A199" s="4">
        <f>IF('True_Odds_Calculator_3-way'!A200="","",'True_Odds_Calculator_3-way'!A200)</f>
        <v>1.65</v>
      </c>
      <c r="B199" s="4">
        <f>IF('True_Odds_Calculator_3-way'!B200="","",'True_Odds_Calculator_3-way'!B200)</f>
        <v>4.1900000000000004</v>
      </c>
      <c r="C199" s="4">
        <f>IF('True_Odds_Calculator_3-way'!C200="","",'True_Odds_Calculator_3-way'!C200)</f>
        <v>5.54</v>
      </c>
      <c r="D199" s="4">
        <f t="shared" si="15"/>
        <v>2.5229505709934319E-2</v>
      </c>
      <c r="E199" s="4">
        <f t="shared" si="16"/>
        <v>1.6732179540592462</v>
      </c>
      <c r="F199" s="4">
        <f t="shared" si="17"/>
        <v>4.3430364871796128</v>
      </c>
      <c r="G199" s="4">
        <f t="shared" si="18"/>
        <v>5.8107244847955837</v>
      </c>
      <c r="I199" s="4">
        <f t="shared" si="19"/>
        <v>1.0252295057099343</v>
      </c>
    </row>
    <row r="200" spans="1:9" x14ac:dyDescent="0.2">
      <c r="A200" s="4">
        <f>IF('True_Odds_Calculator_3-way'!A201="","",'True_Odds_Calculator_3-way'!A201)</f>
        <v>1.94</v>
      </c>
      <c r="B200" s="4">
        <f>IF('True_Odds_Calculator_3-way'!B201="","",'True_Odds_Calculator_3-way'!B201)</f>
        <v>3.13</v>
      </c>
      <c r="C200" s="4">
        <f>IF('True_Odds_Calculator_3-way'!C201="","",'True_Odds_Calculator_3-way'!C201)</f>
        <v>4.82</v>
      </c>
      <c r="D200" s="4">
        <f t="shared" si="15"/>
        <v>4.2421615085196818E-2</v>
      </c>
      <c r="E200" s="4">
        <f t="shared" si="16"/>
        <v>1.994720457018192</v>
      </c>
      <c r="F200" s="4">
        <f t="shared" si="17"/>
        <v>3.2749488601684607</v>
      </c>
      <c r="G200" s="4">
        <f t="shared" si="18"/>
        <v>5.1725473525661618</v>
      </c>
      <c r="I200" s="4">
        <f t="shared" si="19"/>
        <v>1.0424216150851968</v>
      </c>
    </row>
    <row r="201" spans="1:9" x14ac:dyDescent="0.2">
      <c r="A201" s="4">
        <f>IF('True_Odds_Calculator_3-way'!A202="","",'True_Odds_Calculator_3-way'!A202)</f>
        <v>2.6</v>
      </c>
      <c r="B201" s="4">
        <f>IF('True_Odds_Calculator_3-way'!B202="","",'True_Odds_Calculator_3-way'!B202)</f>
        <v>3.3</v>
      </c>
      <c r="C201" s="4">
        <f>IF('True_Odds_Calculator_3-way'!C202="","",'True_Odds_Calculator_3-way'!C202)</f>
        <v>2.85</v>
      </c>
      <c r="D201" s="4">
        <f t="shared" si="15"/>
        <v>3.8522880628143685E-2</v>
      </c>
      <c r="E201" s="4">
        <f t="shared" si="16"/>
        <v>2.6898031019689803</v>
      </c>
      <c r="F201" s="4">
        <f t="shared" si="17"/>
        <v>3.4460259301014649</v>
      </c>
      <c r="G201" s="4">
        <f t="shared" si="18"/>
        <v>2.9582627631260583</v>
      </c>
      <c r="I201" s="4">
        <f t="shared" si="19"/>
        <v>1.0385228806281437</v>
      </c>
    </row>
    <row r="202" spans="1:9" x14ac:dyDescent="0.2">
      <c r="A202" s="4">
        <f>IF('True_Odds_Calculator_3-way'!A203="","",'True_Odds_Calculator_3-way'!A203)</f>
        <v>1.59</v>
      </c>
      <c r="B202" s="4">
        <f>IF('True_Odds_Calculator_3-way'!B203="","",'True_Odds_Calculator_3-way'!B203)</f>
        <v>4.4400000000000004</v>
      </c>
      <c r="C202" s="4">
        <f>IF('True_Odds_Calculator_3-way'!C203="","",'True_Odds_Calculator_3-way'!C203)</f>
        <v>5.48</v>
      </c>
      <c r="D202" s="4">
        <f t="shared" si="15"/>
        <v>3.6637794660105527E-2</v>
      </c>
      <c r="E202" s="4">
        <f t="shared" si="16"/>
        <v>1.6214860669903051</v>
      </c>
      <c r="F202" s="4">
        <f t="shared" si="17"/>
        <v>4.6945573793408739</v>
      </c>
      <c r="G202" s="4">
        <f t="shared" si="18"/>
        <v>5.8730543896467289</v>
      </c>
      <c r="I202" s="4">
        <f t="shared" si="19"/>
        <v>1.0366377946601055</v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1.37</v>
      </c>
      <c r="B2" s="4">
        <f>IF('True_Odds_Calculator_2-way'!B3="","",'True_Odds_Calculator_2-way'!B3)</f>
        <v>3.12</v>
      </c>
      <c r="C2" s="4">
        <f>1/A2</f>
        <v>0.72992700729927007</v>
      </c>
      <c r="D2">
        <f>1/B2</f>
        <v>0.32051282051282048</v>
      </c>
      <c r="E2">
        <f>C2+D2-1</f>
        <v>5.0439827812090554E-2</v>
      </c>
      <c r="F2">
        <f>C2+D2-(C2*D2)-1</f>
        <v>-0.18351113606588054</v>
      </c>
      <c r="G2">
        <v>0</v>
      </c>
      <c r="H2">
        <f>C2*D2</f>
        <v>0.23395096387797115</v>
      </c>
      <c r="I2">
        <f>((-4*F2*H2)^0.5)/(2*F2)</f>
        <v>-1.1290968804428623</v>
      </c>
      <c r="J2">
        <f>(-((-4*F2*H2)^0.5))/(2*F2)</f>
        <v>1.1290968804428623</v>
      </c>
      <c r="K2">
        <f>IF(A2="","",(C2/($J2+C2-($J2*C2))))</f>
        <v>0.70533508970321079</v>
      </c>
      <c r="L2">
        <f>IF(B2="","",(D2/($J2+D2-($J2*D2))))</f>
        <v>0.29466491029678921</v>
      </c>
      <c r="M2">
        <f>IF(A2="","",1/K2)</f>
        <v>1.4177658457638589</v>
      </c>
      <c r="N2">
        <f>IF(B2="","",1/L2)</f>
        <v>3.3936853865388681</v>
      </c>
    </row>
    <row r="3" spans="1:14" x14ac:dyDescent="0.25">
      <c r="A3" s="4">
        <f>IF('True_Odds_Calculator_2-way'!A4="","",'True_Odds_Calculator_2-way'!A4)</f>
        <v>1.1599999999999999</v>
      </c>
      <c r="B3" s="4">
        <f>IF('True_Odds_Calculator_2-way'!B4="","",'True_Odds_Calculator_2-way'!B4)</f>
        <v>4.92</v>
      </c>
      <c r="C3" s="4">
        <f t="shared" ref="C3:C66" si="0">1/A3</f>
        <v>0.86206896551724144</v>
      </c>
      <c r="D3">
        <f t="shared" ref="D3:D66" si="1">1/B3</f>
        <v>0.2032520325203252</v>
      </c>
      <c r="E3">
        <f t="shared" ref="E3:E66" si="2">C3+D3-1</f>
        <v>6.5320998037566635E-2</v>
      </c>
      <c r="F3">
        <f t="shared" ref="F3:F66" si="3">C3+D3-(C3*D3)-1</f>
        <v>-0.10989627137650682</v>
      </c>
      <c r="G3">
        <v>0</v>
      </c>
      <c r="H3">
        <f t="shared" ref="H3:H66" si="4">C3*D3</f>
        <v>0.17521726941407345</v>
      </c>
      <c r="I3">
        <f t="shared" ref="I3:I66" si="5">((-4*F3*H3)^0.5)/(2*F3)</f>
        <v>-1.2626906806902638</v>
      </c>
      <c r="J3">
        <f t="shared" ref="J3:J66" si="6">(-((-4*F3*H3)^0.5))/(2*F3)</f>
        <v>1.2626906806902638</v>
      </c>
      <c r="K3">
        <f t="shared" ref="K3:K66" si="7">IF(A3="","",(C3/($J3+C3-($J3*C3))))</f>
        <v>0.8319256396465603</v>
      </c>
      <c r="L3">
        <f t="shared" ref="L3:L66" si="8">IF(B3="","",(D3/($J3+D3-($J3*D3))))</f>
        <v>0.16807436035343967</v>
      </c>
      <c r="M3">
        <f t="shared" ref="M3:M66" si="9">IF(A3="","",1/K3)</f>
        <v>1.2020305089104422</v>
      </c>
      <c r="N3">
        <f t="shared" ref="N3:N66" si="10">IF(B3="","",1/L3)</f>
        <v>5.9497474683058336</v>
      </c>
    </row>
    <row r="4" spans="1:14" x14ac:dyDescent="0.25">
      <c r="A4" s="4">
        <f>IF('True_Odds_Calculator_2-way'!A5="","",'True_Odds_Calculator_2-way'!A5)</f>
        <v>1.74</v>
      </c>
      <c r="B4" s="4">
        <f>IF('True_Odds_Calculator_2-way'!B5="","",'True_Odds_Calculator_2-way'!B5)</f>
        <v>2.19</v>
      </c>
      <c r="C4" s="4">
        <f t="shared" si="0"/>
        <v>0.57471264367816088</v>
      </c>
      <c r="D4">
        <f t="shared" si="1"/>
        <v>0.45662100456621008</v>
      </c>
      <c r="E4">
        <f t="shared" si="2"/>
        <v>3.1333648244370904E-2</v>
      </c>
      <c r="F4">
        <f t="shared" si="3"/>
        <v>-0.23109221644885325</v>
      </c>
      <c r="G4">
        <v>0</v>
      </c>
      <c r="H4">
        <f t="shared" si="4"/>
        <v>0.26242586469322415</v>
      </c>
      <c r="I4">
        <f t="shared" si="5"/>
        <v>-1.0656403571953759</v>
      </c>
      <c r="J4">
        <f t="shared" si="6"/>
        <v>1.0656403571953759</v>
      </c>
      <c r="K4">
        <f t="shared" si="7"/>
        <v>0.5591046698972264</v>
      </c>
      <c r="L4">
        <f t="shared" si="8"/>
        <v>0.4408953301027736</v>
      </c>
      <c r="M4">
        <f t="shared" si="9"/>
        <v>1.7885738643245783</v>
      </c>
      <c r="N4">
        <f t="shared" si="10"/>
        <v>2.2681120250624973</v>
      </c>
    </row>
    <row r="5" spans="1:14" x14ac:dyDescent="0.25">
      <c r="A5" s="4">
        <f>IF('True_Odds_Calculator_2-way'!A6="","",'True_Odds_Calculator_2-way'!A6)</f>
        <v>1.79</v>
      </c>
      <c r="B5" s="4">
        <f>IF('True_Odds_Calculator_2-way'!B6="","",'True_Odds_Calculator_2-way'!B6)</f>
        <v>2.1</v>
      </c>
      <c r="C5" s="4">
        <f t="shared" si="0"/>
        <v>0.55865921787709494</v>
      </c>
      <c r="D5">
        <f t="shared" si="1"/>
        <v>0.47619047619047616</v>
      </c>
      <c r="E5">
        <f t="shared" si="2"/>
        <v>3.4849694067571102E-2</v>
      </c>
      <c r="F5">
        <f t="shared" si="3"/>
        <v>-0.2311785049215217</v>
      </c>
      <c r="G5">
        <v>0</v>
      </c>
      <c r="H5">
        <f t="shared" si="4"/>
        <v>0.2660281989890928</v>
      </c>
      <c r="I5">
        <f t="shared" si="5"/>
        <v>-1.072729223145815</v>
      </c>
      <c r="J5">
        <f t="shared" si="6"/>
        <v>1.072729223145815</v>
      </c>
      <c r="K5">
        <f t="shared" si="7"/>
        <v>0.5412848551170536</v>
      </c>
      <c r="L5">
        <f t="shared" si="8"/>
        <v>0.4587151448829464</v>
      </c>
      <c r="M5">
        <f t="shared" si="9"/>
        <v>1.8474560862851939</v>
      </c>
      <c r="N5">
        <f t="shared" si="10"/>
        <v>2.1800021454603971</v>
      </c>
    </row>
    <row r="6" spans="1:14" x14ac:dyDescent="0.25">
      <c r="A6" s="4">
        <f>IF('True_Odds_Calculator_2-way'!A7="","",'True_Odds_Calculator_2-way'!A7)</f>
        <v>1.97</v>
      </c>
      <c r="B6" s="4">
        <f>IF('True_Odds_Calculator_2-way'!B7="","",'True_Odds_Calculator_2-way'!B7)</f>
        <v>1.92</v>
      </c>
      <c r="C6" s="4">
        <f t="shared" si="0"/>
        <v>0.50761421319796951</v>
      </c>
      <c r="D6">
        <f t="shared" si="1"/>
        <v>0.52083333333333337</v>
      </c>
      <c r="E6">
        <f t="shared" si="2"/>
        <v>2.844754653130277E-2</v>
      </c>
      <c r="F6">
        <f t="shared" si="3"/>
        <v>-0.2359348561759731</v>
      </c>
      <c r="G6">
        <v>0</v>
      </c>
      <c r="H6">
        <f t="shared" si="4"/>
        <v>0.26438240270727581</v>
      </c>
      <c r="I6">
        <f t="shared" si="5"/>
        <v>-1.0585715534396718</v>
      </c>
      <c r="J6">
        <f t="shared" si="6"/>
        <v>1.0585715534396718</v>
      </c>
      <c r="K6">
        <f t="shared" si="7"/>
        <v>0.49338508579127022</v>
      </c>
      <c r="L6">
        <f t="shared" si="8"/>
        <v>0.50661491420873006</v>
      </c>
      <c r="M6">
        <f t="shared" si="9"/>
        <v>2.0268144068364817</v>
      </c>
      <c r="N6">
        <f t="shared" si="10"/>
        <v>1.9738858291644976</v>
      </c>
    </row>
    <row r="7" spans="1:14" x14ac:dyDescent="0.25">
      <c r="A7" s="4">
        <f>IF('True_Odds_Calculator_2-way'!A8="","",'True_Odds_Calculator_2-way'!A8)</f>
        <v>1.68</v>
      </c>
      <c r="B7" s="4">
        <f>IF('True_Odds_Calculator_2-way'!B8="","",'True_Odds_Calculator_2-way'!B8)</f>
        <v>2.2799999999999998</v>
      </c>
      <c r="C7" s="4">
        <f t="shared" si="0"/>
        <v>0.59523809523809523</v>
      </c>
      <c r="D7">
        <f t="shared" si="1"/>
        <v>0.43859649122807021</v>
      </c>
      <c r="E7">
        <f t="shared" si="2"/>
        <v>3.383458646616555E-2</v>
      </c>
      <c r="F7">
        <f t="shared" si="3"/>
        <v>-0.2272347535505429</v>
      </c>
      <c r="G7">
        <v>0</v>
      </c>
      <c r="H7">
        <f t="shared" si="4"/>
        <v>0.26106934001670845</v>
      </c>
      <c r="I7">
        <f t="shared" si="5"/>
        <v>-1.0718661571406805</v>
      </c>
      <c r="J7">
        <f t="shared" si="6"/>
        <v>1.0718661571406805</v>
      </c>
      <c r="K7">
        <f t="shared" si="7"/>
        <v>0.57841282804125305</v>
      </c>
      <c r="L7">
        <f t="shared" si="8"/>
        <v>0.42158717195874679</v>
      </c>
      <c r="M7">
        <f t="shared" si="9"/>
        <v>1.728868986855663</v>
      </c>
      <c r="N7">
        <f t="shared" si="10"/>
        <v>2.3719886811400706</v>
      </c>
    </row>
    <row r="8" spans="1:14" x14ac:dyDescent="0.25">
      <c r="A8" s="4">
        <f>IF('True_Odds_Calculator_2-way'!A9="","",'True_Odds_Calculator_2-way'!A9)</f>
        <v>2.23</v>
      </c>
      <c r="B8" s="4">
        <f>IF('True_Odds_Calculator_2-way'!B9="","",'True_Odds_Calculator_2-way'!B9)</f>
        <v>1.7</v>
      </c>
      <c r="C8" s="4">
        <f t="shared" si="0"/>
        <v>0.44843049327354262</v>
      </c>
      <c r="D8">
        <f t="shared" si="1"/>
        <v>0.58823529411764708</v>
      </c>
      <c r="E8">
        <f t="shared" si="2"/>
        <v>3.6665787391189752E-2</v>
      </c>
      <c r="F8">
        <f t="shared" si="3"/>
        <v>-0.22711685571089413</v>
      </c>
      <c r="G8">
        <v>0</v>
      </c>
      <c r="H8">
        <f t="shared" si="4"/>
        <v>0.26378264310208388</v>
      </c>
      <c r="I8">
        <f t="shared" si="5"/>
        <v>-1.0777013435226062</v>
      </c>
      <c r="J8">
        <f t="shared" si="6"/>
        <v>1.0777013435226062</v>
      </c>
      <c r="K8">
        <f t="shared" si="7"/>
        <v>0.43000161655276159</v>
      </c>
      <c r="L8">
        <f t="shared" si="8"/>
        <v>0.56999838344723819</v>
      </c>
      <c r="M8">
        <f t="shared" si="9"/>
        <v>2.3255726525328053</v>
      </c>
      <c r="N8">
        <f t="shared" si="10"/>
        <v>1.7543909404658247</v>
      </c>
    </row>
    <row r="9" spans="1:14" x14ac:dyDescent="0.25">
      <c r="A9" s="4">
        <f>IF('True_Odds_Calculator_2-way'!A10="","",'True_Odds_Calculator_2-way'!A10)</f>
        <v>2.0499999999999998</v>
      </c>
      <c r="B9" s="4">
        <f>IF('True_Odds_Calculator_2-way'!B10="","",'True_Odds_Calculator_2-way'!B10)</f>
        <v>1.83</v>
      </c>
      <c r="C9" s="4">
        <f t="shared" si="0"/>
        <v>0.48780487804878053</v>
      </c>
      <c r="D9">
        <f t="shared" si="1"/>
        <v>0.54644808743169393</v>
      </c>
      <c r="E9">
        <f t="shared" si="2"/>
        <v>3.4252965480474407E-2</v>
      </c>
      <c r="F9">
        <f t="shared" si="3"/>
        <v>-0.23230707716913246</v>
      </c>
      <c r="G9">
        <v>0</v>
      </c>
      <c r="H9">
        <f t="shared" si="4"/>
        <v>0.26656004264960681</v>
      </c>
      <c r="I9">
        <f t="shared" si="5"/>
        <v>-1.0711894933108055</v>
      </c>
      <c r="J9">
        <f t="shared" si="6"/>
        <v>1.0711894933108055</v>
      </c>
      <c r="K9">
        <f t="shared" si="7"/>
        <v>0.47064383372894186</v>
      </c>
      <c r="L9">
        <f t="shared" si="8"/>
        <v>0.52935616627105819</v>
      </c>
      <c r="M9">
        <f t="shared" si="9"/>
        <v>2.1247489679763456</v>
      </c>
      <c r="N9">
        <f t="shared" si="10"/>
        <v>1.8890872794479689</v>
      </c>
    </row>
    <row r="10" spans="1:14" x14ac:dyDescent="0.25">
      <c r="A10" s="4">
        <f>IF('True_Odds_Calculator_2-way'!A11="","",'True_Odds_Calculator_2-way'!A11)</f>
        <v>2.27</v>
      </c>
      <c r="B10" s="4">
        <f>IF('True_Odds_Calculator_2-way'!B11="","",'True_Odds_Calculator_2-way'!B11)</f>
        <v>1.68</v>
      </c>
      <c r="C10" s="4">
        <f t="shared" si="0"/>
        <v>0.44052863436123346</v>
      </c>
      <c r="D10">
        <f t="shared" si="1"/>
        <v>0.59523809523809523</v>
      </c>
      <c r="E10">
        <f t="shared" si="2"/>
        <v>3.5766729599328695E-2</v>
      </c>
      <c r="F10">
        <f t="shared" si="3"/>
        <v>-0.22645269561569115</v>
      </c>
      <c r="G10">
        <v>0</v>
      </c>
      <c r="H10">
        <f t="shared" si="4"/>
        <v>0.2622194252150199</v>
      </c>
      <c r="I10">
        <f t="shared" si="5"/>
        <v>-1.0760778282064791</v>
      </c>
      <c r="J10">
        <f t="shared" si="6"/>
        <v>1.0760778282064791</v>
      </c>
      <c r="K10">
        <f t="shared" si="7"/>
        <v>0.42254374989680582</v>
      </c>
      <c r="L10">
        <f t="shared" si="8"/>
        <v>0.57745625010319412</v>
      </c>
      <c r="M10">
        <f t="shared" si="9"/>
        <v>2.3666188418222287</v>
      </c>
      <c r="N10">
        <f t="shared" si="10"/>
        <v>1.7317329231804059</v>
      </c>
    </row>
    <row r="11" spans="1:14" x14ac:dyDescent="0.25">
      <c r="A11" s="4">
        <f>IF('True_Odds_Calculator_2-way'!A12="","",'True_Odds_Calculator_2-way'!A12)</f>
        <v>2.14</v>
      </c>
      <c r="B11" s="4">
        <f>IF('True_Odds_Calculator_2-way'!B12="","",'True_Odds_Calculator_2-way'!B12)</f>
        <v>1.75</v>
      </c>
      <c r="C11" s="4">
        <f t="shared" si="0"/>
        <v>0.46728971962616822</v>
      </c>
      <c r="D11">
        <f t="shared" si="1"/>
        <v>0.5714285714285714</v>
      </c>
      <c r="E11">
        <f t="shared" si="2"/>
        <v>3.8718291054739673E-2</v>
      </c>
      <c r="F11">
        <f t="shared" si="3"/>
        <v>-0.22830440587449929</v>
      </c>
      <c r="G11">
        <v>0</v>
      </c>
      <c r="H11">
        <f t="shared" si="4"/>
        <v>0.26702269692923897</v>
      </c>
      <c r="I11">
        <f t="shared" si="5"/>
        <v>-1.0814761408717504</v>
      </c>
      <c r="J11">
        <f t="shared" si="6"/>
        <v>1.0814761408717504</v>
      </c>
      <c r="K11">
        <f t="shared" si="7"/>
        <v>0.44785153960345248</v>
      </c>
      <c r="L11">
        <f t="shared" si="8"/>
        <v>0.55214846039654741</v>
      </c>
      <c r="M11">
        <f t="shared" si="9"/>
        <v>2.2328828005937953</v>
      </c>
      <c r="N11">
        <f t="shared" si="10"/>
        <v>1.8111071056538131</v>
      </c>
    </row>
    <row r="12" spans="1:14" x14ac:dyDescent="0.25">
      <c r="A12" s="4">
        <f>IF('True_Odds_Calculator_2-way'!A13="","",'True_Odds_Calculator_2-way'!A13)</f>
        <v>2.2400000000000002</v>
      </c>
      <c r="B12" s="4">
        <f>IF('True_Odds_Calculator_2-way'!B13="","",'True_Odds_Calculator_2-way'!B13)</f>
        <v>1.69</v>
      </c>
      <c r="C12" s="4">
        <f t="shared" si="0"/>
        <v>0.4464285714285714</v>
      </c>
      <c r="D12">
        <f t="shared" si="1"/>
        <v>0.59171597633136097</v>
      </c>
      <c r="E12">
        <f t="shared" si="2"/>
        <v>3.8144547759932479E-2</v>
      </c>
      <c r="F12">
        <f t="shared" si="3"/>
        <v>-0.22601437024513937</v>
      </c>
      <c r="G12">
        <v>0</v>
      </c>
      <c r="H12">
        <f t="shared" si="4"/>
        <v>0.26415891800507185</v>
      </c>
      <c r="I12">
        <f t="shared" si="5"/>
        <v>-1.0810968751610266</v>
      </c>
      <c r="J12">
        <f t="shared" si="6"/>
        <v>1.0810968751610266</v>
      </c>
      <c r="K12">
        <f t="shared" si="7"/>
        <v>0.42724815706868025</v>
      </c>
      <c r="L12">
        <f t="shared" si="8"/>
        <v>0.57275184293131953</v>
      </c>
      <c r="M12">
        <f t="shared" si="9"/>
        <v>2.3405601251996737</v>
      </c>
      <c r="N12">
        <f t="shared" si="10"/>
        <v>1.7459568438611086</v>
      </c>
    </row>
    <row r="13" spans="1:14" x14ac:dyDescent="0.25">
      <c r="A13" s="4">
        <f>IF('True_Odds_Calculator_2-way'!A14="","",'True_Odds_Calculator_2-way'!A14)</f>
        <v>2.35</v>
      </c>
      <c r="B13" s="4">
        <f>IF('True_Odds_Calculator_2-way'!B14="","",'True_Odds_Calculator_2-way'!B14)</f>
        <v>1.63</v>
      </c>
      <c r="C13" s="4">
        <f t="shared" si="0"/>
        <v>0.42553191489361702</v>
      </c>
      <c r="D13">
        <f t="shared" si="1"/>
        <v>0.61349693251533743</v>
      </c>
      <c r="E13">
        <f t="shared" si="2"/>
        <v>3.9028847408954404E-2</v>
      </c>
      <c r="F13">
        <f t="shared" si="3"/>
        <v>-0.22203367706565724</v>
      </c>
      <c r="G13">
        <v>0</v>
      </c>
      <c r="H13">
        <f t="shared" si="4"/>
        <v>0.2610625244746117</v>
      </c>
      <c r="I13">
        <f t="shared" si="5"/>
        <v>-1.0843334143872592</v>
      </c>
      <c r="J13">
        <f t="shared" si="6"/>
        <v>1.0843334143872592</v>
      </c>
      <c r="K13">
        <f t="shared" si="7"/>
        <v>0.4058688457449498</v>
      </c>
      <c r="L13">
        <f t="shared" si="8"/>
        <v>0.59413115425505014</v>
      </c>
      <c r="M13">
        <f t="shared" si="9"/>
        <v>2.4638501094227996</v>
      </c>
      <c r="N13">
        <f t="shared" si="10"/>
        <v>1.6831300510639733</v>
      </c>
    </row>
    <row r="14" spans="1:14" x14ac:dyDescent="0.25">
      <c r="A14" s="4">
        <f>IF('True_Odds_Calculator_2-way'!A15="","",'True_Odds_Calculator_2-way'!A15)</f>
        <v>2.2799999999999998</v>
      </c>
      <c r="B14" s="4">
        <f>IF('True_Odds_Calculator_2-way'!B15="","",'True_Odds_Calculator_2-way'!B15)</f>
        <v>1.67</v>
      </c>
      <c r="C14" s="4">
        <f t="shared" si="0"/>
        <v>0.43859649122807021</v>
      </c>
      <c r="D14">
        <f t="shared" si="1"/>
        <v>0.5988023952095809</v>
      </c>
      <c r="E14">
        <f t="shared" si="2"/>
        <v>3.7398886437651102E-2</v>
      </c>
      <c r="F14">
        <f t="shared" si="3"/>
        <v>-0.22523374304023536</v>
      </c>
      <c r="G14">
        <v>0</v>
      </c>
      <c r="H14">
        <f t="shared" si="4"/>
        <v>0.2626326294778864</v>
      </c>
      <c r="I14">
        <f t="shared" si="5"/>
        <v>-1.0798355319767001</v>
      </c>
      <c r="J14">
        <f t="shared" si="6"/>
        <v>1.0798355319767001</v>
      </c>
      <c r="K14">
        <f t="shared" si="7"/>
        <v>0.41978188889052137</v>
      </c>
      <c r="L14">
        <f t="shared" si="8"/>
        <v>0.58021811110947863</v>
      </c>
      <c r="M14">
        <f t="shared" si="9"/>
        <v>2.382189480930176</v>
      </c>
      <c r="N14">
        <f t="shared" si="10"/>
        <v>1.7234898064243891</v>
      </c>
    </row>
    <row r="15" spans="1:14" x14ac:dyDescent="0.25">
      <c r="A15" s="4">
        <f>IF('True_Odds_Calculator_2-way'!A16="","",'True_Odds_Calculator_2-way'!A16)</f>
        <v>2.46</v>
      </c>
      <c r="B15" s="4">
        <f>IF('True_Odds_Calculator_2-way'!B16="","",'True_Odds_Calculator_2-way'!B16)</f>
        <v>1.58</v>
      </c>
      <c r="C15" s="4">
        <f t="shared" si="0"/>
        <v>0.4065040650406504</v>
      </c>
      <c r="D15">
        <f t="shared" si="1"/>
        <v>0.63291139240506322</v>
      </c>
      <c r="E15">
        <f t="shared" si="2"/>
        <v>3.9415457445713731E-2</v>
      </c>
      <c r="F15">
        <f t="shared" si="3"/>
        <v>-0.21786559637748271</v>
      </c>
      <c r="G15">
        <v>0</v>
      </c>
      <c r="H15">
        <f t="shared" si="4"/>
        <v>0.25728105382319644</v>
      </c>
      <c r="I15">
        <f t="shared" si="5"/>
        <v>-1.0866997704607786</v>
      </c>
      <c r="J15">
        <f t="shared" si="6"/>
        <v>1.0866997704607786</v>
      </c>
      <c r="K15">
        <f t="shared" si="7"/>
        <v>0.38661064275703094</v>
      </c>
      <c r="L15">
        <f t="shared" si="8"/>
        <v>0.61338935724296906</v>
      </c>
      <c r="M15">
        <f t="shared" si="9"/>
        <v>2.5865816648727367</v>
      </c>
      <c r="N15">
        <f t="shared" si="10"/>
        <v>1.6302858668672515</v>
      </c>
    </row>
    <row r="16" spans="1:14" x14ac:dyDescent="0.25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1.69</v>
      </c>
      <c r="C16" s="4">
        <f t="shared" si="0"/>
        <v>0.4464285714285714</v>
      </c>
      <c r="D16">
        <f t="shared" si="1"/>
        <v>0.59171597633136097</v>
      </c>
      <c r="E16">
        <f t="shared" si="2"/>
        <v>3.8144547759932479E-2</v>
      </c>
      <c r="F16">
        <f t="shared" si="3"/>
        <v>-0.22601437024513937</v>
      </c>
      <c r="G16">
        <v>0</v>
      </c>
      <c r="H16">
        <f t="shared" si="4"/>
        <v>0.26415891800507185</v>
      </c>
      <c r="I16">
        <f t="shared" si="5"/>
        <v>-1.0810968751610266</v>
      </c>
      <c r="J16">
        <f t="shared" si="6"/>
        <v>1.0810968751610266</v>
      </c>
      <c r="K16">
        <f t="shared" si="7"/>
        <v>0.42724815706868025</v>
      </c>
      <c r="L16">
        <f t="shared" si="8"/>
        <v>0.57275184293131953</v>
      </c>
      <c r="M16">
        <f t="shared" si="9"/>
        <v>2.3405601251996737</v>
      </c>
      <c r="N16">
        <f t="shared" si="10"/>
        <v>1.7459568438611086</v>
      </c>
    </row>
    <row r="17" spans="1:14" x14ac:dyDescent="0.25">
      <c r="A17" s="4">
        <f>IF('True_Odds_Calculator_2-way'!A18="","",'True_Odds_Calculator_2-way'!A18)</f>
        <v>1.88</v>
      </c>
      <c r="B17" s="4">
        <f>IF('True_Odds_Calculator_2-way'!B18="","",'True_Odds_Calculator_2-way'!B18)</f>
        <v>2</v>
      </c>
      <c r="C17" s="4">
        <f t="shared" si="0"/>
        <v>0.53191489361702127</v>
      </c>
      <c r="D17">
        <f t="shared" si="1"/>
        <v>0.5</v>
      </c>
      <c r="E17">
        <f t="shared" si="2"/>
        <v>3.1914893617021267E-2</v>
      </c>
      <c r="F17">
        <f t="shared" si="3"/>
        <v>-0.23404255319148937</v>
      </c>
      <c r="G17">
        <v>0</v>
      </c>
      <c r="H17">
        <f t="shared" si="4"/>
        <v>0.26595744680851063</v>
      </c>
      <c r="I17">
        <f t="shared" si="5"/>
        <v>-1.0660035817780522</v>
      </c>
      <c r="J17">
        <f t="shared" si="6"/>
        <v>1.0660035817780522</v>
      </c>
      <c r="K17">
        <f t="shared" si="7"/>
        <v>0.51597373362761745</v>
      </c>
      <c r="L17">
        <f t="shared" si="8"/>
        <v>0.48402626637238261</v>
      </c>
      <c r="M17">
        <f t="shared" si="9"/>
        <v>1.9380831519646857</v>
      </c>
      <c r="N17">
        <f t="shared" si="10"/>
        <v>2.0660035817780522</v>
      </c>
    </row>
    <row r="18" spans="1:14" x14ac:dyDescent="0.25">
      <c r="A18" s="4">
        <f>IF('True_Odds_Calculator_2-way'!A19="","",'True_Odds_Calculator_2-way'!A19)</f>
        <v>1.91</v>
      </c>
      <c r="B18" s="4">
        <f>IF('True_Odds_Calculator_2-way'!B19="","",'True_Odds_Calculator_2-way'!B19)</f>
        <v>1.98</v>
      </c>
      <c r="C18" s="4">
        <f t="shared" si="0"/>
        <v>0.52356020942408377</v>
      </c>
      <c r="D18">
        <f t="shared" si="1"/>
        <v>0.50505050505050508</v>
      </c>
      <c r="E18">
        <f t="shared" si="2"/>
        <v>2.861071447458885E-2</v>
      </c>
      <c r="F18">
        <f t="shared" si="3"/>
        <v>-0.23581363371939279</v>
      </c>
      <c r="G18">
        <v>0</v>
      </c>
      <c r="H18">
        <f t="shared" si="4"/>
        <v>0.2644243481939817</v>
      </c>
      <c r="I18">
        <f t="shared" si="5"/>
        <v>-1.0589275952301447</v>
      </c>
      <c r="J18">
        <f t="shared" si="6"/>
        <v>1.0589275952301447</v>
      </c>
      <c r="K18">
        <f t="shared" si="7"/>
        <v>0.50926243676795835</v>
      </c>
      <c r="L18">
        <f t="shared" si="8"/>
        <v>0.4907375632320416</v>
      </c>
      <c r="M18">
        <f t="shared" si="9"/>
        <v>1.9636241116594322</v>
      </c>
      <c r="N18">
        <f t="shared" si="10"/>
        <v>2.0377490433255412</v>
      </c>
    </row>
    <row r="19" spans="1:14" x14ac:dyDescent="0.25">
      <c r="A19" s="4">
        <f>IF('True_Odds_Calculator_2-way'!A20="","",'True_Odds_Calculator_2-way'!A20)</f>
        <v>1.98</v>
      </c>
      <c r="B19" s="4">
        <f>IF('True_Odds_Calculator_2-way'!B20="","",'True_Odds_Calculator_2-way'!B20)</f>
        <v>1.85</v>
      </c>
      <c r="C19" s="4">
        <f t="shared" si="0"/>
        <v>0.50505050505050508</v>
      </c>
      <c r="D19">
        <f t="shared" si="1"/>
        <v>0.54054054054054046</v>
      </c>
      <c r="E19">
        <f t="shared" si="2"/>
        <v>4.5591045591045543E-2</v>
      </c>
      <c r="F19">
        <f t="shared" si="3"/>
        <v>-0.22740922740922742</v>
      </c>
      <c r="G19">
        <v>0</v>
      </c>
      <c r="H19">
        <f t="shared" si="4"/>
        <v>0.27300027300027296</v>
      </c>
      <c r="I19">
        <f t="shared" si="5"/>
        <v>-1.0956642697819576</v>
      </c>
      <c r="J19">
        <f t="shared" si="6"/>
        <v>1.0956642697819576</v>
      </c>
      <c r="K19">
        <f t="shared" si="7"/>
        <v>0.48221797483362183</v>
      </c>
      <c r="L19">
        <f t="shared" si="8"/>
        <v>0.51778202516637828</v>
      </c>
      <c r="M19">
        <f t="shared" si="9"/>
        <v>2.0737509843863182</v>
      </c>
      <c r="N19">
        <f t="shared" si="10"/>
        <v>1.9313146293146641</v>
      </c>
    </row>
    <row r="20" spans="1:14" x14ac:dyDescent="0.25">
      <c r="A20" s="4">
        <f>IF('True_Odds_Calculator_2-way'!A21="","",'True_Odds_Calculator_2-way'!A21)</f>
        <v>2.57</v>
      </c>
      <c r="B20" s="4">
        <f>IF('True_Odds_Calculator_2-way'!B21="","",'True_Odds_Calculator_2-way'!B21)</f>
        <v>1.55</v>
      </c>
      <c r="C20" s="4">
        <f t="shared" si="0"/>
        <v>0.38910505836575876</v>
      </c>
      <c r="D20">
        <f t="shared" si="1"/>
        <v>0.64516129032258063</v>
      </c>
      <c r="E20">
        <f t="shared" si="2"/>
        <v>3.4266348688339443E-2</v>
      </c>
      <c r="F20">
        <f t="shared" si="3"/>
        <v>-0.2167691728379566</v>
      </c>
      <c r="G20">
        <v>0</v>
      </c>
      <c r="H20">
        <f t="shared" si="4"/>
        <v>0.25103552152629599</v>
      </c>
      <c r="I20">
        <f t="shared" si="5"/>
        <v>-1.0761401354835765</v>
      </c>
      <c r="J20">
        <f t="shared" si="6"/>
        <v>1.0761401354835765</v>
      </c>
      <c r="K20">
        <f t="shared" si="7"/>
        <v>0.37181079116673366</v>
      </c>
      <c r="L20">
        <f t="shared" si="8"/>
        <v>0.62818920883326634</v>
      </c>
      <c r="M20">
        <f t="shared" si="9"/>
        <v>2.6895400127092146</v>
      </c>
      <c r="N20">
        <f t="shared" si="10"/>
        <v>1.5918770745159672</v>
      </c>
    </row>
    <row r="21" spans="1:14" x14ac:dyDescent="0.25">
      <c r="A21" s="4">
        <f>IF('True_Odds_Calculator_2-way'!A22="","",'True_Odds_Calculator_2-way'!A22)</f>
        <v>2.36</v>
      </c>
      <c r="B21" s="4">
        <f>IF('True_Odds_Calculator_2-way'!B22="","",'True_Odds_Calculator_2-way'!B22)</f>
        <v>1.64</v>
      </c>
      <c r="C21" s="4">
        <f t="shared" si="0"/>
        <v>0.42372881355932207</v>
      </c>
      <c r="D21">
        <f t="shared" si="1"/>
        <v>0.6097560975609756</v>
      </c>
      <c r="E21">
        <f t="shared" si="2"/>
        <v>3.3484911120297722E-2</v>
      </c>
      <c r="F21">
        <f t="shared" si="3"/>
        <v>-0.22488631665977676</v>
      </c>
      <c r="G21">
        <v>0</v>
      </c>
      <c r="H21">
        <f t="shared" si="4"/>
        <v>0.25837122778007443</v>
      </c>
      <c r="I21">
        <f t="shared" si="5"/>
        <v>-1.0718661571406802</v>
      </c>
      <c r="J21">
        <f t="shared" si="6"/>
        <v>1.0718661571406802</v>
      </c>
      <c r="K21">
        <f t="shared" si="7"/>
        <v>0.40687819885451121</v>
      </c>
      <c r="L21">
        <f t="shared" si="8"/>
        <v>0.59312180114548885</v>
      </c>
      <c r="M21">
        <f t="shared" si="9"/>
        <v>2.4577379737113252</v>
      </c>
      <c r="N21">
        <f t="shared" si="10"/>
        <v>1.6859943405700353</v>
      </c>
    </row>
    <row r="22" spans="1:14" x14ac:dyDescent="0.25">
      <c r="A22" s="4">
        <f>IF('True_Odds_Calculator_2-way'!A23="","",'True_Odds_Calculator_2-way'!A23)</f>
        <v>1.76</v>
      </c>
      <c r="B22" s="4">
        <f>IF('True_Odds_Calculator_2-way'!B23="","",'True_Odds_Calculator_2-way'!B23)</f>
        <v>2.13</v>
      </c>
      <c r="C22" s="4">
        <f t="shared" si="0"/>
        <v>0.56818181818181823</v>
      </c>
      <c r="D22">
        <f t="shared" si="1"/>
        <v>0.46948356807511737</v>
      </c>
      <c r="E22">
        <f t="shared" si="2"/>
        <v>3.7665386256935607E-2</v>
      </c>
      <c r="F22">
        <f t="shared" si="3"/>
        <v>-0.22908664105847198</v>
      </c>
      <c r="G22">
        <v>0</v>
      </c>
      <c r="H22">
        <f t="shared" si="4"/>
        <v>0.26675202731540765</v>
      </c>
      <c r="I22">
        <f t="shared" si="5"/>
        <v>-1.0790808419378759</v>
      </c>
      <c r="J22">
        <f t="shared" si="6"/>
        <v>1.0790808419378759</v>
      </c>
      <c r="K22">
        <f t="shared" si="7"/>
        <v>0.54941992687500663</v>
      </c>
      <c r="L22">
        <f t="shared" si="8"/>
        <v>0.45058007312499337</v>
      </c>
      <c r="M22">
        <f t="shared" si="9"/>
        <v>1.8201014398727853</v>
      </c>
      <c r="N22">
        <f t="shared" si="10"/>
        <v>2.2193613513897996</v>
      </c>
    </row>
    <row r="23" spans="1:14" x14ac:dyDescent="0.25">
      <c r="A23" s="4">
        <f>IF('True_Odds_Calculator_2-way'!A24="","",'True_Odds_Calculator_2-way'!A24)</f>
        <v>1.65</v>
      </c>
      <c r="B23" s="4">
        <f>IF('True_Odds_Calculator_2-way'!B24="","",'True_Odds_Calculator_2-way'!B24)</f>
        <v>2.27</v>
      </c>
      <c r="C23" s="4">
        <f t="shared" si="0"/>
        <v>0.60606060606060608</v>
      </c>
      <c r="D23">
        <f t="shared" si="1"/>
        <v>0.44052863436123346</v>
      </c>
      <c r="E23">
        <f t="shared" si="2"/>
        <v>4.658924042183954E-2</v>
      </c>
      <c r="F23">
        <f t="shared" si="3"/>
        <v>-0.22039781070618081</v>
      </c>
      <c r="G23">
        <v>0</v>
      </c>
      <c r="H23">
        <f t="shared" si="4"/>
        <v>0.26698705112802029</v>
      </c>
      <c r="I23">
        <f t="shared" si="5"/>
        <v>-1.1006302913143411</v>
      </c>
      <c r="J23">
        <f t="shared" si="6"/>
        <v>1.1006302913143411</v>
      </c>
      <c r="K23">
        <f t="shared" si="7"/>
        <v>0.58295112019356654</v>
      </c>
      <c r="L23">
        <f t="shared" si="8"/>
        <v>0.41704887980643335</v>
      </c>
      <c r="M23">
        <f t="shared" si="9"/>
        <v>1.715409689354322</v>
      </c>
      <c r="N23">
        <f t="shared" si="10"/>
        <v>2.3978004699692139</v>
      </c>
    </row>
    <row r="24" spans="1:14" x14ac:dyDescent="0.25">
      <c r="A24" s="4">
        <f>IF('True_Odds_Calculator_2-way'!A25="","",'True_Odds_Calculator_2-way'!A25)</f>
        <v>1.6</v>
      </c>
      <c r="B24" s="4">
        <f>IF('True_Odds_Calculator_2-way'!B25="","",'True_Odds_Calculator_2-way'!B25)</f>
        <v>2.38</v>
      </c>
      <c r="C24" s="4">
        <f t="shared" si="0"/>
        <v>0.625</v>
      </c>
      <c r="D24">
        <f t="shared" si="1"/>
        <v>0.42016806722689076</v>
      </c>
      <c r="E24">
        <f t="shared" si="2"/>
        <v>4.5168067226890818E-2</v>
      </c>
      <c r="F24">
        <f t="shared" si="3"/>
        <v>-0.21743697478991586</v>
      </c>
      <c r="G24">
        <v>0</v>
      </c>
      <c r="H24">
        <f t="shared" si="4"/>
        <v>0.26260504201680673</v>
      </c>
      <c r="I24">
        <f t="shared" si="5"/>
        <v>-1.0989674556596452</v>
      </c>
      <c r="J24">
        <f t="shared" si="6"/>
        <v>1.0989674556596452</v>
      </c>
      <c r="K24">
        <f t="shared" si="7"/>
        <v>0.60263454706899222</v>
      </c>
      <c r="L24">
        <f t="shared" si="8"/>
        <v>0.39736545293100772</v>
      </c>
      <c r="M24">
        <f t="shared" si="9"/>
        <v>1.6593804733957871</v>
      </c>
      <c r="N24">
        <f t="shared" si="10"/>
        <v>2.5165750888103107</v>
      </c>
    </row>
    <row r="25" spans="1:14" x14ac:dyDescent="0.25">
      <c r="A25" s="4">
        <f>IF('True_Odds_Calculator_2-way'!A26="","",'True_Odds_Calculator_2-way'!A26)</f>
        <v>1.86</v>
      </c>
      <c r="B25" s="4">
        <f>IF('True_Odds_Calculator_2-way'!B26="","",'True_Odds_Calculator_2-way'!B26)</f>
        <v>1.98</v>
      </c>
      <c r="C25" s="4">
        <f t="shared" si="0"/>
        <v>0.5376344086021505</v>
      </c>
      <c r="D25">
        <f t="shared" si="1"/>
        <v>0.50505050505050508</v>
      </c>
      <c r="E25">
        <f t="shared" si="2"/>
        <v>4.2684913652655698E-2</v>
      </c>
      <c r="F25">
        <f t="shared" si="3"/>
        <v>-0.22884761594438996</v>
      </c>
      <c r="G25">
        <v>0</v>
      </c>
      <c r="H25">
        <f t="shared" si="4"/>
        <v>0.27153252959704571</v>
      </c>
      <c r="I25">
        <f t="shared" si="5"/>
        <v>-1.0892755023757481</v>
      </c>
      <c r="J25">
        <f t="shared" si="6"/>
        <v>1.0892755023757481</v>
      </c>
      <c r="K25">
        <f t="shared" si="7"/>
        <v>0.51632172164766577</v>
      </c>
      <c r="L25">
        <f t="shared" si="8"/>
        <v>0.48367827835233401</v>
      </c>
      <c r="M25">
        <f t="shared" si="9"/>
        <v>1.9367769320431434</v>
      </c>
      <c r="N25">
        <f t="shared" si="10"/>
        <v>2.0674899923282331</v>
      </c>
    </row>
    <row r="26" spans="1:14" x14ac:dyDescent="0.25">
      <c r="A26" s="4">
        <f>IF('True_Odds_Calculator_2-way'!A27="","",'True_Odds_Calculator_2-way'!A27)</f>
        <v>1.62</v>
      </c>
      <c r="B26" s="4">
        <f>IF('True_Odds_Calculator_2-way'!B27="","",'True_Odds_Calculator_2-way'!B27)</f>
        <v>2.4300000000000002</v>
      </c>
      <c r="C26" s="4">
        <f t="shared" si="0"/>
        <v>0.61728395061728392</v>
      </c>
      <c r="D26">
        <f t="shared" si="1"/>
        <v>0.41152263374485593</v>
      </c>
      <c r="E26">
        <f t="shared" si="2"/>
        <v>2.8806584362139898E-2</v>
      </c>
      <c r="F26">
        <f t="shared" si="3"/>
        <v>-0.2252197327643144</v>
      </c>
      <c r="G26">
        <v>0</v>
      </c>
      <c r="H26">
        <f t="shared" si="4"/>
        <v>0.25402631712645424</v>
      </c>
      <c r="I26">
        <f t="shared" si="5"/>
        <v>-1.0620284147379508</v>
      </c>
      <c r="J26">
        <f t="shared" si="6"/>
        <v>1.0620284147379508</v>
      </c>
      <c r="K26">
        <f t="shared" si="7"/>
        <v>0.60296988579423783</v>
      </c>
      <c r="L26">
        <f t="shared" si="8"/>
        <v>0.39703011420576217</v>
      </c>
      <c r="M26">
        <f t="shared" si="9"/>
        <v>1.6584576171375296</v>
      </c>
      <c r="N26">
        <f t="shared" si="10"/>
        <v>2.5187006330752704</v>
      </c>
    </row>
    <row r="27" spans="1:14" x14ac:dyDescent="0.25">
      <c r="A27" s="4">
        <f>IF('True_Odds_Calculator_2-way'!A28="","",'True_Odds_Calculator_2-way'!A28)</f>
        <v>1.72</v>
      </c>
      <c r="B27" s="4">
        <f>IF('True_Odds_Calculator_2-way'!B28="","",'True_Odds_Calculator_2-way'!B28)</f>
        <v>2.23</v>
      </c>
      <c r="C27" s="4">
        <f t="shared" si="0"/>
        <v>0.58139534883720934</v>
      </c>
      <c r="D27">
        <f t="shared" si="1"/>
        <v>0.44843049327354262</v>
      </c>
      <c r="E27">
        <f t="shared" si="2"/>
        <v>2.982584211075201E-2</v>
      </c>
      <c r="F27">
        <f t="shared" si="3"/>
        <v>-0.23088956095526114</v>
      </c>
      <c r="G27">
        <v>0</v>
      </c>
      <c r="H27">
        <f t="shared" si="4"/>
        <v>0.26071540306601315</v>
      </c>
      <c r="I27">
        <f t="shared" si="5"/>
        <v>-1.0626278551055641</v>
      </c>
      <c r="J27">
        <f t="shared" si="6"/>
        <v>1.0626278551055641</v>
      </c>
      <c r="K27">
        <f t="shared" si="7"/>
        <v>0.56654268925198559</v>
      </c>
      <c r="L27">
        <f t="shared" si="8"/>
        <v>0.43345731074801436</v>
      </c>
      <c r="M27">
        <f t="shared" si="9"/>
        <v>1.7650920556760061</v>
      </c>
      <c r="N27">
        <f t="shared" si="10"/>
        <v>2.3070322617798436</v>
      </c>
    </row>
    <row r="28" spans="1:14" x14ac:dyDescent="0.25">
      <c r="A28" s="4">
        <f>IF('True_Odds_Calculator_2-way'!A29="","",'True_Odds_Calculator_2-way'!A29)</f>
        <v>1.68</v>
      </c>
      <c r="B28" s="4">
        <f>IF('True_Odds_Calculator_2-way'!B29="","",'True_Odds_Calculator_2-way'!B29)</f>
        <v>2.31</v>
      </c>
      <c r="C28" s="4">
        <f t="shared" si="0"/>
        <v>0.59523809523809523</v>
      </c>
      <c r="D28">
        <f t="shared" si="1"/>
        <v>0.4329004329004329</v>
      </c>
      <c r="E28">
        <f t="shared" si="2"/>
        <v>2.813852813852824E-2</v>
      </c>
      <c r="F28">
        <f t="shared" si="3"/>
        <v>-0.22954030096887235</v>
      </c>
      <c r="G28">
        <v>0</v>
      </c>
      <c r="H28">
        <f t="shared" si="4"/>
        <v>0.25767882910740053</v>
      </c>
      <c r="I28">
        <f t="shared" si="5"/>
        <v>-1.0595217973953226</v>
      </c>
      <c r="J28">
        <f t="shared" si="6"/>
        <v>1.0595217973953226</v>
      </c>
      <c r="K28">
        <f t="shared" si="7"/>
        <v>0.581234893460709</v>
      </c>
      <c r="L28">
        <f t="shared" si="8"/>
        <v>0.41876510653929105</v>
      </c>
      <c r="M28">
        <f t="shared" si="9"/>
        <v>1.7204748222288193</v>
      </c>
      <c r="N28">
        <f t="shared" si="10"/>
        <v>2.3879735545878726</v>
      </c>
    </row>
    <row r="29" spans="1:14" x14ac:dyDescent="0.25">
      <c r="A29" s="4">
        <f>IF('True_Odds_Calculator_2-way'!A30="","",'True_Odds_Calculator_2-way'!A30)</f>
        <v>1.61</v>
      </c>
      <c r="B29" s="4">
        <f>IF('True_Odds_Calculator_2-way'!B30="","",'True_Odds_Calculator_2-way'!B30)</f>
        <v>2.46</v>
      </c>
      <c r="C29" s="4">
        <f t="shared" si="0"/>
        <v>0.6211180124223602</v>
      </c>
      <c r="D29">
        <f t="shared" si="1"/>
        <v>0.4065040650406504</v>
      </c>
      <c r="E29">
        <f t="shared" si="2"/>
        <v>2.7622077463010708E-2</v>
      </c>
      <c r="F29">
        <f t="shared" si="3"/>
        <v>-0.22486491945664788</v>
      </c>
      <c r="G29">
        <v>0</v>
      </c>
      <c r="H29">
        <f t="shared" si="4"/>
        <v>0.25248699691965859</v>
      </c>
      <c r="I29">
        <f t="shared" si="5"/>
        <v>-1.0596407579073908</v>
      </c>
      <c r="J29">
        <f t="shared" si="6"/>
        <v>1.0596407579073908</v>
      </c>
      <c r="K29">
        <f t="shared" si="7"/>
        <v>0.60739287177373846</v>
      </c>
      <c r="L29">
        <f t="shared" si="8"/>
        <v>0.39260712822626126</v>
      </c>
      <c r="M29">
        <f t="shared" si="9"/>
        <v>1.646380862323509</v>
      </c>
      <c r="N29">
        <f t="shared" si="10"/>
        <v>2.5470755065447905</v>
      </c>
    </row>
    <row r="30" spans="1:14" x14ac:dyDescent="0.25">
      <c r="A30" s="4">
        <f>IF('True_Odds_Calculator_2-way'!A31="","",'True_Odds_Calculator_2-way'!A31)</f>
        <v>2.08</v>
      </c>
      <c r="B30" s="4">
        <f>IF('True_Odds_Calculator_2-way'!B31="","",'True_Odds_Calculator_2-way'!B31)</f>
        <v>1.84</v>
      </c>
      <c r="C30" s="4">
        <f t="shared" si="0"/>
        <v>0.48076923076923073</v>
      </c>
      <c r="D30">
        <f t="shared" si="1"/>
        <v>0.54347826086956519</v>
      </c>
      <c r="E30">
        <f t="shared" si="2"/>
        <v>2.4247491638795804E-2</v>
      </c>
      <c r="F30">
        <f t="shared" si="3"/>
        <v>-0.23704013377926436</v>
      </c>
      <c r="G30">
        <v>0</v>
      </c>
      <c r="H30">
        <f t="shared" si="4"/>
        <v>0.26128762541806017</v>
      </c>
      <c r="I30">
        <f t="shared" si="5"/>
        <v>-1.0499013139145197</v>
      </c>
      <c r="J30">
        <f t="shared" si="6"/>
        <v>1.0499013139145197</v>
      </c>
      <c r="K30">
        <f t="shared" si="7"/>
        <v>0.46862696659688596</v>
      </c>
      <c r="L30">
        <f t="shared" si="8"/>
        <v>0.53137303340311415</v>
      </c>
      <c r="M30">
        <f t="shared" si="9"/>
        <v>2.1338934190276815</v>
      </c>
      <c r="N30">
        <f t="shared" si="10"/>
        <v>1.8819171036881968</v>
      </c>
    </row>
    <row r="31" spans="1:14" x14ac:dyDescent="0.25">
      <c r="A31" s="4">
        <f>IF('True_Odds_Calculator_2-way'!A32="","",'True_Odds_Calculator_2-way'!A32)</f>
        <v>1.38</v>
      </c>
      <c r="B31" s="4">
        <f>IF('True_Odds_Calculator_2-way'!B32="","",'True_Odds_Calculator_2-way'!B32)</f>
        <v>3.26</v>
      </c>
      <c r="C31" s="4">
        <f t="shared" si="0"/>
        <v>0.7246376811594204</v>
      </c>
      <c r="D31">
        <f t="shared" si="1"/>
        <v>0.30674846625766872</v>
      </c>
      <c r="E31">
        <f t="shared" si="2"/>
        <v>3.1386147417089116E-2</v>
      </c>
      <c r="F31">
        <f t="shared" si="3"/>
        <v>-0.19089534987107659</v>
      </c>
      <c r="G31">
        <v>0</v>
      </c>
      <c r="H31">
        <f t="shared" si="4"/>
        <v>0.22228149728816576</v>
      </c>
      <c r="I31">
        <f t="shared" si="5"/>
        <v>-1.0790808419378761</v>
      </c>
      <c r="J31">
        <f t="shared" si="6"/>
        <v>1.0790808419378761</v>
      </c>
      <c r="K31">
        <f t="shared" si="7"/>
        <v>0.70919434731050668</v>
      </c>
      <c r="L31">
        <f t="shared" si="8"/>
        <v>0.29080565268949332</v>
      </c>
      <c r="M31">
        <f t="shared" si="9"/>
        <v>1.4100507199363925</v>
      </c>
      <c r="N31">
        <f t="shared" si="10"/>
        <v>3.4387227027795997</v>
      </c>
    </row>
    <row r="32" spans="1:14" x14ac:dyDescent="0.25">
      <c r="A32" s="4">
        <f>IF('True_Odds_Calculator_2-way'!A33="","",'True_Odds_Calculator_2-way'!A33)</f>
        <v>1.78</v>
      </c>
      <c r="B32" s="4">
        <f>IF('True_Odds_Calculator_2-way'!B33="","",'True_Odds_Calculator_2-way'!B33)</f>
        <v>2.12</v>
      </c>
      <c r="C32" s="4">
        <f t="shared" si="0"/>
        <v>0.5617977528089888</v>
      </c>
      <c r="D32">
        <f t="shared" si="1"/>
        <v>0.47169811320754712</v>
      </c>
      <c r="E32">
        <f t="shared" si="2"/>
        <v>3.3495866016535869E-2</v>
      </c>
      <c r="F32">
        <f t="shared" si="3"/>
        <v>-0.23150307398770409</v>
      </c>
      <c r="G32">
        <v>0</v>
      </c>
      <c r="H32">
        <f t="shared" si="4"/>
        <v>0.26499894000423996</v>
      </c>
      <c r="I32">
        <f t="shared" si="5"/>
        <v>-1.0699012312772822</v>
      </c>
      <c r="J32">
        <f t="shared" si="6"/>
        <v>1.0699012312772822</v>
      </c>
      <c r="K32">
        <f t="shared" si="7"/>
        <v>0.54510083634166528</v>
      </c>
      <c r="L32">
        <f t="shared" si="8"/>
        <v>0.45489916365833472</v>
      </c>
      <c r="M32">
        <f t="shared" si="9"/>
        <v>1.83452296039628</v>
      </c>
      <c r="N32">
        <f t="shared" si="10"/>
        <v>2.1982893790305562</v>
      </c>
    </row>
    <row r="33" spans="1:14" x14ac:dyDescent="0.25">
      <c r="A33" s="4">
        <f>IF('True_Odds_Calculator_2-way'!A34="","",'True_Odds_Calculator_2-way'!A34)</f>
        <v>1.65</v>
      </c>
      <c r="B33" s="4">
        <f>IF('True_Odds_Calculator_2-way'!B34="","",'True_Odds_Calculator_2-way'!B34)</f>
        <v>2.33</v>
      </c>
      <c r="C33" s="4">
        <f t="shared" si="0"/>
        <v>0.60606060606060608</v>
      </c>
      <c r="D33">
        <f t="shared" si="1"/>
        <v>0.42918454935622319</v>
      </c>
      <c r="E33">
        <f t="shared" si="2"/>
        <v>3.5245155416829377E-2</v>
      </c>
      <c r="F33">
        <f t="shared" si="3"/>
        <v>-0.22486669267785131</v>
      </c>
      <c r="G33">
        <v>0</v>
      </c>
      <c r="H33">
        <f t="shared" si="4"/>
        <v>0.26011184809468074</v>
      </c>
      <c r="I33">
        <f t="shared" si="5"/>
        <v>-1.0755175492958089</v>
      </c>
      <c r="J33">
        <f t="shared" si="6"/>
        <v>1.0755175492958089</v>
      </c>
      <c r="K33">
        <f t="shared" si="7"/>
        <v>0.58855158622613757</v>
      </c>
      <c r="L33">
        <f t="shared" si="8"/>
        <v>0.41144841377386249</v>
      </c>
      <c r="M33">
        <f t="shared" si="9"/>
        <v>1.6990864070422753</v>
      </c>
      <c r="N33">
        <f t="shared" si="10"/>
        <v>2.4304383405634256</v>
      </c>
    </row>
    <row r="34" spans="1:14" x14ac:dyDescent="0.25">
      <c r="A34" s="4">
        <f>IF('True_Odds_Calculator_2-way'!A35="","",'True_Odds_Calculator_2-way'!A35)</f>
        <v>1.62</v>
      </c>
      <c r="B34" s="4">
        <f>IF('True_Odds_Calculator_2-way'!B35="","",'True_Odds_Calculator_2-way'!B35)</f>
        <v>2.41</v>
      </c>
      <c r="C34" s="4">
        <f t="shared" si="0"/>
        <v>0.61728395061728392</v>
      </c>
      <c r="D34">
        <f t="shared" si="1"/>
        <v>0.41493775933609955</v>
      </c>
      <c r="E34">
        <f t="shared" si="2"/>
        <v>3.2221709953383471E-2</v>
      </c>
      <c r="F34">
        <f t="shared" si="3"/>
        <v>-0.22391270938988783</v>
      </c>
      <c r="G34">
        <v>0</v>
      </c>
      <c r="H34">
        <f t="shared" si="4"/>
        <v>0.2561344193432713</v>
      </c>
      <c r="I34">
        <f t="shared" si="5"/>
        <v>-1.0695340092890231</v>
      </c>
      <c r="J34">
        <f t="shared" si="6"/>
        <v>1.0695340092890231</v>
      </c>
      <c r="K34">
        <f t="shared" si="7"/>
        <v>0.60128274567029871</v>
      </c>
      <c r="L34">
        <f t="shared" si="8"/>
        <v>0.39871725432970118</v>
      </c>
      <c r="M34">
        <f t="shared" si="9"/>
        <v>1.6631110857591944</v>
      </c>
      <c r="N34">
        <f t="shared" si="10"/>
        <v>2.5080429530975232</v>
      </c>
    </row>
    <row r="35" spans="1:14" x14ac:dyDescent="0.25">
      <c r="A35" s="4">
        <f>IF('True_Odds_Calculator_2-way'!A36="","",'True_Odds_Calculator_2-way'!A36)</f>
        <v>1.8</v>
      </c>
      <c r="B35" s="4">
        <f>IF('True_Odds_Calculator_2-way'!B36="","",'True_Odds_Calculator_2-way'!B36)</f>
        <v>2.09</v>
      </c>
      <c r="C35" s="4">
        <f t="shared" si="0"/>
        <v>0.55555555555555558</v>
      </c>
      <c r="D35">
        <f t="shared" si="1"/>
        <v>0.47846889952153115</v>
      </c>
      <c r="E35">
        <f t="shared" si="2"/>
        <v>3.4024455077086735E-2</v>
      </c>
      <c r="F35">
        <f t="shared" si="3"/>
        <v>-0.23179160021265277</v>
      </c>
      <c r="G35">
        <v>0</v>
      </c>
      <c r="H35">
        <f t="shared" si="4"/>
        <v>0.26581605528973956</v>
      </c>
      <c r="I35">
        <f t="shared" si="5"/>
        <v>-1.0708823421952987</v>
      </c>
      <c r="J35">
        <f t="shared" si="6"/>
        <v>1.0708823421952987</v>
      </c>
      <c r="K35">
        <f t="shared" si="7"/>
        <v>0.53858826760586154</v>
      </c>
      <c r="L35">
        <f t="shared" si="8"/>
        <v>0.46141173239413841</v>
      </c>
      <c r="M35">
        <f t="shared" si="9"/>
        <v>1.8567058737562385</v>
      </c>
      <c r="N35">
        <f t="shared" si="10"/>
        <v>2.1672617529928755</v>
      </c>
    </row>
    <row r="36" spans="1:14" x14ac:dyDescent="0.25">
      <c r="A36" s="4">
        <f>IF('True_Odds_Calculator_2-way'!A37="","",'True_Odds_Calculator_2-way'!A37)</f>
        <v>2.21</v>
      </c>
      <c r="B36" s="4">
        <f>IF('True_Odds_Calculator_2-way'!B37="","",'True_Odds_Calculator_2-way'!B37)</f>
        <v>1.74</v>
      </c>
      <c r="C36" s="4">
        <f t="shared" si="0"/>
        <v>0.45248868778280543</v>
      </c>
      <c r="D36">
        <f t="shared" si="1"/>
        <v>0.57471264367816088</v>
      </c>
      <c r="E36">
        <f t="shared" si="2"/>
        <v>2.720133146096626E-2</v>
      </c>
      <c r="F36">
        <f t="shared" si="3"/>
        <v>-0.23284963852915186</v>
      </c>
      <c r="G36">
        <v>0</v>
      </c>
      <c r="H36">
        <f t="shared" si="4"/>
        <v>0.26005096999011806</v>
      </c>
      <c r="I36">
        <f t="shared" si="5"/>
        <v>-1.0567967158529021</v>
      </c>
      <c r="J36">
        <f t="shared" si="6"/>
        <v>1.0567967158529021</v>
      </c>
      <c r="K36">
        <f t="shared" si="7"/>
        <v>0.43884208377593403</v>
      </c>
      <c r="L36">
        <f t="shared" si="8"/>
        <v>0.56115791622406608</v>
      </c>
      <c r="M36">
        <f t="shared" si="9"/>
        <v>2.2787240261820116</v>
      </c>
      <c r="N36">
        <f t="shared" si="10"/>
        <v>1.7820295697311479</v>
      </c>
    </row>
    <row r="37" spans="1:14" x14ac:dyDescent="0.25">
      <c r="A37" s="4">
        <f>IF('True_Odds_Calculator_2-way'!A38="","",'True_Odds_Calculator_2-way'!A38)</f>
        <v>1.62</v>
      </c>
      <c r="B37" s="4">
        <f>IF('True_Odds_Calculator_2-way'!B38="","",'True_Odds_Calculator_2-way'!B38)</f>
        <v>2.44</v>
      </c>
      <c r="C37" s="4">
        <f t="shared" si="0"/>
        <v>0.61728395061728392</v>
      </c>
      <c r="D37">
        <f t="shared" si="1"/>
        <v>0.4098360655737705</v>
      </c>
      <c r="E37">
        <f t="shared" si="2"/>
        <v>2.7120016191054308E-2</v>
      </c>
      <c r="F37">
        <f t="shared" si="3"/>
        <v>-0.22586520947176703</v>
      </c>
      <c r="G37">
        <v>0</v>
      </c>
      <c r="H37">
        <f t="shared" si="4"/>
        <v>0.25298522566282128</v>
      </c>
      <c r="I37">
        <f t="shared" si="5"/>
        <v>-1.0583343916682537</v>
      </c>
      <c r="J37">
        <f t="shared" si="6"/>
        <v>1.0583343916682537</v>
      </c>
      <c r="K37">
        <f t="shared" si="7"/>
        <v>0.60380372575436903</v>
      </c>
      <c r="L37">
        <f t="shared" si="8"/>
        <v>0.39619627424563097</v>
      </c>
      <c r="M37">
        <f t="shared" si="9"/>
        <v>1.6561673228343179</v>
      </c>
      <c r="N37">
        <f t="shared" si="10"/>
        <v>2.5240015240022853</v>
      </c>
    </row>
    <row r="38" spans="1:14" x14ac:dyDescent="0.25">
      <c r="A38" s="4">
        <f>IF('True_Odds_Calculator_2-way'!A39="","",'True_Odds_Calculator_2-way'!A39)</f>
        <v>1.91</v>
      </c>
      <c r="B38" s="4">
        <f>IF('True_Odds_Calculator_2-way'!B39="","",'True_Odds_Calculator_2-way'!B39)</f>
        <v>2</v>
      </c>
      <c r="C38" s="4">
        <f t="shared" si="0"/>
        <v>0.52356020942408377</v>
      </c>
      <c r="D38">
        <f t="shared" si="1"/>
        <v>0.5</v>
      </c>
      <c r="E38">
        <f t="shared" si="2"/>
        <v>2.3560209424083656E-2</v>
      </c>
      <c r="F38">
        <f t="shared" si="3"/>
        <v>-0.23821989528795817</v>
      </c>
      <c r="G38">
        <v>0</v>
      </c>
      <c r="H38">
        <f t="shared" si="4"/>
        <v>0.26178010471204188</v>
      </c>
      <c r="I38">
        <f t="shared" si="5"/>
        <v>-1.0482848367219182</v>
      </c>
      <c r="J38">
        <f t="shared" si="6"/>
        <v>1.0482848367219182</v>
      </c>
      <c r="K38">
        <f t="shared" si="7"/>
        <v>0.51178665092282616</v>
      </c>
      <c r="L38">
        <f t="shared" si="8"/>
        <v>0.4882133490771739</v>
      </c>
      <c r="M38">
        <f t="shared" si="9"/>
        <v>1.9539392014169454</v>
      </c>
      <c r="N38">
        <f t="shared" si="10"/>
        <v>2.0482848367219182</v>
      </c>
    </row>
    <row r="39" spans="1:14" x14ac:dyDescent="0.25">
      <c r="A39" s="4">
        <f>IF('True_Odds_Calculator_2-way'!A40="","",'True_Odds_Calculator_2-way'!A40)</f>
        <v>1.63</v>
      </c>
      <c r="B39" s="4">
        <f>IF('True_Odds_Calculator_2-way'!B40="","",'True_Odds_Calculator_2-way'!B40)</f>
        <v>2.41</v>
      </c>
      <c r="C39" s="4">
        <f t="shared" si="0"/>
        <v>0.61349693251533743</v>
      </c>
      <c r="D39">
        <f t="shared" si="1"/>
        <v>0.41493775933609955</v>
      </c>
      <c r="E39">
        <f t="shared" si="2"/>
        <v>2.8434691851436877E-2</v>
      </c>
      <c r="F39">
        <f t="shared" si="3"/>
        <v>-0.22612835068604753</v>
      </c>
      <c r="G39">
        <v>0</v>
      </c>
      <c r="H39">
        <f t="shared" si="4"/>
        <v>0.25456304253748441</v>
      </c>
      <c r="I39">
        <f t="shared" si="5"/>
        <v>-1.0610116901320503</v>
      </c>
      <c r="J39">
        <f t="shared" si="6"/>
        <v>1.0610116901320503</v>
      </c>
      <c r="K39">
        <f t="shared" si="7"/>
        <v>0.59936322519961482</v>
      </c>
      <c r="L39">
        <f t="shared" si="8"/>
        <v>0.40063677480038529</v>
      </c>
      <c r="M39">
        <f t="shared" si="9"/>
        <v>1.6684373647831916</v>
      </c>
      <c r="N39">
        <f t="shared" si="10"/>
        <v>2.4960264830861911</v>
      </c>
    </row>
    <row r="40" spans="1:14" x14ac:dyDescent="0.25">
      <c r="A40" s="4">
        <f>IF('True_Odds_Calculator_2-way'!A41="","",'True_Odds_Calculator_2-way'!A41)</f>
        <v>1.89</v>
      </c>
      <c r="B40" s="4">
        <f>IF('True_Odds_Calculator_2-way'!B41="","",'True_Odds_Calculator_2-way'!B41)</f>
        <v>2.0099999999999998</v>
      </c>
      <c r="C40" s="4">
        <f t="shared" si="0"/>
        <v>0.52910052910052918</v>
      </c>
      <c r="D40">
        <f t="shared" si="1"/>
        <v>0.49751243781094534</v>
      </c>
      <c r="E40">
        <f t="shared" si="2"/>
        <v>2.6612966911474523E-2</v>
      </c>
      <c r="F40">
        <f t="shared" si="3"/>
        <v>-0.23662112716839079</v>
      </c>
      <c r="G40">
        <v>0</v>
      </c>
      <c r="H40">
        <f t="shared" si="4"/>
        <v>0.26323409407986531</v>
      </c>
      <c r="I40">
        <f t="shared" si="5"/>
        <v>-1.0547373121500738</v>
      </c>
      <c r="J40">
        <f t="shared" si="6"/>
        <v>1.0547373121500738</v>
      </c>
      <c r="K40">
        <f t="shared" si="7"/>
        <v>0.51580525090249008</v>
      </c>
      <c r="L40">
        <f t="shared" si="8"/>
        <v>0.48419474909751009</v>
      </c>
      <c r="M40">
        <f t="shared" si="9"/>
        <v>1.9387162078135651</v>
      </c>
      <c r="N40">
        <f t="shared" si="10"/>
        <v>2.0652846852715743</v>
      </c>
    </row>
    <row r="41" spans="1:14" x14ac:dyDescent="0.25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1.85</v>
      </c>
      <c r="C41" s="4">
        <f t="shared" si="0"/>
        <v>0.48309178743961356</v>
      </c>
      <c r="D41">
        <f t="shared" si="1"/>
        <v>0.54054054054054046</v>
      </c>
      <c r="E41">
        <f t="shared" si="2"/>
        <v>2.3632327980154022E-2</v>
      </c>
      <c r="F41">
        <f t="shared" si="3"/>
        <v>-0.2374983679331506</v>
      </c>
      <c r="G41">
        <v>0</v>
      </c>
      <c r="H41">
        <f t="shared" si="4"/>
        <v>0.26113069591330457</v>
      </c>
      <c r="I41">
        <f t="shared" si="5"/>
        <v>-1.0485729457933801</v>
      </c>
      <c r="J41">
        <f t="shared" si="6"/>
        <v>1.0485729457933801</v>
      </c>
      <c r="K41">
        <f t="shared" si="7"/>
        <v>0.47125951908672531</v>
      </c>
      <c r="L41">
        <f t="shared" si="8"/>
        <v>0.52874048091327497</v>
      </c>
      <c r="M41">
        <f t="shared" si="9"/>
        <v>2.1219730519989164</v>
      </c>
      <c r="N41">
        <f t="shared" si="10"/>
        <v>1.8912870039243732</v>
      </c>
    </row>
    <row r="42" spans="1:14" x14ac:dyDescent="0.25">
      <c r="A42" s="4">
        <f>IF('True_Odds_Calculator_2-way'!A43="","",'True_Odds_Calculator_2-way'!A43)</f>
        <v>1.79</v>
      </c>
      <c r="B42" s="4">
        <f>IF('True_Odds_Calculator_2-way'!B43="","",'True_Odds_Calculator_2-way'!B43)</f>
        <v>2.13</v>
      </c>
      <c r="C42" s="4">
        <f t="shared" si="0"/>
        <v>0.55865921787709494</v>
      </c>
      <c r="D42">
        <f t="shared" si="1"/>
        <v>0.46948356807511737</v>
      </c>
      <c r="E42">
        <f t="shared" si="2"/>
        <v>2.8142785952212312E-2</v>
      </c>
      <c r="F42">
        <f t="shared" si="3"/>
        <v>-0.2341385369947806</v>
      </c>
      <c r="G42">
        <v>0</v>
      </c>
      <c r="H42">
        <f t="shared" si="4"/>
        <v>0.26228132294699291</v>
      </c>
      <c r="I42">
        <f t="shared" si="5"/>
        <v>-1.0583936671670078</v>
      </c>
      <c r="J42">
        <f t="shared" si="6"/>
        <v>1.0583936671670078</v>
      </c>
      <c r="K42">
        <f t="shared" si="7"/>
        <v>0.5446234509412119</v>
      </c>
      <c r="L42">
        <f t="shared" si="8"/>
        <v>0.45537654905878816</v>
      </c>
      <c r="M42">
        <f t="shared" si="9"/>
        <v>1.8361309970619364</v>
      </c>
      <c r="N42">
        <f t="shared" si="10"/>
        <v>2.1959848438987186</v>
      </c>
    </row>
    <row r="43" spans="1:14" x14ac:dyDescent="0.25">
      <c r="A43" s="4">
        <f>IF('True_Odds_Calculator_2-way'!A44="","",'True_Odds_Calculator_2-way'!A44)</f>
        <v>2.1</v>
      </c>
      <c r="B43" s="4">
        <f>IF('True_Odds_Calculator_2-way'!B44="","",'True_Odds_Calculator_2-way'!B44)</f>
        <v>1.79</v>
      </c>
      <c r="C43" s="4">
        <f t="shared" si="0"/>
        <v>0.47619047619047616</v>
      </c>
      <c r="D43">
        <f t="shared" si="1"/>
        <v>0.55865921787709494</v>
      </c>
      <c r="E43">
        <f t="shared" si="2"/>
        <v>3.4849694067571102E-2</v>
      </c>
      <c r="F43">
        <f t="shared" si="3"/>
        <v>-0.2311785049215217</v>
      </c>
      <c r="G43">
        <v>0</v>
      </c>
      <c r="H43">
        <f t="shared" si="4"/>
        <v>0.2660281989890928</v>
      </c>
      <c r="I43">
        <f t="shared" si="5"/>
        <v>-1.072729223145815</v>
      </c>
      <c r="J43">
        <f t="shared" si="6"/>
        <v>1.072729223145815</v>
      </c>
      <c r="K43">
        <f t="shared" si="7"/>
        <v>0.4587151448829464</v>
      </c>
      <c r="L43">
        <f t="shared" si="8"/>
        <v>0.5412848551170536</v>
      </c>
      <c r="M43">
        <f t="shared" si="9"/>
        <v>2.1800021454603971</v>
      </c>
      <c r="N43">
        <f t="shared" si="10"/>
        <v>1.8474560862851939</v>
      </c>
    </row>
    <row r="44" spans="1:14" x14ac:dyDescent="0.25">
      <c r="A44" s="4">
        <f>IF('True_Odds_Calculator_2-way'!A45="","",'True_Odds_Calculator_2-way'!A45)</f>
        <v>2.33</v>
      </c>
      <c r="B44" s="4">
        <f>IF('True_Odds_Calculator_2-way'!B45="","",'True_Odds_Calculator_2-way'!B45)</f>
        <v>1.65</v>
      </c>
      <c r="C44" s="4">
        <f t="shared" si="0"/>
        <v>0.42918454935622319</v>
      </c>
      <c r="D44">
        <f t="shared" si="1"/>
        <v>0.60606060606060608</v>
      </c>
      <c r="E44">
        <f t="shared" si="2"/>
        <v>3.5245155416829377E-2</v>
      </c>
      <c r="F44">
        <f t="shared" si="3"/>
        <v>-0.22486669267785131</v>
      </c>
      <c r="G44">
        <v>0</v>
      </c>
      <c r="H44">
        <f t="shared" si="4"/>
        <v>0.26011184809468074</v>
      </c>
      <c r="I44">
        <f t="shared" si="5"/>
        <v>-1.0755175492958089</v>
      </c>
      <c r="J44">
        <f t="shared" si="6"/>
        <v>1.0755175492958089</v>
      </c>
      <c r="K44">
        <f t="shared" si="7"/>
        <v>0.41144841377386249</v>
      </c>
      <c r="L44">
        <f t="shared" si="8"/>
        <v>0.58855158622613757</v>
      </c>
      <c r="M44">
        <f t="shared" si="9"/>
        <v>2.4304383405634256</v>
      </c>
      <c r="N44">
        <f t="shared" si="10"/>
        <v>1.6990864070422753</v>
      </c>
    </row>
    <row r="45" spans="1:14" x14ac:dyDescent="0.25">
      <c r="A45" s="4">
        <f>IF('True_Odds_Calculator_2-way'!A46="","",'True_Odds_Calculator_2-way'!A46)</f>
        <v>2.09</v>
      </c>
      <c r="B45" s="4">
        <f>IF('True_Odds_Calculator_2-way'!B46="","",'True_Odds_Calculator_2-way'!B46)</f>
        <v>1.81</v>
      </c>
      <c r="C45" s="4">
        <f t="shared" si="0"/>
        <v>0.47846889952153115</v>
      </c>
      <c r="D45">
        <f t="shared" si="1"/>
        <v>0.5524861878453039</v>
      </c>
      <c r="E45">
        <f t="shared" si="2"/>
        <v>3.0955087366835166E-2</v>
      </c>
      <c r="F45">
        <f t="shared" si="3"/>
        <v>-0.23339237093235332</v>
      </c>
      <c r="G45">
        <v>0</v>
      </c>
      <c r="H45">
        <f t="shared" si="4"/>
        <v>0.26434745829918849</v>
      </c>
      <c r="I45">
        <f t="shared" si="5"/>
        <v>-1.064251428023502</v>
      </c>
      <c r="J45">
        <f t="shared" si="6"/>
        <v>1.064251428023502</v>
      </c>
      <c r="K45">
        <f t="shared" si="7"/>
        <v>0.46295566357839102</v>
      </c>
      <c r="L45">
        <f t="shared" si="8"/>
        <v>0.53704433642160887</v>
      </c>
      <c r="M45">
        <f t="shared" si="9"/>
        <v>2.1600340565456171</v>
      </c>
      <c r="N45">
        <f t="shared" si="10"/>
        <v>1.8620436566990362</v>
      </c>
    </row>
    <row r="46" spans="1:14" x14ac:dyDescent="0.25">
      <c r="A46" s="4">
        <f>IF('True_Odds_Calculator_2-way'!A47="","",'True_Odds_Calculator_2-way'!A47)</f>
        <v>2.2999999999999998</v>
      </c>
      <c r="B46" s="4">
        <f>IF('True_Odds_Calculator_2-way'!B47="","",'True_Odds_Calculator_2-way'!B47)</f>
        <v>1.67</v>
      </c>
      <c r="C46" s="4">
        <f t="shared" si="0"/>
        <v>0.43478260869565222</v>
      </c>
      <c r="D46">
        <f t="shared" si="1"/>
        <v>0.5988023952095809</v>
      </c>
      <c r="E46">
        <f t="shared" si="2"/>
        <v>3.3585003905233002E-2</v>
      </c>
      <c r="F46">
        <f t="shared" si="3"/>
        <v>-0.22676386357719358</v>
      </c>
      <c r="G46">
        <v>0</v>
      </c>
      <c r="H46">
        <f t="shared" si="4"/>
        <v>0.26034886748242653</v>
      </c>
      <c r="I46">
        <f t="shared" si="5"/>
        <v>-1.0714969088698136</v>
      </c>
      <c r="J46">
        <f t="shared" si="6"/>
        <v>1.0714969088698136</v>
      </c>
      <c r="K46">
        <f t="shared" si="7"/>
        <v>0.41789493273906014</v>
      </c>
      <c r="L46">
        <f t="shared" si="8"/>
        <v>0.58210506726094002</v>
      </c>
      <c r="M46">
        <f t="shared" si="9"/>
        <v>2.3929459815307572</v>
      </c>
      <c r="N46">
        <f t="shared" si="10"/>
        <v>1.7179029289427752</v>
      </c>
    </row>
    <row r="47" spans="1:14" x14ac:dyDescent="0.25">
      <c r="A47" s="4">
        <f>IF('True_Odds_Calculator_2-way'!A48="","",'True_Odds_Calculator_2-way'!A48)</f>
        <v>1.85</v>
      </c>
      <c r="B47" s="4">
        <f>IF('True_Odds_Calculator_2-way'!B48="","",'True_Odds_Calculator_2-way'!B48)</f>
        <v>2.0499999999999998</v>
      </c>
      <c r="C47" s="4">
        <f t="shared" si="0"/>
        <v>0.54054054054054046</v>
      </c>
      <c r="D47">
        <f t="shared" si="1"/>
        <v>0.48780487804878053</v>
      </c>
      <c r="E47">
        <f t="shared" si="2"/>
        <v>2.8345418589321048E-2</v>
      </c>
      <c r="F47">
        <f t="shared" si="3"/>
        <v>-0.2353328938694792</v>
      </c>
      <c r="G47">
        <v>0</v>
      </c>
      <c r="H47">
        <f t="shared" si="4"/>
        <v>0.26367831245880025</v>
      </c>
      <c r="I47">
        <f t="shared" si="5"/>
        <v>-1.0585122480499263</v>
      </c>
      <c r="J47">
        <f t="shared" si="6"/>
        <v>1.0585122480499263</v>
      </c>
      <c r="K47">
        <f t="shared" si="7"/>
        <v>0.52638909307720383</v>
      </c>
      <c r="L47">
        <f t="shared" si="8"/>
        <v>0.47361090692279612</v>
      </c>
      <c r="M47">
        <f t="shared" si="9"/>
        <v>1.8997354108424378</v>
      </c>
      <c r="N47">
        <f t="shared" si="10"/>
        <v>2.1114378604524222</v>
      </c>
    </row>
    <row r="48" spans="1:14" x14ac:dyDescent="0.25">
      <c r="A48" s="4">
        <f>IF('True_Odds_Calculator_2-way'!A49="","",'True_Odds_Calculator_2-way'!A49)</f>
        <v>2.0299999999999998</v>
      </c>
      <c r="B48" s="4">
        <f>IF('True_Odds_Calculator_2-way'!B49="","",'True_Odds_Calculator_2-way'!B49)</f>
        <v>1.86</v>
      </c>
      <c r="C48" s="4">
        <f t="shared" si="0"/>
        <v>0.49261083743842371</v>
      </c>
      <c r="D48">
        <f t="shared" si="1"/>
        <v>0.5376344086021505</v>
      </c>
      <c r="E48">
        <f t="shared" si="2"/>
        <v>3.0245246040574214E-2</v>
      </c>
      <c r="F48">
        <f t="shared" si="3"/>
        <v>-0.23459929021664283</v>
      </c>
      <c r="G48">
        <v>0</v>
      </c>
      <c r="H48">
        <f t="shared" si="4"/>
        <v>0.26484453625721704</v>
      </c>
      <c r="I48">
        <f t="shared" si="5"/>
        <v>-1.0625078858299792</v>
      </c>
      <c r="J48">
        <f t="shared" si="6"/>
        <v>1.0625078858299792</v>
      </c>
      <c r="K48">
        <f t="shared" si="7"/>
        <v>0.47746756040114985</v>
      </c>
      <c r="L48">
        <f t="shared" si="8"/>
        <v>0.5225324395988501</v>
      </c>
      <c r="M48">
        <f t="shared" si="9"/>
        <v>2.0943831224048783</v>
      </c>
      <c r="N48">
        <f t="shared" si="10"/>
        <v>1.9137567818137824</v>
      </c>
    </row>
    <row r="49" spans="1:14" x14ac:dyDescent="0.25">
      <c r="A49" s="4">
        <f>IF('True_Odds_Calculator_2-way'!A50="","",'True_Odds_Calculator_2-way'!A50)</f>
        <v>2.5</v>
      </c>
      <c r="B49" s="4">
        <f>IF('True_Odds_Calculator_2-way'!B50="","",'True_Odds_Calculator_2-way'!B50)</f>
        <v>1.58</v>
      </c>
      <c r="C49" s="4">
        <f t="shared" si="0"/>
        <v>0.4</v>
      </c>
      <c r="D49">
        <f t="shared" si="1"/>
        <v>0.63291139240506322</v>
      </c>
      <c r="E49">
        <f t="shared" si="2"/>
        <v>3.2911392405063244E-2</v>
      </c>
      <c r="F49">
        <f t="shared" si="3"/>
        <v>-0.22025316455696209</v>
      </c>
      <c r="G49">
        <v>0</v>
      </c>
      <c r="H49">
        <f t="shared" si="4"/>
        <v>0.25316455696202528</v>
      </c>
      <c r="I49">
        <f t="shared" si="5"/>
        <v>-1.0721125348377945</v>
      </c>
      <c r="J49">
        <f t="shared" si="6"/>
        <v>1.0721125348377945</v>
      </c>
      <c r="K49">
        <f t="shared" si="7"/>
        <v>0.38341076664008866</v>
      </c>
      <c r="L49">
        <f t="shared" si="8"/>
        <v>0.61658923335991145</v>
      </c>
      <c r="M49">
        <f t="shared" si="9"/>
        <v>2.6081688022566918</v>
      </c>
      <c r="N49">
        <f t="shared" si="10"/>
        <v>1.6218252702059208</v>
      </c>
    </row>
    <row r="50" spans="1:14" x14ac:dyDescent="0.25">
      <c r="A50" s="4">
        <f>IF('True_Odds_Calculator_2-way'!A51="","",'True_Odds_Calculator_2-way'!A51)</f>
        <v>2.16</v>
      </c>
      <c r="B50" s="4">
        <f>IF('True_Odds_Calculator_2-way'!B51="","",'True_Odds_Calculator_2-way'!B51)</f>
        <v>1.75</v>
      </c>
      <c r="C50" s="4">
        <f t="shared" si="0"/>
        <v>0.46296296296296291</v>
      </c>
      <c r="D50">
        <f t="shared" si="1"/>
        <v>0.5714285714285714</v>
      </c>
      <c r="E50">
        <f t="shared" si="2"/>
        <v>3.4391534391534417E-2</v>
      </c>
      <c r="F50">
        <f t="shared" si="3"/>
        <v>-0.23015873015873001</v>
      </c>
      <c r="G50">
        <v>0</v>
      </c>
      <c r="H50">
        <f t="shared" si="4"/>
        <v>0.26455026455026448</v>
      </c>
      <c r="I50">
        <f t="shared" si="5"/>
        <v>-1.0721125348377951</v>
      </c>
      <c r="J50">
        <f t="shared" si="6"/>
        <v>1.0721125348377951</v>
      </c>
      <c r="K50">
        <f t="shared" si="7"/>
        <v>0.44570220807044264</v>
      </c>
      <c r="L50">
        <f t="shared" si="8"/>
        <v>0.55429779192955719</v>
      </c>
      <c r="M50">
        <f t="shared" si="9"/>
        <v>2.2436505404118421</v>
      </c>
      <c r="N50">
        <f t="shared" si="10"/>
        <v>1.8040844011283466</v>
      </c>
    </row>
    <row r="51" spans="1:14" x14ac:dyDescent="0.25">
      <c r="A51" s="4">
        <f>IF('True_Odds_Calculator_2-way'!A52="","",'True_Odds_Calculator_2-way'!A52)</f>
        <v>2.19</v>
      </c>
      <c r="B51" s="4">
        <f>IF('True_Odds_Calculator_2-way'!B52="","",'True_Odds_Calculator_2-way'!B52)</f>
        <v>1.74</v>
      </c>
      <c r="C51" s="4">
        <f t="shared" si="0"/>
        <v>0.45662100456621008</v>
      </c>
      <c r="D51">
        <f t="shared" si="1"/>
        <v>0.57471264367816088</v>
      </c>
      <c r="E51">
        <f t="shared" si="2"/>
        <v>3.1333648244370904E-2</v>
      </c>
      <c r="F51">
        <f t="shared" si="3"/>
        <v>-0.23109221644885325</v>
      </c>
      <c r="G51">
        <v>0</v>
      </c>
      <c r="H51">
        <f t="shared" si="4"/>
        <v>0.26242586469322415</v>
      </c>
      <c r="I51">
        <f t="shared" si="5"/>
        <v>-1.0656403571953759</v>
      </c>
      <c r="J51">
        <f t="shared" si="6"/>
        <v>1.0656403571953759</v>
      </c>
      <c r="K51">
        <f t="shared" si="7"/>
        <v>0.4408953301027736</v>
      </c>
      <c r="L51">
        <f t="shared" si="8"/>
        <v>0.5591046698972264</v>
      </c>
      <c r="M51">
        <f t="shared" si="9"/>
        <v>2.2681120250624973</v>
      </c>
      <c r="N51">
        <f t="shared" si="10"/>
        <v>1.7885738643245783</v>
      </c>
    </row>
    <row r="52" spans="1:14" x14ac:dyDescent="0.25">
      <c r="A52" s="4">
        <f>IF('True_Odds_Calculator_2-way'!A53="","",'True_Odds_Calculator_2-way'!A53)</f>
        <v>2.33</v>
      </c>
      <c r="B52" s="4">
        <f>IF('True_Odds_Calculator_2-way'!B53="","",'True_Odds_Calculator_2-way'!B53)</f>
        <v>1.66</v>
      </c>
      <c r="C52" s="4">
        <f t="shared" si="0"/>
        <v>0.42918454935622319</v>
      </c>
      <c r="D52">
        <f t="shared" si="1"/>
        <v>0.60240963855421692</v>
      </c>
      <c r="E52">
        <f t="shared" si="2"/>
        <v>3.1594187910440219E-2</v>
      </c>
      <c r="F52">
        <f t="shared" si="3"/>
        <v>-0.22695072134029659</v>
      </c>
      <c r="G52">
        <v>0</v>
      </c>
      <c r="H52">
        <f t="shared" si="4"/>
        <v>0.25854490925073687</v>
      </c>
      <c r="I52">
        <f t="shared" si="5"/>
        <v>-1.0673385899176775</v>
      </c>
      <c r="J52">
        <f t="shared" si="6"/>
        <v>1.0673385899176775</v>
      </c>
      <c r="K52">
        <f t="shared" si="7"/>
        <v>0.41329823019363698</v>
      </c>
      <c r="L52">
        <f t="shared" si="8"/>
        <v>0.58670176980636279</v>
      </c>
      <c r="M52">
        <f t="shared" si="9"/>
        <v>2.4195603245905111</v>
      </c>
      <c r="N52">
        <f t="shared" si="10"/>
        <v>1.7044434693456672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0.4854368932038835</v>
      </c>
      <c r="D53">
        <f t="shared" si="1"/>
        <v>0.5617977528089888</v>
      </c>
      <c r="E53">
        <f t="shared" si="2"/>
        <v>4.7234646012872306E-2</v>
      </c>
      <c r="F53">
        <f t="shared" si="3"/>
        <v>-0.22548270971964657</v>
      </c>
      <c r="G53">
        <v>0</v>
      </c>
      <c r="H53">
        <f t="shared" si="4"/>
        <v>0.27271735573251882</v>
      </c>
      <c r="I53">
        <f t="shared" si="5"/>
        <v>-1.0997646755364592</v>
      </c>
      <c r="J53">
        <f t="shared" si="6"/>
        <v>1.0997646755364592</v>
      </c>
      <c r="K53">
        <f t="shared" si="7"/>
        <v>0.46173369190551583</v>
      </c>
      <c r="L53">
        <f t="shared" si="8"/>
        <v>0.53826630809448417</v>
      </c>
      <c r="M53">
        <f t="shared" si="9"/>
        <v>2.1657505560686463</v>
      </c>
      <c r="N53">
        <f t="shared" si="10"/>
        <v>1.8578164469184384</v>
      </c>
    </row>
    <row r="54" spans="1:14" x14ac:dyDescent="0.25">
      <c r="A54" s="4">
        <f>IF('True_Odds_Calculator_2-way'!A55="","",'True_Odds_Calculator_2-way'!A55)</f>
        <v>2.16</v>
      </c>
      <c r="B54" s="4">
        <f>IF('True_Odds_Calculator_2-way'!B55="","",'True_Odds_Calculator_2-way'!B55)</f>
        <v>1.71</v>
      </c>
      <c r="C54" s="4">
        <f t="shared" si="0"/>
        <v>0.46296296296296291</v>
      </c>
      <c r="D54">
        <f t="shared" si="1"/>
        <v>0.58479532163742687</v>
      </c>
      <c r="E54">
        <f t="shared" si="2"/>
        <v>4.7758284600389889E-2</v>
      </c>
      <c r="F54">
        <f t="shared" si="3"/>
        <v>-0.22298029023175214</v>
      </c>
      <c r="G54">
        <v>0</v>
      </c>
      <c r="H54">
        <f t="shared" si="4"/>
        <v>0.27073857483214203</v>
      </c>
      <c r="I54">
        <f t="shared" si="5"/>
        <v>-1.1018991068031498</v>
      </c>
      <c r="J54">
        <f t="shared" si="6"/>
        <v>1.1018991068031498</v>
      </c>
      <c r="K54">
        <f t="shared" si="7"/>
        <v>0.43894245414016486</v>
      </c>
      <c r="L54">
        <f t="shared" si="8"/>
        <v>0.56105754585983503</v>
      </c>
      <c r="M54">
        <f t="shared" si="9"/>
        <v>2.2782029638916539</v>
      </c>
      <c r="N54">
        <f t="shared" si="10"/>
        <v>1.7823483658302366</v>
      </c>
    </row>
    <row r="55" spans="1:14" x14ac:dyDescent="0.25">
      <c r="A55" s="4">
        <f>IF('True_Odds_Calculator_2-way'!A56="","",'True_Odds_Calculator_2-way'!A56)</f>
        <v>2.19</v>
      </c>
      <c r="B55" s="4">
        <f>IF('True_Odds_Calculator_2-way'!B56="","",'True_Odds_Calculator_2-way'!B56)</f>
        <v>1.69</v>
      </c>
      <c r="C55" s="4">
        <f t="shared" si="0"/>
        <v>0.45662100456621008</v>
      </c>
      <c r="D55">
        <f t="shared" si="1"/>
        <v>0.59171597633136097</v>
      </c>
      <c r="E55">
        <f t="shared" si="2"/>
        <v>4.8336980897571102E-2</v>
      </c>
      <c r="F55">
        <f t="shared" si="3"/>
        <v>-0.2218529626327308</v>
      </c>
      <c r="G55">
        <v>0</v>
      </c>
      <c r="H55">
        <f t="shared" si="4"/>
        <v>0.27018994353030185</v>
      </c>
      <c r="I55">
        <f t="shared" si="5"/>
        <v>-1.1035753058718369</v>
      </c>
      <c r="J55">
        <f t="shared" si="6"/>
        <v>1.1035753058718369</v>
      </c>
      <c r="K55">
        <f t="shared" si="7"/>
        <v>0.43229136730273038</v>
      </c>
      <c r="L55">
        <f t="shared" si="8"/>
        <v>0.56770863269726979</v>
      </c>
      <c r="M55">
        <f t="shared" si="9"/>
        <v>2.3132546139874859</v>
      </c>
      <c r="N55">
        <f t="shared" si="10"/>
        <v>1.761466961051567</v>
      </c>
    </row>
    <row r="56" spans="1:14" x14ac:dyDescent="0.25">
      <c r="A56" s="4">
        <f>IF('True_Odds_Calculator_2-way'!A57="","",'True_Odds_Calculator_2-way'!A57)</f>
        <v>2.17</v>
      </c>
      <c r="B56" s="4">
        <f>IF('True_Odds_Calculator_2-way'!B57="","",'True_Odds_Calculator_2-way'!B57)</f>
        <v>1.7</v>
      </c>
      <c r="C56" s="4">
        <f t="shared" si="0"/>
        <v>0.46082949308755761</v>
      </c>
      <c r="D56">
        <f t="shared" si="1"/>
        <v>0.58823529411764708</v>
      </c>
      <c r="E56">
        <f t="shared" si="2"/>
        <v>4.9064787205204574E-2</v>
      </c>
      <c r="F56">
        <f t="shared" si="3"/>
        <v>-0.22201138519924113</v>
      </c>
      <c r="G56">
        <v>0</v>
      </c>
      <c r="H56">
        <f t="shared" si="4"/>
        <v>0.27107617240444565</v>
      </c>
      <c r="I56">
        <f t="shared" si="5"/>
        <v>-1.1049892402196595</v>
      </c>
      <c r="J56">
        <f t="shared" si="6"/>
        <v>1.1049892402196595</v>
      </c>
      <c r="K56">
        <f t="shared" si="7"/>
        <v>0.43614082497851364</v>
      </c>
      <c r="L56">
        <f t="shared" si="8"/>
        <v>0.56385917502148641</v>
      </c>
      <c r="M56">
        <f t="shared" si="9"/>
        <v>2.2928374110570013</v>
      </c>
      <c r="N56">
        <f t="shared" si="10"/>
        <v>1.773492468153762</v>
      </c>
    </row>
    <row r="57" spans="1:14" x14ac:dyDescent="0.25">
      <c r="A57" s="4">
        <f>IF('True_Odds_Calculator_2-way'!A58="","",'True_Odds_Calculator_2-way'!A58)</f>
        <v>1.88</v>
      </c>
      <c r="B57" s="4">
        <f>IF('True_Odds_Calculator_2-way'!B58="","",'True_Odds_Calculator_2-way'!B58)</f>
        <v>1.95</v>
      </c>
      <c r="C57" s="4">
        <f t="shared" si="0"/>
        <v>0.53191489361702127</v>
      </c>
      <c r="D57">
        <f t="shared" si="1"/>
        <v>0.51282051282051289</v>
      </c>
      <c r="E57">
        <f t="shared" si="2"/>
        <v>4.4735406437534042E-2</v>
      </c>
      <c r="F57">
        <f t="shared" si="3"/>
        <v>-0.22804146208401543</v>
      </c>
      <c r="G57">
        <v>0</v>
      </c>
      <c r="H57">
        <f t="shared" si="4"/>
        <v>0.27277686852154942</v>
      </c>
      <c r="I57">
        <f t="shared" si="5"/>
        <v>-1.0936965981495175</v>
      </c>
      <c r="J57">
        <f t="shared" si="6"/>
        <v>1.0936965981495175</v>
      </c>
      <c r="K57">
        <f t="shared" si="7"/>
        <v>0.50956634210004492</v>
      </c>
      <c r="L57">
        <f t="shared" si="8"/>
        <v>0.49043365789995519</v>
      </c>
      <c r="M57">
        <f t="shared" si="9"/>
        <v>1.9624530063715757</v>
      </c>
      <c r="N57">
        <f t="shared" si="10"/>
        <v>2.0390117682420414</v>
      </c>
    </row>
    <row r="58" spans="1:14" x14ac:dyDescent="0.25">
      <c r="A58" s="4">
        <f>IF('True_Odds_Calculator_2-way'!A59="","",'True_Odds_Calculator_2-way'!A59)</f>
        <v>2.0699999999999998</v>
      </c>
      <c r="B58" s="4">
        <f>IF('True_Odds_Calculator_2-way'!B59="","",'True_Odds_Calculator_2-way'!B59)</f>
        <v>1.77</v>
      </c>
      <c r="C58" s="4">
        <f t="shared" si="0"/>
        <v>0.48309178743961356</v>
      </c>
      <c r="D58">
        <f t="shared" si="1"/>
        <v>0.56497175141242939</v>
      </c>
      <c r="E58">
        <f t="shared" si="2"/>
        <v>4.8063538852042953E-2</v>
      </c>
      <c r="F58">
        <f t="shared" si="3"/>
        <v>-0.22486967439067662</v>
      </c>
      <c r="G58">
        <v>0</v>
      </c>
      <c r="H58">
        <f t="shared" si="4"/>
        <v>0.27293321324271952</v>
      </c>
      <c r="I58">
        <f t="shared" si="5"/>
        <v>-1.1016984757621029</v>
      </c>
      <c r="J58">
        <f t="shared" si="6"/>
        <v>1.1016984757621029</v>
      </c>
      <c r="K58">
        <f t="shared" si="7"/>
        <v>0.45896458060132206</v>
      </c>
      <c r="L58">
        <f t="shared" si="8"/>
        <v>0.54103541939867805</v>
      </c>
      <c r="M58">
        <f t="shared" si="9"/>
        <v>2.1788173690654498</v>
      </c>
      <c r="N58">
        <f t="shared" si="10"/>
        <v>1.8483078263368193</v>
      </c>
    </row>
    <row r="59" spans="1:14" x14ac:dyDescent="0.25">
      <c r="A59" s="4">
        <f>IF('True_Odds_Calculator_2-way'!A60="","",'True_Odds_Calculator_2-way'!A60)</f>
        <v>1.84</v>
      </c>
      <c r="B59" s="4">
        <f>IF('True_Odds_Calculator_2-way'!B60="","",'True_Odds_Calculator_2-way'!B60)</f>
        <v>2</v>
      </c>
      <c r="C59" s="4">
        <f t="shared" si="0"/>
        <v>0.54347826086956519</v>
      </c>
      <c r="D59">
        <f t="shared" si="1"/>
        <v>0.5</v>
      </c>
      <c r="E59">
        <f t="shared" si="2"/>
        <v>4.3478260869565188E-2</v>
      </c>
      <c r="F59">
        <f t="shared" si="3"/>
        <v>-0.22826086956521741</v>
      </c>
      <c r="G59">
        <v>0</v>
      </c>
      <c r="H59">
        <f t="shared" si="4"/>
        <v>0.27173913043478259</v>
      </c>
      <c r="I59">
        <f t="shared" si="5"/>
        <v>-1.0910894511799618</v>
      </c>
      <c r="J59">
        <f t="shared" si="6"/>
        <v>1.0910894511799618</v>
      </c>
      <c r="K59">
        <f t="shared" si="7"/>
        <v>0.52178038130519999</v>
      </c>
      <c r="L59">
        <f t="shared" si="8"/>
        <v>0.47821961869479995</v>
      </c>
      <c r="M59">
        <f t="shared" si="9"/>
        <v>1.9165151389911681</v>
      </c>
      <c r="N59">
        <f t="shared" si="10"/>
        <v>2.091089451179962</v>
      </c>
    </row>
    <row r="60" spans="1:14" x14ac:dyDescent="0.25">
      <c r="A60" s="4">
        <f>IF('True_Odds_Calculator_2-way'!A61="","",'True_Odds_Calculator_2-way'!A61)</f>
        <v>1.95</v>
      </c>
      <c r="B60" s="4">
        <f>IF('True_Odds_Calculator_2-way'!B61="","",'True_Odds_Calculator_2-way'!B61)</f>
        <v>1.88</v>
      </c>
      <c r="C60" s="4">
        <f t="shared" si="0"/>
        <v>0.51282051282051289</v>
      </c>
      <c r="D60">
        <f t="shared" si="1"/>
        <v>0.53191489361702127</v>
      </c>
      <c r="E60">
        <f t="shared" si="2"/>
        <v>4.4735406437534042E-2</v>
      </c>
      <c r="F60">
        <f t="shared" si="3"/>
        <v>-0.22804146208401543</v>
      </c>
      <c r="G60">
        <v>0</v>
      </c>
      <c r="H60">
        <f t="shared" si="4"/>
        <v>0.27277686852154942</v>
      </c>
      <c r="I60">
        <f t="shared" si="5"/>
        <v>-1.0936965981495175</v>
      </c>
      <c r="J60">
        <f t="shared" si="6"/>
        <v>1.0936965981495175</v>
      </c>
      <c r="K60">
        <f t="shared" si="7"/>
        <v>0.49043365789995519</v>
      </c>
      <c r="L60">
        <f t="shared" si="8"/>
        <v>0.50956634210004492</v>
      </c>
      <c r="M60">
        <f t="shared" si="9"/>
        <v>2.0390117682420414</v>
      </c>
      <c r="N60">
        <f t="shared" si="10"/>
        <v>1.9624530063715757</v>
      </c>
    </row>
    <row r="61" spans="1:14" x14ac:dyDescent="0.25">
      <c r="A61" s="4">
        <f>IF('True_Odds_Calculator_2-way'!A62="","",'True_Odds_Calculator_2-way'!A62)</f>
        <v>1.78</v>
      </c>
      <c r="B61" s="4">
        <f>IF('True_Odds_Calculator_2-way'!B62="","",'True_Odds_Calculator_2-way'!B62)</f>
        <v>2.06</v>
      </c>
      <c r="C61" s="4">
        <f t="shared" si="0"/>
        <v>0.5617977528089888</v>
      </c>
      <c r="D61">
        <f t="shared" si="1"/>
        <v>0.4854368932038835</v>
      </c>
      <c r="E61">
        <f t="shared" si="2"/>
        <v>4.7234646012872306E-2</v>
      </c>
      <c r="F61">
        <f t="shared" si="3"/>
        <v>-0.22548270971964657</v>
      </c>
      <c r="G61">
        <v>0</v>
      </c>
      <c r="H61">
        <f t="shared" si="4"/>
        <v>0.27271735573251882</v>
      </c>
      <c r="I61">
        <f t="shared" si="5"/>
        <v>-1.0997646755364592</v>
      </c>
      <c r="J61">
        <f t="shared" si="6"/>
        <v>1.0997646755364592</v>
      </c>
      <c r="K61">
        <f t="shared" si="7"/>
        <v>0.53826630809448417</v>
      </c>
      <c r="L61">
        <f t="shared" si="8"/>
        <v>0.46173369190551583</v>
      </c>
      <c r="M61">
        <f t="shared" si="9"/>
        <v>1.8578164469184384</v>
      </c>
      <c r="N61">
        <f t="shared" si="10"/>
        <v>2.1657505560686463</v>
      </c>
    </row>
    <row r="62" spans="1:14" x14ac:dyDescent="0.25">
      <c r="A62" s="4">
        <f>IF('True_Odds_Calculator_2-way'!A63="","",'True_Odds_Calculator_2-way'!A63)</f>
        <v>2.11</v>
      </c>
      <c r="B62" s="4">
        <f>IF('True_Odds_Calculator_2-way'!B63="","",'True_Odds_Calculator_2-way'!B63)</f>
        <v>1.74</v>
      </c>
      <c r="C62" s="4">
        <f t="shared" si="0"/>
        <v>0.47393364928909953</v>
      </c>
      <c r="D62">
        <f t="shared" si="1"/>
        <v>0.57471264367816088</v>
      </c>
      <c r="E62">
        <f t="shared" si="2"/>
        <v>4.8646292967260418E-2</v>
      </c>
      <c r="F62">
        <f t="shared" si="3"/>
        <v>-0.22372936754371631</v>
      </c>
      <c r="G62">
        <v>0</v>
      </c>
      <c r="H62">
        <f t="shared" si="4"/>
        <v>0.27237566051097672</v>
      </c>
      <c r="I62">
        <f t="shared" si="5"/>
        <v>-1.1033737580104406</v>
      </c>
      <c r="J62">
        <f t="shared" si="6"/>
        <v>1.1033737580104406</v>
      </c>
      <c r="K62">
        <f t="shared" si="7"/>
        <v>0.4494897427831781</v>
      </c>
      <c r="L62">
        <f t="shared" si="8"/>
        <v>0.5505102572168219</v>
      </c>
      <c r="M62">
        <f t="shared" si="9"/>
        <v>2.2247448713915889</v>
      </c>
      <c r="N62">
        <f t="shared" si="10"/>
        <v>1.816496580927726</v>
      </c>
    </row>
    <row r="63" spans="1:14" x14ac:dyDescent="0.25">
      <c r="A63" s="4">
        <f>IF('True_Odds_Calculator_2-way'!A64="","",'True_Odds_Calculator_2-way'!A64)</f>
        <v>1.88</v>
      </c>
      <c r="B63" s="4">
        <f>IF('True_Odds_Calculator_2-way'!B64="","",'True_Odds_Calculator_2-way'!B64)</f>
        <v>1.96</v>
      </c>
      <c r="C63" s="4">
        <f t="shared" si="0"/>
        <v>0.53191489361702127</v>
      </c>
      <c r="D63">
        <f t="shared" si="1"/>
        <v>0.51020408163265307</v>
      </c>
      <c r="E63">
        <f t="shared" si="2"/>
        <v>4.2118975249674229E-2</v>
      </c>
      <c r="F63">
        <f t="shared" si="3"/>
        <v>-0.22926617455492848</v>
      </c>
      <c r="G63">
        <v>0</v>
      </c>
      <c r="H63">
        <f t="shared" si="4"/>
        <v>0.27138514980460271</v>
      </c>
      <c r="I63">
        <f t="shared" si="5"/>
        <v>-1.0879853497231111</v>
      </c>
      <c r="J63">
        <f t="shared" si="6"/>
        <v>1.0879853497231111</v>
      </c>
      <c r="K63">
        <f t="shared" si="7"/>
        <v>0.51087470692394266</v>
      </c>
      <c r="L63">
        <f t="shared" si="8"/>
        <v>0.48912529307605751</v>
      </c>
      <c r="M63">
        <f t="shared" si="9"/>
        <v>1.9574271077563381</v>
      </c>
      <c r="N63">
        <f t="shared" si="10"/>
        <v>2.0444659357341863</v>
      </c>
    </row>
    <row r="64" spans="1:14" x14ac:dyDescent="0.25">
      <c r="A64" s="4">
        <f>IF('True_Odds_Calculator_2-way'!A65="","",'True_Odds_Calculator_2-way'!A65)</f>
        <v>2.11</v>
      </c>
      <c r="B64" s="4">
        <f>IF('True_Odds_Calculator_2-way'!B65="","",'True_Odds_Calculator_2-way'!B65)</f>
        <v>1.74</v>
      </c>
      <c r="C64" s="4">
        <f t="shared" si="0"/>
        <v>0.47393364928909953</v>
      </c>
      <c r="D64">
        <f t="shared" si="1"/>
        <v>0.57471264367816088</v>
      </c>
      <c r="E64">
        <f t="shared" si="2"/>
        <v>4.8646292967260418E-2</v>
      </c>
      <c r="F64">
        <f t="shared" si="3"/>
        <v>-0.22372936754371631</v>
      </c>
      <c r="G64">
        <v>0</v>
      </c>
      <c r="H64">
        <f t="shared" si="4"/>
        <v>0.27237566051097672</v>
      </c>
      <c r="I64">
        <f t="shared" si="5"/>
        <v>-1.1033737580104406</v>
      </c>
      <c r="J64">
        <f t="shared" si="6"/>
        <v>1.1033737580104406</v>
      </c>
      <c r="K64">
        <f t="shared" si="7"/>
        <v>0.4494897427831781</v>
      </c>
      <c r="L64">
        <f t="shared" si="8"/>
        <v>0.5505102572168219</v>
      </c>
      <c r="M64">
        <f t="shared" si="9"/>
        <v>2.2247448713915889</v>
      </c>
      <c r="N64">
        <f t="shared" si="10"/>
        <v>1.816496580927726</v>
      </c>
    </row>
    <row r="65" spans="1:14" x14ac:dyDescent="0.25">
      <c r="A65" s="4">
        <f>IF('True_Odds_Calculator_2-way'!A66="","",'True_Odds_Calculator_2-way'!A66)</f>
        <v>2.0699999999999998</v>
      </c>
      <c r="B65" s="4">
        <f>IF('True_Odds_Calculator_2-way'!B66="","",'True_Odds_Calculator_2-way'!B66)</f>
        <v>1.77</v>
      </c>
      <c r="C65" s="4">
        <f t="shared" si="0"/>
        <v>0.48309178743961356</v>
      </c>
      <c r="D65">
        <f t="shared" si="1"/>
        <v>0.56497175141242939</v>
      </c>
      <c r="E65">
        <f t="shared" si="2"/>
        <v>4.8063538852042953E-2</v>
      </c>
      <c r="F65">
        <f t="shared" si="3"/>
        <v>-0.22486967439067662</v>
      </c>
      <c r="G65">
        <v>0</v>
      </c>
      <c r="H65">
        <f t="shared" si="4"/>
        <v>0.27293321324271952</v>
      </c>
      <c r="I65">
        <f t="shared" si="5"/>
        <v>-1.1016984757621029</v>
      </c>
      <c r="J65">
        <f t="shared" si="6"/>
        <v>1.1016984757621029</v>
      </c>
      <c r="K65">
        <f t="shared" si="7"/>
        <v>0.45896458060132206</v>
      </c>
      <c r="L65">
        <f t="shared" si="8"/>
        <v>0.54103541939867805</v>
      </c>
      <c r="M65">
        <f t="shared" si="9"/>
        <v>2.1788173690654498</v>
      </c>
      <c r="N65">
        <f t="shared" si="10"/>
        <v>1.8483078263368193</v>
      </c>
    </row>
    <row r="66" spans="1:14" x14ac:dyDescent="0.25">
      <c r="A66" s="4">
        <f>IF('True_Odds_Calculator_2-way'!A67="","",'True_Odds_Calculator_2-way'!A67)</f>
        <v>2.06</v>
      </c>
      <c r="B66" s="4">
        <f>IF('True_Odds_Calculator_2-way'!B67="","",'True_Odds_Calculator_2-way'!B67)</f>
        <v>1.78</v>
      </c>
      <c r="C66" s="4">
        <f t="shared" si="0"/>
        <v>0.4854368932038835</v>
      </c>
      <c r="D66">
        <f t="shared" si="1"/>
        <v>0.5617977528089888</v>
      </c>
      <c r="E66">
        <f t="shared" si="2"/>
        <v>4.7234646012872306E-2</v>
      </c>
      <c r="F66">
        <f t="shared" si="3"/>
        <v>-0.22548270971964657</v>
      </c>
      <c r="G66">
        <v>0</v>
      </c>
      <c r="H66">
        <f t="shared" si="4"/>
        <v>0.27271735573251882</v>
      </c>
      <c r="I66">
        <f t="shared" si="5"/>
        <v>-1.0997646755364592</v>
      </c>
      <c r="J66">
        <f t="shared" si="6"/>
        <v>1.0997646755364592</v>
      </c>
      <c r="K66">
        <f t="shared" si="7"/>
        <v>0.46173369190551583</v>
      </c>
      <c r="L66">
        <f t="shared" si="8"/>
        <v>0.53826630809448417</v>
      </c>
      <c r="M66">
        <f t="shared" si="9"/>
        <v>2.1657505560686463</v>
      </c>
      <c r="N66">
        <f t="shared" si="10"/>
        <v>1.8578164469184384</v>
      </c>
    </row>
    <row r="67" spans="1:14" x14ac:dyDescent="0.25">
      <c r="A67" s="4">
        <f>IF('True_Odds_Calculator_2-way'!A68="","",'True_Odds_Calculator_2-way'!A68)</f>
        <v>2.13</v>
      </c>
      <c r="B67" s="4">
        <f>IF('True_Odds_Calculator_2-way'!B68="","",'True_Odds_Calculator_2-way'!B68)</f>
        <v>1.73</v>
      </c>
      <c r="C67" s="4">
        <f t="shared" ref="C67:C130" si="11">1/A67</f>
        <v>0.46948356807511737</v>
      </c>
      <c r="D67">
        <f t="shared" ref="D67:D130" si="12">1/B67</f>
        <v>0.5780346820809249</v>
      </c>
      <c r="E67">
        <f t="shared" ref="E67:E130" si="13">C67+D67-1</f>
        <v>4.7518250156042274E-2</v>
      </c>
      <c r="F67">
        <f t="shared" ref="F67:F130" si="14">C67+D67-(C67*D67)-1</f>
        <v>-0.22385953485847643</v>
      </c>
      <c r="G67">
        <v>0</v>
      </c>
      <c r="H67">
        <f t="shared" ref="H67:H130" si="15">C67*D67</f>
        <v>0.27137778501451876</v>
      </c>
      <c r="I67">
        <f t="shared" ref="I67:I130" si="16">((-4*F67*H67)^0.5)/(2*F67)</f>
        <v>-1.1010304962695641</v>
      </c>
      <c r="J67">
        <f t="shared" ref="J67:J130" si="17">(-((-4*F67*H67)^0.5))/(2*F67)</f>
        <v>1.1010304962695641</v>
      </c>
      <c r="K67">
        <f t="shared" ref="K67:K130" si="18">IF(A67="","",(C67/($J67+C67-($J67*C67))))</f>
        <v>0.44560014093190792</v>
      </c>
      <c r="L67">
        <f t="shared" ref="L67:L130" si="19">IF(B67="","",(D67/($J67+D67-($J67*D67))))</f>
        <v>0.55439985906809197</v>
      </c>
      <c r="M67">
        <f t="shared" ref="M67:M130" si="20">IF(A67="","",1/K67)</f>
        <v>2.244164460784607</v>
      </c>
      <c r="N67">
        <f t="shared" ref="N67:N130" si="21">IF(B67="","",1/L67)</f>
        <v>1.8037522622767821</v>
      </c>
    </row>
    <row r="68" spans="1:14" x14ac:dyDescent="0.25">
      <c r="A68" s="4">
        <f>IF('True_Odds_Calculator_2-way'!A69="","",'True_Odds_Calculator_2-way'!A69)</f>
        <v>2.23</v>
      </c>
      <c r="B68" s="4">
        <f>IF('True_Odds_Calculator_2-way'!B69="","",'True_Odds_Calculator_2-way'!B69)</f>
        <v>1.67</v>
      </c>
      <c r="C68" s="4">
        <f t="shared" si="11"/>
        <v>0.44843049327354262</v>
      </c>
      <c r="D68">
        <f t="shared" si="12"/>
        <v>0.5988023952095809</v>
      </c>
      <c r="E68">
        <f t="shared" si="13"/>
        <v>4.7232888483123459E-2</v>
      </c>
      <c r="F68">
        <f t="shared" si="14"/>
        <v>-0.22128836497408777</v>
      </c>
      <c r="G68">
        <v>0</v>
      </c>
      <c r="H68">
        <f t="shared" si="15"/>
        <v>0.26852125345721117</v>
      </c>
      <c r="I68">
        <f t="shared" si="16"/>
        <v>-1.1015647826027291</v>
      </c>
      <c r="J68">
        <f t="shared" si="17"/>
        <v>1.1015647826027291</v>
      </c>
      <c r="K68">
        <f t="shared" si="18"/>
        <v>0.42464203096948078</v>
      </c>
      <c r="L68">
        <f t="shared" si="19"/>
        <v>0.57535796903051928</v>
      </c>
      <c r="M68">
        <f t="shared" si="20"/>
        <v>2.3549246826013568</v>
      </c>
      <c r="N68">
        <f t="shared" si="21"/>
        <v>1.7380484043438287</v>
      </c>
    </row>
    <row r="69" spans="1:14" x14ac:dyDescent="0.25">
      <c r="A69" s="4">
        <f>IF('True_Odds_Calculator_2-way'!A70="","",'True_Odds_Calculator_2-way'!A70)</f>
        <v>2.0099999999999998</v>
      </c>
      <c r="B69" s="4">
        <f>IF('True_Odds_Calculator_2-way'!B70="","",'True_Odds_Calculator_2-way'!B70)</f>
        <v>1.83</v>
      </c>
      <c r="C69" s="4">
        <f t="shared" si="11"/>
        <v>0.49751243781094534</v>
      </c>
      <c r="D69">
        <f t="shared" si="12"/>
        <v>0.54644808743169393</v>
      </c>
      <c r="E69">
        <f t="shared" si="13"/>
        <v>4.3960525242639381E-2</v>
      </c>
      <c r="F69">
        <f t="shared" si="14"/>
        <v>-0.22790419487263125</v>
      </c>
      <c r="G69">
        <v>0</v>
      </c>
      <c r="H69">
        <f t="shared" si="15"/>
        <v>0.27186472011527063</v>
      </c>
      <c r="I69">
        <f t="shared" si="16"/>
        <v>-1.0921952084562025</v>
      </c>
      <c r="J69">
        <f t="shared" si="17"/>
        <v>1.0921952084562025</v>
      </c>
      <c r="K69">
        <f t="shared" si="18"/>
        <v>0.47548468471574579</v>
      </c>
      <c r="L69">
        <f t="shared" si="19"/>
        <v>0.52451531528425399</v>
      </c>
      <c r="M69">
        <f t="shared" si="20"/>
        <v>2.1031171605407648</v>
      </c>
      <c r="N69">
        <f t="shared" si="21"/>
        <v>1.9065220230186481</v>
      </c>
    </row>
    <row r="70" spans="1:14" x14ac:dyDescent="0.25">
      <c r="A70" s="4">
        <f>IF('True_Odds_Calculator_2-way'!A71="","",'True_Odds_Calculator_2-way'!A71)</f>
        <v>1.81</v>
      </c>
      <c r="B70" s="4">
        <f>IF('True_Odds_Calculator_2-way'!B71="","",'True_Odds_Calculator_2-way'!B71)</f>
        <v>2.04</v>
      </c>
      <c r="C70" s="4">
        <f t="shared" si="11"/>
        <v>0.5524861878453039</v>
      </c>
      <c r="D70">
        <f t="shared" si="12"/>
        <v>0.49019607843137253</v>
      </c>
      <c r="E70">
        <f t="shared" si="13"/>
        <v>4.2682266276676373E-2</v>
      </c>
      <c r="F70">
        <f t="shared" si="14"/>
        <v>-0.22814429639259015</v>
      </c>
      <c r="G70">
        <v>0</v>
      </c>
      <c r="H70">
        <f t="shared" si="15"/>
        <v>0.27082656266926658</v>
      </c>
      <c r="I70">
        <f t="shared" si="16"/>
        <v>-1.0895340841010224</v>
      </c>
      <c r="J70">
        <f t="shared" si="17"/>
        <v>1.0895340841010224</v>
      </c>
      <c r="K70">
        <f t="shared" si="18"/>
        <v>0.53120211979695098</v>
      </c>
      <c r="L70">
        <f t="shared" si="19"/>
        <v>0.46879788020304902</v>
      </c>
      <c r="M70">
        <f t="shared" si="20"/>
        <v>1.8825226081218283</v>
      </c>
      <c r="N70">
        <f t="shared" si="21"/>
        <v>2.1331154474650633</v>
      </c>
    </row>
    <row r="71" spans="1:14" x14ac:dyDescent="0.25">
      <c r="A71" s="4">
        <f>IF('True_Odds_Calculator_2-way'!A72="","",'True_Odds_Calculator_2-way'!A72)</f>
        <v>2.25</v>
      </c>
      <c r="B71" s="4">
        <f>IF('True_Odds_Calculator_2-way'!B72="","",'True_Odds_Calculator_2-way'!B72)</f>
        <v>1.66</v>
      </c>
      <c r="C71" s="4">
        <f t="shared" si="11"/>
        <v>0.44444444444444442</v>
      </c>
      <c r="D71">
        <f t="shared" si="12"/>
        <v>0.60240963855421692</v>
      </c>
      <c r="E71">
        <f t="shared" si="13"/>
        <v>4.685408299866145E-2</v>
      </c>
      <c r="F71">
        <f t="shared" si="14"/>
        <v>-0.22088353413654604</v>
      </c>
      <c r="G71">
        <v>0</v>
      </c>
      <c r="H71">
        <f t="shared" si="15"/>
        <v>0.2677376171352075</v>
      </c>
      <c r="I71">
        <f t="shared" si="16"/>
        <v>-1.1009637651263608</v>
      </c>
      <c r="J71">
        <f t="shared" si="17"/>
        <v>1.1009637651263608</v>
      </c>
      <c r="K71">
        <f t="shared" si="18"/>
        <v>0.42083916310041947</v>
      </c>
      <c r="L71">
        <f t="shared" si="19"/>
        <v>0.57916083689958042</v>
      </c>
      <c r="M71">
        <f t="shared" si="20"/>
        <v>2.3762047064079508</v>
      </c>
      <c r="N71">
        <f t="shared" si="21"/>
        <v>1.7266360849833982</v>
      </c>
    </row>
    <row r="72" spans="1:14" x14ac:dyDescent="0.25">
      <c r="A72" s="4">
        <f>IF('True_Odds_Calculator_2-way'!A73="","",'True_Odds_Calculator_2-way'!A73)</f>
        <v>2.25</v>
      </c>
      <c r="B72" s="4">
        <f>IF('True_Odds_Calculator_2-way'!B73="","",'True_Odds_Calculator_2-way'!B73)</f>
        <v>1.66</v>
      </c>
      <c r="C72" s="4">
        <f t="shared" si="11"/>
        <v>0.44444444444444442</v>
      </c>
      <c r="D72">
        <f t="shared" si="12"/>
        <v>0.60240963855421692</v>
      </c>
      <c r="E72">
        <f t="shared" si="13"/>
        <v>4.685408299866145E-2</v>
      </c>
      <c r="F72">
        <f t="shared" si="14"/>
        <v>-0.22088353413654604</v>
      </c>
      <c r="G72">
        <v>0</v>
      </c>
      <c r="H72">
        <f t="shared" si="15"/>
        <v>0.2677376171352075</v>
      </c>
      <c r="I72">
        <f t="shared" si="16"/>
        <v>-1.1009637651263608</v>
      </c>
      <c r="J72">
        <f t="shared" si="17"/>
        <v>1.1009637651263608</v>
      </c>
      <c r="K72">
        <f t="shared" si="18"/>
        <v>0.42083916310041947</v>
      </c>
      <c r="L72">
        <f t="shared" si="19"/>
        <v>0.57916083689958042</v>
      </c>
      <c r="M72">
        <f t="shared" si="20"/>
        <v>2.3762047064079508</v>
      </c>
      <c r="N72">
        <f t="shared" si="21"/>
        <v>1.7266360849833982</v>
      </c>
    </row>
    <row r="73" spans="1:14" x14ac:dyDescent="0.25">
      <c r="A73" s="4">
        <f>IF('True_Odds_Calculator_2-way'!A74="","",'True_Odds_Calculator_2-way'!A74)</f>
        <v>2.2000000000000002</v>
      </c>
      <c r="B73" s="4">
        <f>IF('True_Odds_Calculator_2-way'!B74="","",'True_Odds_Calculator_2-way'!B74)</f>
        <v>1.69</v>
      </c>
      <c r="C73" s="4">
        <f t="shared" si="11"/>
        <v>0.45454545454545453</v>
      </c>
      <c r="D73">
        <f t="shared" si="12"/>
        <v>0.59171597633136097</v>
      </c>
      <c r="E73">
        <f t="shared" si="13"/>
        <v>4.6261430876815446E-2</v>
      </c>
      <c r="F73">
        <f t="shared" si="14"/>
        <v>-0.22270037654653052</v>
      </c>
      <c r="G73">
        <v>0</v>
      </c>
      <c r="H73">
        <f t="shared" si="15"/>
        <v>0.26896180742334591</v>
      </c>
      <c r="I73">
        <f t="shared" si="16"/>
        <v>-1.0989674556596447</v>
      </c>
      <c r="J73">
        <f t="shared" si="17"/>
        <v>1.0989674556596447</v>
      </c>
      <c r="K73">
        <f t="shared" si="18"/>
        <v>0.43126481036507081</v>
      </c>
      <c r="L73">
        <f t="shared" si="19"/>
        <v>0.56873518963492942</v>
      </c>
      <c r="M73">
        <f t="shared" si="20"/>
        <v>2.3187609467915737</v>
      </c>
      <c r="N73">
        <f t="shared" si="21"/>
        <v>1.7582875444051547</v>
      </c>
    </row>
    <row r="74" spans="1:14" x14ac:dyDescent="0.25">
      <c r="A74" s="4">
        <f>IF('True_Odds_Calculator_2-way'!A75="","",'True_Odds_Calculator_2-way'!A75)</f>
        <v>2.0299999999999998</v>
      </c>
      <c r="B74" s="4">
        <f>IF('True_Odds_Calculator_2-way'!B75="","",'True_Odds_Calculator_2-way'!B75)</f>
        <v>1.81</v>
      </c>
      <c r="C74" s="4">
        <f t="shared" si="11"/>
        <v>0.49261083743842371</v>
      </c>
      <c r="D74">
        <f t="shared" si="12"/>
        <v>0.5524861878453039</v>
      </c>
      <c r="E74">
        <f t="shared" si="13"/>
        <v>4.5097025283727721E-2</v>
      </c>
      <c r="F74">
        <f t="shared" si="14"/>
        <v>-0.22706365838390963</v>
      </c>
      <c r="G74">
        <v>0</v>
      </c>
      <c r="H74">
        <f t="shared" si="15"/>
        <v>0.2721606836676374</v>
      </c>
      <c r="I74">
        <f t="shared" si="16"/>
        <v>-1.0948103090714374</v>
      </c>
      <c r="J74">
        <f t="shared" si="17"/>
        <v>1.0948103090714374</v>
      </c>
      <c r="K74">
        <f t="shared" si="18"/>
        <v>0.47000109481045338</v>
      </c>
      <c r="L74">
        <f t="shared" si="19"/>
        <v>0.52999890518954651</v>
      </c>
      <c r="M74">
        <f t="shared" si="20"/>
        <v>2.1276546183435801</v>
      </c>
      <c r="N74">
        <f t="shared" si="21"/>
        <v>1.8867963503478642</v>
      </c>
    </row>
    <row r="75" spans="1:14" x14ac:dyDescent="0.25">
      <c r="A75" s="4">
        <f>IF('True_Odds_Calculator_2-way'!A76="","",'True_Odds_Calculator_2-way'!A76)</f>
        <v>2.3199999999999998</v>
      </c>
      <c r="B75" s="4">
        <f>IF('True_Odds_Calculator_2-way'!B76="","",'True_Odds_Calculator_2-way'!B76)</f>
        <v>1.62</v>
      </c>
      <c r="C75" s="4">
        <f t="shared" si="11"/>
        <v>0.43103448275862072</v>
      </c>
      <c r="D75">
        <f t="shared" si="12"/>
        <v>0.61728395061728392</v>
      </c>
      <c r="E75">
        <f t="shared" si="13"/>
        <v>4.8318433375904579E-2</v>
      </c>
      <c r="F75">
        <f t="shared" si="14"/>
        <v>-0.21775223499361429</v>
      </c>
      <c r="G75">
        <v>0</v>
      </c>
      <c r="H75">
        <f t="shared" si="15"/>
        <v>0.26607066836951893</v>
      </c>
      <c r="I75">
        <f t="shared" si="16"/>
        <v>-1.1053942207134546</v>
      </c>
      <c r="J75">
        <f t="shared" si="17"/>
        <v>1.1053942207134546</v>
      </c>
      <c r="K75">
        <f t="shared" si="18"/>
        <v>0.40664947175984478</v>
      </c>
      <c r="L75">
        <f t="shared" si="19"/>
        <v>0.59335052824015522</v>
      </c>
      <c r="M75">
        <f t="shared" si="20"/>
        <v>2.45912037134176</v>
      </c>
      <c r="N75">
        <f t="shared" si="21"/>
        <v>1.6853444168423422</v>
      </c>
    </row>
    <row r="76" spans="1:14" x14ac:dyDescent="0.25">
      <c r="A76" s="4">
        <f>IF('True_Odds_Calculator_2-way'!A77="","",'True_Odds_Calculator_2-way'!A77)</f>
        <v>1.83</v>
      </c>
      <c r="B76" s="4">
        <f>IF('True_Odds_Calculator_2-way'!B77="","",'True_Odds_Calculator_2-way'!B77)</f>
        <v>1.97</v>
      </c>
      <c r="C76" s="4">
        <f t="shared" si="11"/>
        <v>0.54644808743169393</v>
      </c>
      <c r="D76">
        <f t="shared" si="12"/>
        <v>0.50761421319796951</v>
      </c>
      <c r="E76">
        <f t="shared" si="13"/>
        <v>5.406230062966344E-2</v>
      </c>
      <c r="F76">
        <f t="shared" si="14"/>
        <v>-0.22332251532551117</v>
      </c>
      <c r="G76">
        <v>0</v>
      </c>
      <c r="H76">
        <f t="shared" si="15"/>
        <v>0.27738481595517456</v>
      </c>
      <c r="I76">
        <f t="shared" si="16"/>
        <v>-1.114487204492616</v>
      </c>
      <c r="J76">
        <f t="shared" si="17"/>
        <v>1.114487204492616</v>
      </c>
      <c r="K76">
        <f t="shared" si="18"/>
        <v>0.51947394044996165</v>
      </c>
      <c r="L76">
        <f t="shared" si="19"/>
        <v>0.48052605955003846</v>
      </c>
      <c r="M76">
        <f t="shared" si="20"/>
        <v>1.9250243797288713</v>
      </c>
      <c r="N76">
        <f t="shared" si="21"/>
        <v>2.0810525883578377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</v>
      </c>
      <c r="C77" s="4">
        <f t="shared" si="11"/>
        <v>0.5524861878453039</v>
      </c>
      <c r="D77">
        <f t="shared" si="12"/>
        <v>0.5</v>
      </c>
      <c r="E77">
        <f t="shared" si="13"/>
        <v>5.2486187845303789E-2</v>
      </c>
      <c r="F77">
        <f t="shared" si="14"/>
        <v>-0.22375690607734811</v>
      </c>
      <c r="G77">
        <v>0</v>
      </c>
      <c r="H77">
        <f t="shared" si="15"/>
        <v>0.27624309392265195</v>
      </c>
      <c r="I77">
        <f t="shared" si="16"/>
        <v>-1.1111111111111112</v>
      </c>
      <c r="J77">
        <f t="shared" si="17"/>
        <v>1.1111111111111112</v>
      </c>
      <c r="K77">
        <f t="shared" si="18"/>
        <v>0.5263157894736844</v>
      </c>
      <c r="L77">
        <f t="shared" si="19"/>
        <v>0.47368421052631576</v>
      </c>
      <c r="M77">
        <f t="shared" si="20"/>
        <v>1.8999999999999992</v>
      </c>
      <c r="N77">
        <f t="shared" si="21"/>
        <v>2.1111111111111112</v>
      </c>
    </row>
    <row r="78" spans="1:14" x14ac:dyDescent="0.25">
      <c r="A78" s="4">
        <f>IF('True_Odds_Calculator_2-way'!A79="","",'True_Odds_Calculator_2-way'!A79)</f>
        <v>1.88</v>
      </c>
      <c r="B78" s="4">
        <f>IF('True_Odds_Calculator_2-way'!B79="","",'True_Odds_Calculator_2-way'!B79)</f>
        <v>1.92</v>
      </c>
      <c r="C78" s="4">
        <f t="shared" si="11"/>
        <v>0.53191489361702127</v>
      </c>
      <c r="D78">
        <f t="shared" si="12"/>
        <v>0.52083333333333337</v>
      </c>
      <c r="E78">
        <f t="shared" si="13"/>
        <v>5.2748226950354749E-2</v>
      </c>
      <c r="F78">
        <f t="shared" si="14"/>
        <v>-0.22429078014184389</v>
      </c>
      <c r="G78">
        <v>0</v>
      </c>
      <c r="H78">
        <f t="shared" si="15"/>
        <v>0.27703900709219859</v>
      </c>
      <c r="I78">
        <f t="shared" si="16"/>
        <v>-1.1113855611859678</v>
      </c>
      <c r="J78">
        <f t="shared" si="17"/>
        <v>1.1113855611859678</v>
      </c>
      <c r="K78">
        <f t="shared" si="18"/>
        <v>0.50555624159601487</v>
      </c>
      <c r="L78">
        <f t="shared" si="19"/>
        <v>0.49444375840398497</v>
      </c>
      <c r="M78">
        <f t="shared" si="20"/>
        <v>1.9780192938436518</v>
      </c>
      <c r="N78">
        <f t="shared" si="21"/>
        <v>2.0224747162910903</v>
      </c>
    </row>
    <row r="79" spans="1:14" x14ac:dyDescent="0.25">
      <c r="A79" s="4">
        <f>IF('True_Odds_Calculator_2-way'!A80="","",'True_Odds_Calculator_2-way'!A80)</f>
        <v>1.92</v>
      </c>
      <c r="B79" s="4">
        <f>IF('True_Odds_Calculator_2-way'!B80="","",'True_Odds_Calculator_2-way'!B80)</f>
        <v>1.88</v>
      </c>
      <c r="C79" s="4">
        <f t="shared" si="11"/>
        <v>0.52083333333333337</v>
      </c>
      <c r="D79">
        <f t="shared" si="12"/>
        <v>0.53191489361702127</v>
      </c>
      <c r="E79">
        <f t="shared" si="13"/>
        <v>5.2748226950354749E-2</v>
      </c>
      <c r="F79">
        <f t="shared" si="14"/>
        <v>-0.22429078014184389</v>
      </c>
      <c r="G79">
        <v>0</v>
      </c>
      <c r="H79">
        <f t="shared" si="15"/>
        <v>0.27703900709219859</v>
      </c>
      <c r="I79">
        <f t="shared" si="16"/>
        <v>-1.1113855611859678</v>
      </c>
      <c r="J79">
        <f t="shared" si="17"/>
        <v>1.1113855611859678</v>
      </c>
      <c r="K79">
        <f t="shared" si="18"/>
        <v>0.49444375840398497</v>
      </c>
      <c r="L79">
        <f t="shared" si="19"/>
        <v>0.50555624159601487</v>
      </c>
      <c r="M79">
        <f t="shared" si="20"/>
        <v>2.0224747162910903</v>
      </c>
      <c r="N79">
        <f t="shared" si="21"/>
        <v>1.9780192938436518</v>
      </c>
    </row>
    <row r="80" spans="1:14" x14ac:dyDescent="0.25">
      <c r="A80" s="4">
        <f>IF('True_Odds_Calculator_2-way'!A81="","",'True_Odds_Calculator_2-way'!A81)</f>
        <v>1.83</v>
      </c>
      <c r="B80" s="4">
        <f>IF('True_Odds_Calculator_2-way'!B81="","",'True_Odds_Calculator_2-way'!B81)</f>
        <v>1.97</v>
      </c>
      <c r="C80" s="4">
        <f t="shared" si="11"/>
        <v>0.54644808743169393</v>
      </c>
      <c r="D80">
        <f t="shared" si="12"/>
        <v>0.50761421319796951</v>
      </c>
      <c r="E80">
        <f t="shared" si="13"/>
        <v>5.406230062966344E-2</v>
      </c>
      <c r="F80">
        <f t="shared" si="14"/>
        <v>-0.22332251532551117</v>
      </c>
      <c r="G80">
        <v>0</v>
      </c>
      <c r="H80">
        <f t="shared" si="15"/>
        <v>0.27738481595517456</v>
      </c>
      <c r="I80">
        <f t="shared" si="16"/>
        <v>-1.114487204492616</v>
      </c>
      <c r="J80">
        <f t="shared" si="17"/>
        <v>1.114487204492616</v>
      </c>
      <c r="K80">
        <f t="shared" si="18"/>
        <v>0.51947394044996165</v>
      </c>
      <c r="L80">
        <f t="shared" si="19"/>
        <v>0.48052605955003846</v>
      </c>
      <c r="M80">
        <f t="shared" si="20"/>
        <v>1.9250243797288713</v>
      </c>
      <c r="N80">
        <f t="shared" si="21"/>
        <v>2.0810525883578377</v>
      </c>
    </row>
    <row r="81" spans="1:14" x14ac:dyDescent="0.25">
      <c r="A81" s="4">
        <f>IF('True_Odds_Calculator_2-way'!A82="","",'True_Odds_Calculator_2-way'!A82)</f>
        <v>1.82</v>
      </c>
      <c r="B81" s="4">
        <f>IF('True_Odds_Calculator_2-way'!B82="","",'True_Odds_Calculator_2-way'!B82)</f>
        <v>1.99</v>
      </c>
      <c r="C81" s="4">
        <f t="shared" si="11"/>
        <v>0.54945054945054939</v>
      </c>
      <c r="D81">
        <f t="shared" si="12"/>
        <v>0.50251256281407031</v>
      </c>
      <c r="E81">
        <f t="shared" si="13"/>
        <v>5.1963112264619582E-2</v>
      </c>
      <c r="F81">
        <f t="shared" si="14"/>
        <v>-0.22414269147937504</v>
      </c>
      <c r="G81">
        <v>0</v>
      </c>
      <c r="H81">
        <f t="shared" si="15"/>
        <v>0.27610580374399463</v>
      </c>
      <c r="I81">
        <f t="shared" si="16"/>
        <v>-1.1098785970200444</v>
      </c>
      <c r="J81">
        <f t="shared" si="17"/>
        <v>1.1098785970200444</v>
      </c>
      <c r="K81">
        <f t="shared" si="18"/>
        <v>0.52353267611251531</v>
      </c>
      <c r="L81">
        <f t="shared" si="19"/>
        <v>0.47646732388748464</v>
      </c>
      <c r="M81">
        <f t="shared" si="20"/>
        <v>1.9101004495564369</v>
      </c>
      <c r="N81">
        <f t="shared" si="21"/>
        <v>2.0987798110498446</v>
      </c>
    </row>
    <row r="82" spans="1:14" x14ac:dyDescent="0.25">
      <c r="A82" s="4">
        <f>IF('True_Odds_Calculator_2-way'!A83="","",'True_Odds_Calculator_2-way'!A83)</f>
        <v>1.92</v>
      </c>
      <c r="B82" s="4">
        <f>IF('True_Odds_Calculator_2-way'!B83="","",'True_Odds_Calculator_2-way'!B83)</f>
        <v>1.88</v>
      </c>
      <c r="C82" s="4">
        <f t="shared" si="11"/>
        <v>0.52083333333333337</v>
      </c>
      <c r="D82">
        <f t="shared" si="12"/>
        <v>0.53191489361702127</v>
      </c>
      <c r="E82">
        <f t="shared" si="13"/>
        <v>5.2748226950354749E-2</v>
      </c>
      <c r="F82">
        <f t="shared" si="14"/>
        <v>-0.22429078014184389</v>
      </c>
      <c r="G82">
        <v>0</v>
      </c>
      <c r="H82">
        <f t="shared" si="15"/>
        <v>0.27703900709219859</v>
      </c>
      <c r="I82">
        <f t="shared" si="16"/>
        <v>-1.1113855611859678</v>
      </c>
      <c r="J82">
        <f t="shared" si="17"/>
        <v>1.1113855611859678</v>
      </c>
      <c r="K82">
        <f t="shared" si="18"/>
        <v>0.49444375840398497</v>
      </c>
      <c r="L82">
        <f t="shared" si="19"/>
        <v>0.50555624159601487</v>
      </c>
      <c r="M82">
        <f t="shared" si="20"/>
        <v>2.0224747162910903</v>
      </c>
      <c r="N82">
        <f t="shared" si="21"/>
        <v>1.9780192938436518</v>
      </c>
    </row>
    <row r="83" spans="1:14" x14ac:dyDescent="0.25">
      <c r="A83" s="4">
        <f>IF('True_Odds_Calculator_2-way'!A84="","",'True_Odds_Calculator_2-way'!A84)</f>
        <v>1.68</v>
      </c>
      <c r="B83" s="4">
        <f>IF('True_Odds_Calculator_2-way'!B84="","",'True_Odds_Calculator_2-way'!B84)</f>
        <v>2.1800000000000002</v>
      </c>
      <c r="C83" s="4">
        <f t="shared" si="11"/>
        <v>0.59523809523809523</v>
      </c>
      <c r="D83">
        <f t="shared" si="12"/>
        <v>0.4587155963302752</v>
      </c>
      <c r="E83">
        <f t="shared" si="13"/>
        <v>5.3953691568370488E-2</v>
      </c>
      <c r="F83">
        <f t="shared" si="14"/>
        <v>-0.21909130624726947</v>
      </c>
      <c r="G83">
        <v>0</v>
      </c>
      <c r="H83">
        <f t="shared" si="15"/>
        <v>0.27304499781564001</v>
      </c>
      <c r="I83">
        <f t="shared" si="16"/>
        <v>-1.1163607017227666</v>
      </c>
      <c r="J83">
        <f t="shared" si="17"/>
        <v>1.1163607017227666</v>
      </c>
      <c r="K83">
        <f t="shared" si="18"/>
        <v>0.5684643458753047</v>
      </c>
      <c r="L83">
        <f t="shared" si="19"/>
        <v>0.4315356541246953</v>
      </c>
      <c r="M83">
        <f t="shared" si="20"/>
        <v>1.7591252771714809</v>
      </c>
      <c r="N83">
        <f t="shared" si="21"/>
        <v>2.3173056280328646</v>
      </c>
    </row>
    <row r="84" spans="1:14" x14ac:dyDescent="0.25">
      <c r="A84" s="4">
        <f>IF('True_Odds_Calculator_2-way'!A85="","",'True_Odds_Calculator_2-way'!A85)</f>
        <v>1.83</v>
      </c>
      <c r="B84" s="4">
        <f>IF('True_Odds_Calculator_2-way'!B85="","",'True_Odds_Calculator_2-way'!B85)</f>
        <v>1.98</v>
      </c>
      <c r="C84" s="4">
        <f t="shared" si="11"/>
        <v>0.54644808743169393</v>
      </c>
      <c r="D84">
        <f t="shared" si="12"/>
        <v>0.50505050505050508</v>
      </c>
      <c r="E84">
        <f t="shared" si="13"/>
        <v>5.1498592482198902E-2</v>
      </c>
      <c r="F84">
        <f t="shared" si="14"/>
        <v>-0.22448529005906059</v>
      </c>
      <c r="G84">
        <v>0</v>
      </c>
      <c r="H84">
        <f t="shared" si="15"/>
        <v>0.27598388254125955</v>
      </c>
      <c r="I84">
        <f t="shared" si="16"/>
        <v>-1.108786465294761</v>
      </c>
      <c r="J84">
        <f t="shared" si="17"/>
        <v>1.108786465294761</v>
      </c>
      <c r="K84">
        <f t="shared" si="18"/>
        <v>0.52075392752827476</v>
      </c>
      <c r="L84">
        <f t="shared" si="19"/>
        <v>0.47924607247172535</v>
      </c>
      <c r="M84">
        <f t="shared" si="20"/>
        <v>1.9202927661946518</v>
      </c>
      <c r="N84">
        <f t="shared" si="21"/>
        <v>2.0866107359888657</v>
      </c>
    </row>
    <row r="85" spans="1:14" x14ac:dyDescent="0.25">
      <c r="A85" s="4">
        <f>IF('True_Odds_Calculator_2-way'!A86="","",'True_Odds_Calculator_2-way'!A86)</f>
        <v>2.23</v>
      </c>
      <c r="B85" s="4">
        <f>IF('True_Odds_Calculator_2-way'!B86="","",'True_Odds_Calculator_2-way'!B86)</f>
        <v>1.65</v>
      </c>
      <c r="C85" s="4">
        <f t="shared" si="11"/>
        <v>0.44843049327354262</v>
      </c>
      <c r="D85">
        <f t="shared" si="12"/>
        <v>0.60606060606060608</v>
      </c>
      <c r="E85">
        <f t="shared" si="13"/>
        <v>5.4491099334148752E-2</v>
      </c>
      <c r="F85">
        <f t="shared" si="14"/>
        <v>-0.21728495719527108</v>
      </c>
      <c r="G85">
        <v>0</v>
      </c>
      <c r="H85">
        <f t="shared" si="15"/>
        <v>0.27177605652941977</v>
      </c>
      <c r="I85">
        <f t="shared" si="16"/>
        <v>-1.1183835382312353</v>
      </c>
      <c r="J85">
        <f t="shared" si="17"/>
        <v>1.1183835382312353</v>
      </c>
      <c r="K85">
        <f t="shared" si="18"/>
        <v>0.42094420485495265</v>
      </c>
      <c r="L85">
        <f t="shared" si="19"/>
        <v>0.57905579514504757</v>
      </c>
      <c r="M85">
        <f t="shared" si="20"/>
        <v>2.3756117520244189</v>
      </c>
      <c r="N85">
        <f t="shared" si="21"/>
        <v>1.7269492998503024</v>
      </c>
    </row>
    <row r="86" spans="1:14" x14ac:dyDescent="0.25">
      <c r="A86" s="4">
        <f>IF('True_Odds_Calculator_2-way'!A87="","",'True_Odds_Calculator_2-way'!A87)</f>
        <v>1.83</v>
      </c>
      <c r="B86" s="4">
        <f>IF('True_Odds_Calculator_2-way'!B87="","",'True_Odds_Calculator_2-way'!B87)</f>
        <v>1.98</v>
      </c>
      <c r="C86" s="4">
        <f t="shared" si="11"/>
        <v>0.54644808743169393</v>
      </c>
      <c r="D86">
        <f t="shared" si="12"/>
        <v>0.50505050505050508</v>
      </c>
      <c r="E86">
        <f t="shared" si="13"/>
        <v>5.1498592482198902E-2</v>
      </c>
      <c r="F86">
        <f t="shared" si="14"/>
        <v>-0.22448529005906059</v>
      </c>
      <c r="G86">
        <v>0</v>
      </c>
      <c r="H86">
        <f t="shared" si="15"/>
        <v>0.27598388254125955</v>
      </c>
      <c r="I86">
        <f t="shared" si="16"/>
        <v>-1.108786465294761</v>
      </c>
      <c r="J86">
        <f t="shared" si="17"/>
        <v>1.108786465294761</v>
      </c>
      <c r="K86">
        <f t="shared" si="18"/>
        <v>0.52075392752827476</v>
      </c>
      <c r="L86">
        <f t="shared" si="19"/>
        <v>0.47924607247172535</v>
      </c>
      <c r="M86">
        <f t="shared" si="20"/>
        <v>1.9202927661946518</v>
      </c>
      <c r="N86">
        <f t="shared" si="21"/>
        <v>2.0866107359888657</v>
      </c>
    </row>
    <row r="87" spans="1:14" x14ac:dyDescent="0.25">
      <c r="A87" s="4">
        <f>IF('True_Odds_Calculator_2-way'!A88="","",'True_Odds_Calculator_2-way'!A88)</f>
        <v>1.93</v>
      </c>
      <c r="B87" s="4">
        <f>IF('True_Odds_Calculator_2-way'!B88="","",'True_Odds_Calculator_2-way'!B88)</f>
        <v>1.97</v>
      </c>
      <c r="C87" s="4">
        <f t="shared" si="11"/>
        <v>0.5181347150259068</v>
      </c>
      <c r="D87">
        <f t="shared" si="12"/>
        <v>0.50761421319796951</v>
      </c>
      <c r="E87">
        <f t="shared" si="13"/>
        <v>2.5748928223876311E-2</v>
      </c>
      <c r="F87">
        <f t="shared" si="14"/>
        <v>-0.23726361747455349</v>
      </c>
      <c r="G87">
        <v>0</v>
      </c>
      <c r="H87">
        <f t="shared" si="15"/>
        <v>0.26301254569842986</v>
      </c>
      <c r="I87">
        <f t="shared" si="16"/>
        <v>-1.0528649266733445</v>
      </c>
      <c r="J87">
        <f t="shared" si="17"/>
        <v>1.0528649266733445</v>
      </c>
      <c r="K87">
        <f t="shared" si="18"/>
        <v>0.50526374119939821</v>
      </c>
      <c r="L87">
        <f t="shared" si="19"/>
        <v>0.49473625880060179</v>
      </c>
      <c r="M87">
        <f t="shared" si="20"/>
        <v>1.9791643818062103</v>
      </c>
      <c r="N87">
        <f t="shared" si="21"/>
        <v>2.021278978873144</v>
      </c>
    </row>
    <row r="88" spans="1:14" x14ac:dyDescent="0.25">
      <c r="A88" s="4">
        <f>IF('True_Odds_Calculator_2-way'!A89="","",'True_Odds_Calculator_2-way'!A89)</f>
        <v>2.17</v>
      </c>
      <c r="B88" s="4">
        <f>IF('True_Odds_Calculator_2-way'!B89="","",'True_Odds_Calculator_2-way'!B89)</f>
        <v>1.76</v>
      </c>
      <c r="C88" s="4">
        <f t="shared" si="11"/>
        <v>0.46082949308755761</v>
      </c>
      <c r="D88">
        <f t="shared" si="12"/>
        <v>0.56818181818181823</v>
      </c>
      <c r="E88">
        <f t="shared" si="13"/>
        <v>2.9011311269375728E-2</v>
      </c>
      <c r="F88">
        <f t="shared" si="14"/>
        <v>-0.2328236279849184</v>
      </c>
      <c r="G88">
        <v>0</v>
      </c>
      <c r="H88">
        <f t="shared" si="15"/>
        <v>0.26183493925429413</v>
      </c>
      <c r="I88">
        <f t="shared" si="16"/>
        <v>-1.0604746049596294</v>
      </c>
      <c r="J88">
        <f t="shared" si="17"/>
        <v>1.0604746049596294</v>
      </c>
      <c r="K88">
        <f t="shared" si="18"/>
        <v>0.44627809446366512</v>
      </c>
      <c r="L88">
        <f t="shared" si="19"/>
        <v>0.55372190553633505</v>
      </c>
      <c r="M88">
        <f t="shared" si="20"/>
        <v>2.2407552878027661</v>
      </c>
      <c r="N88">
        <f t="shared" si="21"/>
        <v>1.8059606997693183</v>
      </c>
    </row>
    <row r="89" spans="1:14" x14ac:dyDescent="0.25">
      <c r="A89" s="4">
        <f>IF('True_Odds_Calculator_2-way'!A90="","",'True_Odds_Calculator_2-way'!A90)</f>
        <v>1.61</v>
      </c>
      <c r="B89" s="4">
        <f>IF('True_Odds_Calculator_2-way'!B90="","",'True_Odds_Calculator_2-way'!B90)</f>
        <v>2.4500000000000002</v>
      </c>
      <c r="C89" s="4">
        <f t="shared" si="11"/>
        <v>0.6211180124223602</v>
      </c>
      <c r="D89">
        <f t="shared" si="12"/>
        <v>0.4081632653061224</v>
      </c>
      <c r="E89">
        <f t="shared" si="13"/>
        <v>2.9281277728482547E-2</v>
      </c>
      <c r="F89">
        <f t="shared" si="14"/>
        <v>-0.22423627836227666</v>
      </c>
      <c r="G89">
        <v>0</v>
      </c>
      <c r="H89">
        <f t="shared" si="15"/>
        <v>0.25351755609075921</v>
      </c>
      <c r="I89">
        <f t="shared" si="16"/>
        <v>-1.0632884133003033</v>
      </c>
      <c r="J89">
        <f t="shared" si="17"/>
        <v>1.0632884133003033</v>
      </c>
      <c r="K89">
        <f t="shared" si="18"/>
        <v>0.60657309337604948</v>
      </c>
      <c r="L89">
        <f t="shared" si="19"/>
        <v>0.39342690662395058</v>
      </c>
      <c r="M89">
        <f t="shared" si="20"/>
        <v>1.648605932113185</v>
      </c>
      <c r="N89">
        <f t="shared" si="21"/>
        <v>2.5417681992854404</v>
      </c>
    </row>
    <row r="90" spans="1:14" x14ac:dyDescent="0.25">
      <c r="A90" s="4">
        <f>IF('True_Odds_Calculator_2-way'!A91="","",'True_Odds_Calculator_2-way'!A91)</f>
        <v>1.34</v>
      </c>
      <c r="B90" s="4">
        <f>IF('True_Odds_Calculator_2-way'!B91="","",'True_Odds_Calculator_2-way'!B91)</f>
        <v>3.43</v>
      </c>
      <c r="C90" s="4">
        <f t="shared" si="11"/>
        <v>0.74626865671641784</v>
      </c>
      <c r="D90">
        <f t="shared" si="12"/>
        <v>0.29154518950437314</v>
      </c>
      <c r="E90">
        <f t="shared" si="13"/>
        <v>3.7813846220791092E-2</v>
      </c>
      <c r="F90">
        <f t="shared" si="14"/>
        <v>-0.17975719072277097</v>
      </c>
      <c r="G90">
        <v>0</v>
      </c>
      <c r="H90">
        <f t="shared" si="15"/>
        <v>0.21757103694356203</v>
      </c>
      <c r="I90">
        <f t="shared" si="16"/>
        <v>-1.1001639366407492</v>
      </c>
      <c r="J90">
        <f t="shared" si="17"/>
        <v>1.1001639366407492</v>
      </c>
      <c r="K90">
        <f t="shared" si="18"/>
        <v>0.72777251461598713</v>
      </c>
      <c r="L90">
        <f t="shared" si="19"/>
        <v>0.27222748538401287</v>
      </c>
      <c r="M90">
        <f t="shared" si="20"/>
        <v>1.3740557384578547</v>
      </c>
      <c r="N90">
        <f t="shared" si="21"/>
        <v>3.6733983660370213</v>
      </c>
    </row>
    <row r="91" spans="1:14" x14ac:dyDescent="0.25">
      <c r="A91" s="4">
        <f>IF('True_Odds_Calculator_2-way'!A92="","",'True_Odds_Calculator_2-way'!A92)</f>
        <v>2.4700000000000002</v>
      </c>
      <c r="B91" s="4">
        <f>IF('True_Odds_Calculator_2-way'!B92="","",'True_Odds_Calculator_2-way'!B92)</f>
        <v>1.56</v>
      </c>
      <c r="C91" s="4">
        <f t="shared" si="11"/>
        <v>0.40485829959514169</v>
      </c>
      <c r="D91">
        <f t="shared" si="12"/>
        <v>0.64102564102564097</v>
      </c>
      <c r="E91">
        <f t="shared" si="13"/>
        <v>4.5883940620782715E-2</v>
      </c>
      <c r="F91">
        <f t="shared" si="14"/>
        <v>-0.21364061040174398</v>
      </c>
      <c r="G91">
        <v>0</v>
      </c>
      <c r="H91">
        <f t="shared" si="15"/>
        <v>0.25952455102252669</v>
      </c>
      <c r="I91">
        <f t="shared" si="16"/>
        <v>-1.1021667854435135</v>
      </c>
      <c r="J91">
        <f t="shared" si="17"/>
        <v>1.1021667854435135</v>
      </c>
      <c r="K91">
        <f t="shared" si="18"/>
        <v>0.3816524151396708</v>
      </c>
      <c r="L91">
        <f t="shared" si="19"/>
        <v>0.61834758486032915</v>
      </c>
      <c r="M91">
        <f t="shared" si="20"/>
        <v>2.6201851746019651</v>
      </c>
      <c r="N91">
        <f t="shared" si="21"/>
        <v>1.6172133998483678</v>
      </c>
    </row>
    <row r="92" spans="1:14" x14ac:dyDescent="0.25">
      <c r="A92" s="4">
        <f>IF('True_Odds_Calculator_2-way'!A93="","",'True_Odds_Calculator_2-way'!A93)</f>
        <v>1.64</v>
      </c>
      <c r="B92" s="4">
        <f>IF('True_Odds_Calculator_2-way'!B93="","",'True_Odds_Calculator_2-way'!B93)</f>
        <v>2.39</v>
      </c>
      <c r="C92" s="4">
        <f t="shared" si="11"/>
        <v>0.6097560975609756</v>
      </c>
      <c r="D92">
        <f t="shared" si="12"/>
        <v>0.41841004184100417</v>
      </c>
      <c r="E92">
        <f t="shared" si="13"/>
        <v>2.8166139401979873E-2</v>
      </c>
      <c r="F92">
        <f t="shared" si="14"/>
        <v>-0.22696193489131533</v>
      </c>
      <c r="G92">
        <v>0</v>
      </c>
      <c r="H92">
        <f t="shared" si="15"/>
        <v>0.2551280742932952</v>
      </c>
      <c r="I92">
        <f t="shared" si="16"/>
        <v>-1.0602361620999639</v>
      </c>
      <c r="J92">
        <f t="shared" si="17"/>
        <v>1.0602361620999639</v>
      </c>
      <c r="K92">
        <f t="shared" si="18"/>
        <v>0.59575188026116299</v>
      </c>
      <c r="L92">
        <f t="shared" si="19"/>
        <v>0.4042481197388369</v>
      </c>
      <c r="M92">
        <f t="shared" si="20"/>
        <v>1.6785511437439771</v>
      </c>
      <c r="N92">
        <f t="shared" si="21"/>
        <v>2.4737282653189494</v>
      </c>
    </row>
    <row r="93" spans="1:14" x14ac:dyDescent="0.25">
      <c r="A93" s="4">
        <f>IF('True_Odds_Calculator_2-way'!A94="","",'True_Odds_Calculator_2-way'!A94)</f>
        <v>1.77</v>
      </c>
      <c r="B93" s="4">
        <f>IF('True_Odds_Calculator_2-way'!B94="","",'True_Odds_Calculator_2-way'!B94)</f>
        <v>2.15</v>
      </c>
      <c r="C93" s="4">
        <f t="shared" si="11"/>
        <v>0.56497175141242939</v>
      </c>
      <c r="D93">
        <f t="shared" si="12"/>
        <v>0.46511627906976744</v>
      </c>
      <c r="E93">
        <f t="shared" si="13"/>
        <v>3.0088030482196881E-2</v>
      </c>
      <c r="F93">
        <f t="shared" si="14"/>
        <v>-0.23268952831428191</v>
      </c>
      <c r="G93">
        <v>0</v>
      </c>
      <c r="H93">
        <f t="shared" si="15"/>
        <v>0.26277755879647879</v>
      </c>
      <c r="I93">
        <f t="shared" si="16"/>
        <v>-1.0626878549845031</v>
      </c>
      <c r="J93">
        <f t="shared" si="17"/>
        <v>1.0626878549845031</v>
      </c>
      <c r="K93">
        <f t="shared" si="18"/>
        <v>0.54997343266111198</v>
      </c>
      <c r="L93">
        <f t="shared" si="19"/>
        <v>0.45002656733888785</v>
      </c>
      <c r="M93">
        <f t="shared" si="20"/>
        <v>1.8182696483380676</v>
      </c>
      <c r="N93">
        <f t="shared" si="21"/>
        <v>2.2220910332321786</v>
      </c>
    </row>
    <row r="94" spans="1:14" x14ac:dyDescent="0.25">
      <c r="A94" s="4">
        <f>IF('True_Odds_Calculator_2-way'!A95="","",'True_Odds_Calculator_2-way'!A95)</f>
        <v>2.0499999999999998</v>
      </c>
      <c r="B94" s="4">
        <f>IF('True_Odds_Calculator_2-way'!B95="","",'True_Odds_Calculator_2-way'!B95)</f>
        <v>1.86</v>
      </c>
      <c r="C94" s="4">
        <f t="shared" si="11"/>
        <v>0.48780487804878053</v>
      </c>
      <c r="D94">
        <f t="shared" si="12"/>
        <v>0.5376344086021505</v>
      </c>
      <c r="E94">
        <f t="shared" si="13"/>
        <v>2.5439286650930981E-2</v>
      </c>
      <c r="F94">
        <f t="shared" si="14"/>
        <v>-0.23682140047206923</v>
      </c>
      <c r="G94">
        <v>0</v>
      </c>
      <c r="H94">
        <f t="shared" si="15"/>
        <v>0.26226068712300027</v>
      </c>
      <c r="I94">
        <f t="shared" si="16"/>
        <v>-1.0523401123547818</v>
      </c>
      <c r="J94">
        <f t="shared" si="17"/>
        <v>1.0523401123547818</v>
      </c>
      <c r="K94">
        <f t="shared" si="18"/>
        <v>0.47506906029667378</v>
      </c>
      <c r="L94">
        <f t="shared" si="19"/>
        <v>0.52493093970332627</v>
      </c>
      <c r="M94">
        <f t="shared" si="20"/>
        <v>2.1049571179725204</v>
      </c>
      <c r="N94">
        <f t="shared" si="21"/>
        <v>1.9050124966251125</v>
      </c>
    </row>
    <row r="95" spans="1:14" x14ac:dyDescent="0.25">
      <c r="A95" s="4">
        <f>IF('True_Odds_Calculator_2-way'!A96="","",'True_Odds_Calculator_2-way'!A96)</f>
        <v>2.0499999999999998</v>
      </c>
      <c r="B95" s="4">
        <f>IF('True_Odds_Calculator_2-way'!B96="","",'True_Odds_Calculator_2-way'!B96)</f>
        <v>1.85</v>
      </c>
      <c r="C95" s="4">
        <f t="shared" si="11"/>
        <v>0.48780487804878053</v>
      </c>
      <c r="D95">
        <f t="shared" si="12"/>
        <v>0.54054054054054046</v>
      </c>
      <c r="E95">
        <f t="shared" si="13"/>
        <v>2.8345418589321048E-2</v>
      </c>
      <c r="F95">
        <f t="shared" si="14"/>
        <v>-0.2353328938694792</v>
      </c>
      <c r="G95">
        <v>0</v>
      </c>
      <c r="H95">
        <f t="shared" si="15"/>
        <v>0.26367831245880025</v>
      </c>
      <c r="I95">
        <f t="shared" si="16"/>
        <v>-1.0585122480499263</v>
      </c>
      <c r="J95">
        <f t="shared" si="17"/>
        <v>1.0585122480499263</v>
      </c>
      <c r="K95">
        <f t="shared" si="18"/>
        <v>0.47361090692279612</v>
      </c>
      <c r="L95">
        <f t="shared" si="19"/>
        <v>0.52638909307720383</v>
      </c>
      <c r="M95">
        <f t="shared" si="20"/>
        <v>2.1114378604524222</v>
      </c>
      <c r="N95">
        <f t="shared" si="21"/>
        <v>1.8997354108424378</v>
      </c>
    </row>
    <row r="96" spans="1:14" x14ac:dyDescent="0.25">
      <c r="A96" s="4">
        <f>IF('True_Odds_Calculator_2-way'!A97="","",'True_Odds_Calculator_2-way'!A97)</f>
        <v>2.0499999999999998</v>
      </c>
      <c r="B96" s="4">
        <f>IF('True_Odds_Calculator_2-way'!B97="","",'True_Odds_Calculator_2-way'!B97)</f>
        <v>1.85</v>
      </c>
      <c r="C96" s="4">
        <f t="shared" si="11"/>
        <v>0.48780487804878053</v>
      </c>
      <c r="D96">
        <f t="shared" si="12"/>
        <v>0.54054054054054046</v>
      </c>
      <c r="E96">
        <f t="shared" si="13"/>
        <v>2.8345418589321048E-2</v>
      </c>
      <c r="F96">
        <f t="shared" si="14"/>
        <v>-0.2353328938694792</v>
      </c>
      <c r="G96">
        <v>0</v>
      </c>
      <c r="H96">
        <f t="shared" si="15"/>
        <v>0.26367831245880025</v>
      </c>
      <c r="I96">
        <f t="shared" si="16"/>
        <v>-1.0585122480499263</v>
      </c>
      <c r="J96">
        <f t="shared" si="17"/>
        <v>1.0585122480499263</v>
      </c>
      <c r="K96">
        <f t="shared" si="18"/>
        <v>0.47361090692279612</v>
      </c>
      <c r="L96">
        <f t="shared" si="19"/>
        <v>0.52638909307720383</v>
      </c>
      <c r="M96">
        <f t="shared" si="20"/>
        <v>2.1114378604524222</v>
      </c>
      <c r="N96">
        <f t="shared" si="21"/>
        <v>1.8997354108424378</v>
      </c>
    </row>
    <row r="97" spans="1:14" x14ac:dyDescent="0.25">
      <c r="A97" s="4">
        <f>IF('True_Odds_Calculator_2-way'!A98="","",'True_Odds_Calculator_2-way'!A98)</f>
        <v>2.12</v>
      </c>
      <c r="B97" s="4">
        <f>IF('True_Odds_Calculator_2-way'!B98="","",'True_Odds_Calculator_2-way'!B98)</f>
        <v>1.78</v>
      </c>
      <c r="C97" s="4">
        <f t="shared" si="11"/>
        <v>0.47169811320754712</v>
      </c>
      <c r="D97">
        <f t="shared" si="12"/>
        <v>0.5617977528089888</v>
      </c>
      <c r="E97">
        <f t="shared" si="13"/>
        <v>3.3495866016535869E-2</v>
      </c>
      <c r="F97">
        <f t="shared" si="14"/>
        <v>-0.23150307398770409</v>
      </c>
      <c r="G97">
        <v>0</v>
      </c>
      <c r="H97">
        <f t="shared" si="15"/>
        <v>0.26499894000423996</v>
      </c>
      <c r="I97">
        <f t="shared" si="16"/>
        <v>-1.0699012312772822</v>
      </c>
      <c r="J97">
        <f t="shared" si="17"/>
        <v>1.0699012312772822</v>
      </c>
      <c r="K97">
        <f t="shared" si="18"/>
        <v>0.45489916365833472</v>
      </c>
      <c r="L97">
        <f t="shared" si="19"/>
        <v>0.54510083634166528</v>
      </c>
      <c r="M97">
        <f t="shared" si="20"/>
        <v>2.1982893790305562</v>
      </c>
      <c r="N97">
        <f t="shared" si="21"/>
        <v>1.83452296039628</v>
      </c>
    </row>
    <row r="98" spans="1:14" x14ac:dyDescent="0.25">
      <c r="A98" s="4">
        <f>IF('True_Odds_Calculator_2-way'!A99="","",'True_Odds_Calculator_2-way'!A99)</f>
        <v>2.14</v>
      </c>
      <c r="B98" s="4">
        <f>IF('True_Odds_Calculator_2-way'!B99="","",'True_Odds_Calculator_2-way'!B99)</f>
        <v>1.77</v>
      </c>
      <c r="C98" s="4">
        <f t="shared" si="11"/>
        <v>0.46728971962616822</v>
      </c>
      <c r="D98">
        <f t="shared" si="12"/>
        <v>0.56497175141242939</v>
      </c>
      <c r="E98">
        <f t="shared" si="13"/>
        <v>3.2261471038597556E-2</v>
      </c>
      <c r="F98">
        <f t="shared" si="14"/>
        <v>-0.2317440202756218</v>
      </c>
      <c r="G98">
        <v>0</v>
      </c>
      <c r="H98">
        <f t="shared" si="15"/>
        <v>0.26400549131421935</v>
      </c>
      <c r="I98">
        <f t="shared" si="16"/>
        <v>-1.0673385899176768</v>
      </c>
      <c r="J98">
        <f t="shared" si="17"/>
        <v>1.0673385899176768</v>
      </c>
      <c r="K98">
        <f t="shared" si="18"/>
        <v>0.45110760602631583</v>
      </c>
      <c r="L98">
        <f t="shared" si="19"/>
        <v>0.54889239397368417</v>
      </c>
      <c r="M98">
        <f t="shared" si="20"/>
        <v>2.2167659925061516</v>
      </c>
      <c r="N98">
        <f t="shared" si="21"/>
        <v>1.8218507142366114</v>
      </c>
    </row>
    <row r="99" spans="1:14" x14ac:dyDescent="0.25">
      <c r="A99" s="4">
        <f>IF('True_Odds_Calculator_2-way'!A100="","",'True_Odds_Calculator_2-way'!A100)</f>
        <v>2.2000000000000002</v>
      </c>
      <c r="B99" s="4">
        <f>IF('True_Odds_Calculator_2-way'!B100="","",'True_Odds_Calculator_2-way'!B100)</f>
        <v>1.72</v>
      </c>
      <c r="C99" s="4">
        <f t="shared" si="11"/>
        <v>0.45454545454545453</v>
      </c>
      <c r="D99">
        <f t="shared" si="12"/>
        <v>0.58139534883720934</v>
      </c>
      <c r="E99">
        <f t="shared" si="13"/>
        <v>3.5940803382663811E-2</v>
      </c>
      <c r="F99">
        <f t="shared" si="14"/>
        <v>-0.22832980972515859</v>
      </c>
      <c r="G99">
        <v>0</v>
      </c>
      <c r="H99">
        <f t="shared" si="15"/>
        <v>0.26427061310782241</v>
      </c>
      <c r="I99">
        <f t="shared" si="16"/>
        <v>-1.075828707279838</v>
      </c>
      <c r="J99">
        <f t="shared" si="17"/>
        <v>1.075828707279838</v>
      </c>
      <c r="K99">
        <f t="shared" si="18"/>
        <v>0.4364916731037084</v>
      </c>
      <c r="L99">
        <f t="shared" si="19"/>
        <v>0.5635083268962916</v>
      </c>
      <c r="M99">
        <f t="shared" si="20"/>
        <v>2.2909944487358058</v>
      </c>
      <c r="N99">
        <f t="shared" si="21"/>
        <v>1.7745966692414832</v>
      </c>
    </row>
    <row r="100" spans="1:14" x14ac:dyDescent="0.25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11"/>
        <v>0.49019607843137253</v>
      </c>
      <c r="D100">
        <f t="shared" si="12"/>
        <v>0.54054054054054046</v>
      </c>
      <c r="E100">
        <f t="shared" si="13"/>
        <v>3.0736618971912932E-2</v>
      </c>
      <c r="F100">
        <f t="shared" si="14"/>
        <v>-0.23423423423423428</v>
      </c>
      <c r="G100">
        <v>0</v>
      </c>
      <c r="H100">
        <f t="shared" si="15"/>
        <v>0.26497085320614727</v>
      </c>
      <c r="I100">
        <f t="shared" si="16"/>
        <v>-1.0635890745287924</v>
      </c>
      <c r="J100">
        <f t="shared" si="17"/>
        <v>1.0635890745287924</v>
      </c>
      <c r="K100">
        <f t="shared" si="18"/>
        <v>0.47480390464975097</v>
      </c>
      <c r="L100">
        <f t="shared" si="19"/>
        <v>0.52519609535024903</v>
      </c>
      <c r="M100">
        <f t="shared" si="20"/>
        <v>2.1061326375099441</v>
      </c>
      <c r="N100">
        <f t="shared" si="21"/>
        <v>1.904050713349474</v>
      </c>
    </row>
    <row r="101" spans="1:14" x14ac:dyDescent="0.25">
      <c r="A101" s="4">
        <f>IF('True_Odds_Calculator_2-way'!A102="","",'True_Odds_Calculator_2-way'!A102)</f>
        <v>1.66</v>
      </c>
      <c r="B101" s="4">
        <f>IF('True_Odds_Calculator_2-way'!B102="","",'True_Odds_Calculator_2-way'!B102)</f>
        <v>2.3199999999999998</v>
      </c>
      <c r="C101" s="4">
        <f t="shared" si="11"/>
        <v>0.60240963855421692</v>
      </c>
      <c r="D101">
        <f t="shared" si="12"/>
        <v>0.43103448275862072</v>
      </c>
      <c r="E101">
        <f t="shared" si="13"/>
        <v>3.3444121312837582E-2</v>
      </c>
      <c r="F101">
        <f t="shared" si="14"/>
        <v>-0.22621520565018693</v>
      </c>
      <c r="G101">
        <v>0</v>
      </c>
      <c r="H101">
        <f t="shared" si="15"/>
        <v>0.25965932696302457</v>
      </c>
      <c r="I101">
        <f t="shared" si="16"/>
        <v>-1.0713739108887086</v>
      </c>
      <c r="J101">
        <f t="shared" si="17"/>
        <v>1.0713739108887086</v>
      </c>
      <c r="K101">
        <f t="shared" si="18"/>
        <v>0.58578643762690485</v>
      </c>
      <c r="L101">
        <f t="shared" si="19"/>
        <v>0.41421356237309498</v>
      </c>
      <c r="M101">
        <f t="shared" si="20"/>
        <v>1.7071067811865479</v>
      </c>
      <c r="N101">
        <f t="shared" si="21"/>
        <v>2.4142135623730954</v>
      </c>
    </row>
    <row r="102" spans="1:14" x14ac:dyDescent="0.25">
      <c r="A102" s="4">
        <f>IF('True_Odds_Calculator_2-way'!A103="","",'True_Odds_Calculator_2-way'!A103)</f>
        <v>1.24</v>
      </c>
      <c r="B102" s="4">
        <f>IF('True_Odds_Calculator_2-way'!B103="","",'True_Odds_Calculator_2-way'!B103)</f>
        <v>4.17</v>
      </c>
      <c r="C102" s="4">
        <f t="shared" si="11"/>
        <v>0.80645161290322587</v>
      </c>
      <c r="D102">
        <f t="shared" si="12"/>
        <v>0.23980815347721823</v>
      </c>
      <c r="E102">
        <f t="shared" si="13"/>
        <v>4.6259766380444045E-2</v>
      </c>
      <c r="F102">
        <f t="shared" si="14"/>
        <v>-0.14713390577860297</v>
      </c>
      <c r="G102">
        <v>0</v>
      </c>
      <c r="H102">
        <f t="shared" si="15"/>
        <v>0.19339367215904699</v>
      </c>
      <c r="I102">
        <f t="shared" si="16"/>
        <v>-1.1464754199451381</v>
      </c>
      <c r="J102">
        <f t="shared" si="17"/>
        <v>1.1464754199451381</v>
      </c>
      <c r="K102">
        <f t="shared" si="18"/>
        <v>0.78421894215212951</v>
      </c>
      <c r="L102">
        <f t="shared" si="19"/>
        <v>0.21578105784787063</v>
      </c>
      <c r="M102">
        <f t="shared" si="20"/>
        <v>1.2751541007868328</v>
      </c>
      <c r="N102">
        <f t="shared" si="21"/>
        <v>4.6343270812260879</v>
      </c>
    </row>
    <row r="103" spans="1:14" x14ac:dyDescent="0.25">
      <c r="A103" s="4">
        <f>IF('True_Odds_Calculator_2-way'!A104="","",'True_Odds_Calculator_2-way'!A104)</f>
        <v>1.61</v>
      </c>
      <c r="B103" s="4">
        <f>IF('True_Odds_Calculator_2-way'!B104="","",'True_Odds_Calculator_2-way'!B104)</f>
        <v>2.42</v>
      </c>
      <c r="C103" s="4">
        <f t="shared" si="11"/>
        <v>0.6211180124223602</v>
      </c>
      <c r="D103">
        <f t="shared" si="12"/>
        <v>0.41322314049586778</v>
      </c>
      <c r="E103">
        <f t="shared" si="13"/>
        <v>3.4341152918228035E-2</v>
      </c>
      <c r="F103">
        <f t="shared" si="14"/>
        <v>-0.22231918279349105</v>
      </c>
      <c r="G103">
        <v>0</v>
      </c>
      <c r="H103">
        <f t="shared" si="15"/>
        <v>0.25666033571171909</v>
      </c>
      <c r="I103">
        <f t="shared" si="16"/>
        <v>-1.0744616281415773</v>
      </c>
      <c r="J103">
        <f t="shared" si="17"/>
        <v>1.0744616281415773</v>
      </c>
      <c r="K103">
        <f t="shared" si="18"/>
        <v>0.60407572556020461</v>
      </c>
      <c r="L103">
        <f t="shared" si="19"/>
        <v>0.3959242744397955</v>
      </c>
      <c r="M103">
        <f t="shared" si="20"/>
        <v>1.6554215931663621</v>
      </c>
      <c r="N103">
        <f t="shared" si="21"/>
        <v>2.5257355119610394</v>
      </c>
    </row>
    <row r="104" spans="1:14" x14ac:dyDescent="0.25">
      <c r="A104" s="4">
        <f>IF('True_Odds_Calculator_2-way'!A105="","",'True_Odds_Calculator_2-way'!A105)</f>
        <v>1.42</v>
      </c>
      <c r="B104" s="4">
        <f>IF('True_Odds_Calculator_2-way'!B105="","",'True_Odds_Calculator_2-way'!B105)</f>
        <v>2.95</v>
      </c>
      <c r="C104" s="4">
        <f t="shared" si="11"/>
        <v>0.70422535211267612</v>
      </c>
      <c r="D104">
        <f t="shared" si="12"/>
        <v>0.33898305084745761</v>
      </c>
      <c r="E104">
        <f t="shared" si="13"/>
        <v>4.3208402960133618E-2</v>
      </c>
      <c r="F104">
        <f t="shared" si="14"/>
        <v>-0.19551205538314642</v>
      </c>
      <c r="G104">
        <v>0</v>
      </c>
      <c r="H104">
        <f t="shared" si="15"/>
        <v>0.23872045834328004</v>
      </c>
      <c r="I104">
        <f t="shared" si="16"/>
        <v>-1.1049892402196595</v>
      </c>
      <c r="J104">
        <f t="shared" si="17"/>
        <v>1.1049892402196595</v>
      </c>
      <c r="K104">
        <f t="shared" si="18"/>
        <v>0.68301556356869209</v>
      </c>
      <c r="L104">
        <f t="shared" si="19"/>
        <v>0.31698443643130814</v>
      </c>
      <c r="M104">
        <f t="shared" si="20"/>
        <v>1.4640954808922568</v>
      </c>
      <c r="N104">
        <f t="shared" si="21"/>
        <v>3.1547290184283359</v>
      </c>
    </row>
    <row r="105" spans="1:14" x14ac:dyDescent="0.25">
      <c r="A105" s="4">
        <f>IF('True_Odds_Calculator_2-way'!A106="","",'True_Odds_Calculator_2-way'!A106)</f>
        <v>1.59</v>
      </c>
      <c r="B105" s="4">
        <f>IF('True_Odds_Calculator_2-way'!B106="","",'True_Odds_Calculator_2-way'!B106)</f>
        <v>2.4700000000000002</v>
      </c>
      <c r="C105" s="4">
        <f t="shared" si="11"/>
        <v>0.62893081761006286</v>
      </c>
      <c r="D105">
        <f t="shared" si="12"/>
        <v>0.40485829959514169</v>
      </c>
      <c r="E105">
        <f t="shared" si="13"/>
        <v>3.37891172052045E-2</v>
      </c>
      <c r="F105">
        <f t="shared" si="14"/>
        <v>-0.22083874417538774</v>
      </c>
      <c r="G105">
        <v>0</v>
      </c>
      <c r="H105">
        <f t="shared" si="15"/>
        <v>0.25462786138059224</v>
      </c>
      <c r="I105">
        <f t="shared" si="16"/>
        <v>-1.0737800400040409</v>
      </c>
      <c r="J105">
        <f t="shared" si="17"/>
        <v>1.0737800400040409</v>
      </c>
      <c r="K105">
        <f t="shared" si="18"/>
        <v>0.61217110375510797</v>
      </c>
      <c r="L105">
        <f t="shared" si="19"/>
        <v>0.38782889624489203</v>
      </c>
      <c r="M105">
        <f t="shared" si="20"/>
        <v>1.6335302236023845</v>
      </c>
      <c r="N105">
        <f t="shared" si="21"/>
        <v>2.5784566588059405</v>
      </c>
    </row>
    <row r="106" spans="1:14" x14ac:dyDescent="0.25">
      <c r="A106" s="4">
        <f>IF('True_Odds_Calculator_2-way'!A107="","",'True_Odds_Calculator_2-way'!A107)</f>
        <v>2.14</v>
      </c>
      <c r="B106" s="4">
        <f>IF('True_Odds_Calculator_2-way'!B107="","",'True_Odds_Calculator_2-way'!B107)</f>
        <v>1.77</v>
      </c>
      <c r="C106" s="4">
        <f t="shared" si="11"/>
        <v>0.46728971962616822</v>
      </c>
      <c r="D106">
        <f t="shared" si="12"/>
        <v>0.56497175141242939</v>
      </c>
      <c r="E106">
        <f t="shared" si="13"/>
        <v>3.2261471038597556E-2</v>
      </c>
      <c r="F106">
        <f t="shared" si="14"/>
        <v>-0.2317440202756218</v>
      </c>
      <c r="G106">
        <v>0</v>
      </c>
      <c r="H106">
        <f t="shared" si="15"/>
        <v>0.26400549131421935</v>
      </c>
      <c r="I106">
        <f t="shared" si="16"/>
        <v>-1.0673385899176768</v>
      </c>
      <c r="J106">
        <f t="shared" si="17"/>
        <v>1.0673385899176768</v>
      </c>
      <c r="K106">
        <f t="shared" si="18"/>
        <v>0.45110760602631583</v>
      </c>
      <c r="L106">
        <f t="shared" si="19"/>
        <v>0.54889239397368417</v>
      </c>
      <c r="M106">
        <f t="shared" si="20"/>
        <v>2.2167659925061516</v>
      </c>
      <c r="N106">
        <f t="shared" si="21"/>
        <v>1.8218507142366114</v>
      </c>
    </row>
    <row r="107" spans="1:14" x14ac:dyDescent="0.25">
      <c r="A107" s="4">
        <f>IF('True_Odds_Calculator_2-way'!A108="","",'True_Odds_Calculator_2-way'!A108)</f>
        <v>1.88</v>
      </c>
      <c r="B107" s="4">
        <f>IF('True_Odds_Calculator_2-way'!B108="","",'True_Odds_Calculator_2-way'!B108)</f>
        <v>2.02</v>
      </c>
      <c r="C107" s="4">
        <f t="shared" si="11"/>
        <v>0.53191489361702127</v>
      </c>
      <c r="D107">
        <f t="shared" si="12"/>
        <v>0.49504950495049505</v>
      </c>
      <c r="E107">
        <f t="shared" si="13"/>
        <v>2.6964398567516312E-2</v>
      </c>
      <c r="F107">
        <f t="shared" si="14"/>
        <v>-0.23635980619338537</v>
      </c>
      <c r="G107">
        <v>0</v>
      </c>
      <c r="H107">
        <f t="shared" si="15"/>
        <v>0.26332420476090163</v>
      </c>
      <c r="I107">
        <f t="shared" si="16"/>
        <v>-1.0555008273018724</v>
      </c>
      <c r="J107">
        <f t="shared" si="17"/>
        <v>1.0555008273018724</v>
      </c>
      <c r="K107">
        <f t="shared" si="18"/>
        <v>0.51844612438456505</v>
      </c>
      <c r="L107">
        <f t="shared" si="19"/>
        <v>0.48155387561543506</v>
      </c>
      <c r="M107">
        <f t="shared" si="20"/>
        <v>1.9288407280256479</v>
      </c>
      <c r="N107">
        <f t="shared" si="21"/>
        <v>2.0766108438479098</v>
      </c>
    </row>
    <row r="108" spans="1:14" x14ac:dyDescent="0.25">
      <c r="A108" s="4">
        <f>IF('True_Odds_Calculator_2-way'!A109="","",'True_Odds_Calculator_2-way'!A109)</f>
        <v>2.1</v>
      </c>
      <c r="B108" s="4">
        <f>IF('True_Odds_Calculator_2-way'!B109="","",'True_Odds_Calculator_2-way'!B109)</f>
        <v>1.79</v>
      </c>
      <c r="C108" s="4">
        <f t="shared" si="11"/>
        <v>0.47619047619047616</v>
      </c>
      <c r="D108">
        <f t="shared" si="12"/>
        <v>0.55865921787709494</v>
      </c>
      <c r="E108">
        <f t="shared" si="13"/>
        <v>3.4849694067571102E-2</v>
      </c>
      <c r="F108">
        <f t="shared" si="14"/>
        <v>-0.2311785049215217</v>
      </c>
      <c r="G108">
        <v>0</v>
      </c>
      <c r="H108">
        <f t="shared" si="15"/>
        <v>0.2660281989890928</v>
      </c>
      <c r="I108">
        <f t="shared" si="16"/>
        <v>-1.072729223145815</v>
      </c>
      <c r="J108">
        <f t="shared" si="17"/>
        <v>1.072729223145815</v>
      </c>
      <c r="K108">
        <f t="shared" si="18"/>
        <v>0.4587151448829464</v>
      </c>
      <c r="L108">
        <f t="shared" si="19"/>
        <v>0.5412848551170536</v>
      </c>
      <c r="M108">
        <f t="shared" si="20"/>
        <v>2.1800021454603971</v>
      </c>
      <c r="N108">
        <f t="shared" si="21"/>
        <v>1.8474560862851939</v>
      </c>
    </row>
    <row r="109" spans="1:14" x14ac:dyDescent="0.25">
      <c r="A109" s="4">
        <f>IF('True_Odds_Calculator_2-way'!A110="","",'True_Odds_Calculator_2-way'!A110)</f>
        <v>1.74</v>
      </c>
      <c r="B109" s="4">
        <f>IF('True_Odds_Calculator_2-way'!B110="","",'True_Odds_Calculator_2-way'!B110)</f>
        <v>2.17</v>
      </c>
      <c r="C109" s="4">
        <f t="shared" si="11"/>
        <v>0.57471264367816088</v>
      </c>
      <c r="D109">
        <f t="shared" si="12"/>
        <v>0.46082949308755761</v>
      </c>
      <c r="E109">
        <f t="shared" si="13"/>
        <v>3.5542136765718491E-2</v>
      </c>
      <c r="F109">
        <f t="shared" si="14"/>
        <v>-0.22930239949149844</v>
      </c>
      <c r="G109">
        <v>0</v>
      </c>
      <c r="H109">
        <f t="shared" si="15"/>
        <v>0.26484453625721699</v>
      </c>
      <c r="I109">
        <f t="shared" si="16"/>
        <v>-1.0747098003652684</v>
      </c>
      <c r="J109">
        <f t="shared" si="17"/>
        <v>1.0747098003652684</v>
      </c>
      <c r="K109">
        <f t="shared" si="18"/>
        <v>0.55701454614825729</v>
      </c>
      <c r="L109">
        <f t="shared" si="19"/>
        <v>0.44298545385174265</v>
      </c>
      <c r="M109">
        <f t="shared" si="20"/>
        <v>1.7952852522702987</v>
      </c>
      <c r="N109">
        <f t="shared" si="21"/>
        <v>2.2574104664273644</v>
      </c>
    </row>
    <row r="110" spans="1:14" x14ac:dyDescent="0.25">
      <c r="A110" s="4">
        <f>IF('True_Odds_Calculator_2-way'!A111="","",'True_Odds_Calculator_2-way'!A111)</f>
        <v>2.16</v>
      </c>
      <c r="B110" s="4">
        <f>IF('True_Odds_Calculator_2-way'!B111="","",'True_Odds_Calculator_2-way'!B111)</f>
        <v>1.75</v>
      </c>
      <c r="C110" s="4">
        <f t="shared" si="11"/>
        <v>0.46296296296296291</v>
      </c>
      <c r="D110">
        <f t="shared" si="12"/>
        <v>0.5714285714285714</v>
      </c>
      <c r="E110">
        <f t="shared" si="13"/>
        <v>3.4391534391534417E-2</v>
      </c>
      <c r="F110">
        <f t="shared" si="14"/>
        <v>-0.23015873015873001</v>
      </c>
      <c r="G110">
        <v>0</v>
      </c>
      <c r="H110">
        <f t="shared" si="15"/>
        <v>0.26455026455026448</v>
      </c>
      <c r="I110">
        <f t="shared" si="16"/>
        <v>-1.0721125348377951</v>
      </c>
      <c r="J110">
        <f t="shared" si="17"/>
        <v>1.0721125348377951</v>
      </c>
      <c r="K110">
        <f t="shared" si="18"/>
        <v>0.44570220807044264</v>
      </c>
      <c r="L110">
        <f t="shared" si="19"/>
        <v>0.55429779192955719</v>
      </c>
      <c r="M110">
        <f t="shared" si="20"/>
        <v>2.2436505404118421</v>
      </c>
      <c r="N110">
        <f t="shared" si="21"/>
        <v>1.8040844011283466</v>
      </c>
    </row>
    <row r="111" spans="1:14" x14ac:dyDescent="0.25">
      <c r="A111" s="4">
        <f>IF('True_Odds_Calculator_2-way'!A112="","",'True_Odds_Calculator_2-way'!A112)</f>
        <v>2.12</v>
      </c>
      <c r="B111" s="4">
        <f>IF('True_Odds_Calculator_2-way'!B112="","",'True_Odds_Calculator_2-way'!B112)</f>
        <v>1.78</v>
      </c>
      <c r="C111" s="4">
        <f t="shared" si="11"/>
        <v>0.47169811320754712</v>
      </c>
      <c r="D111">
        <f t="shared" si="12"/>
        <v>0.5617977528089888</v>
      </c>
      <c r="E111">
        <f t="shared" si="13"/>
        <v>3.3495866016535869E-2</v>
      </c>
      <c r="F111">
        <f t="shared" si="14"/>
        <v>-0.23150307398770409</v>
      </c>
      <c r="G111">
        <v>0</v>
      </c>
      <c r="H111">
        <f t="shared" si="15"/>
        <v>0.26499894000423996</v>
      </c>
      <c r="I111">
        <f t="shared" si="16"/>
        <v>-1.0699012312772822</v>
      </c>
      <c r="J111">
        <f t="shared" si="17"/>
        <v>1.0699012312772822</v>
      </c>
      <c r="K111">
        <f t="shared" si="18"/>
        <v>0.45489916365833472</v>
      </c>
      <c r="L111">
        <f t="shared" si="19"/>
        <v>0.54510083634166528</v>
      </c>
      <c r="M111">
        <f t="shared" si="20"/>
        <v>2.1982893790305562</v>
      </c>
      <c r="N111">
        <f t="shared" si="21"/>
        <v>1.83452296039628</v>
      </c>
    </row>
    <row r="112" spans="1:14" x14ac:dyDescent="0.25">
      <c r="A112" s="4">
        <f>IF('True_Odds_Calculator_2-way'!A113="","",'True_Odds_Calculator_2-way'!A113)</f>
        <v>2.23</v>
      </c>
      <c r="B112" s="4">
        <f>IF('True_Odds_Calculator_2-way'!B113="","",'True_Odds_Calculator_2-way'!B113)</f>
        <v>1.65</v>
      </c>
      <c r="C112" s="4">
        <f t="shared" si="11"/>
        <v>0.44843049327354262</v>
      </c>
      <c r="D112">
        <f t="shared" si="12"/>
        <v>0.60606060606060608</v>
      </c>
      <c r="E112">
        <f t="shared" si="13"/>
        <v>5.4491099334148752E-2</v>
      </c>
      <c r="F112">
        <f t="shared" si="14"/>
        <v>-0.21728495719527108</v>
      </c>
      <c r="G112">
        <v>0</v>
      </c>
      <c r="H112">
        <f t="shared" si="15"/>
        <v>0.27177605652941977</v>
      </c>
      <c r="I112">
        <f t="shared" si="16"/>
        <v>-1.1183835382312353</v>
      </c>
      <c r="J112">
        <f t="shared" si="17"/>
        <v>1.1183835382312353</v>
      </c>
      <c r="K112">
        <f t="shared" si="18"/>
        <v>0.42094420485495265</v>
      </c>
      <c r="L112">
        <f t="shared" si="19"/>
        <v>0.57905579514504757</v>
      </c>
      <c r="M112">
        <f t="shared" si="20"/>
        <v>2.3756117520244189</v>
      </c>
      <c r="N112">
        <f t="shared" si="21"/>
        <v>1.7269492998503024</v>
      </c>
    </row>
    <row r="113" spans="1:14" x14ac:dyDescent="0.25">
      <c r="A113" s="4">
        <f>IF('True_Odds_Calculator_2-way'!A114="","",'True_Odds_Calculator_2-way'!A114)</f>
        <v>2.0699999999999998</v>
      </c>
      <c r="B113" s="4">
        <f>IF('True_Odds_Calculator_2-way'!B114="","",'True_Odds_Calculator_2-way'!B114)</f>
        <v>1.74</v>
      </c>
      <c r="C113" s="4">
        <f t="shared" si="11"/>
        <v>0.48309178743961356</v>
      </c>
      <c r="D113">
        <f t="shared" si="12"/>
        <v>0.57471264367816088</v>
      </c>
      <c r="E113">
        <f t="shared" si="13"/>
        <v>5.7804431117774335E-2</v>
      </c>
      <c r="F113">
        <f t="shared" si="14"/>
        <v>-0.21983452718085417</v>
      </c>
      <c r="G113">
        <v>0</v>
      </c>
      <c r="H113">
        <f t="shared" si="15"/>
        <v>0.27763895829862845</v>
      </c>
      <c r="I113">
        <f t="shared" si="16"/>
        <v>-1.1238083413904847</v>
      </c>
      <c r="J113">
        <f t="shared" si="17"/>
        <v>1.1238083413904847</v>
      </c>
      <c r="K113">
        <f t="shared" si="18"/>
        <v>0.45403468094844279</v>
      </c>
      <c r="L113">
        <f t="shared" si="19"/>
        <v>0.54596531905155732</v>
      </c>
      <c r="M113">
        <f t="shared" si="20"/>
        <v>2.2024749252878184</v>
      </c>
      <c r="N113">
        <f t="shared" si="21"/>
        <v>1.8316181726289591</v>
      </c>
    </row>
    <row r="114" spans="1:14" x14ac:dyDescent="0.25">
      <c r="A114" s="4">
        <f>IF('True_Odds_Calculator_2-way'!A115="","",'True_Odds_Calculator_2-way'!A115)</f>
        <v>1.87</v>
      </c>
      <c r="B114" s="4">
        <f>IF('True_Odds_Calculator_2-way'!B115="","",'True_Odds_Calculator_2-way'!B115)</f>
        <v>1.93</v>
      </c>
      <c r="C114" s="4">
        <f t="shared" si="11"/>
        <v>0.53475935828876997</v>
      </c>
      <c r="D114">
        <f t="shared" si="12"/>
        <v>0.5181347150259068</v>
      </c>
      <c r="E114">
        <f t="shared" si="13"/>
        <v>5.2894073314676771E-2</v>
      </c>
      <c r="F114">
        <f t="shared" si="14"/>
        <v>-0.22418331439971184</v>
      </c>
      <c r="G114">
        <v>0</v>
      </c>
      <c r="H114">
        <f t="shared" si="15"/>
        <v>0.27707738771438861</v>
      </c>
      <c r="I114">
        <f t="shared" si="16"/>
        <v>-1.1117289099417835</v>
      </c>
      <c r="J114">
        <f t="shared" si="17"/>
        <v>1.1117289099417835</v>
      </c>
      <c r="K114">
        <f t="shared" si="18"/>
        <v>0.50833564943505005</v>
      </c>
      <c r="L114">
        <f t="shared" si="19"/>
        <v>0.49166435056494989</v>
      </c>
      <c r="M114">
        <f t="shared" si="20"/>
        <v>1.9672041516493519</v>
      </c>
      <c r="N114">
        <f t="shared" si="21"/>
        <v>2.0339078862458586</v>
      </c>
    </row>
    <row r="115" spans="1:14" x14ac:dyDescent="0.25">
      <c r="A115" s="4">
        <f>IF('True_Odds_Calculator_2-way'!A116="","",'True_Odds_Calculator_2-way'!A116)</f>
        <v>1.8</v>
      </c>
      <c r="B115" s="4">
        <f>IF('True_Odds_Calculator_2-way'!B116="","",'True_Odds_Calculator_2-way'!B116)</f>
        <v>2</v>
      </c>
      <c r="C115" s="4">
        <f t="shared" si="11"/>
        <v>0.55555555555555558</v>
      </c>
      <c r="D115">
        <f t="shared" si="12"/>
        <v>0.5</v>
      </c>
      <c r="E115">
        <f t="shared" si="13"/>
        <v>5.555555555555558E-2</v>
      </c>
      <c r="F115">
        <f t="shared" si="14"/>
        <v>-0.22222222222222221</v>
      </c>
      <c r="G115">
        <v>0</v>
      </c>
      <c r="H115">
        <f t="shared" si="15"/>
        <v>0.27777777777777779</v>
      </c>
      <c r="I115">
        <f t="shared" si="16"/>
        <v>-1.1180339887498949</v>
      </c>
      <c r="J115">
        <f t="shared" si="17"/>
        <v>1.1180339887498949</v>
      </c>
      <c r="K115">
        <f t="shared" si="18"/>
        <v>0.5278640450004205</v>
      </c>
      <c r="L115">
        <f t="shared" si="19"/>
        <v>0.47213595499957939</v>
      </c>
      <c r="M115">
        <f t="shared" si="20"/>
        <v>1.8944271909999162</v>
      </c>
      <c r="N115">
        <f t="shared" si="21"/>
        <v>2.1180339887498949</v>
      </c>
    </row>
    <row r="116" spans="1:14" x14ac:dyDescent="0.25">
      <c r="A116" s="4">
        <f>IF('True_Odds_Calculator_2-way'!A117="","",'True_Odds_Calculator_2-way'!A117)</f>
        <v>1.95</v>
      </c>
      <c r="B116" s="4">
        <f>IF('True_Odds_Calculator_2-way'!B117="","",'True_Odds_Calculator_2-way'!B117)</f>
        <v>1.83</v>
      </c>
      <c r="C116" s="4">
        <f t="shared" si="11"/>
        <v>0.51282051282051289</v>
      </c>
      <c r="D116">
        <f t="shared" si="12"/>
        <v>0.54644808743169393</v>
      </c>
      <c r="E116">
        <f t="shared" si="13"/>
        <v>5.9268600252206927E-2</v>
      </c>
      <c r="F116">
        <f t="shared" si="14"/>
        <v>-0.22096118817430277</v>
      </c>
      <c r="G116">
        <v>0</v>
      </c>
      <c r="H116">
        <f t="shared" si="15"/>
        <v>0.28022978842650975</v>
      </c>
      <c r="I116">
        <f t="shared" si="16"/>
        <v>-1.1261575458206896</v>
      </c>
      <c r="J116">
        <f t="shared" si="17"/>
        <v>1.1261575458206896</v>
      </c>
      <c r="K116">
        <f t="shared" si="18"/>
        <v>0.48312687399677845</v>
      </c>
      <c r="L116">
        <f t="shared" si="19"/>
        <v>0.51687312600322133</v>
      </c>
      <c r="M116">
        <f t="shared" si="20"/>
        <v>2.0698496685296544</v>
      </c>
      <c r="N116">
        <f t="shared" si="21"/>
        <v>1.9347107630311731</v>
      </c>
    </row>
    <row r="117" spans="1:14" x14ac:dyDescent="0.25">
      <c r="A117" s="4">
        <f>IF('True_Odds_Calculator_2-way'!A118="","",'True_Odds_Calculator_2-way'!A118)</f>
        <v>1.67</v>
      </c>
      <c r="B117" s="4">
        <f>IF('True_Odds_Calculator_2-way'!B118="","",'True_Odds_Calculator_2-way'!B118)</f>
        <v>2.15</v>
      </c>
      <c r="C117" s="4">
        <f t="shared" si="11"/>
        <v>0.5988023952095809</v>
      </c>
      <c r="D117">
        <f t="shared" si="12"/>
        <v>0.46511627906976744</v>
      </c>
      <c r="E117">
        <f t="shared" si="13"/>
        <v>6.3918674279348275E-2</v>
      </c>
      <c r="F117">
        <f t="shared" si="14"/>
        <v>-0.21459406767859635</v>
      </c>
      <c r="G117">
        <v>0</v>
      </c>
      <c r="H117">
        <f t="shared" si="15"/>
        <v>0.27851274195794462</v>
      </c>
      <c r="I117">
        <f t="shared" si="16"/>
        <v>-1.1392359428230208</v>
      </c>
      <c r="J117">
        <f t="shared" si="17"/>
        <v>1.1392359428230208</v>
      </c>
      <c r="K117">
        <f t="shared" si="18"/>
        <v>0.56712230428096344</v>
      </c>
      <c r="L117">
        <f t="shared" si="19"/>
        <v>0.43287769571903661</v>
      </c>
      <c r="M117">
        <f t="shared" si="20"/>
        <v>1.7632880816914238</v>
      </c>
      <c r="N117">
        <f t="shared" si="21"/>
        <v>2.3101213342464737</v>
      </c>
    </row>
    <row r="118" spans="1:14" x14ac:dyDescent="0.25">
      <c r="A118" s="4">
        <f>IF('True_Odds_Calculator_2-way'!A119="","",'True_Odds_Calculator_2-way'!A119)</f>
        <v>1.86</v>
      </c>
      <c r="B118" s="4">
        <f>IF('True_Odds_Calculator_2-way'!B119="","",'True_Odds_Calculator_2-way'!B119)</f>
        <v>1.93</v>
      </c>
      <c r="C118" s="4">
        <f t="shared" si="11"/>
        <v>0.5376344086021505</v>
      </c>
      <c r="D118">
        <f t="shared" si="12"/>
        <v>0.5181347150259068</v>
      </c>
      <c r="E118">
        <f t="shared" si="13"/>
        <v>5.5769123628057304E-2</v>
      </c>
      <c r="F118">
        <f t="shared" si="14"/>
        <v>-0.2227979274611398</v>
      </c>
      <c r="G118">
        <v>0</v>
      </c>
      <c r="H118">
        <f t="shared" si="15"/>
        <v>0.27856705108919716</v>
      </c>
      <c r="I118">
        <f t="shared" si="16"/>
        <v>-1.1181737692078708</v>
      </c>
      <c r="J118">
        <f t="shared" si="17"/>
        <v>1.1181737692078708</v>
      </c>
      <c r="K118">
        <f t="shared" si="18"/>
        <v>0.50978027696493056</v>
      </c>
      <c r="L118">
        <f t="shared" si="19"/>
        <v>0.49021972303506933</v>
      </c>
      <c r="M118">
        <f t="shared" si="20"/>
        <v>1.9616294415187687</v>
      </c>
      <c r="N118">
        <f t="shared" si="21"/>
        <v>2.0399016053633199</v>
      </c>
    </row>
    <row r="119" spans="1:14" x14ac:dyDescent="0.25">
      <c r="A119" s="4">
        <f>IF('True_Odds_Calculator_2-way'!A120="","",'True_Odds_Calculator_2-way'!A120)</f>
        <v>1.79</v>
      </c>
      <c r="B119" s="4">
        <f>IF('True_Odds_Calculator_2-way'!B120="","",'True_Odds_Calculator_2-way'!B120)</f>
        <v>2</v>
      </c>
      <c r="C119" s="4">
        <f t="shared" si="11"/>
        <v>0.55865921787709494</v>
      </c>
      <c r="D119">
        <f t="shared" si="12"/>
        <v>0.5</v>
      </c>
      <c r="E119">
        <f t="shared" si="13"/>
        <v>5.8659217877095049E-2</v>
      </c>
      <c r="F119">
        <f t="shared" si="14"/>
        <v>-0.22067039106145248</v>
      </c>
      <c r="G119">
        <v>0</v>
      </c>
      <c r="H119">
        <f t="shared" si="15"/>
        <v>0.27932960893854747</v>
      </c>
      <c r="I119">
        <f t="shared" si="16"/>
        <v>-1.125087900926024</v>
      </c>
      <c r="J119">
        <f t="shared" si="17"/>
        <v>1.125087900926024</v>
      </c>
      <c r="K119">
        <f t="shared" si="18"/>
        <v>0.52943122984971958</v>
      </c>
      <c r="L119">
        <f t="shared" si="19"/>
        <v>0.47056877015028037</v>
      </c>
      <c r="M119">
        <f t="shared" si="20"/>
        <v>1.8888194417315589</v>
      </c>
      <c r="N119">
        <f t="shared" si="21"/>
        <v>2.1250879009260242</v>
      </c>
    </row>
    <row r="120" spans="1:14" x14ac:dyDescent="0.25">
      <c r="A120" s="4">
        <f>IF('True_Odds_Calculator_2-way'!A121="","",'True_Odds_Calculator_2-way'!A121)</f>
        <v>1.75</v>
      </c>
      <c r="B120" s="4">
        <f>IF('True_Odds_Calculator_2-way'!B121="","",'True_Odds_Calculator_2-way'!B121)</f>
        <v>2.0299999999999998</v>
      </c>
      <c r="C120" s="4">
        <f t="shared" si="11"/>
        <v>0.5714285714285714</v>
      </c>
      <c r="D120">
        <f t="shared" si="12"/>
        <v>0.49261083743842371</v>
      </c>
      <c r="E120">
        <f t="shared" si="13"/>
        <v>6.4039408866995107E-2</v>
      </c>
      <c r="F120">
        <f t="shared" si="14"/>
        <v>-0.21745249824067558</v>
      </c>
      <c r="G120">
        <v>0</v>
      </c>
      <c r="H120">
        <f t="shared" si="15"/>
        <v>0.28149190710767069</v>
      </c>
      <c r="I120">
        <f t="shared" si="16"/>
        <v>-1.1377602479771487</v>
      </c>
      <c r="J120">
        <f t="shared" si="17"/>
        <v>1.1377602479771487</v>
      </c>
      <c r="K120">
        <f t="shared" si="18"/>
        <v>0.53957217299161675</v>
      </c>
      <c r="L120">
        <f t="shared" si="19"/>
        <v>0.46042782700838319</v>
      </c>
      <c r="M120">
        <f t="shared" si="20"/>
        <v>1.8533201859828616</v>
      </c>
      <c r="N120">
        <f t="shared" si="21"/>
        <v>2.1718930554164628</v>
      </c>
    </row>
    <row r="121" spans="1:14" x14ac:dyDescent="0.25">
      <c r="A121" s="4">
        <f>IF('True_Odds_Calculator_2-way'!A122="","",'True_Odds_Calculator_2-way'!A122)</f>
        <v>1.63</v>
      </c>
      <c r="B121" s="4">
        <f>IF('True_Odds_Calculator_2-way'!B122="","",'True_Odds_Calculator_2-way'!B122)</f>
        <v>2.13</v>
      </c>
      <c r="C121" s="4">
        <f t="shared" si="11"/>
        <v>0.61349693251533743</v>
      </c>
      <c r="D121">
        <f t="shared" si="12"/>
        <v>0.46948356807511737</v>
      </c>
      <c r="E121">
        <f t="shared" si="13"/>
        <v>8.298050059045492E-2</v>
      </c>
      <c r="F121">
        <f t="shared" si="14"/>
        <v>-0.2050462282899852</v>
      </c>
      <c r="G121">
        <v>0</v>
      </c>
      <c r="H121">
        <f t="shared" si="15"/>
        <v>0.28802672888044012</v>
      </c>
      <c r="I121">
        <f t="shared" si="16"/>
        <v>-1.1851968908912969</v>
      </c>
      <c r="J121">
        <f t="shared" si="17"/>
        <v>1.1851968908912969</v>
      </c>
      <c r="K121">
        <f t="shared" si="18"/>
        <v>0.57251666674897206</v>
      </c>
      <c r="L121">
        <f t="shared" si="19"/>
        <v>0.427483333251028</v>
      </c>
      <c r="M121">
        <f t="shared" si="20"/>
        <v>1.7466740412615167</v>
      </c>
      <c r="N121">
        <f t="shared" si="21"/>
        <v>2.339272486707165</v>
      </c>
    </row>
    <row r="122" spans="1:14" x14ac:dyDescent="0.25">
      <c r="A122" s="4">
        <f>IF('True_Odds_Calculator_2-way'!A123="","",'True_Odds_Calculator_2-way'!A123)</f>
        <v>1.63</v>
      </c>
      <c r="B122" s="4">
        <f>IF('True_Odds_Calculator_2-way'!B123="","",'True_Odds_Calculator_2-way'!B123)</f>
        <v>2.2200000000000002</v>
      </c>
      <c r="C122" s="4">
        <f t="shared" si="11"/>
        <v>0.61349693251533743</v>
      </c>
      <c r="D122">
        <f t="shared" si="12"/>
        <v>0.4504504504504504</v>
      </c>
      <c r="E122">
        <f t="shared" si="13"/>
        <v>6.3947382965787725E-2</v>
      </c>
      <c r="F122">
        <f t="shared" si="14"/>
        <v>-0.21240258663571554</v>
      </c>
      <c r="G122">
        <v>0</v>
      </c>
      <c r="H122">
        <f t="shared" si="15"/>
        <v>0.27634996960150332</v>
      </c>
      <c r="I122">
        <f t="shared" si="16"/>
        <v>-1.1406431847152581</v>
      </c>
      <c r="J122">
        <f t="shared" si="17"/>
        <v>1.1406431847152581</v>
      </c>
      <c r="K122">
        <f t="shared" si="18"/>
        <v>0.58186720038619077</v>
      </c>
      <c r="L122">
        <f t="shared" si="19"/>
        <v>0.41813279961380928</v>
      </c>
      <c r="M122">
        <f t="shared" si="20"/>
        <v>1.7186052063706125</v>
      </c>
      <c r="N122">
        <f t="shared" si="21"/>
        <v>2.3915846853526146</v>
      </c>
    </row>
    <row r="123" spans="1:14" x14ac:dyDescent="0.25">
      <c r="A123" s="4">
        <f>IF('True_Odds_Calculator_2-way'!A124="","",'True_Odds_Calculator_2-way'!A124)</f>
        <v>1.72</v>
      </c>
      <c r="B123" s="4">
        <f>IF('True_Odds_Calculator_2-way'!B124="","",'True_Odds_Calculator_2-way'!B124)</f>
        <v>2.0699999999999998</v>
      </c>
      <c r="C123" s="4">
        <f t="shared" si="11"/>
        <v>0.58139534883720934</v>
      </c>
      <c r="D123">
        <f t="shared" si="12"/>
        <v>0.48309178743961356</v>
      </c>
      <c r="E123">
        <f t="shared" si="13"/>
        <v>6.4487136276822898E-2</v>
      </c>
      <c r="F123">
        <f t="shared" si="14"/>
        <v>-0.21638018200202214</v>
      </c>
      <c r="G123">
        <v>0</v>
      </c>
      <c r="H123">
        <f t="shared" si="15"/>
        <v>0.28086731827884509</v>
      </c>
      <c r="I123">
        <f t="shared" si="16"/>
        <v>-1.1393098783744391</v>
      </c>
      <c r="J123">
        <f t="shared" si="17"/>
        <v>1.1393098783744391</v>
      </c>
      <c r="K123">
        <f t="shared" si="18"/>
        <v>0.54935905628666404</v>
      </c>
      <c r="L123">
        <f t="shared" si="19"/>
        <v>0.45064094371333596</v>
      </c>
      <c r="M123">
        <f t="shared" si="20"/>
        <v>1.8203031124295956</v>
      </c>
      <c r="N123">
        <f t="shared" si="21"/>
        <v>2.2190615698606497</v>
      </c>
    </row>
    <row r="124" spans="1:14" x14ac:dyDescent="0.25">
      <c r="A124" s="4">
        <f>IF('True_Odds_Calculator_2-way'!A125="","",'True_Odds_Calculator_2-way'!A125)</f>
        <v>1.74</v>
      </c>
      <c r="B124" s="4">
        <f>IF('True_Odds_Calculator_2-way'!B125="","",'True_Odds_Calculator_2-way'!B125)</f>
        <v>1.97</v>
      </c>
      <c r="C124" s="4">
        <f t="shared" si="11"/>
        <v>0.57471264367816088</v>
      </c>
      <c r="D124">
        <f t="shared" si="12"/>
        <v>0.50761421319796951</v>
      </c>
      <c r="E124">
        <f t="shared" si="13"/>
        <v>8.2326856876130394E-2</v>
      </c>
      <c r="F124">
        <f t="shared" si="14"/>
        <v>-0.20940544955948426</v>
      </c>
      <c r="G124">
        <v>0</v>
      </c>
      <c r="H124">
        <f t="shared" si="15"/>
        <v>0.29173230643561465</v>
      </c>
      <c r="I124">
        <f t="shared" si="16"/>
        <v>-1.1803159420437521</v>
      </c>
      <c r="J124">
        <f t="shared" si="17"/>
        <v>1.1803159420437521</v>
      </c>
      <c r="K124">
        <f t="shared" si="18"/>
        <v>0.53377920348258545</v>
      </c>
      <c r="L124">
        <f t="shared" si="19"/>
        <v>0.46622079651741455</v>
      </c>
      <c r="M124">
        <f t="shared" si="20"/>
        <v>1.8734337971123767</v>
      </c>
      <c r="N124">
        <f t="shared" si="21"/>
        <v>2.1449064637824398</v>
      </c>
    </row>
    <row r="125" spans="1:14" x14ac:dyDescent="0.25">
      <c r="A125" s="4">
        <f>IF('True_Odds_Calculator_2-way'!A126="","",'True_Odds_Calculator_2-way'!A126)</f>
        <v>2.31</v>
      </c>
      <c r="B125" s="4">
        <f>IF('True_Odds_Calculator_2-way'!B126="","",'True_Odds_Calculator_2-way'!B126)</f>
        <v>1.68</v>
      </c>
      <c r="C125" s="4">
        <f t="shared" si="11"/>
        <v>0.4329004329004329</v>
      </c>
      <c r="D125">
        <f t="shared" si="12"/>
        <v>0.59523809523809523</v>
      </c>
      <c r="E125">
        <f t="shared" si="13"/>
        <v>2.813852813852824E-2</v>
      </c>
      <c r="F125">
        <f t="shared" si="14"/>
        <v>-0.22954030096887235</v>
      </c>
      <c r="G125">
        <v>0</v>
      </c>
      <c r="H125">
        <f t="shared" si="15"/>
        <v>0.25767882910740053</v>
      </c>
      <c r="I125">
        <f t="shared" si="16"/>
        <v>-1.0595217973953226</v>
      </c>
      <c r="J125">
        <f t="shared" si="17"/>
        <v>1.0595217973953226</v>
      </c>
      <c r="K125">
        <f t="shared" si="18"/>
        <v>0.41876510653929105</v>
      </c>
      <c r="L125">
        <f t="shared" si="19"/>
        <v>0.581234893460709</v>
      </c>
      <c r="M125">
        <f t="shared" si="20"/>
        <v>2.3879735545878726</v>
      </c>
      <c r="N125">
        <f t="shared" si="21"/>
        <v>1.7204748222288193</v>
      </c>
    </row>
    <row r="126" spans="1:14" x14ac:dyDescent="0.25">
      <c r="A126" s="4">
        <f>IF('True_Odds_Calculator_2-way'!A127="","",'True_Odds_Calculator_2-way'!A127)</f>
        <v>2.38</v>
      </c>
      <c r="B126" s="4">
        <f>IF('True_Odds_Calculator_2-way'!B127="","",'True_Odds_Calculator_2-way'!B127)</f>
        <v>1.65</v>
      </c>
      <c r="C126" s="4">
        <f t="shared" si="11"/>
        <v>0.42016806722689076</v>
      </c>
      <c r="D126">
        <f t="shared" si="12"/>
        <v>0.60606060606060608</v>
      </c>
      <c r="E126">
        <f t="shared" si="13"/>
        <v>2.6228673287496784E-2</v>
      </c>
      <c r="F126">
        <f t="shared" si="14"/>
        <v>-0.22841864018334612</v>
      </c>
      <c r="G126">
        <v>0</v>
      </c>
      <c r="H126">
        <f t="shared" si="15"/>
        <v>0.25464731347084291</v>
      </c>
      <c r="I126">
        <f t="shared" si="16"/>
        <v>-1.0558537785999174</v>
      </c>
      <c r="J126">
        <f t="shared" si="17"/>
        <v>1.0558537785999174</v>
      </c>
      <c r="K126">
        <f t="shared" si="18"/>
        <v>0.40698745123852875</v>
      </c>
      <c r="L126">
        <f t="shared" si="19"/>
        <v>0.59301254876147147</v>
      </c>
      <c r="M126">
        <f t="shared" si="20"/>
        <v>2.4570782144678858</v>
      </c>
      <c r="N126">
        <f t="shared" si="21"/>
        <v>1.6863049560899459</v>
      </c>
    </row>
    <row r="127" spans="1:14" x14ac:dyDescent="0.25">
      <c r="A127" s="4">
        <f>IF('True_Odds_Calculator_2-way'!A128="","",'True_Odds_Calculator_2-way'!A128)</f>
        <v>2.2799999999999998</v>
      </c>
      <c r="B127" s="4">
        <f>IF('True_Odds_Calculator_2-way'!B128="","",'True_Odds_Calculator_2-way'!B128)</f>
        <v>1.69</v>
      </c>
      <c r="C127" s="4">
        <f t="shared" si="11"/>
        <v>0.43859649122807021</v>
      </c>
      <c r="D127">
        <f t="shared" si="12"/>
        <v>0.59171597633136097</v>
      </c>
      <c r="E127">
        <f t="shared" si="13"/>
        <v>3.0312467559431067E-2</v>
      </c>
      <c r="F127">
        <f t="shared" si="14"/>
        <v>-0.22921208346309574</v>
      </c>
      <c r="G127">
        <v>0</v>
      </c>
      <c r="H127">
        <f t="shared" si="15"/>
        <v>0.25952455102252675</v>
      </c>
      <c r="I127">
        <f t="shared" si="16"/>
        <v>-1.0640706634484354</v>
      </c>
      <c r="J127">
        <f t="shared" si="17"/>
        <v>1.0640706634484354</v>
      </c>
      <c r="K127">
        <f t="shared" si="18"/>
        <v>0.42336815247060766</v>
      </c>
      <c r="L127">
        <f t="shared" si="19"/>
        <v>0.57663184752939267</v>
      </c>
      <c r="M127">
        <f t="shared" si="20"/>
        <v>2.3620104492139973</v>
      </c>
      <c r="N127">
        <f t="shared" si="21"/>
        <v>1.7342087577794201</v>
      </c>
    </row>
    <row r="128" spans="1:14" x14ac:dyDescent="0.25">
      <c r="A128" s="4">
        <f>IF('True_Odds_Calculator_2-way'!A129="","",'True_Odds_Calculator_2-way'!A129)</f>
        <v>1.6</v>
      </c>
      <c r="B128" s="4">
        <f>IF('True_Odds_Calculator_2-way'!B129="","",'True_Odds_Calculator_2-way'!B129)</f>
        <v>2.48</v>
      </c>
      <c r="C128" s="4">
        <f t="shared" si="11"/>
        <v>0.625</v>
      </c>
      <c r="D128">
        <f t="shared" si="12"/>
        <v>0.40322580645161293</v>
      </c>
      <c r="E128">
        <f t="shared" si="13"/>
        <v>2.8225806451612989E-2</v>
      </c>
      <c r="F128">
        <f t="shared" si="14"/>
        <v>-0.22379032258064502</v>
      </c>
      <c r="G128">
        <v>0</v>
      </c>
      <c r="H128">
        <f t="shared" si="15"/>
        <v>0.25201612903225806</v>
      </c>
      <c r="I128">
        <f t="shared" si="16"/>
        <v>-1.0611908999450224</v>
      </c>
      <c r="J128">
        <f t="shared" si="17"/>
        <v>1.0611908999450224</v>
      </c>
      <c r="K128">
        <f t="shared" si="18"/>
        <v>0.61098009187365931</v>
      </c>
      <c r="L128">
        <f t="shared" si="19"/>
        <v>0.38901990812634057</v>
      </c>
      <c r="M128">
        <f t="shared" si="20"/>
        <v>1.6367145399670135</v>
      </c>
      <c r="N128">
        <f t="shared" si="21"/>
        <v>2.5705625319186329</v>
      </c>
    </row>
    <row r="129" spans="1:14" x14ac:dyDescent="0.25">
      <c r="A129" s="4">
        <f>IF('True_Odds_Calculator_2-way'!A130="","",'True_Odds_Calculator_2-way'!A130)</f>
        <v>2.65</v>
      </c>
      <c r="B129" s="4">
        <f>IF('True_Odds_Calculator_2-way'!B130="","",'True_Odds_Calculator_2-way'!B130)</f>
        <v>1.5</v>
      </c>
      <c r="C129" s="4">
        <f t="shared" si="11"/>
        <v>0.37735849056603776</v>
      </c>
      <c r="D129">
        <f t="shared" si="12"/>
        <v>0.66666666666666663</v>
      </c>
      <c r="E129">
        <f t="shared" si="13"/>
        <v>4.4025157232704393E-2</v>
      </c>
      <c r="F129">
        <f t="shared" si="14"/>
        <v>-0.20754716981132071</v>
      </c>
      <c r="G129">
        <v>0</v>
      </c>
      <c r="H129">
        <f t="shared" si="15"/>
        <v>0.25157232704402516</v>
      </c>
      <c r="I129">
        <f t="shared" si="16"/>
        <v>-1.1009637651263608</v>
      </c>
      <c r="J129">
        <f t="shared" si="17"/>
        <v>1.1009637651263608</v>
      </c>
      <c r="K129">
        <f t="shared" si="18"/>
        <v>0.35503922280804129</v>
      </c>
      <c r="L129">
        <f t="shared" si="19"/>
        <v>0.64496077719195855</v>
      </c>
      <c r="M129">
        <f t="shared" si="20"/>
        <v>2.8165902124584949</v>
      </c>
      <c r="N129">
        <f t="shared" si="21"/>
        <v>1.5504818825631808</v>
      </c>
    </row>
    <row r="130" spans="1:14" x14ac:dyDescent="0.25">
      <c r="A130" s="4">
        <f>IF('True_Odds_Calculator_2-way'!A131="","",'True_Odds_Calculator_2-way'!A131)</f>
        <v>2.46</v>
      </c>
      <c r="B130" s="4">
        <f>IF('True_Odds_Calculator_2-way'!B131="","",'True_Odds_Calculator_2-way'!B131)</f>
        <v>1.57</v>
      </c>
      <c r="C130" s="4">
        <f t="shared" si="11"/>
        <v>0.4065040650406504</v>
      </c>
      <c r="D130">
        <f t="shared" si="12"/>
        <v>0.63694267515923564</v>
      </c>
      <c r="E130">
        <f t="shared" si="13"/>
        <v>4.3446740199886147E-2</v>
      </c>
      <c r="F130">
        <f t="shared" si="14"/>
        <v>-0.2154730464502097</v>
      </c>
      <c r="G130">
        <v>0</v>
      </c>
      <c r="H130">
        <f t="shared" si="15"/>
        <v>0.2589197866500958</v>
      </c>
      <c r="I130">
        <f t="shared" si="16"/>
        <v>-1.0961907783514044</v>
      </c>
      <c r="J130">
        <f t="shared" si="17"/>
        <v>1.0961907783514044</v>
      </c>
      <c r="K130">
        <f t="shared" si="18"/>
        <v>0.38455052330790873</v>
      </c>
      <c r="L130">
        <f t="shared" si="19"/>
        <v>0.61544947669209116</v>
      </c>
      <c r="M130">
        <f t="shared" si="20"/>
        <v>2.6004385363930509</v>
      </c>
      <c r="N130">
        <f t="shared" si="21"/>
        <v>1.6248287436603006</v>
      </c>
    </row>
    <row r="131" spans="1:14" x14ac:dyDescent="0.25">
      <c r="A131" s="4">
        <f>IF('True_Odds_Calculator_2-way'!A132="","",'True_Odds_Calculator_2-way'!A132)</f>
        <v>2.57</v>
      </c>
      <c r="B131" s="4">
        <f>IF('True_Odds_Calculator_2-way'!B132="","",'True_Odds_Calculator_2-way'!B132)</f>
        <v>1.53</v>
      </c>
      <c r="C131" s="4">
        <f t="shared" ref="C131:C194" si="22">1/A131</f>
        <v>0.38910505836575876</v>
      </c>
      <c r="D131">
        <f t="shared" ref="D131:D194" si="23">1/B131</f>
        <v>0.65359477124183007</v>
      </c>
      <c r="E131">
        <f t="shared" ref="E131:E194" si="24">C131+D131-1</f>
        <v>4.2699829607588891E-2</v>
      </c>
      <c r="F131">
        <f t="shared" ref="F131:F194" si="25">C131+D131-(C131*D131)-1</f>
        <v>-0.21161720200401812</v>
      </c>
      <c r="G131">
        <v>0</v>
      </c>
      <c r="H131">
        <f t="shared" ref="H131:H194" si="26">C131*D131</f>
        <v>0.25431703161160701</v>
      </c>
      <c r="I131">
        <f t="shared" ref="I131:I194" si="27">((-4*F131*H131)^0.5)/(2*F131)</f>
        <v>-1.0962566453052482</v>
      </c>
      <c r="J131">
        <f t="shared" ref="J131:J194" si="28">(-((-4*F131*H131)^0.5))/(2*F131)</f>
        <v>1.0962566453052482</v>
      </c>
      <c r="K131">
        <f t="shared" ref="K131:K194" si="29">IF(A131="","",(C131/($J131+C131-($J131*C131))))</f>
        <v>0.36749534092163155</v>
      </c>
      <c r="L131">
        <f t="shared" ref="L131:L194" si="30">IF(B131="","",(D131/($J131+D131-($J131*D131))))</f>
        <v>0.6325046590783685</v>
      </c>
      <c r="M131">
        <f t="shared" ref="M131:M194" si="31">IF(A131="","",1/K131)</f>
        <v>2.7211229331292399</v>
      </c>
      <c r="N131">
        <f t="shared" ref="N131:N194" si="32">IF(B131="","",1/L131)</f>
        <v>1.5810160220117813</v>
      </c>
    </row>
    <row r="132" spans="1:14" x14ac:dyDescent="0.25">
      <c r="A132" s="4">
        <f>IF('True_Odds_Calculator_2-way'!A133="","",'True_Odds_Calculator_2-way'!A133)</f>
        <v>2.11</v>
      </c>
      <c r="B132" s="4">
        <f>IF('True_Odds_Calculator_2-way'!B133="","",'True_Odds_Calculator_2-way'!B133)</f>
        <v>1.79</v>
      </c>
      <c r="C132" s="4">
        <f t="shared" si="22"/>
        <v>0.47393364928909953</v>
      </c>
      <c r="D132">
        <f t="shared" si="23"/>
        <v>0.55865921787709494</v>
      </c>
      <c r="E132">
        <f t="shared" si="24"/>
        <v>3.2592867166194583E-2</v>
      </c>
      <c r="F132">
        <f t="shared" si="25"/>
        <v>-0.23217453467129112</v>
      </c>
      <c r="G132">
        <v>0</v>
      </c>
      <c r="H132">
        <f t="shared" si="26"/>
        <v>0.26476740183748576</v>
      </c>
      <c r="I132">
        <f t="shared" si="27"/>
        <v>-1.0678861770883312</v>
      </c>
      <c r="J132">
        <f t="shared" si="28"/>
        <v>1.0678861770883312</v>
      </c>
      <c r="K132">
        <f t="shared" si="29"/>
        <v>0.45759183965236705</v>
      </c>
      <c r="L132">
        <f t="shared" si="30"/>
        <v>0.54240816034763273</v>
      </c>
      <c r="M132">
        <f t="shared" si="31"/>
        <v>2.1853536565680476</v>
      </c>
      <c r="N132">
        <f t="shared" si="32"/>
        <v>1.8436300798997822</v>
      </c>
    </row>
    <row r="133" spans="1:14" x14ac:dyDescent="0.25">
      <c r="A133" s="4">
        <f>IF('True_Odds_Calculator_2-way'!A134="","",'True_Odds_Calculator_2-way'!A134)</f>
        <v>2.02</v>
      </c>
      <c r="B133" s="4">
        <f>IF('True_Odds_Calculator_2-way'!B134="","",'True_Odds_Calculator_2-way'!B134)</f>
        <v>1.87</v>
      </c>
      <c r="C133" s="4">
        <f t="shared" si="22"/>
        <v>0.49504950495049505</v>
      </c>
      <c r="D133">
        <f t="shared" si="23"/>
        <v>0.53475935828876997</v>
      </c>
      <c r="E133">
        <f t="shared" si="24"/>
        <v>2.9808863239265015E-2</v>
      </c>
      <c r="F133">
        <f t="shared" si="25"/>
        <v>-0.23492349234923493</v>
      </c>
      <c r="G133">
        <v>0</v>
      </c>
      <c r="H133">
        <f t="shared" si="26"/>
        <v>0.2647323555885</v>
      </c>
      <c r="I133">
        <f t="shared" si="27"/>
        <v>-1.0615495921641367</v>
      </c>
      <c r="J133">
        <f t="shared" si="28"/>
        <v>1.0615495921641367</v>
      </c>
      <c r="K133">
        <f t="shared" si="29"/>
        <v>0.48012738724303272</v>
      </c>
      <c r="L133">
        <f t="shared" si="30"/>
        <v>0.51987261275696728</v>
      </c>
      <c r="M133">
        <f t="shared" si="31"/>
        <v>2.0827805840074194</v>
      </c>
      <c r="N133">
        <f t="shared" si="32"/>
        <v>1.9235481451827992</v>
      </c>
    </row>
    <row r="134" spans="1:14" x14ac:dyDescent="0.25">
      <c r="A134" s="4">
        <f>IF('True_Odds_Calculator_2-way'!A135="","",'True_Odds_Calculator_2-way'!A135)</f>
        <v>2.16</v>
      </c>
      <c r="B134" s="4">
        <f>IF('True_Odds_Calculator_2-way'!B135="","",'True_Odds_Calculator_2-way'!B135)</f>
        <v>1.76</v>
      </c>
      <c r="C134" s="4">
        <f t="shared" si="22"/>
        <v>0.46296296296296291</v>
      </c>
      <c r="D134">
        <f t="shared" si="23"/>
        <v>0.56818181818181823</v>
      </c>
      <c r="E134">
        <f t="shared" si="24"/>
        <v>3.1144781144781142E-2</v>
      </c>
      <c r="F134">
        <f t="shared" si="25"/>
        <v>-0.23190235690235683</v>
      </c>
      <c r="G134">
        <v>0</v>
      </c>
      <c r="H134">
        <f t="shared" si="26"/>
        <v>0.26304713804713803</v>
      </c>
      <c r="I134">
        <f t="shared" si="27"/>
        <v>-1.0650358071057626</v>
      </c>
      <c r="J134">
        <f t="shared" si="28"/>
        <v>1.0650358071057626</v>
      </c>
      <c r="K134">
        <f t="shared" si="29"/>
        <v>0.44733891886110039</v>
      </c>
      <c r="L134">
        <f t="shared" si="30"/>
        <v>0.55266108113889945</v>
      </c>
      <c r="M134">
        <f t="shared" si="31"/>
        <v>2.2354415362426847</v>
      </c>
      <c r="N134">
        <f t="shared" si="32"/>
        <v>1.8094272134003797</v>
      </c>
    </row>
    <row r="135" spans="1:14" x14ac:dyDescent="0.25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2.34</v>
      </c>
      <c r="C135" s="4">
        <f t="shared" si="22"/>
        <v>0.6211180124223602</v>
      </c>
      <c r="D135">
        <f t="shared" si="23"/>
        <v>0.42735042735042739</v>
      </c>
      <c r="E135">
        <f t="shared" si="24"/>
        <v>4.8468439772787697E-2</v>
      </c>
      <c r="F135">
        <f t="shared" si="25"/>
        <v>-0.21696660827095604</v>
      </c>
      <c r="G135">
        <v>0</v>
      </c>
      <c r="H135">
        <f t="shared" si="26"/>
        <v>0.26543504804374368</v>
      </c>
      <c r="I135">
        <f t="shared" si="27"/>
        <v>-1.1060701788398051</v>
      </c>
      <c r="J135">
        <f t="shared" si="28"/>
        <v>1.1060701788398051</v>
      </c>
      <c r="K135">
        <f t="shared" si="29"/>
        <v>0.59712087098129241</v>
      </c>
      <c r="L135">
        <f t="shared" si="30"/>
        <v>0.40287912901870748</v>
      </c>
      <c r="M135">
        <f t="shared" si="31"/>
        <v>1.6747028090922811</v>
      </c>
      <c r="N135">
        <f t="shared" si="32"/>
        <v>2.4821340396453389</v>
      </c>
    </row>
    <row r="136" spans="1:14" x14ac:dyDescent="0.25">
      <c r="A136" s="4">
        <f>IF('True_Odds_Calculator_2-way'!A137="","",'True_Odds_Calculator_2-way'!A137)</f>
        <v>1.55</v>
      </c>
      <c r="B136" s="4">
        <f>IF('True_Odds_Calculator_2-way'!B137="","",'True_Odds_Calculator_2-way'!B137)</f>
        <v>2.48</v>
      </c>
      <c r="C136" s="4">
        <f t="shared" si="22"/>
        <v>0.64516129032258063</v>
      </c>
      <c r="D136">
        <f t="shared" si="23"/>
        <v>0.40322580645161293</v>
      </c>
      <c r="E136">
        <f t="shared" si="24"/>
        <v>4.8387096774193505E-2</v>
      </c>
      <c r="F136">
        <f t="shared" si="25"/>
        <v>-0.21175858480749232</v>
      </c>
      <c r="G136">
        <v>0</v>
      </c>
      <c r="H136">
        <f t="shared" si="26"/>
        <v>0.26014568158168577</v>
      </c>
      <c r="I136">
        <f t="shared" si="27"/>
        <v>-1.1083777463036815</v>
      </c>
      <c r="J136">
        <f t="shared" si="28"/>
        <v>1.1083777463036815</v>
      </c>
      <c r="K136">
        <f t="shared" si="29"/>
        <v>0.62126937043957342</v>
      </c>
      <c r="L136">
        <f t="shared" si="30"/>
        <v>0.3787306295604268</v>
      </c>
      <c r="M136">
        <f t="shared" si="31"/>
        <v>1.6096077604670245</v>
      </c>
      <c r="N136">
        <f t="shared" si="32"/>
        <v>2.6403990645294484</v>
      </c>
    </row>
    <row r="137" spans="1:14" x14ac:dyDescent="0.25">
      <c r="A137" s="4">
        <f>IF('True_Odds_Calculator_2-way'!A138="","",'True_Odds_Calculator_2-way'!A138)</f>
        <v>1.63</v>
      </c>
      <c r="B137" s="4">
        <f>IF('True_Odds_Calculator_2-way'!B138="","",'True_Odds_Calculator_2-way'!B138)</f>
        <v>2.2999999999999998</v>
      </c>
      <c r="C137" s="4">
        <f t="shared" si="22"/>
        <v>0.61349693251533743</v>
      </c>
      <c r="D137">
        <f t="shared" si="23"/>
        <v>0.43478260869565222</v>
      </c>
      <c r="E137">
        <f t="shared" si="24"/>
        <v>4.8279541210989763E-2</v>
      </c>
      <c r="F137">
        <f t="shared" si="25"/>
        <v>-0.21845825553480913</v>
      </c>
      <c r="G137">
        <v>0</v>
      </c>
      <c r="H137">
        <f t="shared" si="26"/>
        <v>0.26673779674579889</v>
      </c>
      <c r="I137">
        <f t="shared" si="27"/>
        <v>-1.1049892402196602</v>
      </c>
      <c r="J137">
        <f t="shared" si="28"/>
        <v>1.1049892402196602</v>
      </c>
      <c r="K137">
        <f t="shared" si="29"/>
        <v>0.58957285411955018</v>
      </c>
      <c r="L137">
        <f t="shared" si="30"/>
        <v>0.41042714588044982</v>
      </c>
      <c r="M137">
        <f t="shared" si="31"/>
        <v>1.6961432213383858</v>
      </c>
      <c r="N137">
        <f t="shared" si="32"/>
        <v>2.4364860122855578</v>
      </c>
    </row>
    <row r="138" spans="1:14" x14ac:dyDescent="0.25">
      <c r="A138" s="4">
        <f>IF('True_Odds_Calculator_2-way'!A139="","",'True_Odds_Calculator_2-way'!A139)</f>
        <v>1.58</v>
      </c>
      <c r="B138" s="4">
        <f>IF('True_Odds_Calculator_2-way'!B139="","",'True_Odds_Calculator_2-way'!B139)</f>
        <v>2.41</v>
      </c>
      <c r="C138" s="4">
        <f t="shared" si="22"/>
        <v>0.63291139240506322</v>
      </c>
      <c r="D138">
        <f t="shared" si="23"/>
        <v>0.41493775933609955</v>
      </c>
      <c r="E138">
        <f t="shared" si="24"/>
        <v>4.7849151741162776E-2</v>
      </c>
      <c r="F138">
        <f t="shared" si="25"/>
        <v>-0.214769683281685</v>
      </c>
      <c r="G138">
        <v>0</v>
      </c>
      <c r="H138">
        <f t="shared" si="26"/>
        <v>0.26261883502284777</v>
      </c>
      <c r="I138">
        <f t="shared" si="27"/>
        <v>-1.1057996468120721</v>
      </c>
      <c r="J138">
        <f t="shared" si="28"/>
        <v>1.1057996468120721</v>
      </c>
      <c r="K138">
        <f t="shared" si="29"/>
        <v>0.60924945643022566</v>
      </c>
      <c r="L138">
        <f t="shared" si="30"/>
        <v>0.39075054356977457</v>
      </c>
      <c r="M138">
        <f t="shared" si="31"/>
        <v>1.6413637951510016</v>
      </c>
      <c r="N138">
        <f t="shared" si="32"/>
        <v>2.5591775020050216</v>
      </c>
    </row>
    <row r="139" spans="1:14" x14ac:dyDescent="0.25">
      <c r="A139" s="4">
        <f>IF('True_Odds_Calculator_2-way'!A140="","",'True_Odds_Calculator_2-way'!A140)</f>
        <v>1.53</v>
      </c>
      <c r="B139" s="4">
        <f>IF('True_Odds_Calculator_2-way'!B140="","",'True_Odds_Calculator_2-way'!B140)</f>
        <v>2.5299999999999998</v>
      </c>
      <c r="C139" s="4">
        <f t="shared" si="22"/>
        <v>0.65359477124183007</v>
      </c>
      <c r="D139">
        <f t="shared" si="23"/>
        <v>0.39525691699604748</v>
      </c>
      <c r="E139">
        <f t="shared" si="24"/>
        <v>4.8851688237877555E-2</v>
      </c>
      <c r="F139">
        <f t="shared" si="25"/>
        <v>-0.20948616600790504</v>
      </c>
      <c r="G139">
        <v>0</v>
      </c>
      <c r="H139">
        <f t="shared" si="26"/>
        <v>0.25833785424578265</v>
      </c>
      <c r="I139">
        <f t="shared" si="27"/>
        <v>-1.1104943410879495</v>
      </c>
      <c r="J139">
        <f t="shared" si="28"/>
        <v>1.1104943410879495</v>
      </c>
      <c r="K139">
        <f t="shared" si="29"/>
        <v>0.62950013881178191</v>
      </c>
      <c r="L139">
        <f t="shared" si="30"/>
        <v>0.37049986118821809</v>
      </c>
      <c r="M139">
        <f t="shared" si="31"/>
        <v>1.5885620007766132</v>
      </c>
      <c r="N139">
        <f t="shared" si="32"/>
        <v>2.6990563418645621</v>
      </c>
    </row>
    <row r="140" spans="1:14" x14ac:dyDescent="0.25">
      <c r="A140" s="4">
        <f>IF('True_Odds_Calculator_2-way'!A141="","",'True_Odds_Calculator_2-way'!A141)</f>
        <v>1.72</v>
      </c>
      <c r="B140" s="4">
        <f>IF('True_Odds_Calculator_2-way'!B141="","",'True_Odds_Calculator_2-way'!B141)</f>
        <v>2.23</v>
      </c>
      <c r="C140" s="4">
        <f t="shared" si="22"/>
        <v>0.58139534883720934</v>
      </c>
      <c r="D140">
        <f t="shared" si="23"/>
        <v>0.44843049327354262</v>
      </c>
      <c r="E140">
        <f t="shared" si="24"/>
        <v>2.982584211075201E-2</v>
      </c>
      <c r="F140">
        <f t="shared" si="25"/>
        <v>-0.23088956095526114</v>
      </c>
      <c r="G140">
        <v>0</v>
      </c>
      <c r="H140">
        <f t="shared" si="26"/>
        <v>0.26071540306601315</v>
      </c>
      <c r="I140">
        <f t="shared" si="27"/>
        <v>-1.0626278551055641</v>
      </c>
      <c r="J140">
        <f t="shared" si="28"/>
        <v>1.0626278551055641</v>
      </c>
      <c r="K140">
        <f t="shared" si="29"/>
        <v>0.56654268925198559</v>
      </c>
      <c r="L140">
        <f t="shared" si="30"/>
        <v>0.43345731074801436</v>
      </c>
      <c r="M140">
        <f t="shared" si="31"/>
        <v>1.7650920556760061</v>
      </c>
      <c r="N140">
        <f t="shared" si="32"/>
        <v>2.3070322617798436</v>
      </c>
    </row>
    <row r="141" spans="1:14" x14ac:dyDescent="0.25">
      <c r="A141" s="4">
        <f>IF('True_Odds_Calculator_2-way'!A142="","",'True_Odds_Calculator_2-way'!A142)</f>
        <v>2.06</v>
      </c>
      <c r="B141" s="4">
        <f>IF('True_Odds_Calculator_2-way'!B142="","",'True_Odds_Calculator_2-way'!B142)</f>
        <v>1.85</v>
      </c>
      <c r="C141" s="4">
        <f t="shared" si="22"/>
        <v>0.4854368932038835</v>
      </c>
      <c r="D141">
        <f t="shared" si="23"/>
        <v>0.54054054054054046</v>
      </c>
      <c r="E141">
        <f t="shared" si="24"/>
        <v>2.5977433744424072E-2</v>
      </c>
      <c r="F141">
        <f t="shared" si="25"/>
        <v>-0.23642088690632379</v>
      </c>
      <c r="G141">
        <v>0</v>
      </c>
      <c r="H141">
        <f t="shared" si="26"/>
        <v>0.26239832065074781</v>
      </c>
      <c r="I141">
        <f t="shared" si="27"/>
        <v>-1.0535074339697479</v>
      </c>
      <c r="J141">
        <f t="shared" si="28"/>
        <v>1.0535074339697479</v>
      </c>
      <c r="K141">
        <f t="shared" si="29"/>
        <v>0.47242951431782315</v>
      </c>
      <c r="L141">
        <f t="shared" si="30"/>
        <v>0.52757048568217679</v>
      </c>
      <c r="M141">
        <f t="shared" si="31"/>
        <v>2.1167178800079327</v>
      </c>
      <c r="N141">
        <f t="shared" si="32"/>
        <v>1.8954813188742858</v>
      </c>
    </row>
    <row r="142" spans="1:14" x14ac:dyDescent="0.25">
      <c r="A142" s="4">
        <f>IF('True_Odds_Calculator_2-way'!A143="","",'True_Odds_Calculator_2-way'!A143)</f>
        <v>1.78</v>
      </c>
      <c r="B142" s="4">
        <f>IF('True_Odds_Calculator_2-way'!B143="","",'True_Odds_Calculator_2-way'!B143)</f>
        <v>2.12</v>
      </c>
      <c r="C142" s="4">
        <f t="shared" si="22"/>
        <v>0.5617977528089888</v>
      </c>
      <c r="D142">
        <f t="shared" si="23"/>
        <v>0.47169811320754712</v>
      </c>
      <c r="E142">
        <f t="shared" si="24"/>
        <v>3.3495866016535869E-2</v>
      </c>
      <c r="F142">
        <f t="shared" si="25"/>
        <v>-0.23150307398770409</v>
      </c>
      <c r="G142">
        <v>0</v>
      </c>
      <c r="H142">
        <f t="shared" si="26"/>
        <v>0.26499894000423996</v>
      </c>
      <c r="I142">
        <f t="shared" si="27"/>
        <v>-1.0699012312772822</v>
      </c>
      <c r="J142">
        <f t="shared" si="28"/>
        <v>1.0699012312772822</v>
      </c>
      <c r="K142">
        <f t="shared" si="29"/>
        <v>0.54510083634166528</v>
      </c>
      <c r="L142">
        <f t="shared" si="30"/>
        <v>0.45489916365833472</v>
      </c>
      <c r="M142">
        <f t="shared" si="31"/>
        <v>1.83452296039628</v>
      </c>
      <c r="N142">
        <f t="shared" si="32"/>
        <v>2.1982893790305562</v>
      </c>
    </row>
    <row r="143" spans="1:14" x14ac:dyDescent="0.25">
      <c r="A143" s="4">
        <f>IF('True_Odds_Calculator_2-way'!A144="","",'True_Odds_Calculator_2-way'!A144)</f>
        <v>1.71</v>
      </c>
      <c r="B143" s="4">
        <f>IF('True_Odds_Calculator_2-way'!B144="","",'True_Odds_Calculator_2-way'!B144)</f>
        <v>2.23</v>
      </c>
      <c r="C143" s="4">
        <f t="shared" si="22"/>
        <v>0.58479532163742687</v>
      </c>
      <c r="D143">
        <f t="shared" si="23"/>
        <v>0.44843049327354262</v>
      </c>
      <c r="E143">
        <f t="shared" si="24"/>
        <v>3.3225814910969431E-2</v>
      </c>
      <c r="F143">
        <f t="shared" si="25"/>
        <v>-0.22901423963496192</v>
      </c>
      <c r="G143">
        <v>0</v>
      </c>
      <c r="H143">
        <f t="shared" si="26"/>
        <v>0.26224005454593136</v>
      </c>
      <c r="I143">
        <f t="shared" si="27"/>
        <v>-1.070084984173661</v>
      </c>
      <c r="J143">
        <f t="shared" si="28"/>
        <v>1.070084984173661</v>
      </c>
      <c r="K143">
        <f t="shared" si="29"/>
        <v>0.56825919869450314</v>
      </c>
      <c r="L143">
        <f t="shared" si="30"/>
        <v>0.43174080130549697</v>
      </c>
      <c r="M143">
        <f t="shared" si="31"/>
        <v>1.7597603387632996</v>
      </c>
      <c r="N143">
        <f t="shared" si="32"/>
        <v>2.3162045305336028</v>
      </c>
    </row>
    <row r="144" spans="1:14" x14ac:dyDescent="0.25">
      <c r="A144" s="4">
        <f>IF('True_Odds_Calculator_2-way'!A145="","",'True_Odds_Calculator_2-way'!A145)</f>
        <v>1.75</v>
      </c>
      <c r="B144" s="4">
        <f>IF('True_Odds_Calculator_2-way'!B145="","",'True_Odds_Calculator_2-way'!B145)</f>
        <v>2.17</v>
      </c>
      <c r="C144" s="4">
        <f t="shared" si="22"/>
        <v>0.5714285714285714</v>
      </c>
      <c r="D144">
        <f t="shared" si="23"/>
        <v>0.46082949308755761</v>
      </c>
      <c r="E144">
        <f t="shared" si="24"/>
        <v>3.2258064516129004E-2</v>
      </c>
      <c r="F144">
        <f t="shared" si="25"/>
        <v>-0.23107307439104674</v>
      </c>
      <c r="G144">
        <v>0</v>
      </c>
      <c r="H144">
        <f t="shared" si="26"/>
        <v>0.26333113890717574</v>
      </c>
      <c r="I144">
        <f t="shared" si="27"/>
        <v>-1.0675210253672476</v>
      </c>
      <c r="J144">
        <f t="shared" si="28"/>
        <v>1.0675210253672476</v>
      </c>
      <c r="K144">
        <f t="shared" si="29"/>
        <v>0.55535785771485779</v>
      </c>
      <c r="L144">
        <f t="shared" si="30"/>
        <v>0.44464214228514221</v>
      </c>
      <c r="M144">
        <f t="shared" si="31"/>
        <v>1.8006407690254356</v>
      </c>
      <c r="N144">
        <f t="shared" si="32"/>
        <v>2.2489995996796797</v>
      </c>
    </row>
    <row r="145" spans="1:14" x14ac:dyDescent="0.25">
      <c r="A145" s="4">
        <f>IF('True_Odds_Calculator_2-way'!A146="","",'True_Odds_Calculator_2-way'!A146)</f>
        <v>2.17</v>
      </c>
      <c r="B145" s="4">
        <f>IF('True_Odds_Calculator_2-way'!B146="","",'True_Odds_Calculator_2-way'!B146)</f>
        <v>1.76</v>
      </c>
      <c r="C145" s="4">
        <f t="shared" si="22"/>
        <v>0.46082949308755761</v>
      </c>
      <c r="D145">
        <f t="shared" si="23"/>
        <v>0.56818181818181823</v>
      </c>
      <c r="E145">
        <f t="shared" si="24"/>
        <v>2.9011311269375728E-2</v>
      </c>
      <c r="F145">
        <f t="shared" si="25"/>
        <v>-0.2328236279849184</v>
      </c>
      <c r="G145">
        <v>0</v>
      </c>
      <c r="H145">
        <f t="shared" si="26"/>
        <v>0.26183493925429413</v>
      </c>
      <c r="I145">
        <f t="shared" si="27"/>
        <v>-1.0604746049596294</v>
      </c>
      <c r="J145">
        <f t="shared" si="28"/>
        <v>1.0604746049596294</v>
      </c>
      <c r="K145">
        <f t="shared" si="29"/>
        <v>0.44627809446366512</v>
      </c>
      <c r="L145">
        <f t="shared" si="30"/>
        <v>0.55372190553633505</v>
      </c>
      <c r="M145">
        <f t="shared" si="31"/>
        <v>2.2407552878027661</v>
      </c>
      <c r="N145">
        <f t="shared" si="32"/>
        <v>1.8059606997693183</v>
      </c>
    </row>
    <row r="146" spans="1:14" x14ac:dyDescent="0.25">
      <c r="A146" s="4">
        <f>IF('True_Odds_Calculator_2-way'!A147="","",'True_Odds_Calculator_2-way'!A147)</f>
        <v>2.12</v>
      </c>
      <c r="B146" s="4">
        <f>IF('True_Odds_Calculator_2-way'!B147="","",'True_Odds_Calculator_2-way'!B147)</f>
        <v>1.79</v>
      </c>
      <c r="C146" s="4">
        <f t="shared" si="22"/>
        <v>0.47169811320754712</v>
      </c>
      <c r="D146">
        <f t="shared" si="23"/>
        <v>0.55865921787709494</v>
      </c>
      <c r="E146">
        <f t="shared" si="24"/>
        <v>3.0357331084642114E-2</v>
      </c>
      <c r="F146">
        <f t="shared" si="25"/>
        <v>-0.23316116791398755</v>
      </c>
      <c r="G146">
        <v>0</v>
      </c>
      <c r="H146">
        <f t="shared" si="26"/>
        <v>0.26351849899862967</v>
      </c>
      <c r="I146">
        <f t="shared" si="27"/>
        <v>-1.0631081389064057</v>
      </c>
      <c r="J146">
        <f t="shared" si="28"/>
        <v>1.0631081389064057</v>
      </c>
      <c r="K146">
        <f t="shared" si="29"/>
        <v>0.4564790342557204</v>
      </c>
      <c r="L146">
        <f t="shared" si="30"/>
        <v>0.54352096574427933</v>
      </c>
      <c r="M146">
        <f t="shared" si="31"/>
        <v>2.1906811155751749</v>
      </c>
      <c r="N146">
        <f t="shared" si="32"/>
        <v>1.8398554297360612</v>
      </c>
    </row>
    <row r="147" spans="1:14" x14ac:dyDescent="0.25">
      <c r="A147" s="4">
        <f>IF('True_Odds_Calculator_2-way'!A148="","",'True_Odds_Calculator_2-way'!A148)</f>
        <v>2.0499999999999998</v>
      </c>
      <c r="B147" s="4">
        <f>IF('True_Odds_Calculator_2-way'!B148="","",'True_Odds_Calculator_2-way'!B148)</f>
        <v>1.87</v>
      </c>
      <c r="C147" s="4">
        <f t="shared" si="22"/>
        <v>0.48780487804878053</v>
      </c>
      <c r="D147">
        <f t="shared" si="23"/>
        <v>0.53475935828876997</v>
      </c>
      <c r="E147">
        <f t="shared" si="24"/>
        <v>2.2564236337550447E-2</v>
      </c>
      <c r="F147">
        <f t="shared" si="25"/>
        <v>-0.23829398721794715</v>
      </c>
      <c r="G147">
        <v>0</v>
      </c>
      <c r="H147">
        <f t="shared" si="26"/>
        <v>0.26085822355549759</v>
      </c>
      <c r="I147">
        <f t="shared" si="27"/>
        <v>-1.0462747009572406</v>
      </c>
      <c r="J147">
        <f t="shared" si="28"/>
        <v>1.0462747009572406</v>
      </c>
      <c r="K147">
        <f t="shared" si="29"/>
        <v>0.47651077402466374</v>
      </c>
      <c r="L147">
        <f t="shared" si="30"/>
        <v>0.5234892259753362</v>
      </c>
      <c r="M147">
        <f t="shared" si="31"/>
        <v>2.0985884360051026</v>
      </c>
      <c r="N147">
        <f t="shared" si="32"/>
        <v>1.9102589898327997</v>
      </c>
    </row>
    <row r="148" spans="1:14" x14ac:dyDescent="0.25">
      <c r="A148" s="4">
        <f>IF('True_Odds_Calculator_2-way'!A149="","",'True_Odds_Calculator_2-way'!A149)</f>
        <v>2.0699999999999998</v>
      </c>
      <c r="B148" s="4">
        <f>IF('True_Odds_Calculator_2-way'!B149="","",'True_Odds_Calculator_2-way'!B149)</f>
        <v>1.85</v>
      </c>
      <c r="C148" s="4">
        <f t="shared" si="22"/>
        <v>0.48309178743961356</v>
      </c>
      <c r="D148">
        <f t="shared" si="23"/>
        <v>0.54054054054054046</v>
      </c>
      <c r="E148">
        <f t="shared" si="24"/>
        <v>2.3632327980154022E-2</v>
      </c>
      <c r="F148">
        <f t="shared" si="25"/>
        <v>-0.2374983679331506</v>
      </c>
      <c r="G148">
        <v>0</v>
      </c>
      <c r="H148">
        <f t="shared" si="26"/>
        <v>0.26113069591330457</v>
      </c>
      <c r="I148">
        <f t="shared" si="27"/>
        <v>-1.0485729457933801</v>
      </c>
      <c r="J148">
        <f t="shared" si="28"/>
        <v>1.0485729457933801</v>
      </c>
      <c r="K148">
        <f t="shared" si="29"/>
        <v>0.47125951908672531</v>
      </c>
      <c r="L148">
        <f t="shared" si="30"/>
        <v>0.52874048091327497</v>
      </c>
      <c r="M148">
        <f t="shared" si="31"/>
        <v>2.1219730519989164</v>
      </c>
      <c r="N148">
        <f t="shared" si="32"/>
        <v>1.8912870039243732</v>
      </c>
    </row>
    <row r="149" spans="1:14" x14ac:dyDescent="0.25">
      <c r="A149" s="4">
        <f>IF('True_Odds_Calculator_2-way'!A150="","",'True_Odds_Calculator_2-way'!A150)</f>
        <v>2.4700000000000002</v>
      </c>
      <c r="B149" s="4">
        <f>IF('True_Odds_Calculator_2-way'!B150="","",'True_Odds_Calculator_2-way'!B150)</f>
        <v>1.6</v>
      </c>
      <c r="C149" s="4">
        <f t="shared" si="22"/>
        <v>0.40485829959514169</v>
      </c>
      <c r="D149">
        <f t="shared" si="23"/>
        <v>0.625</v>
      </c>
      <c r="E149">
        <f t="shared" si="24"/>
        <v>2.9858299595141746E-2</v>
      </c>
      <c r="F149">
        <f t="shared" si="25"/>
        <v>-0.22317813765182182</v>
      </c>
      <c r="G149">
        <v>0</v>
      </c>
      <c r="H149">
        <f t="shared" si="26"/>
        <v>0.25303643724696356</v>
      </c>
      <c r="I149">
        <f t="shared" si="27"/>
        <v>-1.0647942749999</v>
      </c>
      <c r="J149">
        <f t="shared" si="28"/>
        <v>1.0647942749999</v>
      </c>
      <c r="K149">
        <f t="shared" si="29"/>
        <v>0.38982592017231221</v>
      </c>
      <c r="L149">
        <f t="shared" si="30"/>
        <v>0.61017407982768768</v>
      </c>
      <c r="M149">
        <f t="shared" si="31"/>
        <v>2.5652475842498532</v>
      </c>
      <c r="N149">
        <f t="shared" si="32"/>
        <v>1.6388765649999402</v>
      </c>
    </row>
    <row r="150" spans="1:14" x14ac:dyDescent="0.25">
      <c r="A150" s="4">
        <f>IF('True_Odds_Calculator_2-way'!A151="","",'True_Odds_Calculator_2-way'!A151)</f>
        <v>2.35</v>
      </c>
      <c r="B150" s="4">
        <f>IF('True_Odds_Calculator_2-way'!B151="","",'True_Odds_Calculator_2-way'!B151)</f>
        <v>1.66</v>
      </c>
      <c r="C150" s="4">
        <f t="shared" si="22"/>
        <v>0.42553191489361702</v>
      </c>
      <c r="D150">
        <f t="shared" si="23"/>
        <v>0.60240963855421692</v>
      </c>
      <c r="E150">
        <f t="shared" si="24"/>
        <v>2.7941553447834E-2</v>
      </c>
      <c r="F150">
        <f t="shared" si="25"/>
        <v>-0.22840297359651363</v>
      </c>
      <c r="G150">
        <v>0</v>
      </c>
      <c r="H150">
        <f t="shared" si="26"/>
        <v>0.25634452704434763</v>
      </c>
      <c r="I150">
        <f t="shared" si="27"/>
        <v>-1.0594028769395474</v>
      </c>
      <c r="J150">
        <f t="shared" si="28"/>
        <v>1.0594028769395474</v>
      </c>
      <c r="K150">
        <f t="shared" si="29"/>
        <v>0.41148980196106721</v>
      </c>
      <c r="L150">
        <f t="shared" si="30"/>
        <v>0.58851019803893267</v>
      </c>
      <c r="M150">
        <f t="shared" si="31"/>
        <v>2.4301938838683887</v>
      </c>
      <c r="N150">
        <f t="shared" si="32"/>
        <v>1.6992058987801013</v>
      </c>
    </row>
    <row r="151" spans="1:14" x14ac:dyDescent="0.25">
      <c r="A151" s="4">
        <f>IF('True_Odds_Calculator_2-way'!A152="","",'True_Odds_Calculator_2-way'!A152)</f>
        <v>1.88</v>
      </c>
      <c r="B151" s="4">
        <f>IF('True_Odds_Calculator_2-way'!B152="","",'True_Odds_Calculator_2-way'!B152)</f>
        <v>2.0299999999999998</v>
      </c>
      <c r="C151" s="4">
        <f t="shared" si="22"/>
        <v>0.53191489361702127</v>
      </c>
      <c r="D151">
        <f t="shared" si="23"/>
        <v>0.49261083743842371</v>
      </c>
      <c r="E151">
        <f t="shared" si="24"/>
        <v>2.4525731055444977E-2</v>
      </c>
      <c r="F151">
        <f t="shared" si="25"/>
        <v>-0.23750131013520592</v>
      </c>
      <c r="G151">
        <v>0</v>
      </c>
      <c r="H151">
        <f t="shared" si="26"/>
        <v>0.2620270411906509</v>
      </c>
      <c r="I151">
        <f t="shared" si="27"/>
        <v>-1.0503645397539194</v>
      </c>
      <c r="J151">
        <f t="shared" si="28"/>
        <v>1.0503645397539194</v>
      </c>
      <c r="K151">
        <f t="shared" si="29"/>
        <v>0.51966387444698414</v>
      </c>
      <c r="L151">
        <f t="shared" si="30"/>
        <v>0.48033612555301569</v>
      </c>
      <c r="M151">
        <f t="shared" si="31"/>
        <v>1.9243207949834495</v>
      </c>
      <c r="N151">
        <f t="shared" si="32"/>
        <v>2.081875475946537</v>
      </c>
    </row>
    <row r="152" spans="1:14" x14ac:dyDescent="0.25">
      <c r="A152" s="4">
        <f>IF('True_Odds_Calculator_2-way'!A153="","",'True_Odds_Calculator_2-way'!A153)</f>
        <v>1.9</v>
      </c>
      <c r="B152" s="4">
        <f>IF('True_Odds_Calculator_2-way'!B153="","",'True_Odds_Calculator_2-way'!B153)</f>
        <v>2.0099999999999998</v>
      </c>
      <c r="C152" s="4">
        <f t="shared" si="22"/>
        <v>0.52631578947368418</v>
      </c>
      <c r="D152">
        <f t="shared" si="23"/>
        <v>0.49751243781094534</v>
      </c>
      <c r="E152">
        <f t="shared" si="24"/>
        <v>2.3828227284629522E-2</v>
      </c>
      <c r="F152">
        <f t="shared" si="25"/>
        <v>-0.23802042419481539</v>
      </c>
      <c r="G152">
        <v>0</v>
      </c>
      <c r="H152">
        <f t="shared" si="26"/>
        <v>0.26184865147944492</v>
      </c>
      <c r="I152">
        <f t="shared" si="27"/>
        <v>-1.0488612925459211</v>
      </c>
      <c r="J152">
        <f t="shared" si="28"/>
        <v>1.0488612925459211</v>
      </c>
      <c r="K152">
        <f t="shared" si="29"/>
        <v>0.51440986432507074</v>
      </c>
      <c r="L152">
        <f t="shared" si="30"/>
        <v>0.48559013567492909</v>
      </c>
      <c r="M152">
        <f t="shared" si="31"/>
        <v>1.9439751632913294</v>
      </c>
      <c r="N152">
        <f t="shared" si="32"/>
        <v>2.0593499054713802</v>
      </c>
    </row>
    <row r="153" spans="1:14" x14ac:dyDescent="0.25">
      <c r="A153" s="4">
        <f>IF('True_Odds_Calculator_2-way'!A154="","",'True_Odds_Calculator_2-way'!A154)</f>
        <v>2.14</v>
      </c>
      <c r="B153" s="4">
        <f>IF('True_Odds_Calculator_2-way'!B154="","",'True_Odds_Calculator_2-way'!B154)</f>
        <v>1.69</v>
      </c>
      <c r="C153" s="4">
        <f t="shared" si="22"/>
        <v>0.46728971962616822</v>
      </c>
      <c r="D153">
        <f t="shared" si="23"/>
        <v>0.59171597633136097</v>
      </c>
      <c r="E153">
        <f t="shared" si="24"/>
        <v>5.9005695957529136E-2</v>
      </c>
      <c r="F153">
        <f t="shared" si="25"/>
        <v>-0.21749709672067685</v>
      </c>
      <c r="G153">
        <v>0</v>
      </c>
      <c r="H153">
        <f t="shared" si="26"/>
        <v>0.27650279267820604</v>
      </c>
      <c r="I153">
        <f t="shared" si="27"/>
        <v>-1.1275168191528973</v>
      </c>
      <c r="J153">
        <f t="shared" si="28"/>
        <v>1.1275168191528973</v>
      </c>
      <c r="K153">
        <f t="shared" si="29"/>
        <v>0.43756606654593105</v>
      </c>
      <c r="L153">
        <f t="shared" si="30"/>
        <v>0.56243393345406889</v>
      </c>
      <c r="M153">
        <f t="shared" si="31"/>
        <v>2.2853691738343027</v>
      </c>
      <c r="N153">
        <f t="shared" si="32"/>
        <v>1.7779866052154993</v>
      </c>
    </row>
    <row r="154" spans="1:14" x14ac:dyDescent="0.25">
      <c r="A154" s="4">
        <f>IF('True_Odds_Calculator_2-way'!A155="","",'True_Odds_Calculator_2-way'!A155)</f>
        <v>2.14</v>
      </c>
      <c r="B154" s="4">
        <f>IF('True_Odds_Calculator_2-way'!B155="","",'True_Odds_Calculator_2-way'!B155)</f>
        <v>1.7</v>
      </c>
      <c r="C154" s="4">
        <f t="shared" si="22"/>
        <v>0.46728971962616822</v>
      </c>
      <c r="D154">
        <f t="shared" si="23"/>
        <v>0.58823529411764708</v>
      </c>
      <c r="E154">
        <f t="shared" si="24"/>
        <v>5.5525013743815244E-2</v>
      </c>
      <c r="F154">
        <f t="shared" si="25"/>
        <v>-0.21935129191863667</v>
      </c>
      <c r="G154">
        <v>0</v>
      </c>
      <c r="H154">
        <f t="shared" si="26"/>
        <v>0.27487630566245191</v>
      </c>
      <c r="I154">
        <f t="shared" si="27"/>
        <v>-1.1194341570991124</v>
      </c>
      <c r="J154">
        <f t="shared" si="28"/>
        <v>1.1194341570991124</v>
      </c>
      <c r="K154">
        <f t="shared" si="29"/>
        <v>0.43933740310248132</v>
      </c>
      <c r="L154">
        <f t="shared" si="30"/>
        <v>0.56066259689751863</v>
      </c>
      <c r="M154">
        <f t="shared" si="31"/>
        <v>2.2761549390929883</v>
      </c>
      <c r="N154">
        <f t="shared" si="32"/>
        <v>1.783603909969379</v>
      </c>
    </row>
    <row r="155" spans="1:14" x14ac:dyDescent="0.25">
      <c r="A155" s="4">
        <f>IF('True_Odds_Calculator_2-way'!A156="","",'True_Odds_Calculator_2-way'!A156)</f>
        <v>2.5499999999999998</v>
      </c>
      <c r="B155" s="4">
        <f>IF('True_Odds_Calculator_2-way'!B156="","",'True_Odds_Calculator_2-way'!B156)</f>
        <v>1.51</v>
      </c>
      <c r="C155" s="4">
        <f t="shared" si="22"/>
        <v>0.39215686274509809</v>
      </c>
      <c r="D155">
        <f t="shared" si="23"/>
        <v>0.66225165562913912</v>
      </c>
      <c r="E155">
        <f t="shared" si="24"/>
        <v>5.4408518374237325E-2</v>
      </c>
      <c r="F155">
        <f t="shared" si="25"/>
        <v>-0.20529801324503294</v>
      </c>
      <c r="G155">
        <v>0</v>
      </c>
      <c r="H155">
        <f t="shared" si="26"/>
        <v>0.25970653161927026</v>
      </c>
      <c r="I155">
        <f t="shared" si="27"/>
        <v>-1.1247320293685135</v>
      </c>
      <c r="J155">
        <f t="shared" si="28"/>
        <v>1.1247320293685135</v>
      </c>
      <c r="K155">
        <f t="shared" si="29"/>
        <v>0.36451987424597038</v>
      </c>
      <c r="L155">
        <f t="shared" si="30"/>
        <v>0.63548012575402946</v>
      </c>
      <c r="M155">
        <f t="shared" si="31"/>
        <v>2.7433346455211955</v>
      </c>
      <c r="N155">
        <f t="shared" si="32"/>
        <v>1.5736133349779415</v>
      </c>
    </row>
    <row r="156" spans="1:14" x14ac:dyDescent="0.25">
      <c r="A156" s="4">
        <f>IF('True_Odds_Calculator_2-way'!A157="","",'True_Odds_Calculator_2-way'!A157)</f>
        <v>2.2599999999999998</v>
      </c>
      <c r="B156" s="4">
        <f>IF('True_Odds_Calculator_2-way'!B157="","",'True_Odds_Calculator_2-way'!B157)</f>
        <v>1.63</v>
      </c>
      <c r="C156" s="4">
        <f t="shared" si="22"/>
        <v>0.44247787610619471</v>
      </c>
      <c r="D156">
        <f t="shared" si="23"/>
        <v>0.61349693251533743</v>
      </c>
      <c r="E156">
        <f t="shared" si="24"/>
        <v>5.5974808621532146E-2</v>
      </c>
      <c r="F156">
        <f t="shared" si="25"/>
        <v>-0.21548401107551984</v>
      </c>
      <c r="G156">
        <v>0</v>
      </c>
      <c r="H156">
        <f t="shared" si="26"/>
        <v>0.27145881969705199</v>
      </c>
      <c r="I156">
        <f t="shared" si="27"/>
        <v>-1.122391716169123</v>
      </c>
      <c r="J156">
        <f t="shared" si="28"/>
        <v>1.122391716169123</v>
      </c>
      <c r="K156">
        <f t="shared" si="29"/>
        <v>0.41421356237309503</v>
      </c>
      <c r="L156">
        <f t="shared" si="30"/>
        <v>0.58578643762690497</v>
      </c>
      <c r="M156">
        <f t="shared" si="31"/>
        <v>2.4142135623730949</v>
      </c>
      <c r="N156">
        <f t="shared" si="32"/>
        <v>1.7071067811865475</v>
      </c>
    </row>
    <row r="157" spans="1:14" x14ac:dyDescent="0.25">
      <c r="A157" s="4">
        <f>IF('True_Odds_Calculator_2-way'!A158="","",'True_Odds_Calculator_2-way'!A158)</f>
        <v>1.61</v>
      </c>
      <c r="B157" s="4">
        <f>IF('True_Odds_Calculator_2-way'!B158="","",'True_Odds_Calculator_2-way'!B158)</f>
        <v>2.46</v>
      </c>
      <c r="C157" s="4">
        <f t="shared" si="22"/>
        <v>0.6211180124223602</v>
      </c>
      <c r="D157">
        <f t="shared" si="23"/>
        <v>0.4065040650406504</v>
      </c>
      <c r="E157">
        <f t="shared" si="24"/>
        <v>2.7622077463010708E-2</v>
      </c>
      <c r="F157">
        <f t="shared" si="25"/>
        <v>-0.22486491945664788</v>
      </c>
      <c r="G157">
        <v>0</v>
      </c>
      <c r="H157">
        <f t="shared" si="26"/>
        <v>0.25248699691965859</v>
      </c>
      <c r="I157">
        <f t="shared" si="27"/>
        <v>-1.0596407579073908</v>
      </c>
      <c r="J157">
        <f t="shared" si="28"/>
        <v>1.0596407579073908</v>
      </c>
      <c r="K157">
        <f t="shared" si="29"/>
        <v>0.60739287177373846</v>
      </c>
      <c r="L157">
        <f t="shared" si="30"/>
        <v>0.39260712822626126</v>
      </c>
      <c r="M157">
        <f t="shared" si="31"/>
        <v>1.646380862323509</v>
      </c>
      <c r="N157">
        <f t="shared" si="32"/>
        <v>2.5470755065447905</v>
      </c>
    </row>
    <row r="158" spans="1:14" x14ac:dyDescent="0.25">
      <c r="A158" s="4">
        <f>IF('True_Odds_Calculator_2-way'!A159="","",'True_Odds_Calculator_2-way'!A159)</f>
        <v>1.66</v>
      </c>
      <c r="B158" s="4">
        <f>IF('True_Odds_Calculator_2-way'!B159="","",'True_Odds_Calculator_2-way'!B159)</f>
        <v>2.35</v>
      </c>
      <c r="C158" s="4">
        <f t="shared" si="22"/>
        <v>0.60240963855421692</v>
      </c>
      <c r="D158">
        <f t="shared" si="23"/>
        <v>0.42553191489361702</v>
      </c>
      <c r="E158">
        <f t="shared" si="24"/>
        <v>2.7941553447834E-2</v>
      </c>
      <c r="F158">
        <f t="shared" si="25"/>
        <v>-0.22840297359651363</v>
      </c>
      <c r="G158">
        <v>0</v>
      </c>
      <c r="H158">
        <f t="shared" si="26"/>
        <v>0.25634452704434763</v>
      </c>
      <c r="I158">
        <f t="shared" si="27"/>
        <v>-1.0594028769395474</v>
      </c>
      <c r="J158">
        <f t="shared" si="28"/>
        <v>1.0594028769395474</v>
      </c>
      <c r="K158">
        <f t="shared" si="29"/>
        <v>0.58851019803893267</v>
      </c>
      <c r="L158">
        <f t="shared" si="30"/>
        <v>0.41148980196106721</v>
      </c>
      <c r="M158">
        <f t="shared" si="31"/>
        <v>1.6992058987801013</v>
      </c>
      <c r="N158">
        <f t="shared" si="32"/>
        <v>2.4301938838683887</v>
      </c>
    </row>
    <row r="159" spans="1:14" x14ac:dyDescent="0.25">
      <c r="A159" s="4">
        <f>IF('True_Odds_Calculator_2-way'!A160="","",'True_Odds_Calculator_2-way'!A160)</f>
        <v>1.59</v>
      </c>
      <c r="B159" s="4">
        <f>IF('True_Odds_Calculator_2-way'!B160="","",'True_Odds_Calculator_2-way'!B160)</f>
        <v>2.5</v>
      </c>
      <c r="C159" s="4">
        <f t="shared" si="22"/>
        <v>0.62893081761006286</v>
      </c>
      <c r="D159">
        <f t="shared" si="23"/>
        <v>0.4</v>
      </c>
      <c r="E159">
        <f t="shared" si="24"/>
        <v>2.8930817610062887E-2</v>
      </c>
      <c r="F159">
        <f t="shared" si="25"/>
        <v>-0.22264150943396221</v>
      </c>
      <c r="G159">
        <v>0</v>
      </c>
      <c r="H159">
        <f t="shared" si="26"/>
        <v>0.25157232704402516</v>
      </c>
      <c r="I159">
        <f t="shared" si="27"/>
        <v>-1.0629880069054678</v>
      </c>
      <c r="J159">
        <f t="shared" si="28"/>
        <v>1.0629880069054678</v>
      </c>
      <c r="K159">
        <f t="shared" si="29"/>
        <v>0.61456660866885815</v>
      </c>
      <c r="L159">
        <f t="shared" si="30"/>
        <v>0.38543339133114163</v>
      </c>
      <c r="M159">
        <f t="shared" si="31"/>
        <v>1.6271629240742262</v>
      </c>
      <c r="N159">
        <f t="shared" si="32"/>
        <v>2.594482010358202</v>
      </c>
    </row>
    <row r="160" spans="1:14" x14ac:dyDescent="0.25">
      <c r="A160" s="4">
        <f>IF('True_Odds_Calculator_2-way'!A161="","",'True_Odds_Calculator_2-way'!A161)</f>
        <v>1.92</v>
      </c>
      <c r="B160" s="4">
        <f>IF('True_Odds_Calculator_2-way'!B161="","",'True_Odds_Calculator_2-way'!B161)</f>
        <v>1.99</v>
      </c>
      <c r="C160" s="4">
        <f t="shared" si="22"/>
        <v>0.52083333333333337</v>
      </c>
      <c r="D160">
        <f t="shared" si="23"/>
        <v>0.50251256281407031</v>
      </c>
      <c r="E160">
        <f t="shared" si="24"/>
        <v>2.3345896147403788E-2</v>
      </c>
      <c r="F160">
        <f t="shared" si="25"/>
        <v>-0.2383793969849245</v>
      </c>
      <c r="G160">
        <v>0</v>
      </c>
      <c r="H160">
        <f t="shared" si="26"/>
        <v>0.26172529313232828</v>
      </c>
      <c r="I160">
        <f t="shared" si="27"/>
        <v>-1.0478243557698861</v>
      </c>
      <c r="J160">
        <f t="shared" si="28"/>
        <v>1.0478243557698861</v>
      </c>
      <c r="K160">
        <f t="shared" si="29"/>
        <v>0.50916538235411457</v>
      </c>
      <c r="L160">
        <f t="shared" si="30"/>
        <v>0.49083461764588526</v>
      </c>
      <c r="M160">
        <f t="shared" si="31"/>
        <v>1.9639984073082948</v>
      </c>
      <c r="N160">
        <f t="shared" si="32"/>
        <v>2.0373461122121879</v>
      </c>
    </row>
    <row r="161" spans="1:14" x14ac:dyDescent="0.25">
      <c r="A161" s="4">
        <f>IF('True_Odds_Calculator_2-way'!A162="","",'True_Odds_Calculator_2-way'!A162)</f>
        <v>1.74</v>
      </c>
      <c r="B161" s="4">
        <f>IF('True_Odds_Calculator_2-way'!B162="","",'True_Odds_Calculator_2-way'!B162)</f>
        <v>2.21</v>
      </c>
      <c r="C161" s="4">
        <f t="shared" si="22"/>
        <v>0.57471264367816088</v>
      </c>
      <c r="D161">
        <f t="shared" si="23"/>
        <v>0.45248868778280543</v>
      </c>
      <c r="E161">
        <f t="shared" si="24"/>
        <v>2.720133146096626E-2</v>
      </c>
      <c r="F161">
        <f t="shared" si="25"/>
        <v>-0.23284963852915186</v>
      </c>
      <c r="G161">
        <v>0</v>
      </c>
      <c r="H161">
        <f t="shared" si="26"/>
        <v>0.26005096999011806</v>
      </c>
      <c r="I161">
        <f t="shared" si="27"/>
        <v>-1.0567967158529021</v>
      </c>
      <c r="J161">
        <f t="shared" si="28"/>
        <v>1.0567967158529021</v>
      </c>
      <c r="K161">
        <f t="shared" si="29"/>
        <v>0.56115791622406608</v>
      </c>
      <c r="L161">
        <f t="shared" si="30"/>
        <v>0.43884208377593403</v>
      </c>
      <c r="M161">
        <f t="shared" si="31"/>
        <v>1.7820295697311479</v>
      </c>
      <c r="N161">
        <f t="shared" si="32"/>
        <v>2.2787240261820116</v>
      </c>
    </row>
    <row r="162" spans="1:14" x14ac:dyDescent="0.25">
      <c r="A162" s="4">
        <f>IF('True_Odds_Calculator_2-way'!A163="","",'True_Odds_Calculator_2-way'!A163)</f>
        <v>1.51</v>
      </c>
      <c r="B162" s="4">
        <f>IF('True_Odds_Calculator_2-way'!B163="","",'True_Odds_Calculator_2-way'!B163)</f>
        <v>2.66</v>
      </c>
      <c r="C162" s="4">
        <f t="shared" si="22"/>
        <v>0.66225165562913912</v>
      </c>
      <c r="D162">
        <f t="shared" si="23"/>
        <v>0.37593984962406013</v>
      </c>
      <c r="E162">
        <f t="shared" si="24"/>
        <v>3.8191505253199143E-2</v>
      </c>
      <c r="F162">
        <f t="shared" si="25"/>
        <v>-0.21077528257730427</v>
      </c>
      <c r="G162">
        <v>0</v>
      </c>
      <c r="H162">
        <f t="shared" si="26"/>
        <v>0.24896678783050341</v>
      </c>
      <c r="I162">
        <f t="shared" si="27"/>
        <v>-1.0868281233544477</v>
      </c>
      <c r="J162">
        <f t="shared" si="28"/>
        <v>1.0868281233544477</v>
      </c>
      <c r="K162">
        <f t="shared" si="29"/>
        <v>0.64338374849402136</v>
      </c>
      <c r="L162">
        <f t="shared" si="30"/>
        <v>0.35661625150597864</v>
      </c>
      <c r="M162">
        <f t="shared" si="31"/>
        <v>1.5542823429107684</v>
      </c>
      <c r="N162">
        <f t="shared" si="32"/>
        <v>2.8041346847683837</v>
      </c>
    </row>
    <row r="163" spans="1:14" x14ac:dyDescent="0.25">
      <c r="A163" s="4">
        <f>IF('True_Odds_Calculator_2-way'!A164="","",'True_Odds_Calculator_2-way'!A164)</f>
        <v>2.15</v>
      </c>
      <c r="B163" s="4">
        <f>IF('True_Odds_Calculator_2-way'!B164="","",'True_Odds_Calculator_2-way'!B164)</f>
        <v>1.76</v>
      </c>
      <c r="C163" s="4">
        <f t="shared" si="22"/>
        <v>0.46511627906976744</v>
      </c>
      <c r="D163">
        <f t="shared" si="23"/>
        <v>0.56818181818181823</v>
      </c>
      <c r="E163">
        <f t="shared" si="24"/>
        <v>3.3298097251585723E-2</v>
      </c>
      <c r="F163">
        <f t="shared" si="25"/>
        <v>-0.23097251585623668</v>
      </c>
      <c r="G163">
        <v>0</v>
      </c>
      <c r="H163">
        <f t="shared" si="26"/>
        <v>0.26427061310782241</v>
      </c>
      <c r="I163">
        <f t="shared" si="27"/>
        <v>-1.0696563746013956</v>
      </c>
      <c r="J163">
        <f t="shared" si="28"/>
        <v>1.0696563746013956</v>
      </c>
      <c r="K163">
        <f t="shared" si="29"/>
        <v>0.44840941385030625</v>
      </c>
      <c r="L163">
        <f t="shared" si="30"/>
        <v>0.5515905861496937</v>
      </c>
      <c r="M163">
        <f t="shared" si="31"/>
        <v>2.2301048307916052</v>
      </c>
      <c r="N163">
        <f t="shared" si="32"/>
        <v>1.8129388446970602</v>
      </c>
    </row>
    <row r="164" spans="1:14" x14ac:dyDescent="0.25">
      <c r="A164" s="4">
        <f>IF('True_Odds_Calculator_2-way'!A165="","",'True_Odds_Calculator_2-way'!A165)</f>
        <v>2.0099999999999998</v>
      </c>
      <c r="B164" s="4">
        <f>IF('True_Odds_Calculator_2-way'!B165="","",'True_Odds_Calculator_2-way'!B165)</f>
        <v>1.88</v>
      </c>
      <c r="C164" s="4">
        <f t="shared" si="22"/>
        <v>0.49751243781094534</v>
      </c>
      <c r="D164">
        <f t="shared" si="23"/>
        <v>0.53191489361702127</v>
      </c>
      <c r="E164">
        <f t="shared" si="24"/>
        <v>2.9427331427966497E-2</v>
      </c>
      <c r="F164">
        <f t="shared" si="25"/>
        <v>-0.23520694400338749</v>
      </c>
      <c r="G164">
        <v>0</v>
      </c>
      <c r="H164">
        <f t="shared" si="26"/>
        <v>0.26463427543135393</v>
      </c>
      <c r="I164">
        <f t="shared" si="27"/>
        <v>-1.060713208766217</v>
      </c>
      <c r="J164">
        <f t="shared" si="28"/>
        <v>1.060713208766217</v>
      </c>
      <c r="K164">
        <f t="shared" si="29"/>
        <v>0.48278384578010813</v>
      </c>
      <c r="L164">
        <f t="shared" si="30"/>
        <v>0.5172161542198922</v>
      </c>
      <c r="M164">
        <f t="shared" si="31"/>
        <v>2.0713203408538785</v>
      </c>
      <c r="N164">
        <f t="shared" si="32"/>
        <v>1.9334276237142709</v>
      </c>
    </row>
    <row r="165" spans="1:14" x14ac:dyDescent="0.25">
      <c r="A165" s="4">
        <f>IF('True_Odds_Calculator_2-way'!A166="","",'True_Odds_Calculator_2-way'!A166)</f>
        <v>2.09</v>
      </c>
      <c r="B165" s="4">
        <f>IF('True_Odds_Calculator_2-way'!B166="","",'True_Odds_Calculator_2-way'!B166)</f>
        <v>1.82</v>
      </c>
      <c r="C165" s="4">
        <f t="shared" si="22"/>
        <v>0.47846889952153115</v>
      </c>
      <c r="D165">
        <f t="shared" si="23"/>
        <v>0.54945054945054939</v>
      </c>
      <c r="E165">
        <f t="shared" si="24"/>
        <v>2.7919448972080652E-2</v>
      </c>
      <c r="F165">
        <f t="shared" si="25"/>
        <v>-0.23497555076502441</v>
      </c>
      <c r="G165">
        <v>0</v>
      </c>
      <c r="H165">
        <f t="shared" si="26"/>
        <v>0.26289499973710501</v>
      </c>
      <c r="I165">
        <f t="shared" si="27"/>
        <v>-1.0577421839157299</v>
      </c>
      <c r="J165">
        <f t="shared" si="28"/>
        <v>1.0577421839157299</v>
      </c>
      <c r="K165">
        <f t="shared" si="29"/>
        <v>0.46448134808844194</v>
      </c>
      <c r="L165">
        <f t="shared" si="30"/>
        <v>0.53551865191155801</v>
      </c>
      <c r="M165">
        <f t="shared" si="31"/>
        <v>2.1529389804681456</v>
      </c>
      <c r="N165">
        <f t="shared" si="32"/>
        <v>1.8673485908108987</v>
      </c>
    </row>
    <row r="166" spans="1:14" x14ac:dyDescent="0.25">
      <c r="A166" s="4">
        <f>IF('True_Odds_Calculator_2-way'!A167="","",'True_Odds_Calculator_2-way'!A167)</f>
        <v>2.1</v>
      </c>
      <c r="B166" s="4">
        <f>IF('True_Odds_Calculator_2-way'!B167="","",'True_Odds_Calculator_2-way'!B167)</f>
        <v>1.79</v>
      </c>
      <c r="C166" s="4">
        <f t="shared" si="22"/>
        <v>0.47619047619047616</v>
      </c>
      <c r="D166">
        <f t="shared" si="23"/>
        <v>0.55865921787709494</v>
      </c>
      <c r="E166">
        <f t="shared" si="24"/>
        <v>3.4849694067571102E-2</v>
      </c>
      <c r="F166">
        <f t="shared" si="25"/>
        <v>-0.2311785049215217</v>
      </c>
      <c r="G166">
        <v>0</v>
      </c>
      <c r="H166">
        <f t="shared" si="26"/>
        <v>0.2660281989890928</v>
      </c>
      <c r="I166">
        <f t="shared" si="27"/>
        <v>-1.072729223145815</v>
      </c>
      <c r="J166">
        <f t="shared" si="28"/>
        <v>1.072729223145815</v>
      </c>
      <c r="K166">
        <f t="shared" si="29"/>
        <v>0.4587151448829464</v>
      </c>
      <c r="L166">
        <f t="shared" si="30"/>
        <v>0.5412848551170536</v>
      </c>
      <c r="M166">
        <f t="shared" si="31"/>
        <v>2.1800021454603971</v>
      </c>
      <c r="N166">
        <f t="shared" si="32"/>
        <v>1.8474560862851939</v>
      </c>
    </row>
    <row r="167" spans="1:14" x14ac:dyDescent="0.25">
      <c r="A167" s="4">
        <f>IF('True_Odds_Calculator_2-way'!A168="","",'True_Odds_Calculator_2-way'!A168)</f>
        <v>1.68</v>
      </c>
      <c r="B167" s="4">
        <f>IF('True_Odds_Calculator_2-way'!B168="","",'True_Odds_Calculator_2-way'!B168)</f>
        <v>2.23</v>
      </c>
      <c r="C167" s="4">
        <f t="shared" si="22"/>
        <v>0.59523809523809523</v>
      </c>
      <c r="D167">
        <f t="shared" si="23"/>
        <v>0.44843049327354262</v>
      </c>
      <c r="E167">
        <f t="shared" si="24"/>
        <v>4.3668588511637907E-2</v>
      </c>
      <c r="F167">
        <f t="shared" si="25"/>
        <v>-0.22325432415118507</v>
      </c>
      <c r="G167">
        <v>0</v>
      </c>
      <c r="H167">
        <f t="shared" si="26"/>
        <v>0.26692291266282298</v>
      </c>
      <c r="I167">
        <f t="shared" si="27"/>
        <v>-1.0934350421017387</v>
      </c>
      <c r="J167">
        <f t="shared" si="28"/>
        <v>1.0934350421017387</v>
      </c>
      <c r="K167">
        <f t="shared" si="29"/>
        <v>0.57354714688382902</v>
      </c>
      <c r="L167">
        <f t="shared" si="30"/>
        <v>0.42645285311617104</v>
      </c>
      <c r="M167">
        <f t="shared" si="31"/>
        <v>1.743535828629182</v>
      </c>
      <c r="N167">
        <f t="shared" si="32"/>
        <v>2.3449251017851385</v>
      </c>
    </row>
    <row r="168" spans="1:14" x14ac:dyDescent="0.25">
      <c r="A168" s="4">
        <f>IF('True_Odds_Calculator_2-way'!A169="","",'True_Odds_Calculator_2-way'!A169)</f>
        <v>1.52</v>
      </c>
      <c r="B168" s="4">
        <f>IF('True_Odds_Calculator_2-way'!B169="","",'True_Odds_Calculator_2-way'!B169)</f>
        <v>2.66</v>
      </c>
      <c r="C168" s="4">
        <f t="shared" si="22"/>
        <v>0.65789473684210531</v>
      </c>
      <c r="D168">
        <f t="shared" si="23"/>
        <v>0.37593984962406013</v>
      </c>
      <c r="E168">
        <f t="shared" si="24"/>
        <v>3.383458646616555E-2</v>
      </c>
      <c r="F168">
        <f t="shared" si="25"/>
        <v>-0.21349426197071608</v>
      </c>
      <c r="G168">
        <v>0</v>
      </c>
      <c r="H168">
        <f t="shared" si="26"/>
        <v>0.24732884843688169</v>
      </c>
      <c r="I168">
        <f t="shared" si="27"/>
        <v>-1.0763271222740445</v>
      </c>
      <c r="J168">
        <f t="shared" si="28"/>
        <v>1.0763271222740445</v>
      </c>
      <c r="K168">
        <f t="shared" si="29"/>
        <v>0.64115300706407474</v>
      </c>
      <c r="L168">
        <f t="shared" si="30"/>
        <v>0.35884699293592515</v>
      </c>
      <c r="M168">
        <f t="shared" si="31"/>
        <v>1.559690103582503</v>
      </c>
      <c r="N168">
        <f t="shared" si="32"/>
        <v>2.7867030229749132</v>
      </c>
    </row>
    <row r="169" spans="1:14" x14ac:dyDescent="0.25">
      <c r="A169" s="4">
        <f>IF('True_Odds_Calculator_2-way'!A170="","",'True_Odds_Calculator_2-way'!A170)</f>
        <v>1.87</v>
      </c>
      <c r="B169" s="4">
        <f>IF('True_Odds_Calculator_2-way'!B170="","",'True_Odds_Calculator_2-way'!B170)</f>
        <v>2.02</v>
      </c>
      <c r="C169" s="4">
        <f t="shared" si="22"/>
        <v>0.53475935828876997</v>
      </c>
      <c r="D169">
        <f t="shared" si="23"/>
        <v>0.49504950495049505</v>
      </c>
      <c r="E169">
        <f t="shared" si="24"/>
        <v>2.9808863239265015E-2</v>
      </c>
      <c r="F169">
        <f t="shared" si="25"/>
        <v>-0.23492349234923493</v>
      </c>
      <c r="G169">
        <v>0</v>
      </c>
      <c r="H169">
        <f t="shared" si="26"/>
        <v>0.2647323555885</v>
      </c>
      <c r="I169">
        <f t="shared" si="27"/>
        <v>-1.0615495921641367</v>
      </c>
      <c r="J169">
        <f t="shared" si="28"/>
        <v>1.0615495921641367</v>
      </c>
      <c r="K169">
        <f t="shared" si="29"/>
        <v>0.51987261275696728</v>
      </c>
      <c r="L169">
        <f t="shared" si="30"/>
        <v>0.48012738724303272</v>
      </c>
      <c r="M169">
        <f t="shared" si="31"/>
        <v>1.9235481451827992</v>
      </c>
      <c r="N169">
        <f t="shared" si="32"/>
        <v>2.0827805840074194</v>
      </c>
    </row>
    <row r="170" spans="1:14" x14ac:dyDescent="0.25">
      <c r="A170" s="4">
        <f>IF('True_Odds_Calculator_2-way'!A171="","",'True_Odds_Calculator_2-way'!A171)</f>
        <v>1.75</v>
      </c>
      <c r="B170" s="4">
        <f>IF('True_Odds_Calculator_2-way'!B171="","",'True_Odds_Calculator_2-way'!B171)</f>
        <v>2.17</v>
      </c>
      <c r="C170" s="4">
        <f t="shared" si="22"/>
        <v>0.5714285714285714</v>
      </c>
      <c r="D170">
        <f t="shared" si="23"/>
        <v>0.46082949308755761</v>
      </c>
      <c r="E170">
        <f t="shared" si="24"/>
        <v>3.2258064516129004E-2</v>
      </c>
      <c r="F170">
        <f t="shared" si="25"/>
        <v>-0.23107307439104674</v>
      </c>
      <c r="G170">
        <v>0</v>
      </c>
      <c r="H170">
        <f t="shared" si="26"/>
        <v>0.26333113890717574</v>
      </c>
      <c r="I170">
        <f t="shared" si="27"/>
        <v>-1.0675210253672476</v>
      </c>
      <c r="J170">
        <f t="shared" si="28"/>
        <v>1.0675210253672476</v>
      </c>
      <c r="K170">
        <f t="shared" si="29"/>
        <v>0.55535785771485779</v>
      </c>
      <c r="L170">
        <f t="shared" si="30"/>
        <v>0.44464214228514221</v>
      </c>
      <c r="M170">
        <f t="shared" si="31"/>
        <v>1.8006407690254356</v>
      </c>
      <c r="N170">
        <f t="shared" si="32"/>
        <v>2.2489995996796797</v>
      </c>
    </row>
    <row r="171" spans="1:14" x14ac:dyDescent="0.25">
      <c r="A171" s="4">
        <f>IF('True_Odds_Calculator_2-way'!A172="","",'True_Odds_Calculator_2-way'!A172)</f>
        <v>2.1</v>
      </c>
      <c r="B171" s="4">
        <f>IF('True_Odds_Calculator_2-way'!B172="","",'True_Odds_Calculator_2-way'!B172)</f>
        <v>1.8</v>
      </c>
      <c r="C171" s="4">
        <f t="shared" si="22"/>
        <v>0.47619047619047616</v>
      </c>
      <c r="D171">
        <f t="shared" si="23"/>
        <v>0.55555555555555558</v>
      </c>
      <c r="E171">
        <f t="shared" si="24"/>
        <v>3.1746031746031633E-2</v>
      </c>
      <c r="F171">
        <f t="shared" si="25"/>
        <v>-0.2328042328042329</v>
      </c>
      <c r="G171">
        <v>0</v>
      </c>
      <c r="H171">
        <f t="shared" si="26"/>
        <v>0.26455026455026454</v>
      </c>
      <c r="I171">
        <f t="shared" si="27"/>
        <v>-1.066003581778052</v>
      </c>
      <c r="J171">
        <f t="shared" si="28"/>
        <v>1.066003581778052</v>
      </c>
      <c r="K171">
        <f t="shared" si="29"/>
        <v>0.46027717321561978</v>
      </c>
      <c r="L171">
        <f t="shared" si="30"/>
        <v>0.53972282678438044</v>
      </c>
      <c r="M171">
        <f t="shared" si="31"/>
        <v>2.1726039399558572</v>
      </c>
      <c r="N171">
        <f t="shared" si="32"/>
        <v>1.8528028654224413</v>
      </c>
    </row>
    <row r="172" spans="1:14" x14ac:dyDescent="0.25">
      <c r="A172" s="4">
        <f>IF('True_Odds_Calculator_2-way'!A173="","",'True_Odds_Calculator_2-way'!A173)</f>
        <v>2.16</v>
      </c>
      <c r="B172" s="4">
        <f>IF('True_Odds_Calculator_2-way'!B173="","",'True_Odds_Calculator_2-way'!B173)</f>
        <v>1.76</v>
      </c>
      <c r="C172" s="4">
        <f t="shared" si="22"/>
        <v>0.46296296296296291</v>
      </c>
      <c r="D172">
        <f t="shared" si="23"/>
        <v>0.56818181818181823</v>
      </c>
      <c r="E172">
        <f t="shared" si="24"/>
        <v>3.1144781144781142E-2</v>
      </c>
      <c r="F172">
        <f t="shared" si="25"/>
        <v>-0.23190235690235683</v>
      </c>
      <c r="G172">
        <v>0</v>
      </c>
      <c r="H172">
        <f t="shared" si="26"/>
        <v>0.26304713804713803</v>
      </c>
      <c r="I172">
        <f t="shared" si="27"/>
        <v>-1.0650358071057626</v>
      </c>
      <c r="J172">
        <f t="shared" si="28"/>
        <v>1.0650358071057626</v>
      </c>
      <c r="K172">
        <f t="shared" si="29"/>
        <v>0.44733891886110039</v>
      </c>
      <c r="L172">
        <f t="shared" si="30"/>
        <v>0.55266108113889945</v>
      </c>
      <c r="M172">
        <f t="shared" si="31"/>
        <v>2.2354415362426847</v>
      </c>
      <c r="N172">
        <f t="shared" si="32"/>
        <v>1.8094272134003797</v>
      </c>
    </row>
    <row r="173" spans="1:14" x14ac:dyDescent="0.25">
      <c r="A173" s="4">
        <f>IF('True_Odds_Calculator_2-way'!A174="","",'True_Odds_Calculator_2-way'!A174)</f>
        <v>2.5099999999999998</v>
      </c>
      <c r="B173" s="4">
        <f>IF('True_Odds_Calculator_2-way'!B174="","",'True_Odds_Calculator_2-way'!B174)</f>
        <v>1.57</v>
      </c>
      <c r="C173" s="4">
        <f t="shared" si="22"/>
        <v>0.39840637450199207</v>
      </c>
      <c r="D173">
        <f t="shared" si="23"/>
        <v>0.63694267515923564</v>
      </c>
      <c r="E173">
        <f t="shared" si="24"/>
        <v>3.5349049661227649E-2</v>
      </c>
      <c r="F173">
        <f t="shared" si="25"/>
        <v>-0.21841297231456347</v>
      </c>
      <c r="G173">
        <v>0</v>
      </c>
      <c r="H173">
        <f t="shared" si="26"/>
        <v>0.25376202197579112</v>
      </c>
      <c r="I173">
        <f t="shared" si="27"/>
        <v>-1.0778891454484929</v>
      </c>
      <c r="J173">
        <f t="shared" si="28"/>
        <v>1.0778891454484929</v>
      </c>
      <c r="K173">
        <f t="shared" si="29"/>
        <v>0.3805736037101255</v>
      </c>
      <c r="L173">
        <f t="shared" si="30"/>
        <v>0.61942639628987439</v>
      </c>
      <c r="M173">
        <f t="shared" si="31"/>
        <v>2.6276126096272243</v>
      </c>
      <c r="N173">
        <f t="shared" si="32"/>
        <v>1.6143968129056414</v>
      </c>
    </row>
    <row r="174" spans="1:14" x14ac:dyDescent="0.25">
      <c r="A174" s="4">
        <f>IF('True_Odds_Calculator_2-way'!A175="","",'True_Odds_Calculator_2-way'!A175)</f>
        <v>1.45</v>
      </c>
      <c r="B174" s="4">
        <f>IF('True_Odds_Calculator_2-way'!B175="","",'True_Odds_Calculator_2-way'!B175)</f>
        <v>2.82</v>
      </c>
      <c r="C174" s="4">
        <f t="shared" si="22"/>
        <v>0.68965517241379315</v>
      </c>
      <c r="D174">
        <f t="shared" si="23"/>
        <v>0.3546099290780142</v>
      </c>
      <c r="E174">
        <f t="shared" si="24"/>
        <v>4.4265101491807402E-2</v>
      </c>
      <c r="F174">
        <f t="shared" si="25"/>
        <v>-0.20029347028613342</v>
      </c>
      <c r="G174">
        <v>0</v>
      </c>
      <c r="H174">
        <f t="shared" si="26"/>
        <v>0.24455857177794085</v>
      </c>
      <c r="I174">
        <f t="shared" si="27"/>
        <v>-1.1049892402196602</v>
      </c>
      <c r="J174">
        <f t="shared" si="28"/>
        <v>1.1049892402196602</v>
      </c>
      <c r="K174">
        <f t="shared" si="29"/>
        <v>0.66789329362050986</v>
      </c>
      <c r="L174">
        <f t="shared" si="30"/>
        <v>0.33210670637948997</v>
      </c>
      <c r="M174">
        <f t="shared" si="31"/>
        <v>1.4972451580988471</v>
      </c>
      <c r="N174">
        <f t="shared" si="32"/>
        <v>3.0110804171997816</v>
      </c>
    </row>
    <row r="175" spans="1:14" x14ac:dyDescent="0.25">
      <c r="A175" s="4">
        <f>IF('True_Odds_Calculator_2-way'!A176="","",'True_Odds_Calculator_2-way'!A176)</f>
        <v>2.2799999999999998</v>
      </c>
      <c r="B175" s="4">
        <f>IF('True_Odds_Calculator_2-way'!B176="","",'True_Odds_Calculator_2-way'!B176)</f>
        <v>1.68</v>
      </c>
      <c r="C175" s="4">
        <f t="shared" si="22"/>
        <v>0.43859649122807021</v>
      </c>
      <c r="D175">
        <f t="shared" si="23"/>
        <v>0.59523809523809523</v>
      </c>
      <c r="E175">
        <f t="shared" si="24"/>
        <v>3.383458646616555E-2</v>
      </c>
      <c r="F175">
        <f t="shared" si="25"/>
        <v>-0.2272347535505429</v>
      </c>
      <c r="G175">
        <v>0</v>
      </c>
      <c r="H175">
        <f t="shared" si="26"/>
        <v>0.26106934001670845</v>
      </c>
      <c r="I175">
        <f t="shared" si="27"/>
        <v>-1.0718661571406805</v>
      </c>
      <c r="J175">
        <f t="shared" si="28"/>
        <v>1.0718661571406805</v>
      </c>
      <c r="K175">
        <f t="shared" si="29"/>
        <v>0.42158717195874679</v>
      </c>
      <c r="L175">
        <f t="shared" si="30"/>
        <v>0.57841282804125305</v>
      </c>
      <c r="M175">
        <f t="shared" si="31"/>
        <v>2.3719886811400706</v>
      </c>
      <c r="N175">
        <f t="shared" si="32"/>
        <v>1.728868986855663</v>
      </c>
    </row>
    <row r="176" spans="1:14" x14ac:dyDescent="0.25">
      <c r="A176" s="4">
        <f>IF('True_Odds_Calculator_2-way'!A177="","",'True_Odds_Calculator_2-way'!A177)</f>
        <v>1.97</v>
      </c>
      <c r="B176" s="4">
        <f>IF('True_Odds_Calculator_2-way'!B177="","",'True_Odds_Calculator_2-way'!B177)</f>
        <v>1.83</v>
      </c>
      <c r="C176" s="4">
        <f t="shared" si="22"/>
        <v>0.50761421319796951</v>
      </c>
      <c r="D176">
        <f t="shared" si="23"/>
        <v>0.54644808743169393</v>
      </c>
      <c r="E176">
        <f t="shared" si="24"/>
        <v>5.406230062966344E-2</v>
      </c>
      <c r="F176">
        <f t="shared" si="25"/>
        <v>-0.22332251532551117</v>
      </c>
      <c r="G176">
        <v>0</v>
      </c>
      <c r="H176">
        <f t="shared" si="26"/>
        <v>0.27738481595517456</v>
      </c>
      <c r="I176">
        <f t="shared" si="27"/>
        <v>-1.114487204492616</v>
      </c>
      <c r="J176">
        <f t="shared" si="28"/>
        <v>1.114487204492616</v>
      </c>
      <c r="K176">
        <f t="shared" si="29"/>
        <v>0.48052605955003846</v>
      </c>
      <c r="L176">
        <f t="shared" si="30"/>
        <v>0.51947394044996165</v>
      </c>
      <c r="M176">
        <f t="shared" si="31"/>
        <v>2.0810525883578377</v>
      </c>
      <c r="N176">
        <f t="shared" si="32"/>
        <v>1.9250243797288713</v>
      </c>
    </row>
    <row r="177" spans="1:14" x14ac:dyDescent="0.25">
      <c r="A177" s="4">
        <f>IF('True_Odds_Calculator_2-way'!A178="","",'True_Odds_Calculator_2-way'!A178)</f>
        <v>2.4700000000000002</v>
      </c>
      <c r="B177" s="4">
        <f>IF('True_Odds_Calculator_2-way'!B178="","",'True_Odds_Calculator_2-way'!B178)</f>
        <v>1.61</v>
      </c>
      <c r="C177" s="4">
        <f t="shared" si="22"/>
        <v>0.40485829959514169</v>
      </c>
      <c r="D177">
        <f t="shared" si="23"/>
        <v>0.6211180124223602</v>
      </c>
      <c r="E177">
        <f t="shared" si="24"/>
        <v>2.5976312017501835E-2</v>
      </c>
      <c r="F177">
        <f t="shared" si="25"/>
        <v>-0.22548847033972907</v>
      </c>
      <c r="G177">
        <v>0</v>
      </c>
      <c r="H177">
        <f t="shared" si="26"/>
        <v>0.25146478235723085</v>
      </c>
      <c r="I177">
        <f t="shared" si="27"/>
        <v>-1.0560303870779608</v>
      </c>
      <c r="J177">
        <f t="shared" si="28"/>
        <v>1.0560303870779608</v>
      </c>
      <c r="K177">
        <f t="shared" si="29"/>
        <v>0.39179354429396263</v>
      </c>
      <c r="L177">
        <f t="shared" si="30"/>
        <v>0.60820645570603737</v>
      </c>
      <c r="M177">
        <f t="shared" si="31"/>
        <v>2.5523646690046027</v>
      </c>
      <c r="N177">
        <f t="shared" si="32"/>
        <v>1.6441785361175565</v>
      </c>
    </row>
    <row r="178" spans="1:14" x14ac:dyDescent="0.25">
      <c r="A178" s="4">
        <f>IF('True_Odds_Calculator_2-way'!A179="","",'True_Odds_Calculator_2-way'!A179)</f>
        <v>1.53</v>
      </c>
      <c r="B178" s="4">
        <f>IF('True_Odds_Calculator_2-way'!B179="","",'True_Odds_Calculator_2-way'!B179)</f>
        <v>2.68</v>
      </c>
      <c r="C178" s="4">
        <f t="shared" si="22"/>
        <v>0.65359477124183007</v>
      </c>
      <c r="D178">
        <f t="shared" si="23"/>
        <v>0.37313432835820892</v>
      </c>
      <c r="E178">
        <f t="shared" si="24"/>
        <v>2.6729099600038886E-2</v>
      </c>
      <c r="F178">
        <f t="shared" si="25"/>
        <v>-0.21714954638571859</v>
      </c>
      <c r="G178">
        <v>0</v>
      </c>
      <c r="H178">
        <f t="shared" si="26"/>
        <v>0.24387864598575748</v>
      </c>
      <c r="I178">
        <f t="shared" si="27"/>
        <v>-1.059759758498243</v>
      </c>
      <c r="J178">
        <f t="shared" si="28"/>
        <v>1.059759758498243</v>
      </c>
      <c r="K178">
        <f t="shared" si="29"/>
        <v>0.64033905307231687</v>
      </c>
      <c r="L178">
        <f t="shared" si="30"/>
        <v>0.35966094692768347</v>
      </c>
      <c r="M178">
        <f t="shared" si="31"/>
        <v>1.5616726720040683</v>
      </c>
      <c r="N178">
        <f t="shared" si="32"/>
        <v>2.7803963942770484</v>
      </c>
    </row>
    <row r="179" spans="1:14" x14ac:dyDescent="0.25">
      <c r="A179" s="4">
        <f>IF('True_Odds_Calculator_2-way'!A180="","",'True_Odds_Calculator_2-way'!A180)</f>
        <v>2.13</v>
      </c>
      <c r="B179" s="4">
        <f>IF('True_Odds_Calculator_2-way'!B180="","",'True_Odds_Calculator_2-way'!B180)</f>
        <v>1.79</v>
      </c>
      <c r="C179" s="4">
        <f t="shared" si="22"/>
        <v>0.46948356807511737</v>
      </c>
      <c r="D179">
        <f t="shared" si="23"/>
        <v>0.55865921787709494</v>
      </c>
      <c r="E179">
        <f t="shared" si="24"/>
        <v>2.8142785952212312E-2</v>
      </c>
      <c r="F179">
        <f t="shared" si="25"/>
        <v>-0.2341385369947806</v>
      </c>
      <c r="G179">
        <v>0</v>
      </c>
      <c r="H179">
        <f t="shared" si="26"/>
        <v>0.26228132294699291</v>
      </c>
      <c r="I179">
        <f t="shared" si="27"/>
        <v>-1.0583936671670078</v>
      </c>
      <c r="J179">
        <f t="shared" si="28"/>
        <v>1.0583936671670078</v>
      </c>
      <c r="K179">
        <f t="shared" si="29"/>
        <v>0.45537654905878816</v>
      </c>
      <c r="L179">
        <f t="shared" si="30"/>
        <v>0.5446234509412119</v>
      </c>
      <c r="M179">
        <f t="shared" si="31"/>
        <v>2.1959848438987186</v>
      </c>
      <c r="N179">
        <f t="shared" si="32"/>
        <v>1.8361309970619364</v>
      </c>
    </row>
    <row r="180" spans="1:14" x14ac:dyDescent="0.25">
      <c r="A180" s="4">
        <f>IF('True_Odds_Calculator_2-way'!A181="","",'True_Odds_Calculator_2-way'!A181)</f>
        <v>2.11</v>
      </c>
      <c r="B180" s="4">
        <f>IF('True_Odds_Calculator_2-way'!B181="","",'True_Odds_Calculator_2-way'!B181)</f>
        <v>1.8</v>
      </c>
      <c r="C180" s="4">
        <f t="shared" si="22"/>
        <v>0.47393364928909953</v>
      </c>
      <c r="D180">
        <f t="shared" si="23"/>
        <v>0.55555555555555558</v>
      </c>
      <c r="E180">
        <f t="shared" si="24"/>
        <v>2.9489204844655115E-2</v>
      </c>
      <c r="F180">
        <f t="shared" si="25"/>
        <v>-0.23380726698262244</v>
      </c>
      <c r="G180">
        <v>0</v>
      </c>
      <c r="H180">
        <f t="shared" si="26"/>
        <v>0.26329647182727756</v>
      </c>
      <c r="I180">
        <f t="shared" si="27"/>
        <v>-1.0611908999450221</v>
      </c>
      <c r="J180">
        <f t="shared" si="28"/>
        <v>1.0611908999450221</v>
      </c>
      <c r="K180">
        <f t="shared" si="29"/>
        <v>0.45915328758445073</v>
      </c>
      <c r="L180">
        <f t="shared" si="30"/>
        <v>0.54084671241554938</v>
      </c>
      <c r="M180">
        <f t="shared" si="31"/>
        <v>2.1779218989389744</v>
      </c>
      <c r="N180">
        <f t="shared" si="32"/>
        <v>1.8489527199560174</v>
      </c>
    </row>
    <row r="181" spans="1:14" x14ac:dyDescent="0.25">
      <c r="A181" s="4">
        <f>IF('True_Odds_Calculator_2-way'!A182="","",'True_Odds_Calculator_2-way'!A182)</f>
        <v>2.33</v>
      </c>
      <c r="B181" s="4">
        <f>IF('True_Odds_Calculator_2-way'!B182="","",'True_Odds_Calculator_2-way'!B182)</f>
        <v>1.67</v>
      </c>
      <c r="C181" s="4">
        <f t="shared" si="22"/>
        <v>0.42918454935622319</v>
      </c>
      <c r="D181">
        <f t="shared" si="23"/>
        <v>0.5988023952095809</v>
      </c>
      <c r="E181">
        <f t="shared" si="24"/>
        <v>2.7986944565804084E-2</v>
      </c>
      <c r="F181">
        <f t="shared" si="25"/>
        <v>-0.22900979157564694</v>
      </c>
      <c r="G181">
        <v>0</v>
      </c>
      <c r="H181">
        <f t="shared" si="26"/>
        <v>0.25699673614145102</v>
      </c>
      <c r="I181">
        <f t="shared" si="27"/>
        <v>-1.0593434317257451</v>
      </c>
      <c r="J181">
        <f t="shared" si="28"/>
        <v>1.0593434317257451</v>
      </c>
      <c r="K181">
        <f t="shared" si="29"/>
        <v>0.41512262425880503</v>
      </c>
      <c r="L181">
        <f t="shared" si="30"/>
        <v>0.58487737574119503</v>
      </c>
      <c r="M181">
        <f t="shared" si="31"/>
        <v>2.408926764195241</v>
      </c>
      <c r="N181">
        <f t="shared" si="32"/>
        <v>1.7097600992562489</v>
      </c>
    </row>
    <row r="182" spans="1:14" x14ac:dyDescent="0.25">
      <c r="A182" s="4">
        <f>IF('True_Odds_Calculator_2-way'!A183="","",'True_Odds_Calculator_2-way'!A183)</f>
        <v>2.66</v>
      </c>
      <c r="B182" s="4">
        <f>IF('True_Odds_Calculator_2-way'!B183="","",'True_Odds_Calculator_2-way'!B183)</f>
        <v>1.5</v>
      </c>
      <c r="C182" s="4">
        <f t="shared" si="22"/>
        <v>0.37593984962406013</v>
      </c>
      <c r="D182">
        <f t="shared" si="23"/>
        <v>0.66666666666666663</v>
      </c>
      <c r="E182">
        <f t="shared" si="24"/>
        <v>4.2606516290726759E-2</v>
      </c>
      <c r="F182">
        <f t="shared" si="25"/>
        <v>-0.20802005012531333</v>
      </c>
      <c r="G182">
        <v>0</v>
      </c>
      <c r="H182">
        <f t="shared" si="26"/>
        <v>0.25062656641604009</v>
      </c>
      <c r="I182">
        <f t="shared" si="27"/>
        <v>-1.0976425998969033</v>
      </c>
      <c r="J182">
        <f t="shared" si="28"/>
        <v>1.0976425998969033</v>
      </c>
      <c r="K182">
        <f t="shared" si="29"/>
        <v>0.35434772234002576</v>
      </c>
      <c r="L182">
        <f t="shared" si="30"/>
        <v>0.64565227765997424</v>
      </c>
      <c r="M182">
        <f t="shared" si="31"/>
        <v>2.8220867158288598</v>
      </c>
      <c r="N182">
        <f t="shared" si="32"/>
        <v>1.5488212999484516</v>
      </c>
    </row>
    <row r="183" spans="1:14" x14ac:dyDescent="0.25">
      <c r="A183" s="4">
        <f>IF('True_Odds_Calculator_2-way'!A184="","",'True_Odds_Calculator_2-way'!A184)</f>
        <v>2.54</v>
      </c>
      <c r="B183" s="4">
        <f>IF('True_Odds_Calculator_2-way'!B184="","",'True_Odds_Calculator_2-way'!B184)</f>
        <v>1.54</v>
      </c>
      <c r="C183" s="4">
        <f t="shared" si="22"/>
        <v>0.39370078740157477</v>
      </c>
      <c r="D183">
        <f t="shared" si="23"/>
        <v>0.64935064935064934</v>
      </c>
      <c r="E183">
        <f t="shared" si="24"/>
        <v>4.3051436752224115E-2</v>
      </c>
      <c r="F183">
        <f t="shared" si="25"/>
        <v>-0.21259842519685046</v>
      </c>
      <c r="G183">
        <v>0</v>
      </c>
      <c r="H183">
        <f t="shared" si="26"/>
        <v>0.25564986194907452</v>
      </c>
      <c r="I183">
        <f t="shared" si="27"/>
        <v>-1.0965861582662815</v>
      </c>
      <c r="J183">
        <f t="shared" si="28"/>
        <v>1.0965861582662815</v>
      </c>
      <c r="K183">
        <f t="shared" si="29"/>
        <v>0.3719210492142398</v>
      </c>
      <c r="L183">
        <f t="shared" si="30"/>
        <v>0.62807895078576026</v>
      </c>
      <c r="M183">
        <f t="shared" si="31"/>
        <v>2.6887426837300739</v>
      </c>
      <c r="N183">
        <f t="shared" si="32"/>
        <v>1.5921565254637919</v>
      </c>
    </row>
    <row r="184" spans="1:14" x14ac:dyDescent="0.25">
      <c r="A184" s="4">
        <f>IF('True_Odds_Calculator_2-way'!A185="","",'True_Odds_Calculator_2-way'!A185)</f>
        <v>2.7</v>
      </c>
      <c r="B184" s="4">
        <f>IF('True_Odds_Calculator_2-way'!B185="","",'True_Odds_Calculator_2-way'!B185)</f>
        <v>1.49</v>
      </c>
      <c r="C184" s="4">
        <f t="shared" si="22"/>
        <v>0.37037037037037035</v>
      </c>
      <c r="D184">
        <f t="shared" si="23"/>
        <v>0.67114093959731547</v>
      </c>
      <c r="E184">
        <f t="shared" si="24"/>
        <v>4.1511309967685817E-2</v>
      </c>
      <c r="F184">
        <f t="shared" si="25"/>
        <v>-0.20705940840169024</v>
      </c>
      <c r="G184">
        <v>0</v>
      </c>
      <c r="H184">
        <f t="shared" si="26"/>
        <v>0.24857071836937608</v>
      </c>
      <c r="I184">
        <f t="shared" si="27"/>
        <v>-1.0956642697819579</v>
      </c>
      <c r="J184">
        <f t="shared" si="28"/>
        <v>1.0956642697819579</v>
      </c>
      <c r="K184">
        <f t="shared" si="29"/>
        <v>0.34932920390774452</v>
      </c>
      <c r="L184">
        <f t="shared" si="30"/>
        <v>0.65067079609225564</v>
      </c>
      <c r="M184">
        <f t="shared" si="31"/>
        <v>2.8626292586293278</v>
      </c>
      <c r="N184">
        <f t="shared" si="32"/>
        <v>1.5368754921931591</v>
      </c>
    </row>
    <row r="185" spans="1:14" x14ac:dyDescent="0.25">
      <c r="A185" s="4">
        <f>IF('True_Odds_Calculator_2-way'!A186="","",'True_Odds_Calculator_2-way'!A186)</f>
        <v>2.72</v>
      </c>
      <c r="B185" s="4">
        <f>IF('True_Odds_Calculator_2-way'!B186="","",'True_Odds_Calculator_2-way'!B186)</f>
        <v>1.48</v>
      </c>
      <c r="C185" s="4">
        <f t="shared" si="22"/>
        <v>0.36764705882352938</v>
      </c>
      <c r="D185">
        <f t="shared" si="23"/>
        <v>0.67567567567567566</v>
      </c>
      <c r="E185">
        <f t="shared" si="24"/>
        <v>4.3322734499205096E-2</v>
      </c>
      <c r="F185">
        <f t="shared" si="25"/>
        <v>-0.20508744038155802</v>
      </c>
      <c r="G185">
        <v>0</v>
      </c>
      <c r="H185">
        <f t="shared" si="26"/>
        <v>0.24841017488076308</v>
      </c>
      <c r="I185">
        <f t="shared" si="27"/>
        <v>-1.1005636329070299</v>
      </c>
      <c r="J185">
        <f t="shared" si="28"/>
        <v>1.1005636329070299</v>
      </c>
      <c r="K185">
        <f t="shared" si="29"/>
        <v>0.34566559300648686</v>
      </c>
      <c r="L185">
        <f t="shared" si="30"/>
        <v>0.65433440699351308</v>
      </c>
      <c r="M185">
        <f t="shared" si="31"/>
        <v>2.8929694486000916</v>
      </c>
      <c r="N185">
        <f t="shared" si="32"/>
        <v>1.5282705437953743</v>
      </c>
    </row>
    <row r="186" spans="1:14" x14ac:dyDescent="0.25">
      <c r="A186" s="4">
        <f>IF('True_Odds_Calculator_2-way'!A187="","",'True_Odds_Calculator_2-way'!A187)</f>
        <v>2.42</v>
      </c>
      <c r="B186" s="4">
        <f>IF('True_Odds_Calculator_2-way'!B187="","",'True_Odds_Calculator_2-way'!B187)</f>
        <v>1.59</v>
      </c>
      <c r="C186" s="4">
        <f t="shared" si="22"/>
        <v>0.41322314049586778</v>
      </c>
      <c r="D186">
        <f t="shared" si="23"/>
        <v>0.62893081761006286</v>
      </c>
      <c r="E186">
        <f t="shared" si="24"/>
        <v>4.21539581059307E-2</v>
      </c>
      <c r="F186">
        <f t="shared" si="25"/>
        <v>-0.21773480950153323</v>
      </c>
      <c r="G186">
        <v>0</v>
      </c>
      <c r="H186">
        <f t="shared" si="26"/>
        <v>0.25988876760746399</v>
      </c>
      <c r="I186">
        <f t="shared" si="27"/>
        <v>-1.0925210715205453</v>
      </c>
      <c r="J186">
        <f t="shared" si="28"/>
        <v>1.0925210715205453</v>
      </c>
      <c r="K186">
        <f t="shared" si="29"/>
        <v>0.39194476351796709</v>
      </c>
      <c r="L186">
        <f t="shared" si="30"/>
        <v>0.60805523648203263</v>
      </c>
      <c r="M186">
        <f t="shared" si="31"/>
        <v>2.5513799215591741</v>
      </c>
      <c r="N186">
        <f t="shared" si="32"/>
        <v>1.6445874321971223</v>
      </c>
    </row>
    <row r="187" spans="1:14" x14ac:dyDescent="0.25">
      <c r="A187" s="4">
        <f>IF('True_Odds_Calculator_2-way'!A188="","",'True_Odds_Calculator_2-way'!A188)</f>
        <v>2.23</v>
      </c>
      <c r="B187" s="4">
        <f>IF('True_Odds_Calculator_2-way'!B188="","",'True_Odds_Calculator_2-way'!B188)</f>
        <v>1.71</v>
      </c>
      <c r="C187" s="4">
        <f t="shared" si="22"/>
        <v>0.44843049327354262</v>
      </c>
      <c r="D187">
        <f t="shared" si="23"/>
        <v>0.58479532163742687</v>
      </c>
      <c r="E187">
        <f t="shared" si="24"/>
        <v>3.3225814910969431E-2</v>
      </c>
      <c r="F187">
        <f t="shared" si="25"/>
        <v>-0.22901423963496192</v>
      </c>
      <c r="G187">
        <v>0</v>
      </c>
      <c r="H187">
        <f t="shared" si="26"/>
        <v>0.26224005454593136</v>
      </c>
      <c r="I187">
        <f t="shared" si="27"/>
        <v>-1.070084984173661</v>
      </c>
      <c r="J187">
        <f t="shared" si="28"/>
        <v>1.070084984173661</v>
      </c>
      <c r="K187">
        <f t="shared" si="29"/>
        <v>0.43174080130549697</v>
      </c>
      <c r="L187">
        <f t="shared" si="30"/>
        <v>0.56825919869450314</v>
      </c>
      <c r="M187">
        <f t="shared" si="31"/>
        <v>2.3162045305336028</v>
      </c>
      <c r="N187">
        <f t="shared" si="32"/>
        <v>1.7597603387632996</v>
      </c>
    </row>
    <row r="188" spans="1:14" x14ac:dyDescent="0.25">
      <c r="A188" s="4">
        <f>IF('True_Odds_Calculator_2-way'!A189="","",'True_Odds_Calculator_2-way'!A189)</f>
        <v>1.93</v>
      </c>
      <c r="B188" s="4">
        <f>IF('True_Odds_Calculator_2-way'!B189="","",'True_Odds_Calculator_2-way'!B189)</f>
        <v>1.95</v>
      </c>
      <c r="C188" s="4">
        <f t="shared" si="22"/>
        <v>0.5181347150259068</v>
      </c>
      <c r="D188">
        <f t="shared" si="23"/>
        <v>0.51282051282051289</v>
      </c>
      <c r="E188">
        <f t="shared" si="24"/>
        <v>3.0955227846419575E-2</v>
      </c>
      <c r="F188">
        <f t="shared" si="25"/>
        <v>-0.23475488242327625</v>
      </c>
      <c r="G188">
        <v>0</v>
      </c>
      <c r="H188">
        <f t="shared" si="26"/>
        <v>0.26571011026969582</v>
      </c>
      <c r="I188">
        <f t="shared" si="27"/>
        <v>-1.0638899909514294</v>
      </c>
      <c r="J188">
        <f t="shared" si="28"/>
        <v>1.0638899909514294</v>
      </c>
      <c r="K188">
        <f t="shared" si="29"/>
        <v>0.50265964972060251</v>
      </c>
      <c r="L188">
        <f t="shared" si="30"/>
        <v>0.49734035027939766</v>
      </c>
      <c r="M188">
        <f t="shared" si="31"/>
        <v>1.9894176915848294</v>
      </c>
      <c r="N188">
        <f t="shared" si="32"/>
        <v>2.0106954914038573</v>
      </c>
    </row>
    <row r="189" spans="1:14" x14ac:dyDescent="0.25">
      <c r="A189" s="4">
        <f>IF('True_Odds_Calculator_2-way'!A190="","",'True_Odds_Calculator_2-way'!A190)</f>
        <v>1.88</v>
      </c>
      <c r="B189" s="4">
        <f>IF('True_Odds_Calculator_2-way'!B190="","",'True_Odds_Calculator_2-way'!B190)</f>
        <v>2.0099999999999998</v>
      </c>
      <c r="C189" s="4">
        <f t="shared" si="22"/>
        <v>0.53191489361702127</v>
      </c>
      <c r="D189">
        <f t="shared" si="23"/>
        <v>0.49751243781094534</v>
      </c>
      <c r="E189">
        <f t="shared" si="24"/>
        <v>2.9427331427966497E-2</v>
      </c>
      <c r="F189">
        <f t="shared" si="25"/>
        <v>-0.23520694400338749</v>
      </c>
      <c r="G189">
        <v>0</v>
      </c>
      <c r="H189">
        <f t="shared" si="26"/>
        <v>0.26463427543135393</v>
      </c>
      <c r="I189">
        <f t="shared" si="27"/>
        <v>-1.060713208766217</v>
      </c>
      <c r="J189">
        <f t="shared" si="28"/>
        <v>1.060713208766217</v>
      </c>
      <c r="K189">
        <f t="shared" si="29"/>
        <v>0.5172161542198922</v>
      </c>
      <c r="L189">
        <f t="shared" si="30"/>
        <v>0.48278384578010813</v>
      </c>
      <c r="M189">
        <f t="shared" si="31"/>
        <v>1.9334276237142709</v>
      </c>
      <c r="N189">
        <f t="shared" si="32"/>
        <v>2.0713203408538785</v>
      </c>
    </row>
    <row r="190" spans="1:14" x14ac:dyDescent="0.25">
      <c r="A190" s="4">
        <f>IF('True_Odds_Calculator_2-way'!A191="","",'True_Odds_Calculator_2-way'!A191)</f>
        <v>1.75</v>
      </c>
      <c r="B190" s="4">
        <f>IF('True_Odds_Calculator_2-way'!B191="","",'True_Odds_Calculator_2-way'!B191)</f>
        <v>2.16</v>
      </c>
      <c r="C190" s="4">
        <f t="shared" si="22"/>
        <v>0.5714285714285714</v>
      </c>
      <c r="D190">
        <f t="shared" si="23"/>
        <v>0.46296296296296291</v>
      </c>
      <c r="E190">
        <f t="shared" si="24"/>
        <v>3.4391534391534417E-2</v>
      </c>
      <c r="F190">
        <f t="shared" si="25"/>
        <v>-0.23015873015873001</v>
      </c>
      <c r="G190">
        <v>0</v>
      </c>
      <c r="H190">
        <f t="shared" si="26"/>
        <v>0.26455026455026448</v>
      </c>
      <c r="I190">
        <f t="shared" si="27"/>
        <v>-1.0721125348377951</v>
      </c>
      <c r="J190">
        <f t="shared" si="28"/>
        <v>1.0721125348377951</v>
      </c>
      <c r="K190">
        <f t="shared" si="29"/>
        <v>0.55429779192955719</v>
      </c>
      <c r="L190">
        <f t="shared" si="30"/>
        <v>0.44570220807044264</v>
      </c>
      <c r="M190">
        <f t="shared" si="31"/>
        <v>1.8040844011283466</v>
      </c>
      <c r="N190">
        <f t="shared" si="32"/>
        <v>2.2436505404118421</v>
      </c>
    </row>
    <row r="191" spans="1:14" x14ac:dyDescent="0.25">
      <c r="A191" s="4">
        <f>IF('True_Odds_Calculator_2-way'!A192="","",'True_Odds_Calculator_2-way'!A192)</f>
        <v>2.37</v>
      </c>
      <c r="B191" s="4">
        <f>IF('True_Odds_Calculator_2-way'!B192="","",'True_Odds_Calculator_2-way'!B192)</f>
        <v>1.65</v>
      </c>
      <c r="C191" s="4">
        <f t="shared" si="22"/>
        <v>0.42194092827004215</v>
      </c>
      <c r="D191">
        <f t="shared" si="23"/>
        <v>0.60606060606060608</v>
      </c>
      <c r="E191">
        <f t="shared" si="24"/>
        <v>2.8001534330648337E-2</v>
      </c>
      <c r="F191">
        <f t="shared" si="25"/>
        <v>-0.22772024037846816</v>
      </c>
      <c r="G191">
        <v>0</v>
      </c>
      <c r="H191">
        <f t="shared" si="26"/>
        <v>0.25572177470911645</v>
      </c>
      <c r="I191">
        <f t="shared" si="27"/>
        <v>-1.0597002531915625</v>
      </c>
      <c r="J191">
        <f t="shared" si="28"/>
        <v>1.0597002531915625</v>
      </c>
      <c r="K191">
        <f t="shared" si="29"/>
        <v>0.40786538259317556</v>
      </c>
      <c r="L191">
        <f t="shared" si="30"/>
        <v>0.59213461740682438</v>
      </c>
      <c r="M191">
        <f t="shared" si="31"/>
        <v>2.4517893468724408</v>
      </c>
      <c r="N191">
        <f t="shared" si="32"/>
        <v>1.6888051645745159</v>
      </c>
    </row>
    <row r="192" spans="1:14" x14ac:dyDescent="0.25">
      <c r="A192" s="4">
        <f>IF('True_Odds_Calculator_2-way'!A193="","",'True_Odds_Calculator_2-way'!A193)</f>
        <v>2.0299999999999998</v>
      </c>
      <c r="B192" s="4">
        <f>IF('True_Odds_Calculator_2-way'!B193="","",'True_Odds_Calculator_2-way'!B193)</f>
        <v>1.82</v>
      </c>
      <c r="C192" s="4">
        <f t="shared" si="22"/>
        <v>0.49261083743842371</v>
      </c>
      <c r="D192">
        <f t="shared" si="23"/>
        <v>0.54945054945054939</v>
      </c>
      <c r="E192">
        <f t="shared" si="24"/>
        <v>4.2061386888973207E-2</v>
      </c>
      <c r="F192">
        <f t="shared" si="25"/>
        <v>-0.22860390840686395</v>
      </c>
      <c r="G192">
        <v>0</v>
      </c>
      <c r="H192">
        <f t="shared" si="26"/>
        <v>0.27066529529583716</v>
      </c>
      <c r="I192">
        <f t="shared" si="27"/>
        <v>-1.0881141587390988</v>
      </c>
      <c r="J192">
        <f t="shared" si="28"/>
        <v>1.0881141587390988</v>
      </c>
      <c r="K192">
        <f t="shared" si="29"/>
        <v>0.47152961176687003</v>
      </c>
      <c r="L192">
        <f t="shared" si="30"/>
        <v>0.52847038823312997</v>
      </c>
      <c r="M192">
        <f t="shared" si="31"/>
        <v>2.1207575835012715</v>
      </c>
      <c r="N192">
        <f t="shared" si="32"/>
        <v>1.892253610166061</v>
      </c>
    </row>
    <row r="193" spans="1:14" x14ac:dyDescent="0.25">
      <c r="A193" s="4">
        <f>IF('True_Odds_Calculator_2-way'!A194="","",'True_Odds_Calculator_2-way'!A194)</f>
        <v>2.5</v>
      </c>
      <c r="B193" s="4">
        <f>IF('True_Odds_Calculator_2-way'!B194="","",'True_Odds_Calculator_2-way'!B194)</f>
        <v>1.52</v>
      </c>
      <c r="C193" s="4">
        <f t="shared" si="22"/>
        <v>0.4</v>
      </c>
      <c r="D193">
        <f t="shared" si="23"/>
        <v>0.65789473684210531</v>
      </c>
      <c r="E193">
        <f t="shared" si="24"/>
        <v>5.7894736842105221E-2</v>
      </c>
      <c r="F193">
        <f t="shared" si="25"/>
        <v>-0.20526315789473693</v>
      </c>
      <c r="G193">
        <v>0</v>
      </c>
      <c r="H193">
        <f t="shared" si="26"/>
        <v>0.26315789473684215</v>
      </c>
      <c r="I193">
        <f t="shared" si="27"/>
        <v>-1.1322770341445956</v>
      </c>
      <c r="J193">
        <f t="shared" si="28"/>
        <v>1.1322770341445956</v>
      </c>
      <c r="K193">
        <f t="shared" si="29"/>
        <v>0.37058784350284152</v>
      </c>
      <c r="L193">
        <f t="shared" si="30"/>
        <v>0.62941215649715854</v>
      </c>
      <c r="M193">
        <f t="shared" si="31"/>
        <v>2.6984155512168937</v>
      </c>
      <c r="N193">
        <f t="shared" si="32"/>
        <v>1.5887840577551897</v>
      </c>
    </row>
    <row r="194" spans="1:14" x14ac:dyDescent="0.25">
      <c r="A194" s="4">
        <f>IF('True_Odds_Calculator_2-way'!A195="","",'True_Odds_Calculator_2-way'!A195)</f>
        <v>2.4900000000000002</v>
      </c>
      <c r="B194" s="4">
        <f>IF('True_Odds_Calculator_2-way'!B195="","",'True_Odds_Calculator_2-way'!B195)</f>
        <v>1.53</v>
      </c>
      <c r="C194" s="4">
        <f t="shared" si="22"/>
        <v>0.40160642570281119</v>
      </c>
      <c r="D194">
        <f t="shared" si="23"/>
        <v>0.65359477124183007</v>
      </c>
      <c r="E194">
        <f t="shared" si="24"/>
        <v>5.5201196944641318E-2</v>
      </c>
      <c r="F194">
        <f t="shared" si="25"/>
        <v>-0.20728666299183662</v>
      </c>
      <c r="G194">
        <v>0</v>
      </c>
      <c r="H194">
        <f t="shared" si="26"/>
        <v>0.26248785993647789</v>
      </c>
      <c r="I194">
        <f t="shared" si="27"/>
        <v>-1.1253015860726299</v>
      </c>
      <c r="J194">
        <f t="shared" si="28"/>
        <v>1.1253015860726299</v>
      </c>
      <c r="K194">
        <f t="shared" si="29"/>
        <v>0.37359444012662057</v>
      </c>
      <c r="L194">
        <f t="shared" si="30"/>
        <v>0.62640555987337954</v>
      </c>
      <c r="M194">
        <f t="shared" si="31"/>
        <v>2.6766993632482183</v>
      </c>
      <c r="N194">
        <f t="shared" si="32"/>
        <v>1.5964098406184934</v>
      </c>
    </row>
    <row r="195" spans="1:14" x14ac:dyDescent="0.25">
      <c r="A195" s="4">
        <f>IF('True_Odds_Calculator_2-way'!A196="","",'True_Odds_Calculator_2-way'!A196)</f>
        <v>2.36</v>
      </c>
      <c r="B195" s="4">
        <f>IF('True_Odds_Calculator_2-way'!B196="","",'True_Odds_Calculator_2-way'!B196)</f>
        <v>1.58</v>
      </c>
      <c r="C195" s="4">
        <f t="shared" ref="C195:C258" si="33">1/A195</f>
        <v>0.42372881355932207</v>
      </c>
      <c r="D195">
        <f t="shared" ref="D195:D258" si="34">1/B195</f>
        <v>0.63291139240506322</v>
      </c>
      <c r="E195">
        <f t="shared" ref="E195:E258" si="35">C195+D195-1</f>
        <v>5.6640205964385348E-2</v>
      </c>
      <c r="F195">
        <f t="shared" ref="F195:F258" si="36">C195+D195-(C195*D195)-1</f>
        <v>-0.21154258742759069</v>
      </c>
      <c r="G195">
        <v>0</v>
      </c>
      <c r="H195">
        <f t="shared" ref="H195:H258" si="37">C195*D195</f>
        <v>0.26818279339197598</v>
      </c>
      <c r="I195">
        <f t="shared" ref="I195:I258" si="38">((-4*F195*H195)^0.5)/(2*F195)</f>
        <v>-1.1259433727776125</v>
      </c>
      <c r="J195">
        <f t="shared" ref="J195:J258" si="39">(-((-4*F195*H195)^0.5))/(2*F195)</f>
        <v>1.1259433727776125</v>
      </c>
      <c r="K195">
        <f t="shared" ref="K195:K258" si="40">IF(A195="","",(C195/($J195+C195-($J195*C195))))</f>
        <v>0.3950565800602317</v>
      </c>
      <c r="L195">
        <f t="shared" ref="L195:L258" si="41">IF(B195="","",(D195/($J195+D195-($J195*D195))))</f>
        <v>0.60494341993976808</v>
      </c>
      <c r="M195">
        <f t="shared" ref="M195:M258" si="42">IF(A195="","",1/K195)</f>
        <v>2.5312829869775526</v>
      </c>
      <c r="N195">
        <f t="shared" ref="N195:N258" si="43">IF(B195="","",1/L195)</f>
        <v>1.6530471562110158</v>
      </c>
    </row>
    <row r="196" spans="1:14" x14ac:dyDescent="0.25">
      <c r="A196" s="4">
        <f>IF('True_Odds_Calculator_2-way'!A197="","",'True_Odds_Calculator_2-way'!A197)</f>
        <v>1.94</v>
      </c>
      <c r="B196" s="4">
        <f>IF('True_Odds_Calculator_2-way'!B197="","",'True_Odds_Calculator_2-way'!B197)</f>
        <v>1.96</v>
      </c>
      <c r="C196" s="4">
        <f t="shared" si="33"/>
        <v>0.51546391752577325</v>
      </c>
      <c r="D196">
        <f t="shared" si="34"/>
        <v>0.51020408163265307</v>
      </c>
      <c r="E196">
        <f t="shared" si="35"/>
        <v>2.5667999158426325E-2</v>
      </c>
      <c r="F196">
        <f t="shared" si="36"/>
        <v>-0.23732379549758043</v>
      </c>
      <c r="G196">
        <v>0</v>
      </c>
      <c r="H196">
        <f t="shared" si="37"/>
        <v>0.26299179465600675</v>
      </c>
      <c r="I196">
        <f t="shared" si="38"/>
        <v>-1.052689901333149</v>
      </c>
      <c r="J196">
        <f t="shared" si="39"/>
        <v>1.052689901333149</v>
      </c>
      <c r="K196">
        <f t="shared" si="40"/>
        <v>0.50263165184833114</v>
      </c>
      <c r="L196">
        <f t="shared" si="41"/>
        <v>0.49736834815166897</v>
      </c>
      <c r="M196">
        <f t="shared" si="42"/>
        <v>1.9895285072531594</v>
      </c>
      <c r="N196">
        <f t="shared" si="43"/>
        <v>2.0105823052798226</v>
      </c>
    </row>
    <row r="197" spans="1:14" x14ac:dyDescent="0.25">
      <c r="A197" s="4">
        <f>IF('True_Odds_Calculator_2-way'!A198="","",'True_Odds_Calculator_2-way'!A198)</f>
        <v>2.38</v>
      </c>
      <c r="B197" s="4">
        <f>IF('True_Odds_Calculator_2-way'!B198="","",'True_Odds_Calculator_2-way'!B198)</f>
        <v>1.62</v>
      </c>
      <c r="C197" s="4">
        <f t="shared" si="33"/>
        <v>0.42016806722689076</v>
      </c>
      <c r="D197">
        <f t="shared" si="34"/>
        <v>0.61728395061728392</v>
      </c>
      <c r="E197">
        <f t="shared" si="35"/>
        <v>3.7452017844174623E-2</v>
      </c>
      <c r="F197">
        <f t="shared" si="36"/>
        <v>-0.22191098661686903</v>
      </c>
      <c r="G197">
        <v>0</v>
      </c>
      <c r="H197">
        <f t="shared" si="37"/>
        <v>0.25936300446104366</v>
      </c>
      <c r="I197">
        <f t="shared" si="38"/>
        <v>-1.0810968751610261</v>
      </c>
      <c r="J197">
        <f t="shared" si="39"/>
        <v>1.0810968751610261</v>
      </c>
      <c r="K197">
        <f t="shared" si="40"/>
        <v>0.4012980084049661</v>
      </c>
      <c r="L197">
        <f t="shared" si="41"/>
        <v>0.59870199159503401</v>
      </c>
      <c r="M197">
        <f t="shared" si="42"/>
        <v>2.4919136877222163</v>
      </c>
      <c r="N197">
        <f t="shared" si="43"/>
        <v>1.6702800625998362</v>
      </c>
    </row>
    <row r="198" spans="1:14" x14ac:dyDescent="0.25">
      <c r="A198" s="4">
        <f>IF('True_Odds_Calculator_2-way'!A199="","",'True_Odds_Calculator_2-way'!A199)</f>
        <v>2.46</v>
      </c>
      <c r="B198" s="4">
        <f>IF('True_Odds_Calculator_2-way'!B199="","",'True_Odds_Calculator_2-way'!B199)</f>
        <v>1.58</v>
      </c>
      <c r="C198" s="4">
        <f t="shared" si="33"/>
        <v>0.4065040650406504</v>
      </c>
      <c r="D198">
        <f t="shared" si="34"/>
        <v>0.63291139240506322</v>
      </c>
      <c r="E198">
        <f t="shared" si="35"/>
        <v>3.9415457445713731E-2</v>
      </c>
      <c r="F198">
        <f t="shared" si="36"/>
        <v>-0.21786559637748271</v>
      </c>
      <c r="G198">
        <v>0</v>
      </c>
      <c r="H198">
        <f t="shared" si="37"/>
        <v>0.25728105382319644</v>
      </c>
      <c r="I198">
        <f t="shared" si="38"/>
        <v>-1.0866997704607786</v>
      </c>
      <c r="J198">
        <f t="shared" si="39"/>
        <v>1.0866997704607786</v>
      </c>
      <c r="K198">
        <f t="shared" si="40"/>
        <v>0.38661064275703094</v>
      </c>
      <c r="L198">
        <f t="shared" si="41"/>
        <v>0.61338935724296906</v>
      </c>
      <c r="M198">
        <f t="shared" si="42"/>
        <v>2.5865816648727367</v>
      </c>
      <c r="N198">
        <f t="shared" si="43"/>
        <v>1.6302858668672515</v>
      </c>
    </row>
    <row r="199" spans="1:14" x14ac:dyDescent="0.25">
      <c r="A199" s="4">
        <f>IF('True_Odds_Calculator_2-way'!A200="","",'True_Odds_Calculator_2-way'!A200)</f>
        <v>1.9</v>
      </c>
      <c r="B199" s="4">
        <f>IF('True_Odds_Calculator_2-way'!B200="","",'True_Odds_Calculator_2-way'!B200)</f>
        <v>2.0099999999999998</v>
      </c>
      <c r="C199" s="4">
        <f t="shared" si="33"/>
        <v>0.52631578947368418</v>
      </c>
      <c r="D199">
        <f t="shared" si="34"/>
        <v>0.49751243781094534</v>
      </c>
      <c r="E199">
        <f t="shared" si="35"/>
        <v>2.3828227284629522E-2</v>
      </c>
      <c r="F199">
        <f t="shared" si="36"/>
        <v>-0.23802042419481539</v>
      </c>
      <c r="G199">
        <v>0</v>
      </c>
      <c r="H199">
        <f t="shared" si="37"/>
        <v>0.26184865147944492</v>
      </c>
      <c r="I199">
        <f t="shared" si="38"/>
        <v>-1.0488612925459211</v>
      </c>
      <c r="J199">
        <f t="shared" si="39"/>
        <v>1.0488612925459211</v>
      </c>
      <c r="K199">
        <f t="shared" si="40"/>
        <v>0.51440986432507074</v>
      </c>
      <c r="L199">
        <f t="shared" si="41"/>
        <v>0.48559013567492909</v>
      </c>
      <c r="M199">
        <f t="shared" si="42"/>
        <v>1.9439751632913294</v>
      </c>
      <c r="N199">
        <f t="shared" si="43"/>
        <v>2.0593499054713802</v>
      </c>
    </row>
    <row r="200" spans="1:14" x14ac:dyDescent="0.25">
      <c r="A200" s="4">
        <f>IF('True_Odds_Calculator_2-way'!A201="","",'True_Odds_Calculator_2-way'!A201)</f>
        <v>2.63</v>
      </c>
      <c r="B200" s="4">
        <f>IF('True_Odds_Calculator_2-way'!B201="","",'True_Odds_Calculator_2-way'!B201)</f>
        <v>1.51</v>
      </c>
      <c r="C200" s="4">
        <f t="shared" si="33"/>
        <v>0.38022813688212931</v>
      </c>
      <c r="D200">
        <f t="shared" si="34"/>
        <v>0.66225165562913912</v>
      </c>
      <c r="E200">
        <f t="shared" si="35"/>
        <v>4.2479792511268322E-2</v>
      </c>
      <c r="F200">
        <f t="shared" si="36"/>
        <v>-0.20932692065570468</v>
      </c>
      <c r="G200">
        <v>0</v>
      </c>
      <c r="H200">
        <f t="shared" si="37"/>
        <v>0.25180671316697306</v>
      </c>
      <c r="I200">
        <f t="shared" si="38"/>
        <v>-1.0967840087249536</v>
      </c>
      <c r="J200">
        <f t="shared" si="39"/>
        <v>1.0967840087249536</v>
      </c>
      <c r="K200">
        <f t="shared" si="40"/>
        <v>0.35871120219022673</v>
      </c>
      <c r="L200">
        <f t="shared" si="41"/>
        <v>0.64128879780977321</v>
      </c>
      <c r="M200">
        <f t="shared" si="42"/>
        <v>2.7877579342216747</v>
      </c>
      <c r="N200">
        <f t="shared" si="43"/>
        <v>1.5593598444497263</v>
      </c>
    </row>
    <row r="201" spans="1:14" x14ac:dyDescent="0.25">
      <c r="A201" s="4">
        <f>IF('True_Odds_Calculator_2-way'!A202="","",'True_Odds_Calculator_2-way'!A202)</f>
        <v>2.0699999999999998</v>
      </c>
      <c r="B201" s="4">
        <f>IF('True_Odds_Calculator_2-way'!B202="","",'True_Odds_Calculator_2-way'!B202)</f>
        <v>1.78</v>
      </c>
      <c r="C201" s="4">
        <f t="shared" si="33"/>
        <v>0.48309178743961356</v>
      </c>
      <c r="D201">
        <f t="shared" si="34"/>
        <v>0.5617977528089888</v>
      </c>
      <c r="E201">
        <f t="shared" si="35"/>
        <v>4.4889540248602255E-2</v>
      </c>
      <c r="F201">
        <f t="shared" si="36"/>
        <v>-0.22651034033545026</v>
      </c>
      <c r="G201">
        <v>0</v>
      </c>
      <c r="H201">
        <f t="shared" si="37"/>
        <v>0.27139988058405257</v>
      </c>
      <c r="I201">
        <f t="shared" si="38"/>
        <v>-1.0946135246159836</v>
      </c>
      <c r="J201">
        <f t="shared" si="39"/>
        <v>1.0946135246159836</v>
      </c>
      <c r="K201">
        <f t="shared" si="40"/>
        <v>0.46056706084310273</v>
      </c>
      <c r="L201">
        <f t="shared" si="41"/>
        <v>0.53943293915689727</v>
      </c>
      <c r="M201">
        <f t="shared" si="42"/>
        <v>2.1712364713391024</v>
      </c>
      <c r="N201">
        <f t="shared" si="43"/>
        <v>1.8537985492004672</v>
      </c>
    </row>
    <row r="202" spans="1:14" x14ac:dyDescent="0.25">
      <c r="A202" s="4">
        <f>IF('True_Odds_Calculator_2-way'!A203="","",'True_Odds_Calculator_2-way'!A203)</f>
        <v>1.78</v>
      </c>
      <c r="B202" s="4">
        <f>IF('True_Odds_Calculator_2-way'!B203="","",'True_Odds_Calculator_2-way'!B203)</f>
        <v>2.1</v>
      </c>
      <c r="C202" s="4">
        <f t="shared" si="33"/>
        <v>0.5617977528089888</v>
      </c>
      <c r="D202">
        <f t="shared" si="34"/>
        <v>0.47619047619047616</v>
      </c>
      <c r="E202">
        <f t="shared" si="35"/>
        <v>3.7988228999465079E-2</v>
      </c>
      <c r="F202">
        <f t="shared" si="36"/>
        <v>-0.2295345104333868</v>
      </c>
      <c r="G202">
        <v>0</v>
      </c>
      <c r="H202">
        <f t="shared" si="37"/>
        <v>0.26752273943285182</v>
      </c>
      <c r="I202">
        <f t="shared" si="38"/>
        <v>-1.0795837927188263</v>
      </c>
      <c r="J202">
        <f t="shared" si="39"/>
        <v>1.0795837927188263</v>
      </c>
      <c r="K202">
        <f t="shared" si="40"/>
        <v>0.54286595577264729</v>
      </c>
      <c r="L202">
        <f t="shared" si="41"/>
        <v>0.45713404422735271</v>
      </c>
      <c r="M202">
        <f t="shared" si="42"/>
        <v>1.8420753583206844</v>
      </c>
      <c r="N202">
        <f t="shared" si="43"/>
        <v>2.1875421719907089</v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12" sqref="X1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151</v>
      </c>
      <c r="M1" s="54"/>
      <c r="N1" s="13" t="s">
        <v>150</v>
      </c>
      <c r="O1" s="13" t="s">
        <v>152</v>
      </c>
      <c r="P1" s="13" t="s">
        <v>153</v>
      </c>
      <c r="Q1" s="13" t="s">
        <v>154</v>
      </c>
      <c r="R1" s="13" t="s">
        <v>155</v>
      </c>
      <c r="S1" s="13" t="s">
        <v>156</v>
      </c>
      <c r="T1" s="13" t="s">
        <v>157</v>
      </c>
      <c r="U1" s="13" t="s">
        <v>32</v>
      </c>
      <c r="V1" s="13" t="s">
        <v>33</v>
      </c>
      <c r="W1" s="13" t="s">
        <v>173</v>
      </c>
      <c r="X1" s="26" t="s">
        <v>137</v>
      </c>
      <c r="Y1" s="43" t="s">
        <v>159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1.37</v>
      </c>
      <c r="B3">
        <v>3.12</v>
      </c>
      <c r="C3" s="29">
        <f t="shared" ref="C3:C66" si="0">IF(OR($A3="",$B3=""),"",(1/A3)+(1/B3)-1)</f>
        <v>5.0439827812090554E-2</v>
      </c>
      <c r="D3" s="30">
        <f>IF(OR($A3="",$B3=""),"",A3*'MPTO_working_2-way'!$G2)</f>
        <v>1.4391025641025641</v>
      </c>
      <c r="E3" s="32">
        <f>IF(OR($A3="",$B3=""),"",B3*'MPTO_working_2-way'!$G2)</f>
        <v>3.2773722627737225</v>
      </c>
      <c r="F3" s="30">
        <f>IF(OR($A3="",$B3=""),"",'MPTO_working_2-way'!D2)</f>
        <v>1.4190292809242415</v>
      </c>
      <c r="G3" s="32">
        <f>IF(OR($A3="",$B3=""),"",'MPTO_working_2-way'!E2)</f>
        <v>3.3864680716209792</v>
      </c>
      <c r="H3" s="30">
        <f>IF(OR($A3="",$B3=""),"",'OddsRatio_working_2-way'!M2)</f>
        <v>1.4177658457638589</v>
      </c>
      <c r="I3" s="30">
        <f>IF(OR($A3="",$B3=""),"",'OddsRatio_working_2-way'!N2)</f>
        <v>3.3936853865388681</v>
      </c>
      <c r="J3" s="30">
        <f>IF('Log_working_2-way'!$D2="","",A3^('Log_working_2-way'!$D2))</f>
        <v>1.4084502360015887</v>
      </c>
      <c r="K3" s="32">
        <f>IF('Log_working_2-way'!$D2="","",B3^('Log_working_2-way'!$D2))</f>
        <v>3.4482786685925606</v>
      </c>
      <c r="L3" s="37">
        <f>(1/D3)</f>
        <v>0.69487750556792871</v>
      </c>
      <c r="M3" s="37">
        <f>(1/E3)</f>
        <v>0.30512249443207129</v>
      </c>
      <c r="N3" s="38">
        <v>100</v>
      </c>
      <c r="O3" s="38">
        <f>(1/A3)*((N3*A3)-N3)</f>
        <v>27.007299270072991</v>
      </c>
      <c r="P3" s="38">
        <f>(1/B3)*((N3*B3)-N3)</f>
        <v>67.948717948717942</v>
      </c>
      <c r="Q3" s="38">
        <f>(1/B3)*N3</f>
        <v>32.051282051282051</v>
      </c>
      <c r="R3" s="38">
        <f>(1/A3)*N3</f>
        <v>72.992700729927009</v>
      </c>
      <c r="S3" s="39">
        <f>O3-Q3</f>
        <v>-5.0439827812090599</v>
      </c>
      <c r="T3" s="39">
        <f>P3-R3</f>
        <v>-5.043982781209067</v>
      </c>
      <c r="U3" t="s">
        <v>273</v>
      </c>
      <c r="V3" t="s">
        <v>194</v>
      </c>
      <c r="W3" t="s">
        <v>315</v>
      </c>
      <c r="X3" s="48" t="s">
        <v>492</v>
      </c>
      <c r="Y3" s="41"/>
    </row>
    <row r="4" spans="1:25" s="12" customFormat="1" ht="15" x14ac:dyDescent="0.25">
      <c r="A4">
        <v>1.1599999999999999</v>
      </c>
      <c r="B4">
        <v>4.92</v>
      </c>
      <c r="C4" s="29">
        <f t="shared" si="0"/>
        <v>6.5320998037566635E-2</v>
      </c>
      <c r="D4" s="30">
        <f>IF(OR($A4="",$B4=""),"",A4*'MPTO_working_2-way'!$G3)</f>
        <v>1.2357723577235773</v>
      </c>
      <c r="E4" s="32">
        <f>IF(OR($A4="",$B4=""),"",B4*'MPTO_working_2-way'!$G3)</f>
        <v>5.2413793103448274</v>
      </c>
      <c r="F4" s="30">
        <f>IF(OR($A4="",$B4=""),"",'MPTO_working_2-way'!D3)</f>
        <v>1.2056785533209398</v>
      </c>
      <c r="G4" s="32">
        <f>IF(OR($A4="",$B4=""),"",'MPTO_working_2-way'!E3)</f>
        <v>5.8619556285949068</v>
      </c>
      <c r="H4" s="30">
        <f>IF(OR($A4="",$B4=""),"",'OddsRatio_working_2-way'!M3)</f>
        <v>1.2020305089104422</v>
      </c>
      <c r="I4" s="30">
        <f>IF(OR($A4="",$B4=""),"",'OddsRatio_working_2-way'!N3)</f>
        <v>5.9497474683058336</v>
      </c>
      <c r="J4" s="30">
        <f>IF('Log_working_2-way'!$D3="","",A4^('Log_working_2-way'!$D3))</f>
        <v>1.1875732654565212</v>
      </c>
      <c r="K4" s="32">
        <f>IF('Log_working_2-way'!$D3="","",B4^('Log_working_2-way'!$D3))</f>
        <v>6.331250152126799</v>
      </c>
      <c r="L4" s="37">
        <f t="shared" ref="L4:L67" si="1">(1/D4)</f>
        <v>0.80921052631578938</v>
      </c>
      <c r="M4" s="37">
        <f t="shared" ref="M4:M67" si="2">(1/E4)</f>
        <v>0.19078947368421054</v>
      </c>
      <c r="N4" s="38">
        <v>101</v>
      </c>
      <c r="O4" s="38">
        <f t="shared" ref="O4:O67" si="3">(1/A4)*((N4*A4)-N4)</f>
        <v>13.931034482758619</v>
      </c>
      <c r="P4" s="38">
        <f t="shared" ref="P4:P67" si="4">(1/B4)*((N4*B4)-N4)</f>
        <v>80.471544715447152</v>
      </c>
      <c r="Q4" s="38">
        <f t="shared" ref="Q4:Q67" si="5">(1/B4)*N4</f>
        <v>20.528455284552845</v>
      </c>
      <c r="R4" s="38">
        <f t="shared" ref="R4:R67" si="6">(1/A4)*N4</f>
        <v>87.068965517241381</v>
      </c>
      <c r="S4" s="39">
        <f t="shared" ref="S4:S67" si="7">O4-Q4</f>
        <v>-6.5974208017942253</v>
      </c>
      <c r="T4" s="39">
        <f t="shared" ref="T4:T67" si="8">P4-R4</f>
        <v>-6.5974208017942289</v>
      </c>
      <c r="U4" t="s">
        <v>175</v>
      </c>
      <c r="V4" t="s">
        <v>174</v>
      </c>
      <c r="W4" t="s">
        <v>178</v>
      </c>
      <c r="X4" s="48" t="s">
        <v>492</v>
      </c>
      <c r="Y4" s="41"/>
    </row>
    <row r="5" spans="1:25" s="12" customFormat="1" ht="15" x14ac:dyDescent="0.25">
      <c r="A5">
        <v>1.74</v>
      </c>
      <c r="B5">
        <v>2.19</v>
      </c>
      <c r="C5" s="29">
        <f t="shared" si="0"/>
        <v>3.1333648244370904E-2</v>
      </c>
      <c r="D5" s="30">
        <f>IF(OR($A5="",$B5=""),"",A5*'MPTO_working_2-way'!$G4)</f>
        <v>1.7945205479452053</v>
      </c>
      <c r="E5" s="32">
        <f>IF(OR($A5="",$B5=""),"",B5*'MPTO_working_2-way'!$G4)</f>
        <v>2.2586206896551722</v>
      </c>
      <c r="F5" s="30">
        <f>IF(OR($A5="",$B5=""),"",'MPTO_working_2-way'!D4)</f>
        <v>1.7887621461765948</v>
      </c>
      <c r="G5" s="32">
        <f>IF(OR($A5="",$B5=""),"",'MPTO_working_2-way'!E4)</f>
        <v>2.2678093197643276</v>
      </c>
      <c r="H5" s="30">
        <f>IF(OR($A5="",$B5=""),"",'OddsRatio_working_2-way'!M4)</f>
        <v>1.7885738643245783</v>
      </c>
      <c r="I5" s="30">
        <f>IF(OR($A5="",$B5=""),"",'OddsRatio_working_2-way'!N4)</f>
        <v>2.2681120250624973</v>
      </c>
      <c r="J5" s="30">
        <f>IF('Log_working_2-way'!$D4="","",A5^('Log_working_2-way'!$D4))</f>
        <v>1.7859641468844982</v>
      </c>
      <c r="K5" s="32">
        <f>IF('Log_working_2-way'!$D4="","",B5^('Log_working_2-way'!$D4))</f>
        <v>2.2723226675973618</v>
      </c>
      <c r="L5" s="37">
        <f t="shared" ref="L5:L68" si="9">(1/D5)</f>
        <v>0.5572519083969466</v>
      </c>
      <c r="M5" s="37">
        <f t="shared" ref="M5:M68" si="10">(1/E5)</f>
        <v>0.44274809160305351</v>
      </c>
      <c r="N5" s="38">
        <v>102</v>
      </c>
      <c r="O5" s="38">
        <f t="shared" ref="O5:O68" si="11">(1/A5)*((N5*A5)-N5)</f>
        <v>43.37931034482758</v>
      </c>
      <c r="P5" s="38">
        <f t="shared" ref="P5:P68" si="12">(1/B5)*((N5*B5)-N5)</f>
        <v>55.424657534246577</v>
      </c>
      <c r="Q5" s="38">
        <f t="shared" ref="Q5:Q68" si="13">(1/B5)*N5</f>
        <v>46.57534246575343</v>
      </c>
      <c r="R5" s="38">
        <f t="shared" ref="R5:R68" si="14">(1/A5)*N5</f>
        <v>58.620689655172413</v>
      </c>
      <c r="S5" s="39">
        <f t="shared" ref="S5:S68" si="15">O5-Q5</f>
        <v>-3.1960321209258495</v>
      </c>
      <c r="T5" s="39">
        <f t="shared" ref="T5:T68" si="16">P5-R5</f>
        <v>-3.1960321209258353</v>
      </c>
      <c r="U5" t="s">
        <v>177</v>
      </c>
      <c r="V5" t="s">
        <v>213</v>
      </c>
      <c r="W5" t="s">
        <v>179</v>
      </c>
      <c r="X5" s="48" t="s">
        <v>492</v>
      </c>
      <c r="Y5" s="41"/>
    </row>
    <row r="6" spans="1:25" s="12" customFormat="1" ht="15" x14ac:dyDescent="0.25">
      <c r="A6">
        <v>1.79</v>
      </c>
      <c r="B6">
        <v>2.1</v>
      </c>
      <c r="C6" s="29">
        <f t="shared" si="0"/>
        <v>3.4849694067571102E-2</v>
      </c>
      <c r="D6" s="30">
        <f>IF(OR($A6="",$B6=""),"",A6*'MPTO_working_2-way'!$G5)</f>
        <v>1.8523809523809522</v>
      </c>
      <c r="E6" s="32">
        <f>IF(OR($A6="",$B6=""),"",B6*'MPTO_working_2-way'!$G5)</f>
        <v>2.1731843575418992</v>
      </c>
      <c r="F6" s="30">
        <f>IF(OR($A6="",$B6=""),"",'MPTO_working_2-way'!D5)</f>
        <v>1.8476284099287292</v>
      </c>
      <c r="G6" s="32">
        <f>IF(OR($A6="",$B6=""),"",'MPTO_working_2-way'!E5)</f>
        <v>2.1797622499275153</v>
      </c>
      <c r="H6" s="30">
        <f>IF(OR($A6="",$B6=""),"",'OddsRatio_working_2-way'!M5)</f>
        <v>1.8474560862851939</v>
      </c>
      <c r="I6" s="30">
        <f>IF(OR($A6="",$B6=""),"",'OddsRatio_working_2-way'!N5)</f>
        <v>2.1800021454603971</v>
      </c>
      <c r="J6" s="30">
        <f>IF('Log_working_2-way'!$D5="","",A6^('Log_working_2-way'!$D5))</f>
        <v>1.8452962428833544</v>
      </c>
      <c r="K6" s="32">
        <f>IF('Log_working_2-way'!$D5="","",B6^('Log_working_2-way'!$D5))</f>
        <v>2.1830172065936067</v>
      </c>
      <c r="L6" s="37">
        <f t="shared" si="9"/>
        <v>0.53984575835475579</v>
      </c>
      <c r="M6" s="37">
        <f t="shared" si="10"/>
        <v>0.46015424164524427</v>
      </c>
      <c r="N6" s="38">
        <v>103</v>
      </c>
      <c r="O6" s="38">
        <f t="shared" si="11"/>
        <v>45.458100558659218</v>
      </c>
      <c r="P6" s="38">
        <f t="shared" si="12"/>
        <v>53.952380952380956</v>
      </c>
      <c r="Q6" s="38">
        <f t="shared" si="13"/>
        <v>49.047619047619044</v>
      </c>
      <c r="R6" s="38">
        <f t="shared" si="14"/>
        <v>57.541899441340782</v>
      </c>
      <c r="S6" s="39">
        <f t="shared" si="15"/>
        <v>-3.5895184889598255</v>
      </c>
      <c r="T6" s="39">
        <f t="shared" si="16"/>
        <v>-3.5895184889598255</v>
      </c>
      <c r="U6" t="s">
        <v>212</v>
      </c>
      <c r="V6" t="s">
        <v>184</v>
      </c>
      <c r="W6" t="s">
        <v>179</v>
      </c>
      <c r="X6" s="48" t="s">
        <v>492</v>
      </c>
      <c r="Y6" s="41"/>
    </row>
    <row r="7" spans="1:25" s="12" customFormat="1" ht="15" x14ac:dyDescent="0.25">
      <c r="A7">
        <v>1.97</v>
      </c>
      <c r="B7">
        <v>1.92</v>
      </c>
      <c r="C7" s="29">
        <f t="shared" si="0"/>
        <v>2.844754653130277E-2</v>
      </c>
      <c r="D7" s="30">
        <f>IF(OR($A7="",$B7=""),"",A7*'MPTO_working_2-way'!$G6)</f>
        <v>2.0260416666666665</v>
      </c>
      <c r="E7" s="32">
        <f>IF(OR($A7="",$B7=""),"",B7*'MPTO_working_2-way'!$G6)</f>
        <v>1.9746192893401013</v>
      </c>
      <c r="F7" s="30">
        <f>IF(OR($A7="",$B7=""),"",'MPTO_working_2-way'!D6)</f>
        <v>2.0267924123888115</v>
      </c>
      <c r="G7" s="32">
        <f>IF(OR($A7="",$B7=""),"",'MPTO_working_2-way'!E6)</f>
        <v>1.9739066903246005</v>
      </c>
      <c r="H7" s="30">
        <f>IF(OR($A7="",$B7=""),"",'OddsRatio_working_2-way'!M6)</f>
        <v>2.0268144068364817</v>
      </c>
      <c r="I7" s="30">
        <f>IF(OR($A7="",$B7=""),"",'OddsRatio_working_2-way'!N6)</f>
        <v>1.9738858291644976</v>
      </c>
      <c r="J7" s="30">
        <f>IF('Log_working_2-way'!$D6="","",A7^('Log_working_2-way'!$D6))</f>
        <v>2.0271548987306875</v>
      </c>
      <c r="K7" s="32">
        <f>IF('Log_working_2-way'!$D6="","",B7^('Log_working_2-way'!$D6))</f>
        <v>1.9735629954505829</v>
      </c>
      <c r="L7" s="37">
        <f t="shared" si="9"/>
        <v>0.49357326478149105</v>
      </c>
      <c r="M7" s="37">
        <f t="shared" si="10"/>
        <v>0.50642673521850901</v>
      </c>
      <c r="N7" s="38">
        <v>104</v>
      </c>
      <c r="O7" s="38">
        <f t="shared" si="11"/>
        <v>51.208121827411162</v>
      </c>
      <c r="P7" s="38">
        <f t="shared" si="12"/>
        <v>49.833333333333343</v>
      </c>
      <c r="Q7" s="38">
        <f t="shared" si="13"/>
        <v>54.166666666666671</v>
      </c>
      <c r="R7" s="38">
        <f t="shared" si="14"/>
        <v>52.791878172588831</v>
      </c>
      <c r="S7" s="39">
        <f t="shared" si="15"/>
        <v>-2.9585448392555094</v>
      </c>
      <c r="T7" s="39">
        <f t="shared" si="16"/>
        <v>-2.9585448392554881</v>
      </c>
      <c r="U7" t="s">
        <v>158</v>
      </c>
      <c r="V7" t="s">
        <v>232</v>
      </c>
      <c r="W7" t="s">
        <v>311</v>
      </c>
      <c r="X7" s="48" t="s">
        <v>492</v>
      </c>
      <c r="Y7" s="41"/>
    </row>
    <row r="8" spans="1:25" ht="15" x14ac:dyDescent="0.25">
      <c r="A8">
        <v>1.68</v>
      </c>
      <c r="B8">
        <v>2.2799999999999998</v>
      </c>
      <c r="C8" s="29">
        <f t="shared" si="0"/>
        <v>3.383458646616555E-2</v>
      </c>
      <c r="D8" s="30">
        <f>IF(OR($A8="",$B8=""),"",A8*'MPTO_working_2-way'!$G7)</f>
        <v>1.736842105263158</v>
      </c>
      <c r="E8" s="32">
        <f>IF(OR($A8="",$B8=""),"",B8*'MPTO_working_2-way'!$G7)</f>
        <v>2.3571428571428572</v>
      </c>
      <c r="F8" s="30">
        <f>IF(OR($A8="",$B8=""),"",'MPTO_working_2-way'!D7)</f>
        <v>1.7291440953412784</v>
      </c>
      <c r="G8" s="32">
        <f>IF(OR($A8="",$B8=""),"",'MPTO_working_2-way'!E7)</f>
        <v>2.3714710252600297</v>
      </c>
      <c r="H8" s="30">
        <f>IF(OR($A8="",$B8=""),"",'OddsRatio_working_2-way'!M7)</f>
        <v>1.728868986855663</v>
      </c>
      <c r="I8" s="30">
        <f>IF(OR($A8="",$B8=""),"",'OddsRatio_working_2-way'!N7)</f>
        <v>2.3719886811400706</v>
      </c>
      <c r="J8" s="30">
        <f>IF('Log_working_2-way'!$D7="","",A8^('Log_working_2-way'!$D7))</f>
        <v>1.7253734306956654</v>
      </c>
      <c r="K8" s="32">
        <f>IF('Log_working_2-way'!$D7="","",B8^('Log_working_2-way'!$D7))</f>
        <v>2.3786002597874161</v>
      </c>
      <c r="L8" s="37">
        <f t="shared" si="9"/>
        <v>0.57575757575757569</v>
      </c>
      <c r="M8" s="37">
        <f t="shared" si="10"/>
        <v>0.42424242424242425</v>
      </c>
      <c r="N8" s="38">
        <v>105</v>
      </c>
      <c r="O8" s="38">
        <f t="shared" si="11"/>
        <v>42.5</v>
      </c>
      <c r="P8" s="38">
        <f t="shared" si="12"/>
        <v>58.947368421052623</v>
      </c>
      <c r="Q8" s="38">
        <f t="shared" si="13"/>
        <v>46.05263157894737</v>
      </c>
      <c r="R8" s="38">
        <f t="shared" si="14"/>
        <v>62.5</v>
      </c>
      <c r="S8" s="39">
        <f t="shared" si="15"/>
        <v>-3.5526315789473699</v>
      </c>
      <c r="T8" s="39">
        <f t="shared" si="16"/>
        <v>-3.552631578947377</v>
      </c>
      <c r="U8" t="s">
        <v>69</v>
      </c>
      <c r="V8" t="s">
        <v>76</v>
      </c>
      <c r="W8" t="s">
        <v>311</v>
      </c>
      <c r="X8" s="48" t="s">
        <v>492</v>
      </c>
      <c r="Y8" s="41"/>
    </row>
    <row r="9" spans="1:25" ht="15" x14ac:dyDescent="0.25">
      <c r="A9">
        <v>2.23</v>
      </c>
      <c r="B9">
        <v>1.7</v>
      </c>
      <c r="C9" s="29">
        <f t="shared" si="0"/>
        <v>3.6665787391189752E-2</v>
      </c>
      <c r="D9" s="30">
        <f>IF(OR($A9="",$B9=""),"",A9*'MPTO_working_2-way'!$G8)</f>
        <v>2.3117647058823532</v>
      </c>
      <c r="E9" s="32">
        <f>IF(OR($A9="",$B9=""),"",B9*'MPTO_working_2-way'!$G8)</f>
        <v>1.7623318385650226</v>
      </c>
      <c r="F9" s="30">
        <f>IF(OR($A9="",$B9=""),"",'MPTO_working_2-way'!D8)</f>
        <v>2.3250536645200861</v>
      </c>
      <c r="G9" s="32">
        <f>IF(OR($A9="",$B9=""),"",'MPTO_working_2-way'!E8)</f>
        <v>1.754686415181671</v>
      </c>
      <c r="H9" s="30">
        <f>IF(OR($A9="",$B9=""),"",'OddsRatio_working_2-way'!M8)</f>
        <v>2.3255726525328053</v>
      </c>
      <c r="I9" s="30">
        <f>IF(OR($A9="",$B9=""),"",'OddsRatio_working_2-way'!N8)</f>
        <v>1.7543909404658247</v>
      </c>
      <c r="J9" s="30">
        <f>IF('Log_working_2-way'!$D8="","",A9^('Log_working_2-way'!$D8))</f>
        <v>2.3317115132269501</v>
      </c>
      <c r="K9" s="32">
        <f>IF('Log_working_2-way'!$D8="","",B9^('Log_working_2-way'!$D8))</f>
        <v>1.7509133848191525</v>
      </c>
      <c r="L9" s="37">
        <f t="shared" si="9"/>
        <v>0.43256997455470736</v>
      </c>
      <c r="M9" s="37">
        <f t="shared" si="10"/>
        <v>0.56743002544529253</v>
      </c>
      <c r="N9" s="38">
        <v>106</v>
      </c>
      <c r="O9" s="38">
        <f t="shared" si="11"/>
        <v>58.466367713004487</v>
      </c>
      <c r="P9" s="38">
        <f t="shared" si="12"/>
        <v>43.647058823529406</v>
      </c>
      <c r="Q9" s="38">
        <f t="shared" si="13"/>
        <v>62.352941176470587</v>
      </c>
      <c r="R9" s="38">
        <f t="shared" si="14"/>
        <v>47.53363228699552</v>
      </c>
      <c r="S9" s="39">
        <f t="shared" si="15"/>
        <v>-3.8865734634660996</v>
      </c>
      <c r="T9" s="39">
        <f t="shared" si="16"/>
        <v>-3.8865734634661138</v>
      </c>
      <c r="U9" t="s">
        <v>331</v>
      </c>
      <c r="V9" t="s">
        <v>329</v>
      </c>
      <c r="W9" t="s">
        <v>316</v>
      </c>
      <c r="X9" s="48" t="s">
        <v>492</v>
      </c>
      <c r="Y9" s="41"/>
    </row>
    <row r="10" spans="1:25" ht="14.25" customHeight="1" x14ac:dyDescent="0.25">
      <c r="A10">
        <v>2.0499999999999998</v>
      </c>
      <c r="B10">
        <v>1.83</v>
      </c>
      <c r="C10" s="29">
        <f t="shared" si="0"/>
        <v>3.4252965480474407E-2</v>
      </c>
      <c r="D10" s="30">
        <f>IF(OR($A10="",$B10=""),"",A10*'MPTO_working_2-way'!$G9)</f>
        <v>2.1202185792349724</v>
      </c>
      <c r="E10" s="32">
        <f>IF(OR($A10="",$B10=""),"",B10*'MPTO_working_2-way'!$G9)</f>
        <v>1.8926829268292682</v>
      </c>
      <c r="F10" s="30">
        <f>IF(OR($A10="",$B10=""),"",'MPTO_working_2-way'!D9)</f>
        <v>2.1245929491717397</v>
      </c>
      <c r="G10" s="32">
        <f>IF(OR($A10="",$B10=""),"",'MPTO_working_2-way'!E9)</f>
        <v>1.8892106257081707</v>
      </c>
      <c r="H10" s="30">
        <f>IF(OR($A10="",$B10=""),"",'OddsRatio_working_2-way'!M9)</f>
        <v>2.1247489679763456</v>
      </c>
      <c r="I10" s="30">
        <f>IF(OR($A10="",$B10=""),"",'OddsRatio_working_2-way'!N9)</f>
        <v>1.8890872794479689</v>
      </c>
      <c r="J10" s="30">
        <f>IF('Log_working_2-way'!$D9="","",A10^('Log_working_2-way'!$D9))</f>
        <v>2.1267489530128172</v>
      </c>
      <c r="K10" s="32">
        <f>IF('Log_working_2-way'!$D9="","",B10^('Log_working_2-way'!$D9))</f>
        <v>1.8875091450726849</v>
      </c>
      <c r="L10" s="37">
        <f t="shared" si="9"/>
        <v>0.47164948453608252</v>
      </c>
      <c r="M10" s="37">
        <f t="shared" si="10"/>
        <v>0.52835051546391754</v>
      </c>
      <c r="N10" s="38">
        <v>107</v>
      </c>
      <c r="O10" s="38">
        <f t="shared" si="11"/>
        <v>54.804878048780488</v>
      </c>
      <c r="P10" s="38">
        <f t="shared" si="12"/>
        <v>48.530054644808736</v>
      </c>
      <c r="Q10" s="38">
        <f t="shared" si="13"/>
        <v>58.46994535519125</v>
      </c>
      <c r="R10" s="38">
        <f t="shared" si="14"/>
        <v>52.195121951219519</v>
      </c>
      <c r="S10" s="39">
        <f t="shared" si="15"/>
        <v>-3.6650673064107622</v>
      </c>
      <c r="T10" s="39">
        <f t="shared" si="16"/>
        <v>-3.6650673064107835</v>
      </c>
      <c r="U10" t="s">
        <v>299</v>
      </c>
      <c r="V10" t="s">
        <v>264</v>
      </c>
      <c r="W10" t="s">
        <v>321</v>
      </c>
      <c r="X10" s="48" t="s">
        <v>492</v>
      </c>
      <c r="Y10" s="41"/>
    </row>
    <row r="11" spans="1:25" ht="15" x14ac:dyDescent="0.25">
      <c r="A11">
        <v>2.27</v>
      </c>
      <c r="B11">
        <v>1.68</v>
      </c>
      <c r="C11" s="29">
        <f t="shared" si="0"/>
        <v>3.5766729599328695E-2</v>
      </c>
      <c r="D11" s="30">
        <f>IF(OR($A11="",$B11=""),"",A11*'MPTO_working_2-way'!$G10)</f>
        <v>2.3511904761904763</v>
      </c>
      <c r="E11" s="32">
        <f>IF(OR($A11="",$B11=""),"",B11*'MPTO_working_2-way'!$G10)</f>
        <v>1.7400881057268722</v>
      </c>
      <c r="F11" s="30">
        <f>IF(OR($A11="",$B11=""),"",'MPTO_working_2-way'!D10)</f>
        <v>2.3660503784588656</v>
      </c>
      <c r="G11" s="32">
        <f>IF(OR($A11="",$B11=""),"",'MPTO_working_2-way'!E10)</f>
        <v>1.7320374239258789</v>
      </c>
      <c r="H11" s="30">
        <f>IF(OR($A11="",$B11=""),"",'OddsRatio_working_2-way'!M10)</f>
        <v>2.3666188418222287</v>
      </c>
      <c r="I11" s="30">
        <f>IF(OR($A11="",$B11=""),"",'OddsRatio_working_2-way'!N10)</f>
        <v>1.7317329231804059</v>
      </c>
      <c r="J11" s="30">
        <f>IF('Log_working_2-way'!$D10="","",A11^('Log_working_2-way'!$D10))</f>
        <v>2.37348902776783</v>
      </c>
      <c r="K11" s="32">
        <f>IF('Log_working_2-way'!$D10="","",B11^('Log_working_2-way'!$D10))</f>
        <v>1.72807279838637</v>
      </c>
      <c r="L11" s="37">
        <f t="shared" si="9"/>
        <v>0.42531645569620252</v>
      </c>
      <c r="M11" s="37">
        <f t="shared" si="10"/>
        <v>0.57468354430379742</v>
      </c>
      <c r="N11" s="38">
        <v>108</v>
      </c>
      <c r="O11" s="38">
        <f t="shared" si="11"/>
        <v>60.42290748898678</v>
      </c>
      <c r="P11" s="38">
        <f t="shared" si="12"/>
        <v>43.714285714285715</v>
      </c>
      <c r="Q11" s="38">
        <f t="shared" si="13"/>
        <v>64.285714285714292</v>
      </c>
      <c r="R11" s="38">
        <f t="shared" si="14"/>
        <v>47.577092511013213</v>
      </c>
      <c r="S11" s="39">
        <f t="shared" si="15"/>
        <v>-3.8628067967275115</v>
      </c>
      <c r="T11" s="39">
        <f t="shared" si="16"/>
        <v>-3.8628067967274973</v>
      </c>
      <c r="U11" t="s">
        <v>258</v>
      </c>
      <c r="V11" t="s">
        <v>254</v>
      </c>
      <c r="W11" t="s">
        <v>321</v>
      </c>
      <c r="X11" s="48" t="s">
        <v>492</v>
      </c>
      <c r="Y11" s="41"/>
    </row>
    <row r="12" spans="1:25" ht="15" x14ac:dyDescent="0.25">
      <c r="A12">
        <v>2.14</v>
      </c>
      <c r="B12">
        <v>1.75</v>
      </c>
      <c r="C12" s="29">
        <f t="shared" si="0"/>
        <v>3.8718291054739673E-2</v>
      </c>
      <c r="D12" s="30">
        <f>IF(OR($A12="",$B12=""),"",A12*'MPTO_working_2-way'!$G11)</f>
        <v>2.2228571428571429</v>
      </c>
      <c r="E12" s="32">
        <f>IF(OR($A12="",$B12=""),"",B12*'MPTO_working_2-way'!$G11)</f>
        <v>1.8177570093457944</v>
      </c>
      <c r="F12" s="30">
        <f>IF(OR($A12="",$B12=""),"",'MPTO_working_2-way'!D11)</f>
        <v>2.2324888226527575</v>
      </c>
      <c r="G12" s="32">
        <f>IF(OR($A12="",$B12=""),"",'MPTO_working_2-way'!E11)</f>
        <v>1.81136638452237</v>
      </c>
      <c r="H12" s="30">
        <f>IF(OR($A12="",$B12=""),"",'OddsRatio_working_2-way'!M11)</f>
        <v>2.2328828005937953</v>
      </c>
      <c r="I12" s="30">
        <f>IF(OR($A12="",$B12=""),"",'OddsRatio_working_2-way'!N11)</f>
        <v>1.8111071056538131</v>
      </c>
      <c r="J12" s="30">
        <f>IF('Log_working_2-way'!$D11="","",A12^('Log_working_2-way'!$D11))</f>
        <v>2.2373241322265098</v>
      </c>
      <c r="K12" s="32">
        <f>IF('Log_working_2-way'!$D11="","",B12^('Log_working_2-way'!$D11))</f>
        <v>1.8081956651086979</v>
      </c>
      <c r="L12" s="37">
        <f t="shared" si="9"/>
        <v>0.44987146529562982</v>
      </c>
      <c r="M12" s="37">
        <f t="shared" si="10"/>
        <v>0.55012853470437018</v>
      </c>
      <c r="N12" s="38">
        <v>109</v>
      </c>
      <c r="O12" s="38">
        <f t="shared" si="11"/>
        <v>58.065420560747675</v>
      </c>
      <c r="P12" s="38">
        <f t="shared" si="12"/>
        <v>46.714285714285708</v>
      </c>
      <c r="Q12" s="38">
        <f t="shared" si="13"/>
        <v>62.285714285714285</v>
      </c>
      <c r="R12" s="38">
        <f t="shared" si="14"/>
        <v>50.934579439252339</v>
      </c>
      <c r="S12" s="39">
        <f t="shared" si="15"/>
        <v>-4.2202937249666093</v>
      </c>
      <c r="T12" s="39">
        <f t="shared" si="16"/>
        <v>-4.2202937249666306</v>
      </c>
      <c r="U12" t="s">
        <v>291</v>
      </c>
      <c r="V12" t="s">
        <v>261</v>
      </c>
      <c r="W12" t="s">
        <v>321</v>
      </c>
      <c r="X12" s="48" t="s">
        <v>492</v>
      </c>
      <c r="Y12" s="41"/>
    </row>
    <row r="13" spans="1:25" ht="15" x14ac:dyDescent="0.25">
      <c r="A13">
        <v>2.2400000000000002</v>
      </c>
      <c r="B13">
        <v>1.69</v>
      </c>
      <c r="C13" s="29">
        <f t="shared" si="0"/>
        <v>3.8144547759932479E-2</v>
      </c>
      <c r="D13" s="30">
        <f>IF(OR($A13="",$B13=""),"",A13*'MPTO_working_2-way'!$G12)</f>
        <v>2.3254437869822491</v>
      </c>
      <c r="E13" s="32">
        <f>IF(OR($A13="",$B13=""),"",B13*'MPTO_working_2-way'!$G12)</f>
        <v>1.7544642857142858</v>
      </c>
      <c r="F13" s="30">
        <f>IF(OR($A13="",$B13=""),"",'MPTO_working_2-way'!D12)</f>
        <v>2.3399678575843743</v>
      </c>
      <c r="G13" s="32">
        <f>IF(OR($A13="",$B13=""),"",'MPTO_working_2-way'!E12)</f>
        <v>1.7462865578005351</v>
      </c>
      <c r="H13" s="30">
        <f>IF(OR($A13="",$B13=""),"",'OddsRatio_working_2-way'!M12)</f>
        <v>2.3405601251996737</v>
      </c>
      <c r="I13" s="30">
        <f>IF(OR($A13="",$B13=""),"",'OddsRatio_working_2-way'!N12)</f>
        <v>1.7459568438611086</v>
      </c>
      <c r="J13" s="30">
        <f>IF('Log_working_2-way'!$D12="","",A13^('Log_working_2-way'!$D12))</f>
        <v>2.347284961783934</v>
      </c>
      <c r="K13" s="32">
        <f>IF('Log_working_2-way'!$D12="","",B13^('Log_working_2-way'!$D12))</f>
        <v>1.7422334757420166</v>
      </c>
      <c r="L13" s="37">
        <f t="shared" si="9"/>
        <v>0.43002544529262077</v>
      </c>
      <c r="M13" s="37">
        <f t="shared" si="10"/>
        <v>0.56997455470737912</v>
      </c>
      <c r="N13" s="38">
        <v>110</v>
      </c>
      <c r="O13" s="38">
        <f t="shared" si="11"/>
        <v>60.892857142857153</v>
      </c>
      <c r="P13" s="38">
        <f t="shared" si="12"/>
        <v>44.911242603550299</v>
      </c>
      <c r="Q13" s="38">
        <f t="shared" si="13"/>
        <v>65.088757396449708</v>
      </c>
      <c r="R13" s="38">
        <f t="shared" si="14"/>
        <v>49.107142857142854</v>
      </c>
      <c r="S13" s="39">
        <f t="shared" si="15"/>
        <v>-4.1959002535925549</v>
      </c>
      <c r="T13" s="39">
        <f t="shared" si="16"/>
        <v>-4.1959002535925549</v>
      </c>
      <c r="U13" t="s">
        <v>260</v>
      </c>
      <c r="V13" t="s">
        <v>259</v>
      </c>
      <c r="W13" t="s">
        <v>321</v>
      </c>
      <c r="X13" s="48" t="s">
        <v>492</v>
      </c>
      <c r="Y13" s="41"/>
    </row>
    <row r="14" spans="1:25" s="35" customFormat="1" ht="15" x14ac:dyDescent="0.25">
      <c r="A14">
        <v>2.35</v>
      </c>
      <c r="B14">
        <v>1.63</v>
      </c>
      <c r="C14" s="29">
        <f t="shared" si="0"/>
        <v>3.9028847408954404E-2</v>
      </c>
      <c r="D14" s="30">
        <f>IF(OR($A14="",$B14=""),"",A14*'MPTO_working_2-way'!$G13)</f>
        <v>2.4417177914110431</v>
      </c>
      <c r="E14" s="32">
        <f>IF(OR($A14="",$B14=""),"",B14*'MPTO_working_2-way'!$G13)</f>
        <v>1.6936170212765955</v>
      </c>
      <c r="F14" s="30">
        <f>IF(OR($A14="",$B14=""),"",'MPTO_working_2-way'!D13)</f>
        <v>2.4629480790869636</v>
      </c>
      <c r="G14" s="32">
        <f>IF(OR($A14="",$B14=""),"",'MPTO_working_2-way'!E13)</f>
        <v>1.6835512581035048</v>
      </c>
      <c r="H14" s="30">
        <f>IF(OR($A14="",$B14=""),"",'OddsRatio_working_2-way'!M13)</f>
        <v>2.4638501094227996</v>
      </c>
      <c r="I14" s="30">
        <f>IF(OR($A14="",$B14=""),"",'OddsRatio_working_2-way'!N13)</f>
        <v>1.6831300510639733</v>
      </c>
      <c r="J14" s="30">
        <f>IF('Log_working_2-way'!$D13="","",A14^('Log_working_2-way'!$D13))</f>
        <v>2.4737476176576996</v>
      </c>
      <c r="K14" s="32">
        <f>IF('Log_working_2-way'!$D13="","",B14^('Log_working_2-way'!$D13))</f>
        <v>1.6785422334314666</v>
      </c>
      <c r="L14" s="37">
        <f t="shared" si="9"/>
        <v>0.40954773869346733</v>
      </c>
      <c r="M14" s="37">
        <f t="shared" si="10"/>
        <v>0.59045226130653272</v>
      </c>
      <c r="N14" s="38">
        <v>111</v>
      </c>
      <c r="O14" s="38">
        <f t="shared" si="11"/>
        <v>63.765957446808521</v>
      </c>
      <c r="P14" s="38">
        <f t="shared" si="12"/>
        <v>42.901840490797532</v>
      </c>
      <c r="Q14" s="38">
        <f t="shared" si="13"/>
        <v>68.098159509202461</v>
      </c>
      <c r="R14" s="38">
        <f t="shared" si="14"/>
        <v>47.234042553191493</v>
      </c>
      <c r="S14" s="39">
        <f t="shared" si="15"/>
        <v>-4.3322020623939395</v>
      </c>
      <c r="T14" s="39">
        <f t="shared" si="16"/>
        <v>-4.3322020623939608</v>
      </c>
      <c r="U14" t="s">
        <v>257</v>
      </c>
      <c r="V14" t="s">
        <v>265</v>
      </c>
      <c r="W14" t="s">
        <v>321</v>
      </c>
      <c r="X14" s="48" t="s">
        <v>492</v>
      </c>
      <c r="Y14" s="41"/>
    </row>
    <row r="15" spans="1:25" ht="15" x14ac:dyDescent="0.25">
      <c r="A15">
        <v>2.2799999999999998</v>
      </c>
      <c r="B15">
        <v>1.67</v>
      </c>
      <c r="C15" s="29">
        <f t="shared" si="0"/>
        <v>3.7398886437651102E-2</v>
      </c>
      <c r="D15" s="30">
        <f>IF(OR($A15="",$B15=""),"",A15*'MPTO_working_2-way'!$G14)</f>
        <v>2.3652694610778444</v>
      </c>
      <c r="E15" s="32">
        <f>IF(OR($A15="",$B15=""),"",B15*'MPTO_working_2-way'!$G14)</f>
        <v>1.7324561403508774</v>
      </c>
      <c r="F15" s="30">
        <f>IF(OR($A15="",$B15=""),"",'MPTO_working_2-way'!D14)</f>
        <v>2.3815361521140859</v>
      </c>
      <c r="G15" s="32">
        <f>IF(OR($A15="",$B15=""),"",'MPTO_working_2-way'!E14)</f>
        <v>1.723831944947483</v>
      </c>
      <c r="H15" s="30">
        <f>IF(OR($A15="",$B15=""),"",'OddsRatio_working_2-way'!M14)</f>
        <v>2.382189480930176</v>
      </c>
      <c r="I15" s="30">
        <f>IF(OR($A15="",$B15=""),"",'OddsRatio_working_2-way'!N14)</f>
        <v>1.7234898064243891</v>
      </c>
      <c r="J15" s="30">
        <f>IF('Log_working_2-way'!$D14="","",A15^('Log_working_2-way'!$D14))</f>
        <v>2.3897292266228689</v>
      </c>
      <c r="K15" s="32">
        <f>IF('Log_working_2-way'!$D14="","",B15^('Log_working_2-way'!$D14))</f>
        <v>1.7195646323348297</v>
      </c>
      <c r="L15" s="37">
        <f t="shared" si="9"/>
        <v>0.42278481012658226</v>
      </c>
      <c r="M15" s="37">
        <f t="shared" si="10"/>
        <v>0.57721518987341769</v>
      </c>
      <c r="N15" s="38">
        <v>112</v>
      </c>
      <c r="O15" s="38">
        <f t="shared" si="11"/>
        <v>62.877192982456137</v>
      </c>
      <c r="P15" s="38">
        <f t="shared" si="12"/>
        <v>44.934131736526943</v>
      </c>
      <c r="Q15" s="38">
        <f t="shared" si="13"/>
        <v>67.065868263473064</v>
      </c>
      <c r="R15" s="38">
        <f t="shared" si="14"/>
        <v>49.122807017543863</v>
      </c>
      <c r="S15" s="39">
        <f t="shared" si="15"/>
        <v>-4.188675281016927</v>
      </c>
      <c r="T15" s="39">
        <f t="shared" si="16"/>
        <v>-4.1886752810169199</v>
      </c>
      <c r="U15" t="s">
        <v>360</v>
      </c>
      <c r="V15" t="s">
        <v>256</v>
      </c>
      <c r="W15" t="s">
        <v>321</v>
      </c>
      <c r="X15" s="48" t="s">
        <v>492</v>
      </c>
      <c r="Y15" s="41"/>
    </row>
    <row r="16" spans="1:25" ht="15" x14ac:dyDescent="0.25">
      <c r="A16">
        <v>2.46</v>
      </c>
      <c r="B16">
        <v>1.58</v>
      </c>
      <c r="C16" s="29">
        <f t="shared" si="0"/>
        <v>3.9415457445713731E-2</v>
      </c>
      <c r="D16" s="30">
        <f>IF(OR($A16="",$B16=""),"",A16*'MPTO_working_2-way'!$G15)</f>
        <v>2.5569620253164556</v>
      </c>
      <c r="E16" s="32">
        <f>IF(OR($A16="",$B16=""),"",B16*'MPTO_working_2-way'!$G15)</f>
        <v>1.6422764227642277</v>
      </c>
      <c r="F16" s="30">
        <f>IF(OR($A16="",$B16=""),"",'MPTO_working_2-way'!D15)</f>
        <v>2.5853398962352006</v>
      </c>
      <c r="G16" s="32">
        <f>IF(OR($A16="",$B16=""),"",'MPTO_working_2-way'!E15)</f>
        <v>1.630779558613745</v>
      </c>
      <c r="H16" s="30">
        <f>IF(OR($A16="",$B16=""),"",'OddsRatio_working_2-way'!M15)</f>
        <v>2.5865816648727367</v>
      </c>
      <c r="I16" s="30">
        <f>IF(OR($A16="",$B16=""),"",'OddsRatio_working_2-way'!N15)</f>
        <v>1.6302858668672515</v>
      </c>
      <c r="J16" s="30">
        <f>IF('Log_working_2-way'!$D15="","",A16^('Log_working_2-way'!$D15))</f>
        <v>2.599899815124826</v>
      </c>
      <c r="K16" s="32">
        <f>IF('Log_working_2-way'!$D15="","",B16^('Log_working_2-way'!$D15))</f>
        <v>1.6250391371672495</v>
      </c>
      <c r="L16" s="37">
        <f t="shared" si="9"/>
        <v>0.3910891089108911</v>
      </c>
      <c r="M16" s="37">
        <f t="shared" si="10"/>
        <v>0.6089108910891089</v>
      </c>
      <c r="N16" s="38">
        <v>113</v>
      </c>
      <c r="O16" s="38">
        <f t="shared" si="11"/>
        <v>67.065040650406516</v>
      </c>
      <c r="P16" s="38">
        <f t="shared" si="12"/>
        <v>41.481012658227854</v>
      </c>
      <c r="Q16" s="38">
        <f t="shared" si="13"/>
        <v>71.518987341772146</v>
      </c>
      <c r="R16" s="38">
        <f t="shared" si="14"/>
        <v>45.934959349593498</v>
      </c>
      <c r="S16" s="39">
        <f t="shared" si="15"/>
        <v>-4.4539466913656298</v>
      </c>
      <c r="T16" s="39">
        <f t="shared" si="16"/>
        <v>-4.453946691365644</v>
      </c>
      <c r="U16" t="s">
        <v>262</v>
      </c>
      <c r="V16" t="s">
        <v>253</v>
      </c>
      <c r="W16" t="s">
        <v>321</v>
      </c>
      <c r="X16" s="48" t="s">
        <v>492</v>
      </c>
      <c r="Y16" s="41"/>
    </row>
    <row r="17" spans="1:25" ht="15" x14ac:dyDescent="0.25">
      <c r="A17">
        <v>2.2400000000000002</v>
      </c>
      <c r="B17">
        <v>1.69</v>
      </c>
      <c r="C17" s="29">
        <f t="shared" si="0"/>
        <v>3.8144547759932479E-2</v>
      </c>
      <c r="D17" s="30">
        <f>IF(OR($A17="",$B17=""),"",A17*'MPTO_working_2-way'!$G16)</f>
        <v>2.3254437869822491</v>
      </c>
      <c r="E17" s="32">
        <f>IF(OR($A17="",$B17=""),"",B17*'MPTO_working_2-way'!$G16)</f>
        <v>1.7544642857142858</v>
      </c>
      <c r="F17" s="30">
        <f>IF(OR($A17="",$B17=""),"",'MPTO_working_2-way'!D16)</f>
        <v>2.3399678575843743</v>
      </c>
      <c r="G17" s="32">
        <f>IF(OR($A17="",$B17=""),"",'MPTO_working_2-way'!E16)</f>
        <v>1.7462865578005351</v>
      </c>
      <c r="H17" s="30">
        <f>IF(OR($A17="",$B17=""),"",'OddsRatio_working_2-way'!M16)</f>
        <v>2.3405601251996737</v>
      </c>
      <c r="I17" s="30">
        <f>IF(OR($A17="",$B17=""),"",'OddsRatio_working_2-way'!N16)</f>
        <v>1.7459568438611086</v>
      </c>
      <c r="J17" s="30">
        <f>IF('Log_working_2-way'!$D16="","",A17^('Log_working_2-way'!$D16))</f>
        <v>2.347284961783934</v>
      </c>
      <c r="K17" s="32">
        <f>IF('Log_working_2-way'!$D16="","",B17^('Log_working_2-way'!$D16))</f>
        <v>1.7422334757420166</v>
      </c>
      <c r="L17" s="37">
        <f t="shared" si="9"/>
        <v>0.43002544529262077</v>
      </c>
      <c r="M17" s="37">
        <f t="shared" si="10"/>
        <v>0.56997455470737912</v>
      </c>
      <c r="N17" s="38">
        <v>114</v>
      </c>
      <c r="O17" s="38">
        <f t="shared" si="11"/>
        <v>63.107142857142861</v>
      </c>
      <c r="P17" s="38">
        <f t="shared" si="12"/>
        <v>46.544378698224854</v>
      </c>
      <c r="Q17" s="38">
        <f t="shared" si="13"/>
        <v>67.455621301775153</v>
      </c>
      <c r="R17" s="38">
        <f t="shared" si="14"/>
        <v>50.892857142857139</v>
      </c>
      <c r="S17" s="39">
        <f t="shared" si="15"/>
        <v>-4.3484784446322919</v>
      </c>
      <c r="T17" s="39">
        <f t="shared" si="16"/>
        <v>-4.3484784446322848</v>
      </c>
      <c r="U17" t="s">
        <v>263</v>
      </c>
      <c r="V17" t="s">
        <v>251</v>
      </c>
      <c r="W17" t="s">
        <v>321</v>
      </c>
      <c r="X17" s="48" t="s">
        <v>492</v>
      </c>
      <c r="Y17" s="41"/>
    </row>
    <row r="18" spans="1:25" ht="15" x14ac:dyDescent="0.25">
      <c r="A18">
        <v>1.88</v>
      </c>
      <c r="B18">
        <v>2</v>
      </c>
      <c r="C18" s="29">
        <f t="shared" si="0"/>
        <v>3.1914893617021267E-2</v>
      </c>
      <c r="D18" s="30">
        <f>IF(OR($A18="",$B18=""),"",A18*'MPTO_working_2-way'!$G17)</f>
        <v>1.94</v>
      </c>
      <c r="E18" s="32">
        <f>IF(OR($A18="",$B18=""),"",B18*'MPTO_working_2-way'!$G17)</f>
        <v>2.0638297872340425</v>
      </c>
      <c r="F18" s="30">
        <f>IF(OR($A18="",$B18=""),"",'MPTO_working_2-way'!D17)</f>
        <v>1.9381443298969072</v>
      </c>
      <c r="G18" s="32">
        <f>IF(OR($A18="",$B18=""),"",'MPTO_working_2-way'!E17)</f>
        <v>2.0659340659340657</v>
      </c>
      <c r="H18" s="30">
        <f>IF(OR($A18="",$B18=""),"",'OddsRatio_working_2-way'!M17)</f>
        <v>1.9380831519646857</v>
      </c>
      <c r="I18" s="30">
        <f>IF(OR($A18="",$B18=""),"",'OddsRatio_working_2-way'!N17)</f>
        <v>2.0660035817780522</v>
      </c>
      <c r="J18" s="30">
        <f>IF('Log_working_2-way'!$D17="","",A18^('Log_working_2-way'!$D17))</f>
        <v>1.9372406373367297</v>
      </c>
      <c r="K18" s="32">
        <f>IF('Log_working_2-way'!$D17="","",B18^('Log_working_2-way'!$D17))</f>
        <v>2.0669618454035223</v>
      </c>
      <c r="L18" s="37">
        <f t="shared" si="9"/>
        <v>0.51546391752577325</v>
      </c>
      <c r="M18" s="37">
        <f t="shared" si="10"/>
        <v>0.4845360824742268</v>
      </c>
      <c r="N18" s="38">
        <v>115</v>
      </c>
      <c r="O18" s="38">
        <f t="shared" si="11"/>
        <v>53.829787234042549</v>
      </c>
      <c r="P18" s="38">
        <f t="shared" si="12"/>
        <v>57.5</v>
      </c>
      <c r="Q18" s="38">
        <f t="shared" si="13"/>
        <v>57.5</v>
      </c>
      <c r="R18" s="38">
        <f t="shared" si="14"/>
        <v>61.170212765957444</v>
      </c>
      <c r="S18" s="39">
        <f t="shared" si="15"/>
        <v>-3.6702127659574515</v>
      </c>
      <c r="T18" s="39">
        <f t="shared" si="16"/>
        <v>-3.6702127659574444</v>
      </c>
      <c r="U18" t="s">
        <v>130</v>
      </c>
      <c r="V18" t="s">
        <v>80</v>
      </c>
      <c r="W18" t="s">
        <v>312</v>
      </c>
      <c r="X18" s="48" t="s">
        <v>492</v>
      </c>
      <c r="Y18" s="41"/>
    </row>
    <row r="19" spans="1:25" ht="15" x14ac:dyDescent="0.25">
      <c r="A19">
        <v>1.91</v>
      </c>
      <c r="B19">
        <v>1.98</v>
      </c>
      <c r="C19" s="29">
        <f t="shared" si="0"/>
        <v>2.861071447458885E-2</v>
      </c>
      <c r="D19" s="30">
        <f>IF(OR($A19="",$B19=""),"",A19*'MPTO_working_2-way'!$G18)</f>
        <v>1.9646464646464645</v>
      </c>
      <c r="E19" s="32">
        <f>IF(OR($A19="",$B19=""),"",B19*'MPTO_working_2-way'!$G18)</f>
        <v>2.0366492146596857</v>
      </c>
      <c r="F19" s="30">
        <f>IF(OR($A19="",$B19=""),"",'MPTO_working_2-way'!D18)</f>
        <v>1.9636533568721115</v>
      </c>
      <c r="G19" s="32">
        <f>IF(OR($A19="",$B19=""),"",'MPTO_working_2-way'!E18)</f>
        <v>2.0377175494369308</v>
      </c>
      <c r="H19" s="30">
        <f>IF(OR($A19="",$B19=""),"",'OddsRatio_working_2-way'!M18)</f>
        <v>1.9636241116594322</v>
      </c>
      <c r="I19" s="30">
        <f>IF(OR($A19="",$B19=""),"",'OddsRatio_working_2-way'!N18)</f>
        <v>2.0377490433255412</v>
      </c>
      <c r="J19" s="30">
        <f>IF('Log_working_2-way'!$D18="","",A19^('Log_working_2-way'!$D18))</f>
        <v>1.9631742210121639</v>
      </c>
      <c r="K19" s="32">
        <f>IF('Log_working_2-way'!$D18="","",B19^('Log_working_2-way'!$D18))</f>
        <v>2.0382337672504618</v>
      </c>
      <c r="L19" s="37">
        <f t="shared" si="9"/>
        <v>0.50899742930591263</v>
      </c>
      <c r="M19" s="37">
        <f t="shared" si="10"/>
        <v>0.49100257069408743</v>
      </c>
      <c r="N19" s="38">
        <v>116</v>
      </c>
      <c r="O19" s="38">
        <f t="shared" si="11"/>
        <v>55.267015706806284</v>
      </c>
      <c r="P19" s="38">
        <f t="shared" si="12"/>
        <v>57.414141414141419</v>
      </c>
      <c r="Q19" s="38">
        <f t="shared" si="13"/>
        <v>58.585858585858588</v>
      </c>
      <c r="R19" s="38">
        <f t="shared" si="14"/>
        <v>60.732984293193716</v>
      </c>
      <c r="S19" s="39">
        <f t="shared" si="15"/>
        <v>-3.3188428790523048</v>
      </c>
      <c r="T19" s="39">
        <f t="shared" si="16"/>
        <v>-3.3188428790522977</v>
      </c>
      <c r="U19" t="s">
        <v>129</v>
      </c>
      <c r="V19" t="s">
        <v>109</v>
      </c>
      <c r="W19" t="s">
        <v>312</v>
      </c>
      <c r="X19" s="48" t="s">
        <v>492</v>
      </c>
      <c r="Y19" s="41"/>
    </row>
    <row r="20" spans="1:25" ht="15" x14ac:dyDescent="0.25">
      <c r="A20">
        <v>1.98</v>
      </c>
      <c r="B20">
        <v>1.85</v>
      </c>
      <c r="C20" s="29">
        <f t="shared" si="0"/>
        <v>4.5591045591045543E-2</v>
      </c>
      <c r="D20" s="30">
        <f>IF(OR($A20="",$B20=""),"",A20*'MPTO_working_2-way'!$G19)</f>
        <v>2.07027027027027</v>
      </c>
      <c r="E20" s="32">
        <f>IF(OR($A20="",$B20=""),"",B20*'MPTO_working_2-way'!$G19)</f>
        <v>1.9343434343434343</v>
      </c>
      <c r="F20" s="30">
        <f>IF(OR($A20="",$B20=""),"",'MPTO_working_2-way'!D19)</f>
        <v>2.0735918482875744</v>
      </c>
      <c r="G20" s="32">
        <f>IF(OR($A20="",$B20=""),"",'MPTO_working_2-way'!E19)</f>
        <v>1.931452675982072</v>
      </c>
      <c r="H20" s="30">
        <f>IF(OR($A20="",$B20=""),"",'OddsRatio_working_2-way'!M19)</f>
        <v>2.0737509843863182</v>
      </c>
      <c r="I20" s="30">
        <f>IF(OR($A20="",$B20=""),"",'OddsRatio_working_2-way'!N19)</f>
        <v>1.9313146293146641</v>
      </c>
      <c r="J20" s="30">
        <f>IF('Log_working_2-way'!$D19="","",A20^('Log_working_2-way'!$D19))</f>
        <v>2.0752829704469682</v>
      </c>
      <c r="K20" s="32">
        <f>IF('Log_working_2-way'!$D19="","",B20^('Log_working_2-way'!$D19))</f>
        <v>1.9299877590211039</v>
      </c>
      <c r="L20" s="37">
        <f t="shared" si="9"/>
        <v>0.48302872062663194</v>
      </c>
      <c r="M20" s="37">
        <f t="shared" si="10"/>
        <v>0.51697127937336818</v>
      </c>
      <c r="N20" s="38">
        <v>117</v>
      </c>
      <c r="O20" s="38">
        <f t="shared" si="11"/>
        <v>57.909090909090914</v>
      </c>
      <c r="P20" s="38">
        <f t="shared" si="12"/>
        <v>53.756756756756758</v>
      </c>
      <c r="Q20" s="38">
        <f t="shared" si="13"/>
        <v>63.243243243243235</v>
      </c>
      <c r="R20" s="38">
        <f t="shared" si="14"/>
        <v>59.090909090909093</v>
      </c>
      <c r="S20" s="39">
        <f t="shared" si="15"/>
        <v>-5.3341523341523214</v>
      </c>
      <c r="T20" s="39">
        <f t="shared" si="16"/>
        <v>-5.3341523341523356</v>
      </c>
      <c r="U20" t="s">
        <v>410</v>
      </c>
      <c r="V20" t="s">
        <v>413</v>
      </c>
      <c r="W20" t="s">
        <v>452</v>
      </c>
      <c r="X20" s="48" t="s">
        <v>492</v>
      </c>
      <c r="Y20" s="41"/>
    </row>
    <row r="21" spans="1:25" ht="15" x14ac:dyDescent="0.25">
      <c r="A21">
        <v>2.57</v>
      </c>
      <c r="B21">
        <v>1.55</v>
      </c>
      <c r="C21" s="29">
        <f t="shared" si="0"/>
        <v>3.4266348688339443E-2</v>
      </c>
      <c r="D21" s="30">
        <f>IF(OR($A21="",$B21=""),"",A21*'MPTO_working_2-way'!$G20)</f>
        <v>2.6580645161290324</v>
      </c>
      <c r="E21" s="32">
        <f>IF(OR($A21="",$B21=""),"",B21*'MPTO_working_2-way'!$G20)</f>
        <v>1.6031128404669261</v>
      </c>
      <c r="F21" s="30">
        <f>IF(OR($A21="",$B21=""),"",'MPTO_working_2-way'!D20)</f>
        <v>2.6883752319892018</v>
      </c>
      <c r="G21" s="32">
        <f>IF(OR($A21="",$B21=""),"",'MPTO_working_2-way'!E20)</f>
        <v>1.5922854002198461</v>
      </c>
      <c r="H21" s="30">
        <f>IF(OR($A21="",$B21=""),"",'OddsRatio_working_2-way'!M20)</f>
        <v>2.6895400127092146</v>
      </c>
      <c r="I21" s="30">
        <f>IF(OR($A21="",$B21=""),"",'OddsRatio_working_2-way'!N20)</f>
        <v>1.5918770745159672</v>
      </c>
      <c r="J21" s="30">
        <f>IF('Log_working_2-way'!$D20="","",A21^('Log_working_2-way'!$D20))</f>
        <v>2.7037432906322652</v>
      </c>
      <c r="K21" s="32">
        <f>IF('Log_working_2-way'!$D20="","",B21^('Log_working_2-way'!$D20))</f>
        <v>1.5869428836481319</v>
      </c>
      <c r="L21" s="37">
        <f t="shared" si="9"/>
        <v>0.37621359223300971</v>
      </c>
      <c r="M21" s="37">
        <f t="shared" si="10"/>
        <v>0.62378640776699024</v>
      </c>
      <c r="N21" s="38">
        <v>118</v>
      </c>
      <c r="O21" s="38">
        <f t="shared" si="11"/>
        <v>72.08560311284046</v>
      </c>
      <c r="P21" s="38">
        <f t="shared" si="12"/>
        <v>41.870967741935488</v>
      </c>
      <c r="Q21" s="38">
        <f t="shared" si="13"/>
        <v>76.129032258064512</v>
      </c>
      <c r="R21" s="38">
        <f t="shared" si="14"/>
        <v>45.914396887159533</v>
      </c>
      <c r="S21" s="39">
        <f t="shared" si="15"/>
        <v>-4.0434291452240529</v>
      </c>
      <c r="T21" s="39">
        <f t="shared" si="16"/>
        <v>-4.0434291452240458</v>
      </c>
      <c r="U21" t="s">
        <v>368</v>
      </c>
      <c r="V21" t="s">
        <v>88</v>
      </c>
      <c r="W21" t="s">
        <v>314</v>
      </c>
      <c r="X21" s="48" t="s">
        <v>492</v>
      </c>
      <c r="Y21" s="41"/>
    </row>
    <row r="22" spans="1:25" ht="15" x14ac:dyDescent="0.25">
      <c r="A22">
        <v>2.36</v>
      </c>
      <c r="B22">
        <v>1.64</v>
      </c>
      <c r="C22" s="29">
        <f t="shared" si="0"/>
        <v>3.3484911120297722E-2</v>
      </c>
      <c r="D22" s="30">
        <f>IF(OR($A22="",$B22=""),"",A22*'MPTO_working_2-way'!$G21)</f>
        <v>2.4390243902439024</v>
      </c>
      <c r="E22" s="32">
        <f>IF(OR($A22="",$B22=""),"",B22*'MPTO_working_2-way'!$G21)</f>
        <v>1.6949152542372881</v>
      </c>
      <c r="F22" s="30">
        <f>IF(OR($A22="",$B22=""),"",'MPTO_working_2-way'!D21)</f>
        <v>2.4570848146267141</v>
      </c>
      <c r="G22" s="32">
        <f>IF(OR($A22="",$B22=""),"",'MPTO_working_2-way'!E21)</f>
        <v>1.6863018473335656</v>
      </c>
      <c r="H22" s="30">
        <f>IF(OR($A22="",$B22=""),"",'OddsRatio_working_2-way'!M21)</f>
        <v>2.4577379737113252</v>
      </c>
      <c r="I22" s="30">
        <f>IF(OR($A22="",$B22=""),"",'OddsRatio_working_2-way'!N21)</f>
        <v>1.6859943405700353</v>
      </c>
      <c r="J22" s="30">
        <f>IF('Log_working_2-way'!$D21="","",A22^('Log_working_2-way'!$D21))</f>
        <v>2.4661000827478752</v>
      </c>
      <c r="K22" s="32">
        <f>IF('Log_working_2-way'!$D21="","",B22^('Log_working_2-way'!$D21))</f>
        <v>1.6820816748919711</v>
      </c>
      <c r="L22" s="37">
        <f t="shared" si="9"/>
        <v>0.41000000000000003</v>
      </c>
      <c r="M22" s="37">
        <f t="shared" si="10"/>
        <v>0.59000000000000008</v>
      </c>
      <c r="N22" s="38">
        <v>119</v>
      </c>
      <c r="O22" s="38">
        <f t="shared" si="11"/>
        <v>68.576271186440678</v>
      </c>
      <c r="P22" s="38">
        <f t="shared" si="12"/>
        <v>46.439024390243901</v>
      </c>
      <c r="Q22" s="38">
        <f t="shared" si="13"/>
        <v>72.560975609756099</v>
      </c>
      <c r="R22" s="38">
        <f t="shared" si="14"/>
        <v>50.423728813559329</v>
      </c>
      <c r="S22" s="39">
        <f t="shared" si="15"/>
        <v>-3.9847044233154207</v>
      </c>
      <c r="T22" s="39">
        <f t="shared" si="16"/>
        <v>-3.9847044233154278</v>
      </c>
      <c r="U22" t="s">
        <v>120</v>
      </c>
      <c r="V22" t="s">
        <v>121</v>
      </c>
      <c r="W22" t="s">
        <v>314</v>
      </c>
      <c r="X22" s="48" t="s">
        <v>492</v>
      </c>
      <c r="Y22" s="41"/>
    </row>
    <row r="23" spans="1:25" ht="15" x14ac:dyDescent="0.25">
      <c r="A23">
        <v>1.76</v>
      </c>
      <c r="B23">
        <v>2.13</v>
      </c>
      <c r="C23" s="29">
        <f t="shared" si="0"/>
        <v>3.7665386256935607E-2</v>
      </c>
      <c r="D23" s="30">
        <f>IF(OR($A23="",$B23=""),"",A23*'MPTO_working_2-way'!$G22)</f>
        <v>1.8262910798122067</v>
      </c>
      <c r="E23" s="32">
        <f>IF(OR($A23="",$B23=""),"",B23*'MPTO_working_2-way'!$G22)</f>
        <v>2.2102272727272729</v>
      </c>
      <c r="F23" s="30">
        <f>IF(OR($A23="",$B23=""),"",'MPTO_working_2-way'!D22)</f>
        <v>1.8203360202000585</v>
      </c>
      <c r="G23" s="32">
        <f>IF(OR($A23="",$B23=""),"",'MPTO_working_2-way'!E22)</f>
        <v>2.2190126672191313</v>
      </c>
      <c r="H23" s="30">
        <f>IF(OR($A23="",$B23=""),"",'OddsRatio_working_2-way'!M22)</f>
        <v>1.8201014398727853</v>
      </c>
      <c r="I23" s="30">
        <f>IF(OR($A23="",$B23=""),"",'OddsRatio_working_2-way'!N22)</f>
        <v>2.2193613513897996</v>
      </c>
      <c r="J23" s="30">
        <f>IF('Log_working_2-way'!$D22="","",A23^('Log_working_2-way'!$D22))</f>
        <v>1.8173902621748135</v>
      </c>
      <c r="K23" s="32">
        <f>IF('Log_working_2-way'!$D22="","",B23^('Log_working_2-way'!$D22))</f>
        <v>2.2234058151600675</v>
      </c>
      <c r="L23" s="37">
        <f t="shared" si="9"/>
        <v>0.54755784061696655</v>
      </c>
      <c r="M23" s="37">
        <f t="shared" si="10"/>
        <v>0.45244215938303339</v>
      </c>
      <c r="N23" s="38">
        <v>120</v>
      </c>
      <c r="O23" s="38">
        <f t="shared" si="11"/>
        <v>51.818181818181813</v>
      </c>
      <c r="P23" s="38">
        <f t="shared" si="12"/>
        <v>63.661971830985912</v>
      </c>
      <c r="Q23" s="38">
        <f t="shared" si="13"/>
        <v>56.338028169014088</v>
      </c>
      <c r="R23" s="38">
        <f t="shared" si="14"/>
        <v>68.181818181818187</v>
      </c>
      <c r="S23" s="39">
        <f t="shared" si="15"/>
        <v>-4.5198463508322746</v>
      </c>
      <c r="T23" s="39">
        <f t="shared" si="16"/>
        <v>-4.5198463508322746</v>
      </c>
      <c r="U23" t="s">
        <v>370</v>
      </c>
      <c r="V23" t="s">
        <v>125</v>
      </c>
      <c r="W23" t="s">
        <v>318</v>
      </c>
      <c r="X23" s="48" t="s">
        <v>492</v>
      </c>
      <c r="Y23" s="41"/>
    </row>
    <row r="24" spans="1:25" ht="15" x14ac:dyDescent="0.25">
      <c r="A24">
        <v>1.65</v>
      </c>
      <c r="B24">
        <v>2.27</v>
      </c>
      <c r="C24" s="29">
        <f t="shared" si="0"/>
        <v>4.658924042183954E-2</v>
      </c>
      <c r="D24" s="30">
        <f>IF(OR($A24="",$B24=""),"",A24*'MPTO_working_2-way'!$G23)</f>
        <v>1.7268722466960351</v>
      </c>
      <c r="E24" s="32">
        <f>IF(OR($A24="",$B24=""),"",B24*'MPTO_working_2-way'!$G23)</f>
        <v>2.375757575757576</v>
      </c>
      <c r="F24" s="30">
        <f>IF(OR($A24="",$B24=""),"",'MPTO_working_2-way'!D23)</f>
        <v>1.7159546443706333</v>
      </c>
      <c r="G24" s="32">
        <f>IF(OR($A24="",$B24=""),"",'MPTO_working_2-way'!E23)</f>
        <v>2.3967365221564547</v>
      </c>
      <c r="H24" s="30">
        <f>IF(OR($A24="",$B24=""),"",'OddsRatio_working_2-way'!M23)</f>
        <v>1.715409689354322</v>
      </c>
      <c r="I24" s="30">
        <f>IF(OR($A24="",$B24=""),"",'OddsRatio_working_2-way'!N23)</f>
        <v>2.3978004699692139</v>
      </c>
      <c r="J24" s="30">
        <f>IF('Log_working_2-way'!$D23="","",A24^('Log_working_2-way'!$D23))</f>
        <v>1.71041144302911</v>
      </c>
      <c r="K24" s="32">
        <f>IF('Log_working_2-way'!$D23="","",B24^('Log_working_2-way'!$D23))</f>
        <v>2.4076349836585891</v>
      </c>
      <c r="L24" s="37">
        <f t="shared" si="9"/>
        <v>0.57908163265306123</v>
      </c>
      <c r="M24" s="37">
        <f t="shared" si="10"/>
        <v>0.42091836734693872</v>
      </c>
      <c r="N24" s="38">
        <v>121</v>
      </c>
      <c r="O24" s="38">
        <f t="shared" si="11"/>
        <v>47.666666666666657</v>
      </c>
      <c r="P24" s="38">
        <f t="shared" si="12"/>
        <v>67.696035242290748</v>
      </c>
      <c r="Q24" s="38">
        <f t="shared" si="13"/>
        <v>53.303964757709252</v>
      </c>
      <c r="R24" s="38">
        <f t="shared" si="14"/>
        <v>73.333333333333329</v>
      </c>
      <c r="S24" s="39">
        <f t="shared" si="15"/>
        <v>-5.6372980910425952</v>
      </c>
      <c r="T24" s="39">
        <f t="shared" si="16"/>
        <v>-5.6372980910425809</v>
      </c>
      <c r="U24" t="s">
        <v>195</v>
      </c>
      <c r="V24" t="s">
        <v>193</v>
      </c>
      <c r="W24" t="s">
        <v>315</v>
      </c>
      <c r="X24" s="48" t="s">
        <v>493</v>
      </c>
      <c r="Y24" s="41"/>
    </row>
    <row r="25" spans="1:25" ht="15" x14ac:dyDescent="0.25">
      <c r="A25">
        <v>1.6</v>
      </c>
      <c r="B25">
        <v>2.38</v>
      </c>
      <c r="C25" s="29">
        <f t="shared" si="0"/>
        <v>4.5168067226890818E-2</v>
      </c>
      <c r="D25" s="30">
        <f>IF(OR($A25="",$B25=""),"",A25*'MPTO_working_2-way'!$G24)</f>
        <v>1.6722689075630255</v>
      </c>
      <c r="E25" s="32">
        <f>IF(OR($A25="",$B25=""),"",B25*'MPTO_working_2-way'!$G24)</f>
        <v>2.4874999999999998</v>
      </c>
      <c r="F25" s="30">
        <f>IF(OR($A25="",$B25=""),"",'MPTO_working_2-way'!D24)</f>
        <v>1.65998256320837</v>
      </c>
      <c r="G25" s="32">
        <f>IF(OR($A25="",$B25=""),"",'MPTO_working_2-way'!E24)</f>
        <v>2.5151915455746368</v>
      </c>
      <c r="H25" s="30">
        <f>IF(OR($A25="",$B25=""),"",'OddsRatio_working_2-way'!M24)</f>
        <v>1.6593804733957871</v>
      </c>
      <c r="I25" s="30">
        <f>IF(OR($A25="",$B25=""),"",'OddsRatio_working_2-way'!N24)</f>
        <v>2.5165750888103107</v>
      </c>
      <c r="J25" s="30">
        <f>IF('Log_working_2-way'!$D24="","",A25^('Log_working_2-way'!$D24))</f>
        <v>1.6537583457371505</v>
      </c>
      <c r="K25" s="32">
        <f>IF('Log_working_2-way'!$D24="","",B25^('Log_working_2-way'!$D24))</f>
        <v>2.5296171842695241</v>
      </c>
      <c r="L25" s="37">
        <f t="shared" si="9"/>
        <v>0.59798994974874364</v>
      </c>
      <c r="M25" s="37">
        <f t="shared" si="10"/>
        <v>0.4020100502512563</v>
      </c>
      <c r="N25" s="38">
        <v>122</v>
      </c>
      <c r="O25" s="38">
        <f t="shared" si="11"/>
        <v>45.750000000000014</v>
      </c>
      <c r="P25" s="38">
        <f t="shared" si="12"/>
        <v>70.739495798319339</v>
      </c>
      <c r="Q25" s="38">
        <f t="shared" si="13"/>
        <v>51.260504201680675</v>
      </c>
      <c r="R25" s="38">
        <f t="shared" si="14"/>
        <v>76.25</v>
      </c>
      <c r="S25" s="39">
        <f t="shared" si="15"/>
        <v>-5.5105042016806607</v>
      </c>
      <c r="T25" s="39">
        <f t="shared" si="16"/>
        <v>-5.5105042016806607</v>
      </c>
      <c r="U25" t="s">
        <v>275</v>
      </c>
      <c r="V25" t="s">
        <v>196</v>
      </c>
      <c r="W25" t="s">
        <v>315</v>
      </c>
      <c r="X25" s="48" t="s">
        <v>493</v>
      </c>
      <c r="Y25" s="41"/>
    </row>
    <row r="26" spans="1:25" ht="15" x14ac:dyDescent="0.25">
      <c r="A26">
        <v>1.86</v>
      </c>
      <c r="B26">
        <v>1.98</v>
      </c>
      <c r="C26" s="29">
        <f t="shared" si="0"/>
        <v>4.2684913652655698E-2</v>
      </c>
      <c r="D26" s="30">
        <f>IF(OR($A26="",$B26=""),"",A26*'MPTO_working_2-way'!$G25)</f>
        <v>1.9393939393939397</v>
      </c>
      <c r="E26" s="32">
        <f>IF(OR($A26="",$B26=""),"",B26*'MPTO_working_2-way'!$G25)</f>
        <v>2.0645161290322585</v>
      </c>
      <c r="F26" s="30">
        <f>IF(OR($A26="",$B26=""),"",'MPTO_working_2-way'!D25)</f>
        <v>1.9368886083938153</v>
      </c>
      <c r="G26" s="32">
        <f>IF(OR($A26="",$B26=""),"",'MPTO_working_2-way'!E25)</f>
        <v>2.0673627484001349</v>
      </c>
      <c r="H26" s="30">
        <f>IF(OR($A26="",$B26=""),"",'OddsRatio_working_2-way'!M25)</f>
        <v>1.9367769320431434</v>
      </c>
      <c r="I26" s="30">
        <f>IF(OR($A26="",$B26=""),"",'OddsRatio_working_2-way'!N25)</f>
        <v>2.0674899923282331</v>
      </c>
      <c r="J26" s="30">
        <f>IF('Log_working_2-way'!$D25="","",A26^('Log_working_2-way'!$D25))</f>
        <v>1.9356295260604794</v>
      </c>
      <c r="K26" s="32">
        <f>IF('Log_working_2-way'!$D25="","",B26^('Log_working_2-way'!$D25))</f>
        <v>2.0687991049302137</v>
      </c>
      <c r="L26" s="37">
        <f t="shared" si="9"/>
        <v>0.51562499999999989</v>
      </c>
      <c r="M26" s="37">
        <f t="shared" si="10"/>
        <v>0.48437499999999989</v>
      </c>
      <c r="N26" s="38">
        <v>123</v>
      </c>
      <c r="O26" s="38">
        <f t="shared" si="11"/>
        <v>56.87096774193548</v>
      </c>
      <c r="P26" s="38">
        <f t="shared" si="12"/>
        <v>60.878787878787875</v>
      </c>
      <c r="Q26" s="38">
        <f t="shared" si="13"/>
        <v>62.121212121212125</v>
      </c>
      <c r="R26" s="38">
        <f t="shared" si="14"/>
        <v>66.129032258064512</v>
      </c>
      <c r="S26" s="39">
        <f t="shared" si="15"/>
        <v>-5.2502443792766442</v>
      </c>
      <c r="T26" s="39">
        <f t="shared" si="16"/>
        <v>-5.2502443792766371</v>
      </c>
      <c r="U26" t="s">
        <v>274</v>
      </c>
      <c r="V26" t="s">
        <v>279</v>
      </c>
      <c r="W26" t="s">
        <v>315</v>
      </c>
      <c r="X26" s="48" t="s">
        <v>493</v>
      </c>
      <c r="Y26" s="41"/>
    </row>
    <row r="27" spans="1:25" ht="15" x14ac:dyDescent="0.25">
      <c r="A27">
        <v>1.62</v>
      </c>
      <c r="B27">
        <v>2.4300000000000002</v>
      </c>
      <c r="C27" s="29">
        <f t="shared" si="0"/>
        <v>2.8806584362139898E-2</v>
      </c>
      <c r="D27" s="30">
        <f>IF(OR($A27="",$B27=""),"",A27*'MPTO_working_2-way'!$G26)</f>
        <v>1.6666666666666667</v>
      </c>
      <c r="E27" s="32">
        <f>IF(OR($A27="",$B27=""),"",B27*'MPTO_working_2-way'!$G26)</f>
        <v>2.5</v>
      </c>
      <c r="F27" s="30">
        <f>IF(OR($A27="",$B27=""),"",'MPTO_working_2-way'!D26)</f>
        <v>1.658703071672355</v>
      </c>
      <c r="G27" s="32">
        <f>IF(OR($A27="",$B27=""),"",'MPTO_working_2-way'!E26)</f>
        <v>2.5181347150259068</v>
      </c>
      <c r="H27" s="30">
        <f>IF(OR($A27="",$B27=""),"",'OddsRatio_working_2-way'!M26)</f>
        <v>1.6584576171375296</v>
      </c>
      <c r="I27" s="30">
        <f>IF(OR($A27="",$B27=""),"",'OddsRatio_working_2-way'!N26)</f>
        <v>2.5187006330752704</v>
      </c>
      <c r="J27" s="30">
        <f>IF('Log_working_2-way'!$D26="","",A27^('Log_working_2-way'!$D26))</f>
        <v>1.6548476422503566</v>
      </c>
      <c r="K27" s="32">
        <f>IF('Log_working_2-way'!$D26="","",B27^('Log_working_2-way'!$D26))</f>
        <v>2.5270727654504732</v>
      </c>
      <c r="L27" s="37">
        <f t="shared" si="9"/>
        <v>0.6</v>
      </c>
      <c r="M27" s="37">
        <f t="shared" si="10"/>
        <v>0.4</v>
      </c>
      <c r="N27" s="38">
        <v>124</v>
      </c>
      <c r="O27" s="38">
        <f t="shared" si="11"/>
        <v>47.456790123456805</v>
      </c>
      <c r="P27" s="38">
        <f t="shared" si="12"/>
        <v>72.971193415637856</v>
      </c>
      <c r="Q27" s="38">
        <f t="shared" si="13"/>
        <v>51.028806584362137</v>
      </c>
      <c r="R27" s="38">
        <f t="shared" si="14"/>
        <v>76.543209876543202</v>
      </c>
      <c r="S27" s="39">
        <f t="shared" si="15"/>
        <v>-3.5720164609053313</v>
      </c>
      <c r="T27" s="39">
        <f t="shared" si="16"/>
        <v>-3.5720164609053455</v>
      </c>
      <c r="U27" t="s">
        <v>201</v>
      </c>
      <c r="V27" t="s">
        <v>281</v>
      </c>
      <c r="W27" t="s">
        <v>178</v>
      </c>
      <c r="X27" s="48" t="s">
        <v>493</v>
      </c>
      <c r="Y27" s="41"/>
    </row>
    <row r="28" spans="1:25" ht="15" x14ac:dyDescent="0.25">
      <c r="A28">
        <v>1.72</v>
      </c>
      <c r="B28">
        <v>2.23</v>
      </c>
      <c r="C28" s="29">
        <f t="shared" si="0"/>
        <v>2.982584211075201E-2</v>
      </c>
      <c r="D28" s="30">
        <f>IF(OR($A28="",$B28=""),"",A28*'MPTO_working_2-way'!$G27)</f>
        <v>1.7713004484304935</v>
      </c>
      <c r="E28" s="32">
        <f>IF(OR($A28="",$B28=""),"",B28*'MPTO_working_2-way'!$G27)</f>
        <v>2.2965116279069768</v>
      </c>
      <c r="F28" s="30">
        <f>IF(OR($A28="",$B28=""),"",'MPTO_working_2-way'!D27)</f>
        <v>1.7652798232695142</v>
      </c>
      <c r="G28" s="32">
        <f>IF(OR($A28="",$B28=""),"",'MPTO_working_2-way'!E27)</f>
        <v>2.3067115708443593</v>
      </c>
      <c r="H28" s="30">
        <f>IF(OR($A28="",$B28=""),"",'OddsRatio_working_2-way'!M27)</f>
        <v>1.7650920556760061</v>
      </c>
      <c r="I28" s="30">
        <f>IF(OR($A28="",$B28=""),"",'OddsRatio_working_2-way'!N27)</f>
        <v>2.3070322617798436</v>
      </c>
      <c r="J28" s="30">
        <f>IF('Log_working_2-way'!$D27="","",A28^('Log_working_2-way'!$D27))</f>
        <v>1.7623660397486636</v>
      </c>
      <c r="K28" s="32">
        <f>IF('Log_working_2-way'!$D27="","",B28^('Log_working_2-way'!$D27))</f>
        <v>2.3117058576345526</v>
      </c>
      <c r="L28" s="37">
        <f t="shared" si="9"/>
        <v>0.56455696202531636</v>
      </c>
      <c r="M28" s="37">
        <f t="shared" si="10"/>
        <v>0.43544303797468353</v>
      </c>
      <c r="N28" s="38">
        <v>125</v>
      </c>
      <c r="O28" s="38">
        <f t="shared" si="11"/>
        <v>52.325581395348841</v>
      </c>
      <c r="P28" s="38">
        <f t="shared" si="12"/>
        <v>68.946188340807183</v>
      </c>
      <c r="Q28" s="38">
        <f t="shared" si="13"/>
        <v>56.053811659192824</v>
      </c>
      <c r="R28" s="38">
        <f t="shared" si="14"/>
        <v>72.674418604651166</v>
      </c>
      <c r="S28" s="39">
        <f t="shared" si="15"/>
        <v>-3.728230263843983</v>
      </c>
      <c r="T28" s="39">
        <f t="shared" si="16"/>
        <v>-3.728230263843983</v>
      </c>
      <c r="U28" t="s">
        <v>198</v>
      </c>
      <c r="V28" t="s">
        <v>283</v>
      </c>
      <c r="W28" t="s">
        <v>178</v>
      </c>
      <c r="X28" s="48" t="s">
        <v>493</v>
      </c>
      <c r="Y28" s="41"/>
    </row>
    <row r="29" spans="1:25" ht="15" x14ac:dyDescent="0.25">
      <c r="A29">
        <v>1.68</v>
      </c>
      <c r="B29">
        <v>2.31</v>
      </c>
      <c r="C29" s="29">
        <f t="shared" si="0"/>
        <v>2.813852813852824E-2</v>
      </c>
      <c r="D29" s="30">
        <f>IF(OR($A29="",$B29=""),"",A29*'MPTO_working_2-way'!$G28)</f>
        <v>1.7272727272727273</v>
      </c>
      <c r="E29" s="32">
        <f>IF(OR($A29="",$B29=""),"",B29*'MPTO_working_2-way'!$G28)</f>
        <v>2.3750000000000004</v>
      </c>
      <c r="F29" s="30">
        <f>IF(OR($A29="",$B29=""),"",'MPTO_working_2-way'!D28)</f>
        <v>1.7206703910614525</v>
      </c>
      <c r="G29" s="32">
        <f>IF(OR($A29="",$B29=""),"",'MPTO_working_2-way'!E28)</f>
        <v>2.3875968992248064</v>
      </c>
      <c r="H29" s="30">
        <f>IF(OR($A29="",$B29=""),"",'OddsRatio_working_2-way'!M28)</f>
        <v>1.7204748222288193</v>
      </c>
      <c r="I29" s="30">
        <f>IF(OR($A29="",$B29=""),"",'OddsRatio_working_2-way'!N28)</f>
        <v>2.3879735545878726</v>
      </c>
      <c r="J29" s="30">
        <f>IF('Log_working_2-way'!$D28="","",A29^('Log_working_2-way'!$D28))</f>
        <v>1.7174872145429791</v>
      </c>
      <c r="K29" s="32">
        <f>IF('Log_working_2-way'!$D28="","",B29^('Log_working_2-way'!$D28))</f>
        <v>2.3937530589126359</v>
      </c>
      <c r="L29" s="37">
        <f t="shared" si="9"/>
        <v>0.57894736842105265</v>
      </c>
      <c r="M29" s="37">
        <f t="shared" si="10"/>
        <v>0.42105263157894729</v>
      </c>
      <c r="N29" s="38">
        <v>126</v>
      </c>
      <c r="O29" s="38">
        <f t="shared" si="11"/>
        <v>50.999999999999986</v>
      </c>
      <c r="P29" s="38">
        <f t="shared" si="12"/>
        <v>71.454545454545453</v>
      </c>
      <c r="Q29" s="38">
        <f t="shared" si="13"/>
        <v>54.545454545454547</v>
      </c>
      <c r="R29" s="38">
        <f t="shared" si="14"/>
        <v>75</v>
      </c>
      <c r="S29" s="39">
        <f t="shared" si="15"/>
        <v>-3.545454545454561</v>
      </c>
      <c r="T29" s="39">
        <f t="shared" si="16"/>
        <v>-3.5454545454545467</v>
      </c>
      <c r="U29" t="s">
        <v>208</v>
      </c>
      <c r="V29" t="s">
        <v>183</v>
      </c>
      <c r="W29" t="s">
        <v>178</v>
      </c>
      <c r="X29" s="48" t="s">
        <v>493</v>
      </c>
      <c r="Y29" s="41"/>
    </row>
    <row r="30" spans="1:25" ht="15" x14ac:dyDescent="0.25">
      <c r="A30">
        <v>1.61</v>
      </c>
      <c r="B30">
        <v>2.46</v>
      </c>
      <c r="C30" s="29">
        <f t="shared" si="0"/>
        <v>2.7622077463010708E-2</v>
      </c>
      <c r="D30" s="30">
        <f>IF(OR($A30="",$B30=""),"",A30*'MPTO_working_2-way'!$G29)</f>
        <v>1.6544715447154474</v>
      </c>
      <c r="E30" s="32">
        <f>IF(OR($A30="",$B30=""),"",B30*'MPTO_working_2-way'!$G29)</f>
        <v>2.5279503105590062</v>
      </c>
      <c r="F30" s="30">
        <f>IF(OR($A30="",$B30=""),"",'MPTO_working_2-way'!D29)</f>
        <v>1.6466137280172954</v>
      </c>
      <c r="G30" s="32">
        <f>IF(OR($A30="",$B30=""),"",'MPTO_working_2-way'!E29)</f>
        <v>2.5465183565871534</v>
      </c>
      <c r="H30" s="30">
        <f>IF(OR($A30="",$B30=""),"",'OddsRatio_working_2-way'!M29)</f>
        <v>1.646380862323509</v>
      </c>
      <c r="I30" s="30">
        <f>IF(OR($A30="",$B30=""),"",'OddsRatio_working_2-way'!N29)</f>
        <v>2.5470755065447905</v>
      </c>
      <c r="J30" s="30">
        <f>IF('Log_working_2-way'!$D29="","",A30^('Log_working_2-way'!$D29))</f>
        <v>1.6428198742239617</v>
      </c>
      <c r="K30" s="32">
        <f>IF('Log_working_2-way'!$D29="","",B30^('Log_working_2-way'!$D29))</f>
        <v>2.5556457416740908</v>
      </c>
      <c r="L30" s="37">
        <f t="shared" si="9"/>
        <v>0.60442260442260431</v>
      </c>
      <c r="M30" s="37">
        <f t="shared" si="10"/>
        <v>0.39557739557739557</v>
      </c>
      <c r="N30" s="38">
        <v>127</v>
      </c>
      <c r="O30" s="38">
        <f t="shared" si="11"/>
        <v>48.118012422360245</v>
      </c>
      <c r="P30" s="38">
        <f t="shared" si="12"/>
        <v>75.373983739837399</v>
      </c>
      <c r="Q30" s="38">
        <f t="shared" si="13"/>
        <v>51.626016260162601</v>
      </c>
      <c r="R30" s="38">
        <f t="shared" si="14"/>
        <v>78.881987577639748</v>
      </c>
      <c r="S30" s="39">
        <f t="shared" si="15"/>
        <v>-3.5080038378023559</v>
      </c>
      <c r="T30" s="39">
        <f t="shared" si="16"/>
        <v>-3.5080038378023488</v>
      </c>
      <c r="U30" t="s">
        <v>207</v>
      </c>
      <c r="V30" t="s">
        <v>202</v>
      </c>
      <c r="W30" t="s">
        <v>178</v>
      </c>
      <c r="X30" s="48" t="s">
        <v>493</v>
      </c>
      <c r="Y30" s="41"/>
    </row>
    <row r="31" spans="1:25" ht="15" x14ac:dyDescent="0.25">
      <c r="A31">
        <v>2.08</v>
      </c>
      <c r="B31">
        <v>1.84</v>
      </c>
      <c r="C31" s="29">
        <f t="shared" si="0"/>
        <v>2.4247491638795804E-2</v>
      </c>
      <c r="D31" s="30">
        <f>IF(OR($A31="",$B31=""),"",A31*'MPTO_working_2-way'!$G30)</f>
        <v>2.1304347826086953</v>
      </c>
      <c r="E31" s="32">
        <f>IF(OR($A31="",$B31=""),"",B31*'MPTO_working_2-way'!$G30)</f>
        <v>1.8846153846153844</v>
      </c>
      <c r="F31" s="30">
        <f>IF(OR($A31="",$B31=""),"",'MPTO_working_2-way'!D30)</f>
        <v>2.1338090990187331</v>
      </c>
      <c r="G31" s="32">
        <f>IF(OR($A31="",$B31=""),"",'MPTO_working_2-way'!E30)</f>
        <v>1.8819826907946497</v>
      </c>
      <c r="H31" s="30">
        <f>IF(OR($A31="",$B31=""),"",'OddsRatio_working_2-way'!M30)</f>
        <v>2.1338934190276815</v>
      </c>
      <c r="I31" s="30">
        <f>IF(OR($A31="",$B31=""),"",'OddsRatio_working_2-way'!N30)</f>
        <v>1.8819171036881968</v>
      </c>
      <c r="J31" s="30">
        <f>IF('Log_working_2-way'!$D30="","",A31^('Log_working_2-way'!$D30))</f>
        <v>2.1354221138982008</v>
      </c>
      <c r="K31" s="32">
        <f>IF('Log_working_2-way'!$D30="","",B31^('Log_working_2-way'!$D30))</f>
        <v>1.8807297195989381</v>
      </c>
      <c r="L31" s="37">
        <f t="shared" si="9"/>
        <v>0.46938775510204089</v>
      </c>
      <c r="M31" s="37">
        <f t="shared" si="10"/>
        <v>0.53061224489795922</v>
      </c>
      <c r="N31" s="38">
        <v>128</v>
      </c>
      <c r="O31" s="38">
        <f t="shared" si="11"/>
        <v>66.461538461538467</v>
      </c>
      <c r="P31" s="38">
        <f t="shared" si="12"/>
        <v>58.434782608695656</v>
      </c>
      <c r="Q31" s="38">
        <f t="shared" si="13"/>
        <v>69.565217391304344</v>
      </c>
      <c r="R31" s="38">
        <f t="shared" si="14"/>
        <v>61.538461538461533</v>
      </c>
      <c r="S31" s="39">
        <f t="shared" si="15"/>
        <v>-3.1036789297658771</v>
      </c>
      <c r="T31" s="39">
        <f t="shared" si="16"/>
        <v>-3.1036789297658771</v>
      </c>
      <c r="U31" t="s">
        <v>203</v>
      </c>
      <c r="V31" t="s">
        <v>282</v>
      </c>
      <c r="W31" t="s">
        <v>178</v>
      </c>
      <c r="X31" s="48" t="s">
        <v>493</v>
      </c>
      <c r="Y31" s="41"/>
    </row>
    <row r="32" spans="1:25" ht="15" x14ac:dyDescent="0.25">
      <c r="A32">
        <v>1.38</v>
      </c>
      <c r="B32">
        <v>3.26</v>
      </c>
      <c r="C32" s="29">
        <f t="shared" si="0"/>
        <v>3.1386147417089116E-2</v>
      </c>
      <c r="D32" s="30">
        <f>IF(OR($A32="",$B32=""),"",A32*'MPTO_working_2-way'!$G31)</f>
        <v>1.4233128834355828</v>
      </c>
      <c r="E32" s="32">
        <f>IF(OR($A32="",$B32=""),"",B32*'MPTO_working_2-way'!$G31)</f>
        <v>3.3623188405797104</v>
      </c>
      <c r="F32" s="30">
        <f>IF(OR($A32="",$B32=""),"",'MPTO_working_2-way'!D31)</f>
        <v>1.4105474383896657</v>
      </c>
      <c r="G32" s="32">
        <f>IF(OR($A32="",$B32=""),"",'MPTO_working_2-way'!E31)</f>
        <v>3.4357721093630671</v>
      </c>
      <c r="H32" s="30">
        <f>IF(OR($A32="",$B32=""),"",'OddsRatio_working_2-way'!M31)</f>
        <v>1.4100507199363925</v>
      </c>
      <c r="I32" s="30">
        <f>IF(OR($A32="",$B32=""),"",'OddsRatio_working_2-way'!N31)</f>
        <v>3.4387227027795997</v>
      </c>
      <c r="J32" s="30">
        <f>IF('Log_working_2-way'!$D31="","",A32^('Log_working_2-way'!$D31))</f>
        <v>1.404154986861365</v>
      </c>
      <c r="K32" s="32">
        <f>IF('Log_working_2-way'!$D31="","",B32^('Log_working_2-way'!$D31))</f>
        <v>3.4742983076009897</v>
      </c>
      <c r="L32" s="37">
        <f t="shared" si="9"/>
        <v>0.70258620689655171</v>
      </c>
      <c r="M32" s="37">
        <f t="shared" si="10"/>
        <v>0.29741379310344823</v>
      </c>
      <c r="N32" s="38">
        <v>129</v>
      </c>
      <c r="O32" s="38">
        <f t="shared" si="11"/>
        <v>35.521739130434774</v>
      </c>
      <c r="P32" s="38">
        <f t="shared" si="12"/>
        <v>89.429447852760731</v>
      </c>
      <c r="Q32" s="38">
        <f t="shared" si="13"/>
        <v>39.570552147239262</v>
      </c>
      <c r="R32" s="38">
        <f t="shared" si="14"/>
        <v>93.478260869565233</v>
      </c>
      <c r="S32" s="39">
        <f t="shared" si="15"/>
        <v>-4.0488130168044876</v>
      </c>
      <c r="T32" s="39">
        <f t="shared" si="16"/>
        <v>-4.0488130168045018</v>
      </c>
      <c r="U32" t="s">
        <v>204</v>
      </c>
      <c r="V32" t="s">
        <v>199</v>
      </c>
      <c r="W32" t="s">
        <v>178</v>
      </c>
      <c r="X32" s="48" t="s">
        <v>493</v>
      </c>
      <c r="Y32" s="41"/>
    </row>
    <row r="33" spans="1:25" ht="15" x14ac:dyDescent="0.25">
      <c r="A33">
        <v>1.78</v>
      </c>
      <c r="B33">
        <v>2.12</v>
      </c>
      <c r="C33" s="29">
        <f t="shared" si="0"/>
        <v>3.3495866016535869E-2</v>
      </c>
      <c r="D33" s="30">
        <f>IF(OR($A33="",$B33=""),"",A33*'MPTO_working_2-way'!$G32)</f>
        <v>1.8396226415094339</v>
      </c>
      <c r="E33" s="32">
        <f>IF(OR($A33="",$B33=""),"",B33*'MPTO_working_2-way'!$G32)</f>
        <v>2.191011235955056</v>
      </c>
      <c r="F33" s="30">
        <f>IF(OR($A33="",$B33=""),"",'MPTO_working_2-way'!D32)</f>
        <v>1.8346946713341112</v>
      </c>
      <c r="G33" s="32">
        <f>IF(OR($A33="",$B33=""),"",'MPTO_working_2-way'!E32)</f>
        <v>2.1980428704566637</v>
      </c>
      <c r="H33" s="30">
        <f>IF(OR($A33="",$B33=""),"",'OddsRatio_working_2-way'!M32)</f>
        <v>1.83452296039628</v>
      </c>
      <c r="I33" s="30">
        <f>IF(OR($A33="",$B33=""),"",'OddsRatio_working_2-way'!N32)</f>
        <v>2.1982893790305562</v>
      </c>
      <c r="J33" s="30">
        <f>IF('Log_working_2-way'!$D32="","",A33^('Log_working_2-way'!$D32))</f>
        <v>1.8322858584832242</v>
      </c>
      <c r="K33" s="32">
        <f>IF('Log_working_2-way'!$D32="","",B33^('Log_working_2-way'!$D32))</f>
        <v>2.2015102621380289</v>
      </c>
      <c r="L33" s="37">
        <f t="shared" si="9"/>
        <v>0.54358974358974366</v>
      </c>
      <c r="M33" s="37">
        <f t="shared" si="10"/>
        <v>0.45641025641025645</v>
      </c>
      <c r="N33" s="38">
        <v>130</v>
      </c>
      <c r="O33" s="38">
        <f t="shared" si="11"/>
        <v>56.96629213483147</v>
      </c>
      <c r="P33" s="38">
        <f t="shared" si="12"/>
        <v>68.679245283018872</v>
      </c>
      <c r="Q33" s="38">
        <f t="shared" si="13"/>
        <v>61.320754716981128</v>
      </c>
      <c r="R33" s="38">
        <f t="shared" si="14"/>
        <v>73.033707865168537</v>
      </c>
      <c r="S33" s="39">
        <f t="shared" si="15"/>
        <v>-4.3544625821496581</v>
      </c>
      <c r="T33" s="39">
        <f t="shared" si="16"/>
        <v>-4.3544625821496652</v>
      </c>
      <c r="U33" t="s">
        <v>371</v>
      </c>
      <c r="V33" t="s">
        <v>185</v>
      </c>
      <c r="W33" t="s">
        <v>179</v>
      </c>
      <c r="X33" s="48" t="s">
        <v>493</v>
      </c>
      <c r="Y33" s="41"/>
    </row>
    <row r="34" spans="1:25" ht="15" x14ac:dyDescent="0.25">
      <c r="A34">
        <v>1.65</v>
      </c>
      <c r="B34">
        <v>2.33</v>
      </c>
      <c r="C34" s="29">
        <f t="shared" si="0"/>
        <v>3.5245155416829377E-2</v>
      </c>
      <c r="D34" s="30">
        <f>IF(OR($A34="",$B34=""),"",A34*'MPTO_working_2-way'!$G33)</f>
        <v>1.7081545064377683</v>
      </c>
      <c r="E34" s="32">
        <f>IF(OR($A34="",$B34=""),"",B34*'MPTO_working_2-way'!$G33)</f>
        <v>2.4121212121212126</v>
      </c>
      <c r="F34" s="30">
        <f>IF(OR($A34="",$B34=""),"",'MPTO_working_2-way'!D33)</f>
        <v>1.6994142999226434</v>
      </c>
      <c r="G34" s="32">
        <f>IF(OR($A34="",$B34=""),"",'MPTO_working_2-way'!E33)</f>
        <v>2.4297677358192451</v>
      </c>
      <c r="H34" s="30">
        <f>IF(OR($A34="",$B34=""),"",'OddsRatio_working_2-way'!M33)</f>
        <v>1.6990864070422753</v>
      </c>
      <c r="I34" s="30">
        <f>IF(OR($A34="",$B34=""),"",'OddsRatio_working_2-way'!N33)</f>
        <v>2.4304383405634256</v>
      </c>
      <c r="J34" s="30">
        <f>IF('Log_working_2-way'!$D33="","",A34^('Log_working_2-way'!$D33))</f>
        <v>1.6951127521022427</v>
      </c>
      <c r="K34" s="32">
        <f>IF('Log_working_2-way'!$D33="","",B34^('Log_working_2-way'!$D33))</f>
        <v>2.4386155296037653</v>
      </c>
      <c r="L34" s="37">
        <f t="shared" si="9"/>
        <v>0.58542713567839189</v>
      </c>
      <c r="M34" s="37">
        <f t="shared" si="10"/>
        <v>0.41457286432160795</v>
      </c>
      <c r="N34" s="38">
        <v>131</v>
      </c>
      <c r="O34" s="38">
        <f t="shared" si="11"/>
        <v>51.606060606060595</v>
      </c>
      <c r="P34" s="38">
        <f t="shared" si="12"/>
        <v>74.77682403433478</v>
      </c>
      <c r="Q34" s="38">
        <f t="shared" si="13"/>
        <v>56.223175965665234</v>
      </c>
      <c r="R34" s="38">
        <f t="shared" si="14"/>
        <v>79.393939393939391</v>
      </c>
      <c r="S34" s="39">
        <f t="shared" si="15"/>
        <v>-4.6171153596046395</v>
      </c>
      <c r="T34" s="39">
        <f t="shared" si="16"/>
        <v>-4.6171153596046111</v>
      </c>
      <c r="U34" t="s">
        <v>482</v>
      </c>
      <c r="V34" t="s">
        <v>286</v>
      </c>
      <c r="W34" t="s">
        <v>179</v>
      </c>
      <c r="X34" s="48" t="s">
        <v>493</v>
      </c>
      <c r="Y34" s="41"/>
    </row>
    <row r="35" spans="1:25" ht="15" x14ac:dyDescent="0.25">
      <c r="A35">
        <v>1.62</v>
      </c>
      <c r="B35">
        <v>2.41</v>
      </c>
      <c r="C35" s="29">
        <f t="shared" si="0"/>
        <v>3.2221709953383471E-2</v>
      </c>
      <c r="D35" s="30">
        <f>IF(OR($A35="",$B35=""),"",A35*'MPTO_working_2-way'!$G34)</f>
        <v>1.6721991701244814</v>
      </c>
      <c r="E35" s="32">
        <f>IF(OR($A35="",$B35=""),"",B35*'MPTO_working_2-way'!$G34)</f>
        <v>2.4876543209876543</v>
      </c>
      <c r="F35" s="30">
        <f>IF(OR($A35="",$B35=""),"",'MPTO_working_2-way'!D34)</f>
        <v>1.6634144263133228</v>
      </c>
      <c r="G35" s="32">
        <f>IF(OR($A35="",$B35=""),"",'MPTO_working_2-way'!E34)</f>
        <v>2.5073534133966988</v>
      </c>
      <c r="H35" s="30">
        <f>IF(OR($A35="",$B35=""),"",'OddsRatio_working_2-way'!M34)</f>
        <v>1.6631110857591944</v>
      </c>
      <c r="I35" s="30">
        <f>IF(OR($A35="",$B35=""),"",'OddsRatio_working_2-way'!N34)</f>
        <v>2.5080429530975232</v>
      </c>
      <c r="J35" s="30">
        <f>IF('Log_working_2-way'!$D34="","",A35^('Log_working_2-way'!$D34))</f>
        <v>1.6591215903879362</v>
      </c>
      <c r="K35" s="32">
        <f>IF('Log_working_2-way'!$D34="","",B35^('Log_working_2-way'!$D34))</f>
        <v>2.5171707535955181</v>
      </c>
      <c r="L35" s="37">
        <f t="shared" si="9"/>
        <v>0.59801488833746896</v>
      </c>
      <c r="M35" s="37">
        <f t="shared" si="10"/>
        <v>0.40198511166253104</v>
      </c>
      <c r="N35" s="38">
        <v>132</v>
      </c>
      <c r="O35" s="38">
        <f t="shared" si="11"/>
        <v>50.518518518518519</v>
      </c>
      <c r="P35" s="38">
        <f t="shared" si="12"/>
        <v>77.22821576763485</v>
      </c>
      <c r="Q35" s="38">
        <f t="shared" si="13"/>
        <v>54.771784232365142</v>
      </c>
      <c r="R35" s="38">
        <f t="shared" si="14"/>
        <v>81.481481481481481</v>
      </c>
      <c r="S35" s="39">
        <f t="shared" si="15"/>
        <v>-4.2532657138466234</v>
      </c>
      <c r="T35" s="39">
        <f t="shared" si="16"/>
        <v>-4.2532657138466305</v>
      </c>
      <c r="U35" t="s">
        <v>210</v>
      </c>
      <c r="V35" t="s">
        <v>211</v>
      </c>
      <c r="W35" t="s">
        <v>179</v>
      </c>
      <c r="X35" s="48" t="s">
        <v>493</v>
      </c>
      <c r="Y35" s="41"/>
    </row>
    <row r="36" spans="1:25" ht="15" x14ac:dyDescent="0.25">
      <c r="A36">
        <v>1.8</v>
      </c>
      <c r="B36">
        <v>2.09</v>
      </c>
      <c r="C36" s="29">
        <f t="shared" si="0"/>
        <v>3.4024455077086735E-2</v>
      </c>
      <c r="D36" s="30">
        <f>IF(OR($A36="",$B36=""),"",A36*'MPTO_working_2-way'!$G35)</f>
        <v>1.8612440191387563</v>
      </c>
      <c r="E36" s="32">
        <f>IF(OR($A36="",$B36=""),"",B36*'MPTO_working_2-way'!$G35)</f>
        <v>2.161111111111111</v>
      </c>
      <c r="F36" s="30">
        <f>IF(OR($A36="",$B36=""),"",'MPTO_working_2-way'!D35)</f>
        <v>1.8568608094768018</v>
      </c>
      <c r="G36" s="32">
        <f>IF(OR($A36="",$B36=""),"",'MPTO_working_2-way'!E35)</f>
        <v>2.1670506912442398</v>
      </c>
      <c r="H36" s="30">
        <f>IF(OR($A36="",$B36=""),"",'OddsRatio_working_2-way'!M35)</f>
        <v>1.8567058737562385</v>
      </c>
      <c r="I36" s="30">
        <f>IF(OR($A36="",$B36=""),"",'OddsRatio_working_2-way'!N35)</f>
        <v>2.1672617529928755</v>
      </c>
      <c r="J36" s="30">
        <f>IF('Log_working_2-way'!$D35="","",A36^('Log_working_2-way'!$D35))</f>
        <v>1.8547149010332622</v>
      </c>
      <c r="K36" s="32">
        <f>IF('Log_working_2-way'!$D35="","",B36^('Log_working_2-way'!$D35))</f>
        <v>2.1699807722915003</v>
      </c>
      <c r="L36" s="37">
        <f t="shared" si="9"/>
        <v>0.53727506426735205</v>
      </c>
      <c r="M36" s="37">
        <f t="shared" si="10"/>
        <v>0.46272493573264784</v>
      </c>
      <c r="N36" s="38">
        <v>133</v>
      </c>
      <c r="O36" s="38">
        <f t="shared" si="11"/>
        <v>59.111111111111114</v>
      </c>
      <c r="P36" s="38">
        <f t="shared" si="12"/>
        <v>69.36363636363636</v>
      </c>
      <c r="Q36" s="38">
        <f t="shared" si="13"/>
        <v>63.63636363636364</v>
      </c>
      <c r="R36" s="38">
        <f t="shared" si="14"/>
        <v>73.888888888888886</v>
      </c>
      <c r="S36" s="39">
        <f t="shared" si="15"/>
        <v>-4.525252525252526</v>
      </c>
      <c r="T36" s="39">
        <f t="shared" si="16"/>
        <v>-4.525252525252526</v>
      </c>
      <c r="U36" t="s">
        <v>372</v>
      </c>
      <c r="V36" t="s">
        <v>206</v>
      </c>
      <c r="W36" t="s">
        <v>179</v>
      </c>
      <c r="X36" s="48" t="s">
        <v>493</v>
      </c>
      <c r="Y36" s="41"/>
    </row>
    <row r="37" spans="1:25" ht="15" x14ac:dyDescent="0.25">
      <c r="A37">
        <v>2.21</v>
      </c>
      <c r="B37">
        <v>1.74</v>
      </c>
      <c r="C37" s="29">
        <f t="shared" si="0"/>
        <v>2.720133146096626E-2</v>
      </c>
      <c r="D37" s="30">
        <f>IF(OR($A37="",$B37=""),"",A37*'MPTO_working_2-way'!$G36)</f>
        <v>2.2701149425287355</v>
      </c>
      <c r="E37" s="32">
        <f>IF(OR($A37="",$B37=""),"",B37*'MPTO_working_2-way'!$G36)</f>
        <v>1.7873303167420813</v>
      </c>
      <c r="F37" s="30">
        <f>IF(OR($A37="",$B37=""),"",'MPTO_working_2-way'!D36)</f>
        <v>2.2784855128281092</v>
      </c>
      <c r="G37" s="32">
        <f>IF(OR($A37="",$B37=""),"",'MPTO_working_2-way'!E36)</f>
        <v>1.7821754646150993</v>
      </c>
      <c r="H37" s="30">
        <f>IF(OR($A37="",$B37=""),"",'OddsRatio_working_2-way'!M36)</f>
        <v>2.2787240261820116</v>
      </c>
      <c r="I37" s="30">
        <f>IF(OR($A37="",$B37=""),"",'OddsRatio_working_2-way'!N36)</f>
        <v>1.7820295697311479</v>
      </c>
      <c r="J37" s="30">
        <f>IF('Log_working_2-way'!$D36="","",A37^('Log_working_2-way'!$D36))</f>
        <v>2.2825447620471673</v>
      </c>
      <c r="K37" s="32">
        <f>IF('Log_working_2-way'!$D36="","",B37^('Log_working_2-way'!$D36))</f>
        <v>1.7796998822901224</v>
      </c>
      <c r="L37" s="37">
        <f t="shared" si="9"/>
        <v>0.44050632911392407</v>
      </c>
      <c r="M37" s="37">
        <f t="shared" si="10"/>
        <v>0.55949367088607604</v>
      </c>
      <c r="N37" s="38">
        <v>134</v>
      </c>
      <c r="O37" s="38">
        <f t="shared" si="11"/>
        <v>73.36651583710406</v>
      </c>
      <c r="P37" s="38">
        <f t="shared" si="12"/>
        <v>56.988505747126432</v>
      </c>
      <c r="Q37" s="38">
        <f t="shared" si="13"/>
        <v>77.011494252873561</v>
      </c>
      <c r="R37" s="38">
        <f t="shared" si="14"/>
        <v>60.633484162895925</v>
      </c>
      <c r="S37" s="39">
        <f t="shared" si="15"/>
        <v>-3.6449784157695007</v>
      </c>
      <c r="T37" s="39">
        <f t="shared" si="16"/>
        <v>-3.6449784157694936</v>
      </c>
      <c r="U37" t="s">
        <v>35</v>
      </c>
      <c r="V37" t="s">
        <v>59</v>
      </c>
      <c r="W37" t="s">
        <v>319</v>
      </c>
      <c r="X37" s="48" t="s">
        <v>493</v>
      </c>
      <c r="Y37" s="41"/>
    </row>
    <row r="38" spans="1:25" ht="15" x14ac:dyDescent="0.25">
      <c r="A38">
        <v>1.62</v>
      </c>
      <c r="B38">
        <v>2.44</v>
      </c>
      <c r="C38" s="29">
        <f t="shared" si="0"/>
        <v>2.7120016191054308E-2</v>
      </c>
      <c r="D38" s="30">
        <f>IF(OR($A38="",$B38=""),"",A38*'MPTO_working_2-way'!$G37)</f>
        <v>1.6639344262295082</v>
      </c>
      <c r="E38" s="32">
        <f>IF(OR($A38="",$B38=""),"",B38*'MPTO_working_2-way'!$G37)</f>
        <v>2.5061728395061724</v>
      </c>
      <c r="F38" s="30">
        <f>IF(OR($A38="",$B38=""),"",'MPTO_working_2-way'!D37)</f>
        <v>1.6563861884009385</v>
      </c>
      <c r="G38" s="32">
        <f>IF(OR($A38="",$B38=""),"",'MPTO_working_2-way'!E37)</f>
        <v>2.5234933605720116</v>
      </c>
      <c r="H38" s="30">
        <f>IF(OR($A38="",$B38=""),"",'OddsRatio_working_2-way'!M37)</f>
        <v>1.6561673228343179</v>
      </c>
      <c r="I38" s="30">
        <f>IF(OR($A38="",$B38=""),"",'OddsRatio_working_2-way'!N37)</f>
        <v>2.5240015240022853</v>
      </c>
      <c r="J38" s="30">
        <f>IF('Log_working_2-way'!$D37="","",A38^('Log_working_2-way'!$D37))</f>
        <v>1.6527486648131442</v>
      </c>
      <c r="K38" s="32">
        <f>IF('Log_working_2-way'!$D37="","",B38^('Log_working_2-way'!$D37))</f>
        <v>2.5319832178994095</v>
      </c>
      <c r="L38" s="37">
        <f t="shared" si="9"/>
        <v>0.60098522167487689</v>
      </c>
      <c r="M38" s="37">
        <f t="shared" si="10"/>
        <v>0.39901477832512322</v>
      </c>
      <c r="N38" s="38">
        <v>135</v>
      </c>
      <c r="O38" s="38">
        <f t="shared" si="11"/>
        <v>51.666666666666671</v>
      </c>
      <c r="P38" s="38">
        <f t="shared" si="12"/>
        <v>79.672131147540981</v>
      </c>
      <c r="Q38" s="38">
        <f t="shared" si="13"/>
        <v>55.327868852459019</v>
      </c>
      <c r="R38" s="38">
        <f t="shared" si="14"/>
        <v>83.333333333333329</v>
      </c>
      <c r="S38" s="39">
        <f t="shared" si="15"/>
        <v>-3.661202185792348</v>
      </c>
      <c r="T38" s="39">
        <f t="shared" si="16"/>
        <v>-3.661202185792348</v>
      </c>
      <c r="U38" t="s">
        <v>104</v>
      </c>
      <c r="V38" t="s">
        <v>103</v>
      </c>
      <c r="W38" t="s">
        <v>319</v>
      </c>
      <c r="X38" s="48" t="s">
        <v>493</v>
      </c>
      <c r="Y38" s="41"/>
    </row>
    <row r="39" spans="1:25" ht="15" x14ac:dyDescent="0.25">
      <c r="A39">
        <v>1.91</v>
      </c>
      <c r="B39">
        <v>2</v>
      </c>
      <c r="C39" s="29">
        <f t="shared" si="0"/>
        <v>2.3560209424083656E-2</v>
      </c>
      <c r="D39" s="30">
        <f>IF(OR($A39="",$B39=""),"",A39*'MPTO_working_2-way'!$G38)</f>
        <v>1.9549999999999996</v>
      </c>
      <c r="E39" s="32">
        <f>IF(OR($A39="",$B39=""),"",B39*'MPTO_working_2-way'!$G38)</f>
        <v>2.0471204188481673</v>
      </c>
      <c r="F39" s="30">
        <f>IF(OR($A39="",$B39=""),"",'MPTO_working_2-way'!D38)</f>
        <v>1.9539641943734012</v>
      </c>
      <c r="G39" s="32">
        <f>IF(OR($A39="",$B39=""),"",'MPTO_working_2-way'!E38)</f>
        <v>2.0482573726541551</v>
      </c>
      <c r="H39" s="30">
        <f>IF(OR($A39="",$B39=""),"",'OddsRatio_working_2-way'!M38)</f>
        <v>1.9539392014169454</v>
      </c>
      <c r="I39" s="30">
        <f>IF(OR($A39="",$B39=""),"",'OddsRatio_working_2-way'!N38)</f>
        <v>2.0482848367219182</v>
      </c>
      <c r="J39" s="30">
        <f>IF('Log_working_2-way'!$D38="","",A39^('Log_working_2-way'!$D38))</f>
        <v>1.95347196121136</v>
      </c>
      <c r="K39" s="32">
        <f>IF('Log_working_2-way'!$D38="","",B39^('Log_working_2-way'!$D38))</f>
        <v>2.0487985391091357</v>
      </c>
      <c r="L39" s="37">
        <f t="shared" si="9"/>
        <v>0.51150895140664976</v>
      </c>
      <c r="M39" s="37">
        <f t="shared" si="10"/>
        <v>0.48849104859335046</v>
      </c>
      <c r="N39" s="38">
        <v>136</v>
      </c>
      <c r="O39" s="38">
        <f t="shared" si="11"/>
        <v>64.795811518324598</v>
      </c>
      <c r="P39" s="38">
        <f t="shared" si="12"/>
        <v>68</v>
      </c>
      <c r="Q39" s="38">
        <f t="shared" si="13"/>
        <v>68</v>
      </c>
      <c r="R39" s="38">
        <f t="shared" si="14"/>
        <v>71.204188481675388</v>
      </c>
      <c r="S39" s="39">
        <f t="shared" si="15"/>
        <v>-3.204188481675402</v>
      </c>
      <c r="T39" s="39">
        <f t="shared" si="16"/>
        <v>-3.2041884816753878</v>
      </c>
      <c r="U39" t="s">
        <v>101</v>
      </c>
      <c r="V39" t="s">
        <v>37</v>
      </c>
      <c r="W39" t="s">
        <v>319</v>
      </c>
      <c r="X39" s="48" t="s">
        <v>493</v>
      </c>
      <c r="Y39" s="41"/>
    </row>
    <row r="40" spans="1:25" ht="15" x14ac:dyDescent="0.25">
      <c r="A40">
        <v>1.63</v>
      </c>
      <c r="B40">
        <v>2.41</v>
      </c>
      <c r="C40" s="29">
        <f t="shared" si="0"/>
        <v>2.8434691851436877E-2</v>
      </c>
      <c r="D40" s="30">
        <f>IF(OR($A40="",$B40=""),"",A40*'MPTO_working_2-way'!$G39)</f>
        <v>1.6763485477178419</v>
      </c>
      <c r="E40" s="32">
        <f>IF(OR($A40="",$B40=""),"",B40*'MPTO_working_2-way'!$G39)</f>
        <v>2.4785276073619631</v>
      </c>
      <c r="F40" s="30">
        <f>IF(OR($A40="",$B40=""),"",'MPTO_working_2-way'!D39)</f>
        <v>1.6686702206741284</v>
      </c>
      <c r="G40" s="32">
        <f>IF(OR($A40="",$B40=""),"",'MPTO_working_2-way'!E39)</f>
        <v>2.4955055109106499</v>
      </c>
      <c r="H40" s="30">
        <f>IF(OR($A40="",$B40=""),"",'OddsRatio_working_2-way'!M39)</f>
        <v>1.6684373647831916</v>
      </c>
      <c r="I40" s="30">
        <f>IF(OR($A40="",$B40=""),"",'OddsRatio_working_2-way'!N39)</f>
        <v>2.4960264830861911</v>
      </c>
      <c r="J40" s="30">
        <f>IF('Log_working_2-way'!$D39="","",A40^('Log_working_2-way'!$D39))</f>
        <v>1.6649584147953032</v>
      </c>
      <c r="K40" s="32">
        <f>IF('Log_working_2-way'!$D39="","",B40^('Log_working_2-way'!$D39))</f>
        <v>2.5038534406814188</v>
      </c>
      <c r="L40" s="37">
        <f t="shared" si="9"/>
        <v>0.59653465346534673</v>
      </c>
      <c r="M40" s="37">
        <f t="shared" si="10"/>
        <v>0.40346534653465349</v>
      </c>
      <c r="N40" s="38">
        <v>137</v>
      </c>
      <c r="O40" s="38">
        <f t="shared" si="11"/>
        <v>52.950920245398756</v>
      </c>
      <c r="P40" s="38">
        <f t="shared" si="12"/>
        <v>80.15352697095436</v>
      </c>
      <c r="Q40" s="38">
        <f t="shared" si="13"/>
        <v>56.84647302904564</v>
      </c>
      <c r="R40" s="38">
        <f t="shared" si="14"/>
        <v>84.049079754601223</v>
      </c>
      <c r="S40" s="39">
        <f t="shared" si="15"/>
        <v>-3.8955527836468846</v>
      </c>
      <c r="T40" s="39">
        <f t="shared" si="16"/>
        <v>-3.8955527836468633</v>
      </c>
      <c r="U40" t="s">
        <v>105</v>
      </c>
      <c r="V40" t="s">
        <v>63</v>
      </c>
      <c r="W40" t="s">
        <v>319</v>
      </c>
      <c r="X40" s="48" t="s">
        <v>493</v>
      </c>
      <c r="Y40" s="41"/>
    </row>
    <row r="41" spans="1:25" ht="15" x14ac:dyDescent="0.25">
      <c r="A41">
        <v>1.89</v>
      </c>
      <c r="B41">
        <v>2.0099999999999998</v>
      </c>
      <c r="C41" s="29">
        <f t="shared" si="0"/>
        <v>2.6612966911474523E-2</v>
      </c>
      <c r="D41" s="30">
        <f>IF(OR($A41="",$B41=""),"",A41*'MPTO_working_2-way'!$G40)</f>
        <v>1.9402985074626868</v>
      </c>
      <c r="E41" s="32">
        <f>IF(OR($A41="",$B41=""),"",B41*'MPTO_working_2-way'!$G40)</f>
        <v>2.0634920634920637</v>
      </c>
      <c r="F41" s="30">
        <f>IF(OR($A41="",$B41=""),"",'MPTO_working_2-way'!D40)</f>
        <v>1.9387583250401901</v>
      </c>
      <c r="G41" s="32">
        <f>IF(OR($A41="",$B41=""),"",'MPTO_working_2-way'!E40)</f>
        <v>2.065236891462122</v>
      </c>
      <c r="H41" s="30">
        <f>IF(OR($A41="",$B41=""),"",'OddsRatio_working_2-way'!M40)</f>
        <v>1.9387162078135651</v>
      </c>
      <c r="I41" s="30">
        <f>IF(OR($A41="",$B41=""),"",'OddsRatio_working_2-way'!N40)</f>
        <v>2.0652846852715743</v>
      </c>
      <c r="J41" s="30">
        <f>IF('Log_working_2-way'!$D40="","",A41^('Log_working_2-way'!$D40))</f>
        <v>1.9380198887252209</v>
      </c>
      <c r="K41" s="32">
        <f>IF('Log_working_2-way'!$D40="","",B41^('Log_working_2-way'!$D40))</f>
        <v>2.0660754766713998</v>
      </c>
      <c r="L41" s="37">
        <f t="shared" si="9"/>
        <v>0.51538461538461533</v>
      </c>
      <c r="M41" s="37">
        <f t="shared" si="10"/>
        <v>0.48461538461538456</v>
      </c>
      <c r="N41" s="38">
        <v>138</v>
      </c>
      <c r="O41" s="38">
        <f t="shared" si="11"/>
        <v>64.984126984126988</v>
      </c>
      <c r="P41" s="38">
        <f t="shared" si="12"/>
        <v>69.343283582089555</v>
      </c>
      <c r="Q41" s="38">
        <f t="shared" si="13"/>
        <v>68.656716417910459</v>
      </c>
      <c r="R41" s="38">
        <f t="shared" si="14"/>
        <v>73.015873015873026</v>
      </c>
      <c r="S41" s="39">
        <f t="shared" si="15"/>
        <v>-3.6725894337834717</v>
      </c>
      <c r="T41" s="39">
        <f t="shared" si="16"/>
        <v>-3.6725894337834717</v>
      </c>
      <c r="U41" t="s">
        <v>39</v>
      </c>
      <c r="V41" t="s">
        <v>64</v>
      </c>
      <c r="W41" t="s">
        <v>319</v>
      </c>
      <c r="X41" s="48" t="s">
        <v>493</v>
      </c>
      <c r="Y41" s="41"/>
    </row>
    <row r="42" spans="1:25" ht="15" x14ac:dyDescent="0.25">
      <c r="A42">
        <v>2.0699999999999998</v>
      </c>
      <c r="B42">
        <v>1.85</v>
      </c>
      <c r="C42" s="29">
        <f t="shared" si="0"/>
        <v>2.3632327980154022E-2</v>
      </c>
      <c r="D42" s="30">
        <f>IF(OR($A42="",$B42=""),"",A42*'MPTO_working_2-way'!$G41)</f>
        <v>2.1189189189189186</v>
      </c>
      <c r="E42" s="32">
        <f>IF(OR($A42="",$B42=""),"",B42*'MPTO_working_2-way'!$G41)</f>
        <v>1.893719806763285</v>
      </c>
      <c r="F42" s="30">
        <f>IF(OR($A42="",$B42=""),"",'MPTO_working_2-way'!D41)</f>
        <v>2.1219005402410303</v>
      </c>
      <c r="G42" s="32">
        <f>IF(OR($A42="",$B42=""),"",'MPTO_working_2-way'!E41)</f>
        <v>1.8913446104457341</v>
      </c>
      <c r="H42" s="30">
        <f>IF(OR($A42="",$B42=""),"",'OddsRatio_working_2-way'!M41)</f>
        <v>2.1219730519989164</v>
      </c>
      <c r="I42" s="30">
        <f>IF(OR($A42="",$B42=""),"",'OddsRatio_working_2-way'!N41)</f>
        <v>1.8912870039243732</v>
      </c>
      <c r="J42" s="30">
        <f>IF('Log_working_2-way'!$D41="","",A42^('Log_working_2-way'!$D41))</f>
        <v>2.1233226399853709</v>
      </c>
      <c r="K42" s="32">
        <f>IF('Log_working_2-way'!$D41="","",B42^('Log_working_2-way'!$D41))</f>
        <v>1.8902161893692622</v>
      </c>
      <c r="L42" s="37">
        <f t="shared" si="9"/>
        <v>0.47193877551020413</v>
      </c>
      <c r="M42" s="37">
        <f t="shared" si="10"/>
        <v>0.52806122448979598</v>
      </c>
      <c r="N42" s="38">
        <v>139</v>
      </c>
      <c r="O42" s="38">
        <f t="shared" si="11"/>
        <v>71.850241545893709</v>
      </c>
      <c r="P42" s="38">
        <f t="shared" si="12"/>
        <v>63.86486486486487</v>
      </c>
      <c r="Q42" s="38">
        <f t="shared" si="13"/>
        <v>75.13513513513513</v>
      </c>
      <c r="R42" s="38">
        <f t="shared" si="14"/>
        <v>67.149758454106291</v>
      </c>
      <c r="S42" s="39">
        <f t="shared" si="15"/>
        <v>-3.2848935892414204</v>
      </c>
      <c r="T42" s="39">
        <f t="shared" si="16"/>
        <v>-3.2848935892414204</v>
      </c>
      <c r="U42" t="s">
        <v>36</v>
      </c>
      <c r="V42" t="s">
        <v>60</v>
      </c>
      <c r="W42" t="s">
        <v>319</v>
      </c>
      <c r="X42" s="48" t="s">
        <v>493</v>
      </c>
      <c r="Y42" s="41"/>
    </row>
    <row r="43" spans="1:25" ht="15" x14ac:dyDescent="0.25">
      <c r="A43">
        <v>1.79</v>
      </c>
      <c r="B43">
        <v>2.13</v>
      </c>
      <c r="C43" s="29">
        <f t="shared" si="0"/>
        <v>2.8142785952212312E-2</v>
      </c>
      <c r="D43" s="30">
        <f>IF(OR($A43="",$B43=""),"",A43*'MPTO_working_2-way'!$G42)</f>
        <v>1.84037558685446</v>
      </c>
      <c r="E43" s="32">
        <f>IF(OR($A43="",$B43=""),"",B43*'MPTO_working_2-way'!$G42)</f>
        <v>2.1899441340782122</v>
      </c>
      <c r="F43" s="30">
        <f>IF(OR($A43="",$B43=""),"",'MPTO_working_2-way'!D42)</f>
        <v>1.8362511137332338</v>
      </c>
      <c r="G43" s="32">
        <f>IF(OR($A43="",$B43=""),"",'MPTO_working_2-way'!E42)</f>
        <v>2.1958130561234772</v>
      </c>
      <c r="H43" s="30">
        <f>IF(OR($A43="",$B43=""),"",'OddsRatio_working_2-way'!M42)</f>
        <v>1.8361309970619364</v>
      </c>
      <c r="I43" s="30">
        <f>IF(OR($A43="",$B43=""),"",'OddsRatio_working_2-way'!N42)</f>
        <v>2.1959848438987186</v>
      </c>
      <c r="J43" s="30">
        <f>IF('Log_working_2-way'!$D42="","",A43^('Log_working_2-way'!$D42))</f>
        <v>1.8342658577685029</v>
      </c>
      <c r="K43" s="32">
        <f>IF('Log_working_2-way'!$D42="","",B43^('Log_working_2-way'!$D42))</f>
        <v>2.1986586658056355</v>
      </c>
      <c r="L43" s="37">
        <f t="shared" si="9"/>
        <v>0.54336734693877553</v>
      </c>
      <c r="M43" s="37">
        <f t="shared" si="10"/>
        <v>0.45663265306122452</v>
      </c>
      <c r="N43" s="38">
        <v>140</v>
      </c>
      <c r="O43" s="38">
        <f t="shared" si="11"/>
        <v>61.787709497206698</v>
      </c>
      <c r="P43" s="38">
        <f t="shared" si="12"/>
        <v>74.272300469483568</v>
      </c>
      <c r="Q43" s="38">
        <f t="shared" si="13"/>
        <v>65.727699530516432</v>
      </c>
      <c r="R43" s="38">
        <f t="shared" si="14"/>
        <v>78.212290502793294</v>
      </c>
      <c r="S43" s="39">
        <f t="shared" si="15"/>
        <v>-3.9399900333097335</v>
      </c>
      <c r="T43" s="39">
        <f t="shared" si="16"/>
        <v>-3.9399900333097264</v>
      </c>
      <c r="U43" t="s">
        <v>41</v>
      </c>
      <c r="V43" t="s">
        <v>66</v>
      </c>
      <c r="W43" t="s">
        <v>319</v>
      </c>
      <c r="X43" s="48" t="s">
        <v>493</v>
      </c>
      <c r="Y43" s="41"/>
    </row>
    <row r="44" spans="1:25" ht="15" x14ac:dyDescent="0.25">
      <c r="A44">
        <v>2.1</v>
      </c>
      <c r="B44">
        <v>1.79</v>
      </c>
      <c r="C44" s="29">
        <f t="shared" si="0"/>
        <v>3.4849694067571102E-2</v>
      </c>
      <c r="D44" s="30">
        <f>IF(OR($A44="",$B44=""),"",A44*'MPTO_working_2-way'!$G43)</f>
        <v>2.1731843575418992</v>
      </c>
      <c r="E44" s="32">
        <f>IF(OR($A44="",$B44=""),"",B44*'MPTO_working_2-way'!$G43)</f>
        <v>1.8523809523809522</v>
      </c>
      <c r="F44" s="30">
        <f>IF(OR($A44="",$B44=""),"",'MPTO_working_2-way'!D43)</f>
        <v>2.1797622499275153</v>
      </c>
      <c r="G44" s="32">
        <f>IF(OR($A44="",$B44=""),"",'MPTO_working_2-way'!E43)</f>
        <v>1.8476284099287292</v>
      </c>
      <c r="H44" s="30">
        <f>IF(OR($A44="",$B44=""),"",'OddsRatio_working_2-way'!M43)</f>
        <v>2.1800021454603971</v>
      </c>
      <c r="I44" s="30">
        <f>IF(OR($A44="",$B44=""),"",'OddsRatio_working_2-way'!N43)</f>
        <v>1.8474560862851939</v>
      </c>
      <c r="J44" s="30">
        <f>IF('Log_working_2-way'!$D43="","",A44^('Log_working_2-way'!$D43))</f>
        <v>2.1830172065936067</v>
      </c>
      <c r="K44" s="32">
        <f>IF('Log_working_2-way'!$D43="","",B44^('Log_working_2-way'!$D43))</f>
        <v>1.8452962428833544</v>
      </c>
      <c r="L44" s="37">
        <f t="shared" si="9"/>
        <v>0.46015424164524427</v>
      </c>
      <c r="M44" s="37">
        <f t="shared" si="10"/>
        <v>0.53984575835475579</v>
      </c>
      <c r="N44" s="38">
        <v>141</v>
      </c>
      <c r="O44" s="38">
        <f t="shared" si="11"/>
        <v>73.857142857142861</v>
      </c>
      <c r="P44" s="38">
        <f t="shared" si="12"/>
        <v>62.229050279329613</v>
      </c>
      <c r="Q44" s="38">
        <f t="shared" si="13"/>
        <v>78.770949720670387</v>
      </c>
      <c r="R44" s="38">
        <f t="shared" si="14"/>
        <v>67.142857142857139</v>
      </c>
      <c r="S44" s="39">
        <f t="shared" si="15"/>
        <v>-4.913806863527526</v>
      </c>
      <c r="T44" s="39">
        <f t="shared" si="16"/>
        <v>-4.913806863527526</v>
      </c>
      <c r="U44" t="s">
        <v>45</v>
      </c>
      <c r="V44" t="s">
        <v>68</v>
      </c>
      <c r="W44" t="s">
        <v>311</v>
      </c>
      <c r="X44" s="48" t="s">
        <v>493</v>
      </c>
      <c r="Y44" s="41"/>
    </row>
    <row r="45" spans="1:25" ht="15" x14ac:dyDescent="0.25">
      <c r="A45">
        <v>2.33</v>
      </c>
      <c r="B45">
        <v>1.65</v>
      </c>
      <c r="C45" s="29">
        <f t="shared" si="0"/>
        <v>3.5245155416829377E-2</v>
      </c>
      <c r="D45" s="30">
        <f>IF(OR($A45="",$B45=""),"",A45*'MPTO_working_2-way'!$G44)</f>
        <v>2.4121212121212126</v>
      </c>
      <c r="E45" s="32">
        <f>IF(OR($A45="",$B45=""),"",B45*'MPTO_working_2-way'!$G44)</f>
        <v>1.7081545064377683</v>
      </c>
      <c r="F45" s="30">
        <f>IF(OR($A45="",$B45=""),"",'MPTO_working_2-way'!D44)</f>
        <v>2.4297677358192451</v>
      </c>
      <c r="G45" s="32">
        <f>IF(OR($A45="",$B45=""),"",'MPTO_working_2-way'!E44)</f>
        <v>1.6994142999226434</v>
      </c>
      <c r="H45" s="30">
        <f>IF(OR($A45="",$B45=""),"",'OddsRatio_working_2-way'!M44)</f>
        <v>2.4304383405634256</v>
      </c>
      <c r="I45" s="30">
        <f>IF(OR($A45="",$B45=""),"",'OddsRatio_working_2-way'!N44)</f>
        <v>1.6990864070422753</v>
      </c>
      <c r="J45" s="30">
        <f>IF('Log_working_2-way'!$D44="","",A45^('Log_working_2-way'!$D44))</f>
        <v>2.4386155296037653</v>
      </c>
      <c r="K45" s="32">
        <f>IF('Log_working_2-way'!$D44="","",B45^('Log_working_2-way'!$D44))</f>
        <v>1.6951127521022427</v>
      </c>
      <c r="L45" s="37">
        <f t="shared" si="9"/>
        <v>0.41457286432160795</v>
      </c>
      <c r="M45" s="37">
        <f t="shared" si="10"/>
        <v>0.58542713567839189</v>
      </c>
      <c r="N45" s="38">
        <v>142</v>
      </c>
      <c r="O45" s="38">
        <f t="shared" si="11"/>
        <v>81.055793991416323</v>
      </c>
      <c r="P45" s="38">
        <f t="shared" si="12"/>
        <v>55.939393939393931</v>
      </c>
      <c r="Q45" s="38">
        <f t="shared" si="13"/>
        <v>86.060606060606062</v>
      </c>
      <c r="R45" s="38">
        <f t="shared" si="14"/>
        <v>60.944206008583691</v>
      </c>
      <c r="S45" s="39">
        <f t="shared" si="15"/>
        <v>-5.0048120691897395</v>
      </c>
      <c r="T45" s="39">
        <f t="shared" si="16"/>
        <v>-5.0048120691897608</v>
      </c>
      <c r="U45" t="s">
        <v>71</v>
      </c>
      <c r="V45" t="s">
        <v>78</v>
      </c>
      <c r="W45" t="s">
        <v>311</v>
      </c>
      <c r="X45" s="48" t="s">
        <v>493</v>
      </c>
      <c r="Y45" s="41"/>
    </row>
    <row r="46" spans="1:25" ht="15" x14ac:dyDescent="0.25">
      <c r="A46">
        <v>2.09</v>
      </c>
      <c r="B46">
        <v>1.81</v>
      </c>
      <c r="C46" s="29">
        <f t="shared" si="0"/>
        <v>3.0955087366835166E-2</v>
      </c>
      <c r="D46" s="30">
        <f>IF(OR($A46="",$B46=""),"",A46*'MPTO_working_2-way'!$G45)</f>
        <v>2.1546961325966851</v>
      </c>
      <c r="E46" s="32">
        <f>IF(OR($A46="",$B46=""),"",B46*'MPTO_working_2-way'!$G45)</f>
        <v>1.8660287081339717</v>
      </c>
      <c r="F46" s="30">
        <f>IF(OR($A46="",$B46=""),"",'MPTO_working_2-way'!D45)</f>
        <v>2.159867538325388</v>
      </c>
      <c r="G46" s="32">
        <f>IF(OR($A46="",$B46=""),"",'MPTO_working_2-way'!E45)</f>
        <v>1.8621674173619833</v>
      </c>
      <c r="H46" s="30">
        <f>IF(OR($A46="",$B46=""),"",'OddsRatio_working_2-way'!M45)</f>
        <v>2.1600340565456171</v>
      </c>
      <c r="I46" s="30">
        <f>IF(OR($A46="",$B46=""),"",'OddsRatio_working_2-way'!N45)</f>
        <v>1.8620436566990362</v>
      </c>
      <c r="J46" s="30">
        <f>IF('Log_working_2-way'!$D45="","",A46^('Log_working_2-way'!$D45))</f>
        <v>2.1623937828196005</v>
      </c>
      <c r="K46" s="32">
        <f>IF('Log_working_2-way'!$D45="","",B46^('Log_working_2-way'!$D45))</f>
        <v>1.8602936584659731</v>
      </c>
      <c r="L46" s="37">
        <f t="shared" si="9"/>
        <v>0.46410256410256412</v>
      </c>
      <c r="M46" s="37">
        <f t="shared" si="10"/>
        <v>0.53589743589743577</v>
      </c>
      <c r="N46" s="38">
        <v>143</v>
      </c>
      <c r="O46" s="38">
        <f t="shared" si="11"/>
        <v>74.578947368421069</v>
      </c>
      <c r="P46" s="38">
        <f t="shared" si="12"/>
        <v>63.994475138121544</v>
      </c>
      <c r="Q46" s="38">
        <f t="shared" si="13"/>
        <v>79.005524861878456</v>
      </c>
      <c r="R46" s="38">
        <f t="shared" si="14"/>
        <v>68.421052631578959</v>
      </c>
      <c r="S46" s="39">
        <f t="shared" si="15"/>
        <v>-4.4265774934573869</v>
      </c>
      <c r="T46" s="39">
        <f t="shared" si="16"/>
        <v>-4.4265774934574154</v>
      </c>
      <c r="U46" t="s">
        <v>48</v>
      </c>
      <c r="V46" t="s">
        <v>47</v>
      </c>
      <c r="W46" t="s">
        <v>311</v>
      </c>
      <c r="X46" s="48" t="s">
        <v>493</v>
      </c>
      <c r="Y46" s="41"/>
    </row>
    <row r="47" spans="1:25" ht="15" x14ac:dyDescent="0.25">
      <c r="A47">
        <v>2.2999999999999998</v>
      </c>
      <c r="B47">
        <v>1.67</v>
      </c>
      <c r="C47" s="29">
        <f t="shared" si="0"/>
        <v>3.3585003905233002E-2</v>
      </c>
      <c r="D47" s="30">
        <f>IF(OR($A47="",$B47=""),"",A47*'MPTO_working_2-way'!$G46)</f>
        <v>2.3772455089820359</v>
      </c>
      <c r="E47" s="32">
        <f>IF(OR($A47="",$B47=""),"",B47*'MPTO_working_2-way'!$G46)</f>
        <v>1.7260869565217389</v>
      </c>
      <c r="F47" s="30">
        <f>IF(OR($A47="",$B47=""),"",'MPTO_working_2-way'!D46)</f>
        <v>2.3924011211460603</v>
      </c>
      <c r="G47" s="32">
        <f>IF(OR($A47="",$B47=""),"",'MPTO_working_2-way'!E46)</f>
        <v>1.7181838514873629</v>
      </c>
      <c r="H47" s="30">
        <f>IF(OR($A47="",$B47=""),"",'OddsRatio_working_2-way'!M46)</f>
        <v>2.3929459815307572</v>
      </c>
      <c r="I47" s="30">
        <f>IF(OR($A47="",$B47=""),"",'OddsRatio_working_2-way'!N46)</f>
        <v>1.7179029289427752</v>
      </c>
      <c r="J47" s="30">
        <f>IF('Log_working_2-way'!$D46="","",A47^('Log_working_2-way'!$D46))</f>
        <v>2.399943779582375</v>
      </c>
      <c r="K47" s="32">
        <f>IF('Log_working_2-way'!$D46="","",B47^('Log_working_2-way'!$D46))</f>
        <v>1.7143143993241288</v>
      </c>
      <c r="L47" s="37">
        <f t="shared" si="9"/>
        <v>0.42065491183879095</v>
      </c>
      <c r="M47" s="37">
        <f t="shared" si="10"/>
        <v>0.57934508816120911</v>
      </c>
      <c r="N47" s="38">
        <v>144</v>
      </c>
      <c r="O47" s="38">
        <f t="shared" si="11"/>
        <v>81.391304347826093</v>
      </c>
      <c r="P47" s="38">
        <f t="shared" si="12"/>
        <v>57.772455089820362</v>
      </c>
      <c r="Q47" s="38">
        <f t="shared" si="13"/>
        <v>86.227544910179645</v>
      </c>
      <c r="R47" s="38">
        <f t="shared" si="14"/>
        <v>62.608695652173921</v>
      </c>
      <c r="S47" s="39">
        <f t="shared" si="15"/>
        <v>-4.8362405623535523</v>
      </c>
      <c r="T47" s="39">
        <f t="shared" si="16"/>
        <v>-4.8362405623535594</v>
      </c>
      <c r="U47" t="s">
        <v>323</v>
      </c>
      <c r="V47" t="s">
        <v>44</v>
      </c>
      <c r="W47" t="s">
        <v>311</v>
      </c>
      <c r="X47" s="48" t="s">
        <v>493</v>
      </c>
      <c r="Y47" s="41"/>
    </row>
    <row r="48" spans="1:25" ht="15" x14ac:dyDescent="0.25">
      <c r="A48">
        <v>1.85</v>
      </c>
      <c r="B48">
        <v>2.0499999999999998</v>
      </c>
      <c r="C48" s="29">
        <f t="shared" si="0"/>
        <v>2.8345418589321048E-2</v>
      </c>
      <c r="D48" s="30">
        <f>IF(OR($A48="",$B48=""),"",A48*'MPTO_working_2-way'!$G47)</f>
        <v>1.902439024390244</v>
      </c>
      <c r="E48" s="32">
        <f>IF(OR($A48="",$B48=""),"",B48*'MPTO_working_2-way'!$G47)</f>
        <v>2.1081081081081079</v>
      </c>
      <c r="F48" s="30">
        <f>IF(OR($A48="",$B48=""),"",'MPTO_working_2-way'!D47)</f>
        <v>1.8998121477770822</v>
      </c>
      <c r="G48" s="32">
        <f>IF(OR($A48="",$B48=""),"",'MPTO_working_2-way'!E47)</f>
        <v>2.1113430758524703</v>
      </c>
      <c r="H48" s="30">
        <f>IF(OR($A48="",$B48=""),"",'OddsRatio_working_2-way'!M47)</f>
        <v>1.8997354108424378</v>
      </c>
      <c r="I48" s="30">
        <f>IF(OR($A48="",$B48=""),"",'OddsRatio_working_2-way'!N47)</f>
        <v>2.1114378604524222</v>
      </c>
      <c r="J48" s="30">
        <f>IF('Log_working_2-way'!$D47="","",A48^('Log_working_2-way'!$D47))</f>
        <v>1.8985467665018629</v>
      </c>
      <c r="K48" s="32">
        <f>IF('Log_working_2-way'!$D47="","",B48^('Log_working_2-way'!$D47))</f>
        <v>2.1129081281913611</v>
      </c>
      <c r="L48" s="37">
        <f t="shared" si="9"/>
        <v>0.52564102564102555</v>
      </c>
      <c r="M48" s="37">
        <f t="shared" si="10"/>
        <v>0.47435897435897439</v>
      </c>
      <c r="N48" s="38">
        <v>145</v>
      </c>
      <c r="O48" s="38">
        <f t="shared" si="11"/>
        <v>66.621621621621614</v>
      </c>
      <c r="P48" s="38">
        <f t="shared" si="12"/>
        <v>74.268292682926841</v>
      </c>
      <c r="Q48" s="38">
        <f t="shared" si="13"/>
        <v>70.731707317073173</v>
      </c>
      <c r="R48" s="38">
        <f t="shared" si="14"/>
        <v>78.378378378378372</v>
      </c>
      <c r="S48" s="39">
        <f t="shared" si="15"/>
        <v>-4.1100856954515592</v>
      </c>
      <c r="T48" s="39">
        <f t="shared" si="16"/>
        <v>-4.1100856954515308</v>
      </c>
      <c r="U48" t="s">
        <v>99</v>
      </c>
      <c r="V48" t="s">
        <v>43</v>
      </c>
      <c r="W48" t="s">
        <v>311</v>
      </c>
      <c r="X48" s="48" t="s">
        <v>493</v>
      </c>
      <c r="Y48" s="41"/>
    </row>
    <row r="49" spans="1:25" ht="15" x14ac:dyDescent="0.25">
      <c r="A49">
        <v>2.0299999999999998</v>
      </c>
      <c r="B49">
        <v>1.86</v>
      </c>
      <c r="C49" s="29">
        <f t="shared" si="0"/>
        <v>3.0245246040574214E-2</v>
      </c>
      <c r="D49" s="30">
        <f>IF(OR($A49="",$B49=""),"",A49*'MPTO_working_2-way'!$G48)</f>
        <v>2.0913978494623655</v>
      </c>
      <c r="E49" s="32">
        <f>IF(OR($A49="",$B49=""),"",B49*'MPTO_working_2-way'!$G48)</f>
        <v>1.9162561576354682</v>
      </c>
      <c r="F49" s="30">
        <f>IF(OR($A49="",$B49=""),"",'MPTO_working_2-way'!D48)</f>
        <v>2.0942925287037548</v>
      </c>
      <c r="G49" s="32">
        <f>IF(OR($A49="",$B49=""),"",'MPTO_working_2-way'!E48)</f>
        <v>1.9138324294186226</v>
      </c>
      <c r="H49" s="30">
        <f>IF(OR($A49="",$B49=""),"",'OddsRatio_working_2-way'!M48)</f>
        <v>2.0943831224048783</v>
      </c>
      <c r="I49" s="30">
        <f>IF(OR($A49="",$B49=""),"",'OddsRatio_working_2-way'!N48)</f>
        <v>1.9137567818137824</v>
      </c>
      <c r="J49" s="30">
        <f>IF('Log_working_2-way'!$D48="","",A49^('Log_working_2-way'!$D48))</f>
        <v>2.0957003958101184</v>
      </c>
      <c r="K49" s="32">
        <f>IF('Log_working_2-way'!$D48="","",B49^('Log_working_2-way'!$D48))</f>
        <v>1.9126582447390832</v>
      </c>
      <c r="L49" s="37">
        <f t="shared" si="9"/>
        <v>0.47814910025706941</v>
      </c>
      <c r="M49" s="37">
        <f t="shared" si="10"/>
        <v>0.52185089974293053</v>
      </c>
      <c r="N49" s="38">
        <v>146</v>
      </c>
      <c r="O49" s="38">
        <f t="shared" si="11"/>
        <v>74.078817733990149</v>
      </c>
      <c r="P49" s="38">
        <f t="shared" si="12"/>
        <v>67.505376344086017</v>
      </c>
      <c r="Q49" s="38">
        <f t="shared" si="13"/>
        <v>78.494623655913969</v>
      </c>
      <c r="R49" s="38">
        <f t="shared" si="14"/>
        <v>71.921182266009865</v>
      </c>
      <c r="S49" s="39">
        <f t="shared" si="15"/>
        <v>-4.4158059219238197</v>
      </c>
      <c r="T49" s="39">
        <f t="shared" si="16"/>
        <v>-4.4158059219238481</v>
      </c>
      <c r="U49" t="s">
        <v>73</v>
      </c>
      <c r="V49" t="s">
        <v>40</v>
      </c>
      <c r="W49" t="s">
        <v>311</v>
      </c>
      <c r="X49" s="48" t="s">
        <v>493</v>
      </c>
      <c r="Y49" s="41"/>
    </row>
    <row r="50" spans="1:25" ht="15" x14ac:dyDescent="0.25">
      <c r="A50">
        <v>2.5</v>
      </c>
      <c r="B50">
        <v>1.58</v>
      </c>
      <c r="C50" s="29">
        <f t="shared" si="0"/>
        <v>3.2911392405063244E-2</v>
      </c>
      <c r="D50" s="30">
        <f>IF(OR($A50="",$B50=""),"",A50*'MPTO_working_2-way'!$G49)</f>
        <v>2.5822784810126582</v>
      </c>
      <c r="E50" s="32">
        <f>IF(OR($A50="",$B50=""),"",B50*'MPTO_working_2-way'!$G49)</f>
        <v>1.6319999999999999</v>
      </c>
      <c r="F50" s="30">
        <f>IF(OR($A50="",$B50=""),"",'MPTO_working_2-way'!D49)</f>
        <v>2.6072607260726071</v>
      </c>
      <c r="G50" s="32">
        <f>IF(OR($A50="",$B50=""),"",'MPTO_working_2-way'!E49)</f>
        <v>1.62217659137577</v>
      </c>
      <c r="H50" s="30">
        <f>IF(OR($A50="",$B50=""),"",'OddsRatio_working_2-way'!M49)</f>
        <v>2.6081688022566918</v>
      </c>
      <c r="I50" s="30">
        <f>IF(OR($A50="",$B50=""),"",'OddsRatio_working_2-way'!N49)</f>
        <v>1.6218252702059208</v>
      </c>
      <c r="J50" s="30">
        <f>IF('Log_working_2-way'!$D49="","",A50^('Log_working_2-way'!$D49))</f>
        <v>2.6198085173024386</v>
      </c>
      <c r="K50" s="32">
        <f>IF('Log_working_2-way'!$D49="","",B50^('Log_working_2-way'!$D49))</f>
        <v>1.6173569217090376</v>
      </c>
      <c r="L50" s="37">
        <f t="shared" si="9"/>
        <v>0.38725490196078433</v>
      </c>
      <c r="M50" s="37">
        <f t="shared" si="10"/>
        <v>0.61274509803921573</v>
      </c>
      <c r="N50" s="38">
        <v>147</v>
      </c>
      <c r="O50" s="38">
        <f t="shared" si="11"/>
        <v>88.2</v>
      </c>
      <c r="P50" s="38">
        <f t="shared" si="12"/>
        <v>53.962025316455701</v>
      </c>
      <c r="Q50" s="38">
        <f t="shared" si="13"/>
        <v>93.037974683544292</v>
      </c>
      <c r="R50" s="38">
        <f t="shared" si="14"/>
        <v>58.800000000000004</v>
      </c>
      <c r="S50" s="39">
        <f t="shared" si="15"/>
        <v>-4.8379746835442887</v>
      </c>
      <c r="T50" s="39">
        <f t="shared" si="16"/>
        <v>-4.8379746835443029</v>
      </c>
      <c r="U50" t="s">
        <v>215</v>
      </c>
      <c r="V50" t="s">
        <v>67</v>
      </c>
      <c r="W50" t="s">
        <v>311</v>
      </c>
      <c r="X50" s="48" t="s">
        <v>493</v>
      </c>
      <c r="Y50" s="41"/>
    </row>
    <row r="51" spans="1:25" ht="15" x14ac:dyDescent="0.25">
      <c r="A51">
        <v>2.16</v>
      </c>
      <c r="B51">
        <v>1.75</v>
      </c>
      <c r="C51" s="29">
        <f t="shared" si="0"/>
        <v>3.4391534391534417E-2</v>
      </c>
      <c r="D51" s="30">
        <f>IF(OR($A51="",$B51=""),"",A51*'MPTO_working_2-way'!$G50)</f>
        <v>2.2342857142857144</v>
      </c>
      <c r="E51" s="32">
        <f>IF(OR($A51="",$B51=""),"",B51*'MPTO_working_2-way'!$G50)</f>
        <v>1.8101851851851851</v>
      </c>
      <c r="F51" s="30">
        <f>IF(OR($A51="",$B51=""),"",'MPTO_working_2-way'!D50)</f>
        <v>2.2433234421364987</v>
      </c>
      <c r="G51" s="32">
        <f>IF(OR($A51="",$B51=""),"",'MPTO_working_2-way'!E50)</f>
        <v>1.8042959427207637</v>
      </c>
      <c r="H51" s="30">
        <f>IF(OR($A51="",$B51=""),"",'OddsRatio_working_2-way'!M50)</f>
        <v>2.2436505404118421</v>
      </c>
      <c r="I51" s="30">
        <f>IF(OR($A51="",$B51=""),"",'OddsRatio_working_2-way'!N50)</f>
        <v>1.8040844011283466</v>
      </c>
      <c r="J51" s="30">
        <f>IF('Log_working_2-way'!$D50="","",A51^('Log_working_2-way'!$D50))</f>
        <v>2.2478012615174499</v>
      </c>
      <c r="K51" s="32">
        <f>IF('Log_working_2-way'!$D50="","",B51^('Log_working_2-way'!$D50))</f>
        <v>1.8014096722292445</v>
      </c>
      <c r="L51" s="37">
        <f t="shared" si="9"/>
        <v>0.4475703324808184</v>
      </c>
      <c r="M51" s="37">
        <f t="shared" si="10"/>
        <v>0.55242966751918166</v>
      </c>
      <c r="N51" s="38">
        <v>148</v>
      </c>
      <c r="O51" s="38">
        <f t="shared" si="11"/>
        <v>79.481481481481481</v>
      </c>
      <c r="P51" s="38">
        <f t="shared" si="12"/>
        <v>63.428571428571423</v>
      </c>
      <c r="Q51" s="38">
        <f t="shared" si="13"/>
        <v>84.571428571428569</v>
      </c>
      <c r="R51" s="38">
        <f t="shared" si="14"/>
        <v>68.518518518518505</v>
      </c>
      <c r="S51" s="39">
        <f t="shared" si="15"/>
        <v>-5.0899470899470884</v>
      </c>
      <c r="T51" s="39">
        <f t="shared" si="16"/>
        <v>-5.0899470899470813</v>
      </c>
      <c r="U51" t="s">
        <v>61</v>
      </c>
      <c r="V51" t="s">
        <v>70</v>
      </c>
      <c r="W51" t="s">
        <v>311</v>
      </c>
      <c r="X51" s="48" t="s">
        <v>493</v>
      </c>
      <c r="Y51" s="41"/>
    </row>
    <row r="52" spans="1:25" ht="15" x14ac:dyDescent="0.25">
      <c r="A52">
        <v>2.19</v>
      </c>
      <c r="B52">
        <v>1.74</v>
      </c>
      <c r="C52" s="29">
        <f t="shared" si="0"/>
        <v>3.1333648244370904E-2</v>
      </c>
      <c r="D52" s="30">
        <f>IF(OR($A52="",$B52=""),"",A52*'MPTO_working_2-way'!$G51)</f>
        <v>2.2586206896551722</v>
      </c>
      <c r="E52" s="32">
        <f>IF(OR($A52="",$B52=""),"",B52*'MPTO_working_2-way'!$G51)</f>
        <v>1.7945205479452053</v>
      </c>
      <c r="F52" s="30">
        <f>IF(OR($A52="",$B52=""),"",'MPTO_working_2-way'!D51)</f>
        <v>2.2678093197643276</v>
      </c>
      <c r="G52" s="32">
        <f>IF(OR($A52="",$B52=""),"",'MPTO_working_2-way'!E51)</f>
        <v>1.7887621461765948</v>
      </c>
      <c r="H52" s="30">
        <f>IF(OR($A52="",$B52=""),"",'OddsRatio_working_2-way'!M51)</f>
        <v>2.2681120250624973</v>
      </c>
      <c r="I52" s="30">
        <f>IF(OR($A52="",$B52=""),"",'OddsRatio_working_2-way'!N51)</f>
        <v>1.7885738643245783</v>
      </c>
      <c r="J52" s="30">
        <f>IF('Log_working_2-way'!$D51="","",A52^('Log_working_2-way'!$D51))</f>
        <v>2.2723226675973618</v>
      </c>
      <c r="K52" s="32">
        <f>IF('Log_working_2-way'!$D51="","",B52^('Log_working_2-way'!$D51))</f>
        <v>1.7859641468844982</v>
      </c>
      <c r="L52" s="37">
        <f t="shared" si="9"/>
        <v>0.44274809160305351</v>
      </c>
      <c r="M52" s="37">
        <f t="shared" si="10"/>
        <v>0.5572519083969466</v>
      </c>
      <c r="N52" s="38">
        <v>149</v>
      </c>
      <c r="O52" s="38">
        <f t="shared" si="11"/>
        <v>80.963470319634709</v>
      </c>
      <c r="P52" s="38">
        <f t="shared" si="12"/>
        <v>63.367816091954012</v>
      </c>
      <c r="Q52" s="38">
        <f t="shared" si="13"/>
        <v>85.632183908045974</v>
      </c>
      <c r="R52" s="38">
        <f t="shared" si="14"/>
        <v>68.036529680365305</v>
      </c>
      <c r="S52" s="39">
        <f t="shared" si="15"/>
        <v>-4.6687135884112649</v>
      </c>
      <c r="T52" s="39">
        <f t="shared" si="16"/>
        <v>-4.6687135884112934</v>
      </c>
      <c r="U52" t="s">
        <v>106</v>
      </c>
      <c r="V52" t="s">
        <v>74</v>
      </c>
      <c r="W52" t="s">
        <v>311</v>
      </c>
      <c r="X52" s="48" t="s">
        <v>493</v>
      </c>
      <c r="Y52" s="41"/>
    </row>
    <row r="53" spans="1:25" ht="15" x14ac:dyDescent="0.25">
      <c r="A53">
        <v>2.33</v>
      </c>
      <c r="B53">
        <v>1.66</v>
      </c>
      <c r="C53" s="29">
        <f t="shared" si="0"/>
        <v>3.1594187910440219E-2</v>
      </c>
      <c r="D53" s="30">
        <f>IF(OR($A53="",$B53=""),"",A53*'MPTO_working_2-way'!$G52)</f>
        <v>2.4036144578313259</v>
      </c>
      <c r="E53" s="32">
        <f>IF(OR($A53="",$B53=""),"",B53*'MPTO_working_2-way'!$G52)</f>
        <v>1.7124463519313307</v>
      </c>
      <c r="F53" s="30">
        <f>IF(OR($A53="",$B53=""),"",'MPTO_working_2-way'!D52)</f>
        <v>2.4190380886859724</v>
      </c>
      <c r="G53" s="32">
        <f>IF(OR($A53="",$B53=""),"",'MPTO_working_2-way'!E52)</f>
        <v>1.7047027193794351</v>
      </c>
      <c r="H53" s="30">
        <f>IF(OR($A53="",$B53=""),"",'OddsRatio_working_2-way'!M52)</f>
        <v>2.4195603245905111</v>
      </c>
      <c r="I53" s="30">
        <f>IF(OR($A53="",$B53=""),"",'OddsRatio_working_2-way'!N52)</f>
        <v>1.7044434693456672</v>
      </c>
      <c r="J53" s="30">
        <f>IF('Log_working_2-way'!$D52="","",A53^('Log_working_2-way'!$D52))</f>
        <v>2.4266738869367481</v>
      </c>
      <c r="K53" s="32">
        <f>IF('Log_working_2-way'!$D52="","",B53^('Log_working_2-way'!$D52))</f>
        <v>1.7009310320714472</v>
      </c>
      <c r="L53" s="37">
        <f t="shared" si="9"/>
        <v>0.41604010025062649</v>
      </c>
      <c r="M53" s="37">
        <f t="shared" si="10"/>
        <v>0.58395989974937335</v>
      </c>
      <c r="N53" s="38">
        <v>150</v>
      </c>
      <c r="O53" s="38">
        <f t="shared" si="11"/>
        <v>85.622317596566532</v>
      </c>
      <c r="P53" s="38">
        <f t="shared" si="12"/>
        <v>59.638554216867476</v>
      </c>
      <c r="Q53" s="38">
        <f t="shared" si="13"/>
        <v>90.361445783132538</v>
      </c>
      <c r="R53" s="38">
        <f t="shared" si="14"/>
        <v>64.377682403433482</v>
      </c>
      <c r="S53" s="39">
        <f t="shared" si="15"/>
        <v>-4.7391281865660062</v>
      </c>
      <c r="T53" s="39">
        <f t="shared" si="16"/>
        <v>-4.7391281865660062</v>
      </c>
      <c r="U53" t="s">
        <v>72</v>
      </c>
      <c r="V53" t="s">
        <v>46</v>
      </c>
      <c r="W53" t="s">
        <v>311</v>
      </c>
      <c r="X53" s="48" t="s">
        <v>493</v>
      </c>
      <c r="Y53" s="41"/>
    </row>
    <row r="54" spans="1:25" ht="15" x14ac:dyDescent="0.25">
      <c r="A54">
        <v>2.06</v>
      </c>
      <c r="B54">
        <v>1.78</v>
      </c>
      <c r="C54" s="29">
        <f t="shared" si="0"/>
        <v>4.7234646012872306E-2</v>
      </c>
      <c r="D54" s="30">
        <f>IF(OR($A54="",$B54=""),"",A54*'MPTO_working_2-way'!$G53)</f>
        <v>2.1573033707865168</v>
      </c>
      <c r="E54" s="32">
        <f>IF(OR($A54="",$B54=""),"",B54*'MPTO_working_2-way'!$G53)</f>
        <v>1.8640776699029127</v>
      </c>
      <c r="F54" s="30">
        <f>IF(OR($A54="",$B54=""),"",'MPTO_working_2-way'!D53)</f>
        <v>2.165347820951931</v>
      </c>
      <c r="G54" s="32">
        <f>IF(OR($A54="",$B54=""),"",'MPTO_working_2-way'!E53)</f>
        <v>1.8581129015911626</v>
      </c>
      <c r="H54" s="30">
        <f>IF(OR($A54="",$B54=""),"",'OddsRatio_working_2-way'!M53)</f>
        <v>2.1657505560686463</v>
      </c>
      <c r="I54" s="30">
        <f>IF(OR($A54="",$B54=""),"",'OddsRatio_working_2-way'!N53)</f>
        <v>1.8578164469184384</v>
      </c>
      <c r="J54" s="30">
        <f>IF('Log_working_2-way'!$D53="","",A54^('Log_working_2-way'!$D53))</f>
        <v>2.169481150379414</v>
      </c>
      <c r="K54" s="32">
        <f>IF('Log_working_2-way'!$D53="","",B54^('Log_working_2-way'!$D53))</f>
        <v>1.855080049537273</v>
      </c>
      <c r="L54" s="37">
        <f t="shared" si="9"/>
        <v>0.46354166666666669</v>
      </c>
      <c r="M54" s="37">
        <f t="shared" si="10"/>
        <v>0.53645833333333337</v>
      </c>
      <c r="N54" s="38">
        <v>151</v>
      </c>
      <c r="O54" s="38">
        <f t="shared" si="11"/>
        <v>77.699029126213588</v>
      </c>
      <c r="P54" s="38">
        <f t="shared" si="12"/>
        <v>66.168539325842715</v>
      </c>
      <c r="Q54" s="38">
        <f t="shared" si="13"/>
        <v>84.831460674157313</v>
      </c>
      <c r="R54" s="38">
        <f t="shared" si="14"/>
        <v>73.300970873786412</v>
      </c>
      <c r="S54" s="39">
        <f t="shared" si="15"/>
        <v>-7.1324315479437246</v>
      </c>
      <c r="T54" s="39">
        <f t="shared" si="16"/>
        <v>-7.1324315479436962</v>
      </c>
      <c r="U54" t="s">
        <v>324</v>
      </c>
      <c r="V54" t="s">
        <v>225</v>
      </c>
      <c r="W54" t="s">
        <v>320</v>
      </c>
      <c r="X54" s="48" t="s">
        <v>493</v>
      </c>
      <c r="Y54" s="41"/>
    </row>
    <row r="55" spans="1:25" ht="15" x14ac:dyDescent="0.25">
      <c r="A55">
        <v>2.16</v>
      </c>
      <c r="B55">
        <v>1.71</v>
      </c>
      <c r="C55" s="29">
        <f t="shared" si="0"/>
        <v>4.7758284600389889E-2</v>
      </c>
      <c r="D55" s="30">
        <f>IF(OR($A55="",$B55=""),"",A55*'MPTO_working_2-way'!$G54)</f>
        <v>2.2631578947368425</v>
      </c>
      <c r="E55" s="32">
        <f>IF(OR($A55="",$B55=""),"",B55*'MPTO_working_2-way'!$G54)</f>
        <v>1.7916666666666667</v>
      </c>
      <c r="F55" s="30">
        <f>IF(OR($A55="",$B55=""),"",'MPTO_working_2-way'!D54)</f>
        <v>2.2774694783573808</v>
      </c>
      <c r="G55" s="32">
        <f>IF(OR($A55="",$B55=""),"",'MPTO_working_2-way'!E54)</f>
        <v>1.7827975673327543</v>
      </c>
      <c r="H55" s="30">
        <f>IF(OR($A55="",$B55=""),"",'OddsRatio_working_2-way'!M54)</f>
        <v>2.2782029638916539</v>
      </c>
      <c r="I55" s="30">
        <f>IF(OR($A55="",$B55=""),"",'OddsRatio_working_2-way'!N54)</f>
        <v>1.7823483658302366</v>
      </c>
      <c r="J55" s="30">
        <f>IF('Log_working_2-way'!$D54="","",A55^('Log_working_2-way'!$D54))</f>
        <v>2.2848793488092363</v>
      </c>
      <c r="K55" s="32">
        <f>IF('Log_working_2-way'!$D54="","",B55^('Log_working_2-way'!$D54))</f>
        <v>1.7782831912785555</v>
      </c>
      <c r="L55" s="37">
        <f t="shared" si="9"/>
        <v>0.44186046511627902</v>
      </c>
      <c r="M55" s="37">
        <f t="shared" si="10"/>
        <v>0.55813953488372092</v>
      </c>
      <c r="N55" s="38">
        <v>152</v>
      </c>
      <c r="O55" s="38">
        <f t="shared" si="11"/>
        <v>81.629629629629648</v>
      </c>
      <c r="P55" s="38">
        <f t="shared" si="12"/>
        <v>63.111111111111114</v>
      </c>
      <c r="Q55" s="38">
        <f t="shared" si="13"/>
        <v>88.888888888888886</v>
      </c>
      <c r="R55" s="38">
        <f t="shared" si="14"/>
        <v>70.370370370370367</v>
      </c>
      <c r="S55" s="39">
        <f t="shared" si="15"/>
        <v>-7.2592592592592382</v>
      </c>
      <c r="T55" s="39">
        <f t="shared" si="16"/>
        <v>-7.2592592592592524</v>
      </c>
      <c r="U55" t="s">
        <v>235</v>
      </c>
      <c r="V55" t="s">
        <v>228</v>
      </c>
      <c r="W55" t="s">
        <v>320</v>
      </c>
      <c r="X55" s="48" t="s">
        <v>493</v>
      </c>
      <c r="Y55" s="41"/>
    </row>
    <row r="56" spans="1:25" ht="15" x14ac:dyDescent="0.25">
      <c r="A56">
        <v>2.19</v>
      </c>
      <c r="B56">
        <v>1.69</v>
      </c>
      <c r="C56" s="29">
        <f t="shared" si="0"/>
        <v>4.8336980897571102E-2</v>
      </c>
      <c r="D56" s="30">
        <f>IF(OR($A56="",$B56=""),"",A56*'MPTO_working_2-way'!$G55)</f>
        <v>2.2958579881656807</v>
      </c>
      <c r="E56" s="32">
        <f>IF(OR($A56="",$B56=""),"",B56*'MPTO_working_2-way'!$G55)</f>
        <v>1.7716894977168951</v>
      </c>
      <c r="F56" s="30">
        <f>IF(OR($A56="",$B56=""),"",'MPTO_working_2-way'!D55)</f>
        <v>2.3123926150385805</v>
      </c>
      <c r="G56" s="32">
        <f>IF(OR($A56="",$B56=""),"",'MPTO_working_2-way'!E55)</f>
        <v>1.7619671038537528</v>
      </c>
      <c r="H56" s="30">
        <f>IF(OR($A56="",$B56=""),"",'OddsRatio_working_2-way'!M55)</f>
        <v>2.3132546139874859</v>
      </c>
      <c r="I56" s="30">
        <f>IF(OR($A56="",$B56=""),"",'OddsRatio_working_2-way'!N55)</f>
        <v>1.761466961051567</v>
      </c>
      <c r="J56" s="30">
        <f>IF('Log_working_2-way'!$D55="","",A56^('Log_working_2-way'!$D55))</f>
        <v>2.3209867282319023</v>
      </c>
      <c r="K56" s="32">
        <f>IF('Log_working_2-way'!$D55="","",B56^('Log_working_2-way'!$D55))</f>
        <v>1.7570098765015589</v>
      </c>
      <c r="L56" s="37">
        <f t="shared" si="9"/>
        <v>0.4355670103092783</v>
      </c>
      <c r="M56" s="37">
        <f t="shared" si="10"/>
        <v>0.56443298969072164</v>
      </c>
      <c r="N56" s="38">
        <v>153</v>
      </c>
      <c r="O56" s="38">
        <f t="shared" si="11"/>
        <v>83.136986301369859</v>
      </c>
      <c r="P56" s="38">
        <f t="shared" si="12"/>
        <v>62.467455621301774</v>
      </c>
      <c r="Q56" s="38">
        <f t="shared" si="13"/>
        <v>90.532544378698233</v>
      </c>
      <c r="R56" s="38">
        <f t="shared" si="14"/>
        <v>69.863013698630141</v>
      </c>
      <c r="S56" s="39">
        <f t="shared" si="15"/>
        <v>-7.3955580773283742</v>
      </c>
      <c r="T56" s="39">
        <f t="shared" si="16"/>
        <v>-7.3955580773283671</v>
      </c>
      <c r="U56" t="s">
        <v>42</v>
      </c>
      <c r="V56" t="s">
        <v>327</v>
      </c>
      <c r="W56" t="s">
        <v>320</v>
      </c>
      <c r="X56" s="48" t="s">
        <v>493</v>
      </c>
      <c r="Y56" s="41"/>
    </row>
    <row r="57" spans="1:25" ht="15" x14ac:dyDescent="0.25">
      <c r="A57">
        <v>2.17</v>
      </c>
      <c r="B57">
        <v>1.7</v>
      </c>
      <c r="C57" s="29">
        <f t="shared" si="0"/>
        <v>4.9064787205204574E-2</v>
      </c>
      <c r="D57" s="30">
        <f>IF(OR($A57="",$B57=""),"",A57*'MPTO_working_2-way'!$G56)</f>
        <v>2.276470588235294</v>
      </c>
      <c r="E57" s="32">
        <f>IF(OR($A57="",$B57=""),"",B57*'MPTO_working_2-way'!$G56)</f>
        <v>1.7834101382488476</v>
      </c>
      <c r="F57" s="30">
        <f>IF(OR($A57="",$B57=""),"",'MPTO_working_2-way'!D56)</f>
        <v>2.2920161540851192</v>
      </c>
      <c r="G57" s="32">
        <f>IF(OR($A57="",$B57=""),"",'MPTO_working_2-way'!E56)</f>
        <v>1.773984130800673</v>
      </c>
      <c r="H57" s="30">
        <f>IF(OR($A57="",$B57=""),"",'OddsRatio_working_2-way'!M56)</f>
        <v>2.2928374110570013</v>
      </c>
      <c r="I57" s="30">
        <f>IF(OR($A57="",$B57=""),"",'OddsRatio_working_2-way'!N56)</f>
        <v>1.773492468153762</v>
      </c>
      <c r="J57" s="30">
        <f>IF('Log_working_2-way'!$D56="","",A57^('Log_working_2-way'!$D56))</f>
        <v>2.3001051281546463</v>
      </c>
      <c r="K57" s="32">
        <f>IF('Log_working_2-way'!$D56="","",B57^('Log_working_2-way'!$D56))</f>
        <v>1.7691685682513487</v>
      </c>
      <c r="L57" s="37">
        <f t="shared" si="9"/>
        <v>0.43927648578811374</v>
      </c>
      <c r="M57" s="37">
        <f t="shared" si="10"/>
        <v>0.56072351421188638</v>
      </c>
      <c r="N57" s="38">
        <v>154</v>
      </c>
      <c r="O57" s="38">
        <f t="shared" si="11"/>
        <v>83.032258064516128</v>
      </c>
      <c r="P57" s="38">
        <f t="shared" si="12"/>
        <v>63.411764705882362</v>
      </c>
      <c r="Q57" s="38">
        <f t="shared" si="13"/>
        <v>90.588235294117652</v>
      </c>
      <c r="R57" s="38">
        <f t="shared" si="14"/>
        <v>70.967741935483872</v>
      </c>
      <c r="S57" s="39">
        <f t="shared" si="15"/>
        <v>-7.555977229601524</v>
      </c>
      <c r="T57" s="39">
        <f t="shared" si="16"/>
        <v>-7.5559772296015097</v>
      </c>
      <c r="U57" t="s">
        <v>223</v>
      </c>
      <c r="V57" t="s">
        <v>77</v>
      </c>
      <c r="W57" t="s">
        <v>320</v>
      </c>
      <c r="X57" s="48" t="s">
        <v>493</v>
      </c>
      <c r="Y57" s="41"/>
    </row>
    <row r="58" spans="1:25" ht="15" x14ac:dyDescent="0.25">
      <c r="A58">
        <v>1.88</v>
      </c>
      <c r="B58">
        <v>1.95</v>
      </c>
      <c r="C58" s="29">
        <f t="shared" si="0"/>
        <v>4.4735406437534042E-2</v>
      </c>
      <c r="D58" s="30">
        <f>IF(OR($A58="",$B58=""),"",A58*'MPTO_working_2-way'!$G57)</f>
        <v>1.9641025641025638</v>
      </c>
      <c r="E58" s="32">
        <f>IF(OR($A58="",$B58=""),"",B58*'MPTO_working_2-way'!$G57)</f>
        <v>2.0372340425531914</v>
      </c>
      <c r="F58" s="30">
        <f>IF(OR($A58="",$B58=""),"",'MPTO_working_2-way'!D57)</f>
        <v>1.9625267665952888</v>
      </c>
      <c r="G58" s="32">
        <f>IF(OR($A58="",$B58=""),"",'MPTO_working_2-way'!E57)</f>
        <v>2.0389321468298109</v>
      </c>
      <c r="H58" s="30">
        <f>IF(OR($A58="",$B58=""),"",'OddsRatio_working_2-way'!M57)</f>
        <v>1.9624530063715757</v>
      </c>
      <c r="I58" s="30">
        <f>IF(OR($A58="",$B58=""),"",'OddsRatio_working_2-way'!N57)</f>
        <v>2.0390117682420414</v>
      </c>
      <c r="J58" s="30">
        <f>IF('Log_working_2-way'!$D57="","",A58^('Log_working_2-way'!$D57))</f>
        <v>1.9617295659739398</v>
      </c>
      <c r="K58" s="32">
        <f>IF('Log_working_2-way'!$D57="","",B58^('Log_working_2-way'!$D57))</f>
        <v>2.0397933425150612</v>
      </c>
      <c r="L58" s="37">
        <f t="shared" si="9"/>
        <v>0.50913838120104449</v>
      </c>
      <c r="M58" s="37">
        <f t="shared" si="10"/>
        <v>0.49086161879895562</v>
      </c>
      <c r="N58" s="38">
        <v>155</v>
      </c>
      <c r="O58" s="38">
        <f t="shared" si="11"/>
        <v>72.553191489361694</v>
      </c>
      <c r="P58" s="38">
        <f t="shared" si="12"/>
        <v>75.512820512820525</v>
      </c>
      <c r="Q58" s="38">
        <f t="shared" si="13"/>
        <v>79.487179487179503</v>
      </c>
      <c r="R58" s="38">
        <f t="shared" si="14"/>
        <v>82.446808510638292</v>
      </c>
      <c r="S58" s="39">
        <f t="shared" si="15"/>
        <v>-6.9339879978178089</v>
      </c>
      <c r="T58" s="39">
        <f t="shared" si="16"/>
        <v>-6.9339879978177663</v>
      </c>
      <c r="U58" t="s">
        <v>220</v>
      </c>
      <c r="V58" t="s">
        <v>214</v>
      </c>
      <c r="W58" t="s">
        <v>320</v>
      </c>
      <c r="X58" s="48" t="s">
        <v>493</v>
      </c>
      <c r="Y58" s="41"/>
    </row>
    <row r="59" spans="1:25" ht="15" x14ac:dyDescent="0.25">
      <c r="A59">
        <v>2.0699999999999998</v>
      </c>
      <c r="B59">
        <v>1.77</v>
      </c>
      <c r="C59" s="29">
        <f t="shared" si="0"/>
        <v>4.8063538852042953E-2</v>
      </c>
      <c r="D59" s="30">
        <f>IF(OR($A59="",$B59=""),"",A59*'MPTO_working_2-way'!$G58)</f>
        <v>2.1694915254237288</v>
      </c>
      <c r="E59" s="32">
        <f>IF(OR($A59="",$B59=""),"",B59*'MPTO_working_2-way'!$G58)</f>
        <v>1.855072463768116</v>
      </c>
      <c r="F59" s="30">
        <f>IF(OR($A59="",$B59=""),"",'MPTO_working_2-way'!D58)</f>
        <v>2.1783643984660661</v>
      </c>
      <c r="G59" s="32">
        <f>IF(OR($A59="",$B59=""),"",'MPTO_working_2-way'!E58)</f>
        <v>1.848633921138273</v>
      </c>
      <c r="H59" s="30">
        <f>IF(OR($A59="",$B59=""),"",'OddsRatio_working_2-way'!M58)</f>
        <v>2.1788173690654498</v>
      </c>
      <c r="I59" s="30">
        <f>IF(OR($A59="",$B59=""),"",'OddsRatio_working_2-way'!N58)</f>
        <v>1.8483078263368193</v>
      </c>
      <c r="J59" s="30">
        <f>IF('Log_working_2-way'!$D58="","",A59^('Log_working_2-way'!$D58))</f>
        <v>2.1829380192842547</v>
      </c>
      <c r="K59" s="32">
        <f>IF('Log_working_2-way'!$D58="","",B59^('Log_working_2-way'!$D58))</f>
        <v>1.8453528280410556</v>
      </c>
      <c r="L59" s="37">
        <f t="shared" si="9"/>
        <v>0.4609375</v>
      </c>
      <c r="M59" s="37">
        <f t="shared" si="10"/>
        <v>0.5390625</v>
      </c>
      <c r="N59" s="38">
        <v>156</v>
      </c>
      <c r="O59" s="38">
        <f t="shared" si="11"/>
        <v>80.637681159420282</v>
      </c>
      <c r="P59" s="38">
        <f t="shared" si="12"/>
        <v>67.864406779661024</v>
      </c>
      <c r="Q59" s="38">
        <f t="shared" si="13"/>
        <v>88.13559322033899</v>
      </c>
      <c r="R59" s="38">
        <f t="shared" si="14"/>
        <v>75.362318840579718</v>
      </c>
      <c r="S59" s="39">
        <f t="shared" si="15"/>
        <v>-7.4979120609187078</v>
      </c>
      <c r="T59" s="39">
        <f t="shared" si="16"/>
        <v>-7.4979120609186936</v>
      </c>
      <c r="U59" t="s">
        <v>238</v>
      </c>
      <c r="V59" t="s">
        <v>230</v>
      </c>
      <c r="W59" t="s">
        <v>320</v>
      </c>
      <c r="X59" s="48" t="s">
        <v>493</v>
      </c>
      <c r="Y59" s="41"/>
    </row>
    <row r="60" spans="1:25" ht="15" x14ac:dyDescent="0.25">
      <c r="A60">
        <v>1.84</v>
      </c>
      <c r="B60">
        <v>2</v>
      </c>
      <c r="C60" s="29">
        <f t="shared" si="0"/>
        <v>4.3478260869565188E-2</v>
      </c>
      <c r="D60" s="30">
        <f>IF(OR($A60="",$B60=""),"",A60*'MPTO_working_2-way'!$G59)</f>
        <v>1.92</v>
      </c>
      <c r="E60" s="32">
        <f>IF(OR($A60="",$B60=""),"",B60*'MPTO_working_2-way'!$G59)</f>
        <v>2.0869565217391304</v>
      </c>
      <c r="F60" s="30">
        <f>IF(OR($A60="",$B60=""),"",'MPTO_working_2-way'!D59)</f>
        <v>1.9166666666666665</v>
      </c>
      <c r="G60" s="32">
        <f>IF(OR($A60="",$B60=""),"",'MPTO_working_2-way'!E59)</f>
        <v>2.0909090909090908</v>
      </c>
      <c r="H60" s="30">
        <f>IF(OR($A60="",$B60=""),"",'OddsRatio_working_2-way'!M59)</f>
        <v>1.9165151389911681</v>
      </c>
      <c r="I60" s="30">
        <f>IF(OR($A60="",$B60=""),"",'OddsRatio_working_2-way'!N59)</f>
        <v>2.091089451179962</v>
      </c>
      <c r="J60" s="30">
        <f>IF('Log_working_2-way'!$D59="","",A60^('Log_working_2-way'!$D59))</f>
        <v>1.9149883303671131</v>
      </c>
      <c r="K60" s="32">
        <f>IF('Log_working_2-way'!$D59="","",B60^('Log_working_2-way'!$D59))</f>
        <v>2.0929101135076231</v>
      </c>
      <c r="L60" s="37">
        <f t="shared" si="9"/>
        <v>0.52083333333333337</v>
      </c>
      <c r="M60" s="37">
        <f t="shared" si="10"/>
        <v>0.47916666666666669</v>
      </c>
      <c r="N60" s="38">
        <v>157</v>
      </c>
      <c r="O60" s="38">
        <f t="shared" si="11"/>
        <v>71.673913043478251</v>
      </c>
      <c r="P60" s="38">
        <f t="shared" si="12"/>
        <v>78.5</v>
      </c>
      <c r="Q60" s="38">
        <f t="shared" si="13"/>
        <v>78.5</v>
      </c>
      <c r="R60" s="38">
        <f t="shared" si="14"/>
        <v>85.326086956521735</v>
      </c>
      <c r="S60" s="39">
        <f t="shared" si="15"/>
        <v>-6.826086956521749</v>
      </c>
      <c r="T60" s="39">
        <f t="shared" si="16"/>
        <v>-6.8260869565217348</v>
      </c>
      <c r="U60" t="s">
        <v>332</v>
      </c>
      <c r="V60" t="s">
        <v>218</v>
      </c>
      <c r="W60" t="s">
        <v>320</v>
      </c>
      <c r="X60" s="48" t="s">
        <v>493</v>
      </c>
      <c r="Y60" s="41"/>
    </row>
    <row r="61" spans="1:25" ht="15" x14ac:dyDescent="0.25">
      <c r="A61">
        <v>1.95</v>
      </c>
      <c r="B61">
        <v>1.88</v>
      </c>
      <c r="C61" s="29">
        <f t="shared" si="0"/>
        <v>4.4735406437534042E-2</v>
      </c>
      <c r="D61" s="30">
        <f>IF(OR($A61="",$B61=""),"",A61*'MPTO_working_2-way'!$G60)</f>
        <v>2.0372340425531914</v>
      </c>
      <c r="E61" s="32">
        <f>IF(OR($A61="",$B61=""),"",B61*'MPTO_working_2-way'!$G60)</f>
        <v>1.9641025641025638</v>
      </c>
      <c r="F61" s="30">
        <f>IF(OR($A61="",$B61=""),"",'MPTO_working_2-way'!D60)</f>
        <v>2.0389321468298109</v>
      </c>
      <c r="G61" s="32">
        <f>IF(OR($A61="",$B61=""),"",'MPTO_working_2-way'!E60)</f>
        <v>1.9625267665952888</v>
      </c>
      <c r="H61" s="30">
        <f>IF(OR($A61="",$B61=""),"",'OddsRatio_working_2-way'!M60)</f>
        <v>2.0390117682420414</v>
      </c>
      <c r="I61" s="30">
        <f>IF(OR($A61="",$B61=""),"",'OddsRatio_working_2-way'!N60)</f>
        <v>1.9624530063715757</v>
      </c>
      <c r="J61" s="30">
        <f>IF('Log_working_2-way'!$D60="","",A61^('Log_working_2-way'!$D60))</f>
        <v>2.0397933425150612</v>
      </c>
      <c r="K61" s="32">
        <f>IF('Log_working_2-way'!$D60="","",B61^('Log_working_2-way'!$D60))</f>
        <v>1.9617295659739398</v>
      </c>
      <c r="L61" s="37">
        <f t="shared" si="9"/>
        <v>0.49086161879895562</v>
      </c>
      <c r="M61" s="37">
        <f t="shared" si="10"/>
        <v>0.50913838120104449</v>
      </c>
      <c r="N61" s="38">
        <v>158</v>
      </c>
      <c r="O61" s="38">
        <f t="shared" si="11"/>
        <v>76.974358974358964</v>
      </c>
      <c r="P61" s="38">
        <f t="shared" si="12"/>
        <v>73.957446808510625</v>
      </c>
      <c r="Q61" s="38">
        <f t="shared" si="13"/>
        <v>84.042553191489361</v>
      </c>
      <c r="R61" s="38">
        <f t="shared" si="14"/>
        <v>81.025641025641036</v>
      </c>
      <c r="S61" s="39">
        <f t="shared" si="15"/>
        <v>-7.0681942171303973</v>
      </c>
      <c r="T61" s="39">
        <f t="shared" si="16"/>
        <v>-7.0681942171304115</v>
      </c>
      <c r="U61" t="s">
        <v>229</v>
      </c>
      <c r="V61" t="s">
        <v>226</v>
      </c>
      <c r="W61" t="s">
        <v>320</v>
      </c>
      <c r="X61" s="48" t="s">
        <v>493</v>
      </c>
      <c r="Y61" s="41"/>
    </row>
    <row r="62" spans="1:25" ht="15" x14ac:dyDescent="0.25">
      <c r="A62">
        <v>1.78</v>
      </c>
      <c r="B62">
        <v>2.06</v>
      </c>
      <c r="C62" s="29">
        <f t="shared" si="0"/>
        <v>4.7234646012872306E-2</v>
      </c>
      <c r="D62" s="30">
        <f>IF(OR($A62="",$B62=""),"",A62*'MPTO_working_2-way'!$G61)</f>
        <v>1.8640776699029127</v>
      </c>
      <c r="E62" s="32">
        <f>IF(OR($A62="",$B62=""),"",B62*'MPTO_working_2-way'!$G61)</f>
        <v>2.1573033707865168</v>
      </c>
      <c r="F62" s="30">
        <f>IF(OR($A62="",$B62=""),"",'MPTO_working_2-way'!D61)</f>
        <v>1.8581129015911626</v>
      </c>
      <c r="G62" s="32">
        <f>IF(OR($A62="",$B62=""),"",'MPTO_working_2-way'!E61)</f>
        <v>2.165347820951931</v>
      </c>
      <c r="H62" s="30">
        <f>IF(OR($A62="",$B62=""),"",'OddsRatio_working_2-way'!M61)</f>
        <v>1.8578164469184384</v>
      </c>
      <c r="I62" s="30">
        <f>IF(OR($A62="",$B62=""),"",'OddsRatio_working_2-way'!N61)</f>
        <v>2.1657505560686463</v>
      </c>
      <c r="J62" s="30">
        <f>IF('Log_working_2-way'!$D61="","",A62^('Log_working_2-way'!$D61))</f>
        <v>1.855080049537273</v>
      </c>
      <c r="K62" s="32">
        <f>IF('Log_working_2-way'!$D61="","",B62^('Log_working_2-way'!$D61))</f>
        <v>2.169481150379414</v>
      </c>
      <c r="L62" s="37">
        <f t="shared" si="9"/>
        <v>0.53645833333333337</v>
      </c>
      <c r="M62" s="37">
        <f t="shared" si="10"/>
        <v>0.46354166666666669</v>
      </c>
      <c r="N62" s="38">
        <v>159</v>
      </c>
      <c r="O62" s="38">
        <f t="shared" si="11"/>
        <v>69.674157303370777</v>
      </c>
      <c r="P62" s="38">
        <f t="shared" si="12"/>
        <v>81.815533980582529</v>
      </c>
      <c r="Q62" s="38">
        <f t="shared" si="13"/>
        <v>77.184466019417471</v>
      </c>
      <c r="R62" s="38">
        <f t="shared" si="14"/>
        <v>89.325842696629223</v>
      </c>
      <c r="S62" s="39">
        <f t="shared" si="15"/>
        <v>-7.5103087160466941</v>
      </c>
      <c r="T62" s="39">
        <f t="shared" si="16"/>
        <v>-7.5103087160466941</v>
      </c>
      <c r="U62" t="s">
        <v>216</v>
      </c>
      <c r="V62" t="s">
        <v>333</v>
      </c>
      <c r="W62" t="s">
        <v>320</v>
      </c>
      <c r="X62" s="48" t="s">
        <v>493</v>
      </c>
      <c r="Y62" s="41"/>
    </row>
    <row r="63" spans="1:25" ht="15" x14ac:dyDescent="0.25">
      <c r="A63">
        <v>2.11</v>
      </c>
      <c r="B63">
        <v>1.74</v>
      </c>
      <c r="C63" s="29">
        <f t="shared" si="0"/>
        <v>4.8646292967260418E-2</v>
      </c>
      <c r="D63" s="30">
        <f>IF(OR($A63="",$B63=""),"",A63*'MPTO_working_2-way'!$G62)</f>
        <v>2.2126436781609193</v>
      </c>
      <c r="E63" s="32">
        <f>IF(OR($A63="",$B63=""),"",B63*'MPTO_working_2-way'!$G62)</f>
        <v>1.824644549763033</v>
      </c>
      <c r="F63" s="30">
        <f>IF(OR($A63="",$B63=""),"",'MPTO_working_2-way'!D62)</f>
        <v>2.2241473314351485</v>
      </c>
      <c r="G63" s="32">
        <f>IF(OR($A63="",$B63=""),"",'MPTO_working_2-way'!E62)</f>
        <v>1.8168951353491363</v>
      </c>
      <c r="H63" s="30">
        <f>IF(OR($A63="",$B63=""),"",'OddsRatio_working_2-way'!M62)</f>
        <v>2.2247448713915889</v>
      </c>
      <c r="I63" s="30">
        <f>IF(OR($A63="",$B63=""),"",'OddsRatio_working_2-way'!N62)</f>
        <v>1.816496580927726</v>
      </c>
      <c r="J63" s="30">
        <f>IF('Log_working_2-way'!$D62="","",A63^('Log_working_2-way'!$D62))</f>
        <v>2.230102180975829</v>
      </c>
      <c r="K63" s="32">
        <f>IF('Log_working_2-way'!$D62="","",B63^('Log_working_2-way'!$D62))</f>
        <v>1.8129405958827052</v>
      </c>
      <c r="L63" s="37">
        <f t="shared" si="9"/>
        <v>0.45194805194805199</v>
      </c>
      <c r="M63" s="37">
        <f t="shared" si="10"/>
        <v>0.54805194805194812</v>
      </c>
      <c r="N63" s="38">
        <v>160</v>
      </c>
      <c r="O63" s="38">
        <f t="shared" si="11"/>
        <v>84.17061611374406</v>
      </c>
      <c r="P63" s="38">
        <f t="shared" si="12"/>
        <v>68.04597701149423</v>
      </c>
      <c r="Q63" s="38">
        <f t="shared" si="13"/>
        <v>91.954022988505741</v>
      </c>
      <c r="R63" s="38">
        <f t="shared" si="14"/>
        <v>75.829383886255926</v>
      </c>
      <c r="S63" s="39">
        <f t="shared" si="15"/>
        <v>-7.7834068747616811</v>
      </c>
      <c r="T63" s="39">
        <f t="shared" si="16"/>
        <v>-7.7834068747616953</v>
      </c>
      <c r="U63" t="s">
        <v>231</v>
      </c>
      <c r="V63" t="s">
        <v>219</v>
      </c>
      <c r="W63" t="s">
        <v>320</v>
      </c>
      <c r="X63" s="48" t="s">
        <v>493</v>
      </c>
      <c r="Y63" s="41"/>
    </row>
    <row r="64" spans="1:25" ht="15" x14ac:dyDescent="0.25">
      <c r="A64">
        <v>1.88</v>
      </c>
      <c r="B64">
        <v>1.96</v>
      </c>
      <c r="C64" s="29">
        <f t="shared" si="0"/>
        <v>4.2118975249674229E-2</v>
      </c>
      <c r="D64" s="30">
        <f>IF(OR($A64="",$B64=""),"",A64*'MPTO_working_2-way'!$G63)</f>
        <v>1.9591836734693875</v>
      </c>
      <c r="E64" s="32">
        <f>IF(OR($A64="",$B64=""),"",B64*'MPTO_working_2-way'!$G63)</f>
        <v>2.0425531914893615</v>
      </c>
      <c r="F64" s="30">
        <f>IF(OR($A64="",$B64=""),"",'MPTO_working_2-way'!D63)</f>
        <v>1.9575010624734379</v>
      </c>
      <c r="G64" s="32">
        <f>IF(OR($A64="",$B64=""),"",'MPTO_working_2-way'!E63)</f>
        <v>2.044385264092321</v>
      </c>
      <c r="H64" s="30">
        <f>IF(OR($A64="",$B64=""),"",'OddsRatio_working_2-way'!M63)</f>
        <v>1.9574271077563381</v>
      </c>
      <c r="I64" s="30">
        <f>IF(OR($A64="",$B64=""),"",'OddsRatio_working_2-way'!N63)</f>
        <v>2.0444659357341863</v>
      </c>
      <c r="J64" s="30">
        <f>IF('Log_working_2-way'!$D63="","",A64^('Log_working_2-way'!$D63))</f>
        <v>1.9566564264322122</v>
      </c>
      <c r="K64" s="32">
        <f>IF('Log_working_2-way'!$D63="","",B64^('Log_working_2-way'!$D63))</f>
        <v>2.0453073562984208</v>
      </c>
      <c r="L64" s="37">
        <f t="shared" si="9"/>
        <v>0.51041666666666674</v>
      </c>
      <c r="M64" s="37">
        <f t="shared" si="10"/>
        <v>0.48958333333333337</v>
      </c>
      <c r="N64" s="38">
        <v>161</v>
      </c>
      <c r="O64" s="38">
        <f t="shared" si="11"/>
        <v>75.361702127659584</v>
      </c>
      <c r="P64" s="38">
        <f t="shared" si="12"/>
        <v>78.857142857142861</v>
      </c>
      <c r="Q64" s="38">
        <f t="shared" si="13"/>
        <v>82.142857142857139</v>
      </c>
      <c r="R64" s="38">
        <f t="shared" si="14"/>
        <v>85.638297872340431</v>
      </c>
      <c r="S64" s="39">
        <f t="shared" si="15"/>
        <v>-6.7811550151975553</v>
      </c>
      <c r="T64" s="39">
        <f t="shared" si="16"/>
        <v>-6.7811550151975695</v>
      </c>
      <c r="U64" t="s">
        <v>217</v>
      </c>
      <c r="V64" t="s">
        <v>233</v>
      </c>
      <c r="W64" t="s">
        <v>320</v>
      </c>
      <c r="X64" s="48" t="s">
        <v>493</v>
      </c>
      <c r="Y64" s="41"/>
    </row>
    <row r="65" spans="1:25" ht="15" x14ac:dyDescent="0.25">
      <c r="A65">
        <v>2.11</v>
      </c>
      <c r="B65">
        <v>1.74</v>
      </c>
      <c r="C65" s="29">
        <f t="shared" si="0"/>
        <v>4.8646292967260418E-2</v>
      </c>
      <c r="D65" s="30">
        <f>IF(OR($A65="",$B65=""),"",A65*'MPTO_working_2-way'!$G64)</f>
        <v>2.2126436781609193</v>
      </c>
      <c r="E65" s="32">
        <f>IF(OR($A65="",$B65=""),"",B65*'MPTO_working_2-way'!$G64)</f>
        <v>1.824644549763033</v>
      </c>
      <c r="F65" s="30">
        <f>IF(OR($A65="",$B65=""),"",'MPTO_working_2-way'!D64)</f>
        <v>2.2241473314351485</v>
      </c>
      <c r="G65" s="32">
        <f>IF(OR($A65="",$B65=""),"",'MPTO_working_2-way'!E64)</f>
        <v>1.8168951353491363</v>
      </c>
      <c r="H65" s="30">
        <f>IF(OR($A65="",$B65=""),"",'OddsRatio_working_2-way'!M64)</f>
        <v>2.2247448713915889</v>
      </c>
      <c r="I65" s="30">
        <f>IF(OR($A65="",$B65=""),"",'OddsRatio_working_2-way'!N64)</f>
        <v>1.816496580927726</v>
      </c>
      <c r="J65" s="30">
        <f>IF('Log_working_2-way'!$D64="","",A65^('Log_working_2-way'!$D64))</f>
        <v>2.230102180975829</v>
      </c>
      <c r="K65" s="32">
        <f>IF('Log_working_2-way'!$D64="","",B65^('Log_working_2-way'!$D64))</f>
        <v>1.8129405958827052</v>
      </c>
      <c r="L65" s="37">
        <f t="shared" si="9"/>
        <v>0.45194805194805199</v>
      </c>
      <c r="M65" s="37">
        <f t="shared" si="10"/>
        <v>0.54805194805194812</v>
      </c>
      <c r="N65" s="38">
        <v>162</v>
      </c>
      <c r="O65" s="38">
        <f t="shared" si="11"/>
        <v>85.222748815165872</v>
      </c>
      <c r="P65" s="38">
        <f t="shared" si="12"/>
        <v>68.896551724137922</v>
      </c>
      <c r="Q65" s="38">
        <f t="shared" si="13"/>
        <v>93.103448275862064</v>
      </c>
      <c r="R65" s="38">
        <f t="shared" si="14"/>
        <v>76.777251184834128</v>
      </c>
      <c r="S65" s="39">
        <f t="shared" si="15"/>
        <v>-7.8806994606961922</v>
      </c>
      <c r="T65" s="39">
        <f t="shared" si="16"/>
        <v>-7.8806994606962064</v>
      </c>
      <c r="U65" t="s">
        <v>75</v>
      </c>
      <c r="V65" t="s">
        <v>236</v>
      </c>
      <c r="W65" t="s">
        <v>320</v>
      </c>
      <c r="X65" s="48" t="s">
        <v>493</v>
      </c>
      <c r="Y65" s="41"/>
    </row>
    <row r="66" spans="1:25" ht="15" x14ac:dyDescent="0.25">
      <c r="A66">
        <v>2.0699999999999998</v>
      </c>
      <c r="B66">
        <v>1.77</v>
      </c>
      <c r="C66" s="29">
        <f t="shared" si="0"/>
        <v>4.8063538852042953E-2</v>
      </c>
      <c r="D66" s="30">
        <f>IF(OR($A66="",$B66=""),"",A66*'MPTO_working_2-way'!$G65)</f>
        <v>2.1694915254237288</v>
      </c>
      <c r="E66" s="32">
        <f>IF(OR($A66="",$B66=""),"",B66*'MPTO_working_2-way'!$G65)</f>
        <v>1.855072463768116</v>
      </c>
      <c r="F66" s="30">
        <f>IF(OR($A66="",$B66=""),"",'MPTO_working_2-way'!D65)</f>
        <v>2.1783643984660661</v>
      </c>
      <c r="G66" s="32">
        <f>IF(OR($A66="",$B66=""),"",'MPTO_working_2-way'!E65)</f>
        <v>1.848633921138273</v>
      </c>
      <c r="H66" s="30">
        <f>IF(OR($A66="",$B66=""),"",'OddsRatio_working_2-way'!M65)</f>
        <v>2.1788173690654498</v>
      </c>
      <c r="I66" s="30">
        <f>IF(OR($A66="",$B66=""),"",'OddsRatio_working_2-way'!N65)</f>
        <v>1.8483078263368193</v>
      </c>
      <c r="J66" s="30">
        <f>IF('Log_working_2-way'!$D65="","",A66^('Log_working_2-way'!$D65))</f>
        <v>2.1829380192842547</v>
      </c>
      <c r="K66" s="32">
        <f>IF('Log_working_2-way'!$D65="","",B66^('Log_working_2-way'!$D65))</f>
        <v>1.8453528280410556</v>
      </c>
      <c r="L66" s="37">
        <f t="shared" si="9"/>
        <v>0.4609375</v>
      </c>
      <c r="M66" s="37">
        <f t="shared" si="10"/>
        <v>0.5390625</v>
      </c>
      <c r="N66" s="38">
        <v>163</v>
      </c>
      <c r="O66" s="38">
        <f t="shared" si="11"/>
        <v>84.25603864734299</v>
      </c>
      <c r="P66" s="38">
        <f t="shared" si="12"/>
        <v>70.909604519774007</v>
      </c>
      <c r="Q66" s="38">
        <f t="shared" si="13"/>
        <v>92.090395480225993</v>
      </c>
      <c r="R66" s="38">
        <f t="shared" si="14"/>
        <v>78.74396135265701</v>
      </c>
      <c r="S66" s="39">
        <f t="shared" si="15"/>
        <v>-7.8343568328830031</v>
      </c>
      <c r="T66" s="39">
        <f t="shared" si="16"/>
        <v>-7.8343568328830031</v>
      </c>
      <c r="U66" t="s">
        <v>377</v>
      </c>
      <c r="V66" t="s">
        <v>234</v>
      </c>
      <c r="W66" t="s">
        <v>316</v>
      </c>
      <c r="X66" s="48" t="s">
        <v>493</v>
      </c>
      <c r="Y66" s="41"/>
    </row>
    <row r="67" spans="1:25" ht="15" x14ac:dyDescent="0.25">
      <c r="A67">
        <v>2.06</v>
      </c>
      <c r="B67">
        <v>1.78</v>
      </c>
      <c r="C67" s="29">
        <f t="shared" ref="C67:C130" si="17">IF(OR($A67="",$B67=""),"",(1/A67)+(1/B67)-1)</f>
        <v>4.7234646012872306E-2</v>
      </c>
      <c r="D67" s="30">
        <f>IF(OR($A67="",$B67=""),"",A67*'MPTO_working_2-way'!$G66)</f>
        <v>2.1573033707865168</v>
      </c>
      <c r="E67" s="32">
        <f>IF(OR($A67="",$B67=""),"",B67*'MPTO_working_2-way'!$G66)</f>
        <v>1.8640776699029127</v>
      </c>
      <c r="F67" s="30">
        <f>IF(OR($A67="",$B67=""),"",'MPTO_working_2-way'!D66)</f>
        <v>2.165347820951931</v>
      </c>
      <c r="G67" s="32">
        <f>IF(OR($A67="",$B67=""),"",'MPTO_working_2-way'!E66)</f>
        <v>1.8581129015911626</v>
      </c>
      <c r="H67" s="30">
        <f>IF(OR($A67="",$B67=""),"",'OddsRatio_working_2-way'!M66)</f>
        <v>2.1657505560686463</v>
      </c>
      <c r="I67" s="30">
        <f>IF(OR($A67="",$B67=""),"",'OddsRatio_working_2-way'!N66)</f>
        <v>1.8578164469184384</v>
      </c>
      <c r="J67" s="30">
        <f>IF('Log_working_2-way'!$D66="","",A67^('Log_working_2-way'!$D66))</f>
        <v>2.169481150379414</v>
      </c>
      <c r="K67" s="32">
        <f>IF('Log_working_2-way'!$D66="","",B67^('Log_working_2-way'!$D66))</f>
        <v>1.855080049537273</v>
      </c>
      <c r="L67" s="37">
        <f t="shared" si="9"/>
        <v>0.46354166666666669</v>
      </c>
      <c r="M67" s="37">
        <f t="shared" si="10"/>
        <v>0.53645833333333337</v>
      </c>
      <c r="N67" s="38">
        <v>164</v>
      </c>
      <c r="O67" s="38">
        <f t="shared" si="11"/>
        <v>84.388349514563117</v>
      </c>
      <c r="P67" s="38">
        <f t="shared" si="12"/>
        <v>71.86516853932585</v>
      </c>
      <c r="Q67" s="38">
        <f t="shared" si="13"/>
        <v>92.134831460674164</v>
      </c>
      <c r="R67" s="38">
        <f t="shared" si="14"/>
        <v>79.611650485436897</v>
      </c>
      <c r="S67" s="39">
        <f t="shared" si="15"/>
        <v>-7.7464819461110466</v>
      </c>
      <c r="T67" s="39">
        <f t="shared" si="16"/>
        <v>-7.7464819461110466</v>
      </c>
      <c r="U67" t="s">
        <v>325</v>
      </c>
      <c r="V67" t="s">
        <v>239</v>
      </c>
      <c r="W67" t="s">
        <v>316</v>
      </c>
      <c r="X67" s="48" t="s">
        <v>493</v>
      </c>
      <c r="Y67" s="41"/>
    </row>
    <row r="68" spans="1:25" ht="15" x14ac:dyDescent="0.25">
      <c r="A68">
        <v>2.13</v>
      </c>
      <c r="B68">
        <v>1.73</v>
      </c>
      <c r="C68" s="29">
        <f t="shared" si="17"/>
        <v>4.7518250156042274E-2</v>
      </c>
      <c r="D68" s="30">
        <f>IF(OR($A68="",$B68=""),"",A68*'MPTO_working_2-way'!$G67)</f>
        <v>2.2312138728323698</v>
      </c>
      <c r="E68" s="32">
        <f>IF(OR($A68="",$B68=""),"",B68*'MPTO_working_2-way'!$G67)</f>
        <v>1.812206572769953</v>
      </c>
      <c r="F68" s="30">
        <f>IF(OR($A68="",$B68=""),"",'MPTO_working_2-way'!D67)</f>
        <v>2.243538616091814</v>
      </c>
      <c r="G68" s="32">
        <f>IF(OR($A68="",$B68=""),"",'MPTO_working_2-way'!E67)</f>
        <v>1.8041567725036107</v>
      </c>
      <c r="H68" s="30">
        <f>IF(OR($A68="",$B68=""),"",'OddsRatio_working_2-way'!M67)</f>
        <v>2.244164460784607</v>
      </c>
      <c r="I68" s="30">
        <f>IF(OR($A68="",$B68=""),"",'OddsRatio_working_2-way'!N67)</f>
        <v>1.8037522622767821</v>
      </c>
      <c r="J68" s="30">
        <f>IF('Log_working_2-way'!$D67="","",A68^('Log_working_2-way'!$D67))</f>
        <v>2.2499028330075874</v>
      </c>
      <c r="K68" s="32">
        <f>IF('Log_working_2-way'!$D67="","",B68^('Log_working_2-way'!$D67))</f>
        <v>1.8000621917089168</v>
      </c>
      <c r="L68" s="37">
        <f t="shared" si="9"/>
        <v>0.44818652849740936</v>
      </c>
      <c r="M68" s="37">
        <f t="shared" si="10"/>
        <v>0.55181347150259064</v>
      </c>
      <c r="N68" s="38">
        <v>165</v>
      </c>
      <c r="O68" s="38">
        <f t="shared" si="11"/>
        <v>87.535211267605632</v>
      </c>
      <c r="P68" s="38">
        <f t="shared" si="12"/>
        <v>69.624277456647391</v>
      </c>
      <c r="Q68" s="38">
        <f t="shared" si="13"/>
        <v>95.375722543352609</v>
      </c>
      <c r="R68" s="38">
        <f t="shared" si="14"/>
        <v>77.464788732394368</v>
      </c>
      <c r="S68" s="39">
        <f t="shared" si="15"/>
        <v>-7.8405112757469766</v>
      </c>
      <c r="T68" s="39">
        <f t="shared" si="16"/>
        <v>-7.8405112757469766</v>
      </c>
      <c r="U68" t="s">
        <v>381</v>
      </c>
      <c r="V68" t="s">
        <v>237</v>
      </c>
      <c r="W68" t="s">
        <v>316</v>
      </c>
      <c r="X68" s="48" t="s">
        <v>493</v>
      </c>
      <c r="Y68" s="41"/>
    </row>
    <row r="69" spans="1:25" ht="15" x14ac:dyDescent="0.25">
      <c r="A69">
        <v>2.23</v>
      </c>
      <c r="B69">
        <v>1.67</v>
      </c>
      <c r="C69" s="29">
        <f t="shared" si="17"/>
        <v>4.7232888483123459E-2</v>
      </c>
      <c r="D69" s="30">
        <f>IF(OR($A69="",$B69=""),"",A69*'MPTO_working_2-way'!$G68)</f>
        <v>2.3353293413173652</v>
      </c>
      <c r="E69" s="32">
        <f>IF(OR($A69="",$B69=""),"",B69*'MPTO_working_2-way'!$G68)</f>
        <v>1.7488789237668161</v>
      </c>
      <c r="F69" s="30">
        <f>IF(OR($A69="",$B69=""),"",'MPTO_working_2-way'!D68)</f>
        <v>2.3539711134287793</v>
      </c>
      <c r="G69" s="32">
        <f>IF(OR($A69="",$B69=""),"",'MPTO_working_2-way'!E68)</f>
        <v>1.7385681940197473</v>
      </c>
      <c r="H69" s="30">
        <f>IF(OR($A69="",$B69=""),"",'OddsRatio_working_2-way'!M68)</f>
        <v>2.3549246826013568</v>
      </c>
      <c r="I69" s="30">
        <f>IF(OR($A69="",$B69=""),"",'OddsRatio_working_2-way'!N68)</f>
        <v>1.7380484043438287</v>
      </c>
      <c r="J69" s="30">
        <f>IF('Log_working_2-way'!$D68="","",A69^('Log_working_2-way'!$D68))</f>
        <v>2.3636503228006438</v>
      </c>
      <c r="K69" s="32">
        <f>IF('Log_working_2-way'!$D68="","",B69^('Log_working_2-way'!$D68))</f>
        <v>1.7333258264811959</v>
      </c>
      <c r="L69" s="37">
        <f t="shared" ref="L69:L132" si="18">(1/D69)</f>
        <v>0.42820512820512818</v>
      </c>
      <c r="M69" s="37">
        <f t="shared" ref="M69:M132" si="19">(1/E69)</f>
        <v>0.57179487179487176</v>
      </c>
      <c r="N69" s="38">
        <v>166</v>
      </c>
      <c r="O69" s="38">
        <f t="shared" ref="O69:O132" si="20">(1/A69)*((N69*A69)-N69)</f>
        <v>91.560538116591928</v>
      </c>
      <c r="P69" s="38">
        <f t="shared" ref="P69:P132" si="21">(1/B69)*((N69*B69)-N69)</f>
        <v>66.598802395209574</v>
      </c>
      <c r="Q69" s="38">
        <f t="shared" ref="Q69:Q132" si="22">(1/B69)*N69</f>
        <v>99.401197604790426</v>
      </c>
      <c r="R69" s="38">
        <f t="shared" ref="R69:R132" si="23">(1/A69)*N69</f>
        <v>74.439461883408072</v>
      </c>
      <c r="S69" s="39">
        <f t="shared" ref="S69:S132" si="24">O69-Q69</f>
        <v>-7.8406594881984972</v>
      </c>
      <c r="T69" s="39">
        <f t="shared" ref="T69:T132" si="25">P69-R69</f>
        <v>-7.8406594881984972</v>
      </c>
      <c r="U69" t="s">
        <v>243</v>
      </c>
      <c r="V69" t="s">
        <v>330</v>
      </c>
      <c r="W69" t="s">
        <v>316</v>
      </c>
      <c r="X69" s="48" t="s">
        <v>493</v>
      </c>
      <c r="Y69" s="41"/>
    </row>
    <row r="70" spans="1:25" ht="15" x14ac:dyDescent="0.25">
      <c r="A70">
        <v>2.0099999999999998</v>
      </c>
      <c r="B70">
        <v>1.83</v>
      </c>
      <c r="C70" s="29">
        <f t="shared" si="17"/>
        <v>4.3960525242639381E-2</v>
      </c>
      <c r="D70" s="30">
        <f>IF(OR($A70="",$B70=""),"",A70*'MPTO_working_2-way'!$G69)</f>
        <v>2.098360655737705</v>
      </c>
      <c r="E70" s="32">
        <f>IF(OR($A70="",$B70=""),"",B70*'MPTO_working_2-way'!$G69)</f>
        <v>1.91044776119403</v>
      </c>
      <c r="F70" s="30">
        <f>IF(OR($A70="",$B70=""),"",'MPTO_working_2-way'!D69)</f>
        <v>2.1029071263184975</v>
      </c>
      <c r="G70" s="32">
        <f>IF(OR($A70="",$B70=""),"",'MPTO_working_2-way'!E69)</f>
        <v>1.9066946582691862</v>
      </c>
      <c r="H70" s="30">
        <f>IF(OR($A70="",$B70=""),"",'OddsRatio_working_2-way'!M69)</f>
        <v>2.1031171605407648</v>
      </c>
      <c r="I70" s="30">
        <f>IF(OR($A70="",$B70=""),"",'OddsRatio_working_2-way'!N69)</f>
        <v>1.9065220230186481</v>
      </c>
      <c r="J70" s="30">
        <f>IF('Log_working_2-way'!$D69="","",A70^('Log_working_2-way'!$D69))</f>
        <v>2.105213321317545</v>
      </c>
      <c r="K70" s="32">
        <f>IF('Log_working_2-way'!$D69="","",B70^('Log_working_2-way'!$D69))</f>
        <v>1.9048027025294283</v>
      </c>
      <c r="L70" s="37">
        <f t="shared" si="18"/>
        <v>0.4765625</v>
      </c>
      <c r="M70" s="37">
        <f t="shared" si="19"/>
        <v>0.5234375</v>
      </c>
      <c r="N70" s="38">
        <v>167</v>
      </c>
      <c r="O70" s="38">
        <f t="shared" si="20"/>
        <v>83.915422885572127</v>
      </c>
      <c r="P70" s="38">
        <f t="shared" si="21"/>
        <v>75.743169398907099</v>
      </c>
      <c r="Q70" s="38">
        <f t="shared" si="22"/>
        <v>91.256830601092886</v>
      </c>
      <c r="R70" s="38">
        <f t="shared" si="23"/>
        <v>83.084577114427873</v>
      </c>
      <c r="S70" s="39">
        <f t="shared" si="24"/>
        <v>-7.3414077155207593</v>
      </c>
      <c r="T70" s="39">
        <f t="shared" si="25"/>
        <v>-7.3414077155207735</v>
      </c>
      <c r="U70" t="s">
        <v>334</v>
      </c>
      <c r="V70" t="s">
        <v>242</v>
      </c>
      <c r="W70" t="s">
        <v>316</v>
      </c>
      <c r="X70" s="48" t="s">
        <v>493</v>
      </c>
      <c r="Y70" s="41"/>
    </row>
    <row r="71" spans="1:25" ht="15" x14ac:dyDescent="0.25">
      <c r="A71">
        <v>1.81</v>
      </c>
      <c r="B71">
        <v>2.04</v>
      </c>
      <c r="C71" s="29">
        <f t="shared" si="17"/>
        <v>4.2682266276676373E-2</v>
      </c>
      <c r="D71" s="30">
        <f>IF(OR($A71="",$B71=""),"",A71*'MPTO_working_2-way'!$G70)</f>
        <v>1.8872549019607843</v>
      </c>
      <c r="E71" s="32">
        <f>IF(OR($A71="",$B71=""),"",B71*'MPTO_working_2-way'!$G70)</f>
        <v>2.1270718232044197</v>
      </c>
      <c r="F71" s="30">
        <f>IF(OR($A71="",$B71=""),"",'MPTO_working_2-way'!D70)</f>
        <v>1.8827248623291861</v>
      </c>
      <c r="G71" s="32">
        <f>IF(OR($A71="",$B71=""),"",'MPTO_working_2-way'!E70)</f>
        <v>2.1328558225508316</v>
      </c>
      <c r="H71" s="30">
        <f>IF(OR($A71="",$B71=""),"",'OddsRatio_working_2-way'!M70)</f>
        <v>1.8825226081218283</v>
      </c>
      <c r="I71" s="30">
        <f>IF(OR($A71="",$B71=""),"",'OddsRatio_working_2-way'!N70)</f>
        <v>2.1331154474650633</v>
      </c>
      <c r="J71" s="30">
        <f>IF('Log_working_2-way'!$D70="","",A71^('Log_working_2-way'!$D70))</f>
        <v>1.8804505599252526</v>
      </c>
      <c r="K71" s="32">
        <f>IF('Log_working_2-way'!$D70="","",B71^('Log_working_2-way'!$D70))</f>
        <v>2.1357821160163764</v>
      </c>
      <c r="L71" s="37">
        <f t="shared" si="18"/>
        <v>0.52987012987012994</v>
      </c>
      <c r="M71" s="37">
        <f t="shared" si="19"/>
        <v>0.47012987012987018</v>
      </c>
      <c r="N71" s="38">
        <v>168</v>
      </c>
      <c r="O71" s="38">
        <f t="shared" si="20"/>
        <v>75.182320441988949</v>
      </c>
      <c r="P71" s="38">
        <f t="shared" si="21"/>
        <v>85.64705882352942</v>
      </c>
      <c r="Q71" s="38">
        <f t="shared" si="22"/>
        <v>82.35294117647058</v>
      </c>
      <c r="R71" s="38">
        <f t="shared" si="23"/>
        <v>92.817679558011051</v>
      </c>
      <c r="S71" s="39">
        <f t="shared" si="24"/>
        <v>-7.1706207344816306</v>
      </c>
      <c r="T71" s="39">
        <f t="shared" si="25"/>
        <v>-7.1706207344816306</v>
      </c>
      <c r="U71" t="s">
        <v>222</v>
      </c>
      <c r="V71" t="s">
        <v>326</v>
      </c>
      <c r="W71" t="s">
        <v>316</v>
      </c>
      <c r="X71" s="48" t="s">
        <v>493</v>
      </c>
      <c r="Y71" s="41"/>
    </row>
    <row r="72" spans="1:25" ht="15" x14ac:dyDescent="0.25">
      <c r="A72">
        <v>2.25</v>
      </c>
      <c r="B72">
        <v>1.66</v>
      </c>
      <c r="C72" s="29">
        <f t="shared" si="17"/>
        <v>4.685408299866145E-2</v>
      </c>
      <c r="D72" s="30">
        <f>IF(OR($A72="",$B72=""),"",A72*'MPTO_working_2-way'!$G71)</f>
        <v>2.3554216867469884</v>
      </c>
      <c r="E72" s="32">
        <f>IF(OR($A72="",$B72=""),"",B72*'MPTO_working_2-way'!$G71)</f>
        <v>1.7377777777777779</v>
      </c>
      <c r="F72" s="30">
        <f>IF(OR($A72="",$B72=""),"",'MPTO_working_2-way'!D71)</f>
        <v>2.375198728139905</v>
      </c>
      <c r="G72" s="32">
        <f>IF(OR($A72="",$B72=""),"",'MPTO_working_2-way'!E71)</f>
        <v>1.7271676300578036</v>
      </c>
      <c r="H72" s="30">
        <f>IF(OR($A72="",$B72=""),"",'OddsRatio_working_2-way'!M71)</f>
        <v>2.3762047064079508</v>
      </c>
      <c r="I72" s="30">
        <f>IF(OR($A72="",$B72=""),"",'OddsRatio_working_2-way'!N71)</f>
        <v>1.7266360849833982</v>
      </c>
      <c r="J72" s="30">
        <f>IF('Log_working_2-way'!$D71="","",A72^('Log_working_2-way'!$D71))</f>
        <v>2.3854680656592984</v>
      </c>
      <c r="K72" s="32">
        <f>IF('Log_working_2-way'!$D71="","",B72^('Log_working_2-way'!$D71))</f>
        <v>1.7217777333058093</v>
      </c>
      <c r="L72" s="37">
        <f t="shared" si="18"/>
        <v>0.4245524296675191</v>
      </c>
      <c r="M72" s="37">
        <f t="shared" si="19"/>
        <v>0.57544757033248084</v>
      </c>
      <c r="N72" s="38">
        <v>169</v>
      </c>
      <c r="O72" s="38">
        <f t="shared" si="20"/>
        <v>93.888888888888886</v>
      </c>
      <c r="P72" s="38">
        <f t="shared" si="21"/>
        <v>67.192771084337338</v>
      </c>
      <c r="Q72" s="38">
        <f t="shared" si="22"/>
        <v>101.80722891566266</v>
      </c>
      <c r="R72" s="38">
        <f t="shared" si="23"/>
        <v>75.1111111111111</v>
      </c>
      <c r="S72" s="39">
        <f t="shared" si="24"/>
        <v>-7.9183400267737767</v>
      </c>
      <c r="T72" s="39">
        <f t="shared" si="25"/>
        <v>-7.9183400267737625</v>
      </c>
      <c r="U72" t="s">
        <v>240</v>
      </c>
      <c r="V72" t="s">
        <v>227</v>
      </c>
      <c r="W72" t="s">
        <v>316</v>
      </c>
      <c r="X72" s="48" t="s">
        <v>493</v>
      </c>
      <c r="Y72" s="41"/>
    </row>
    <row r="73" spans="1:25" ht="15" x14ac:dyDescent="0.25">
      <c r="A73">
        <v>2.25</v>
      </c>
      <c r="B73">
        <v>1.66</v>
      </c>
      <c r="C73" s="29">
        <f t="shared" si="17"/>
        <v>4.685408299866145E-2</v>
      </c>
      <c r="D73" s="30">
        <f>IF(OR($A73="",$B73=""),"",A73*'MPTO_working_2-way'!$G72)</f>
        <v>2.3554216867469884</v>
      </c>
      <c r="E73" s="32">
        <f>IF(OR($A73="",$B73=""),"",B73*'MPTO_working_2-way'!$G72)</f>
        <v>1.7377777777777779</v>
      </c>
      <c r="F73" s="30">
        <f>IF(OR($A73="",$B73=""),"",'MPTO_working_2-way'!D72)</f>
        <v>2.375198728139905</v>
      </c>
      <c r="G73" s="32">
        <f>IF(OR($A73="",$B73=""),"",'MPTO_working_2-way'!E72)</f>
        <v>1.7271676300578036</v>
      </c>
      <c r="H73" s="30">
        <f>IF(OR($A73="",$B73=""),"",'OddsRatio_working_2-way'!M72)</f>
        <v>2.3762047064079508</v>
      </c>
      <c r="I73" s="30">
        <f>IF(OR($A73="",$B73=""),"",'OddsRatio_working_2-way'!N72)</f>
        <v>1.7266360849833982</v>
      </c>
      <c r="J73" s="30">
        <f>IF('Log_working_2-way'!$D72="","",A73^('Log_working_2-way'!$D72))</f>
        <v>2.3854680656592984</v>
      </c>
      <c r="K73" s="32">
        <f>IF('Log_working_2-way'!$D72="","",B73^('Log_working_2-way'!$D72))</f>
        <v>1.7217777333058093</v>
      </c>
      <c r="L73" s="37">
        <f t="shared" si="18"/>
        <v>0.4245524296675191</v>
      </c>
      <c r="M73" s="37">
        <f t="shared" si="19"/>
        <v>0.57544757033248084</v>
      </c>
      <c r="N73" s="38">
        <v>170</v>
      </c>
      <c r="O73" s="38">
        <f t="shared" si="20"/>
        <v>94.444444444444443</v>
      </c>
      <c r="P73" s="38">
        <f t="shared" si="21"/>
        <v>67.590361445783131</v>
      </c>
      <c r="Q73" s="38">
        <f t="shared" si="22"/>
        <v>102.40963855421688</v>
      </c>
      <c r="R73" s="38">
        <f t="shared" si="23"/>
        <v>75.555555555555557</v>
      </c>
      <c r="S73" s="39">
        <f t="shared" si="24"/>
        <v>-7.9651941097724404</v>
      </c>
      <c r="T73" s="39">
        <f t="shared" si="25"/>
        <v>-7.9651941097724261</v>
      </c>
      <c r="U73" t="s">
        <v>187</v>
      </c>
      <c r="V73" t="s">
        <v>335</v>
      </c>
      <c r="W73" t="s">
        <v>316</v>
      </c>
      <c r="X73" s="48" t="s">
        <v>493</v>
      </c>
      <c r="Y73" s="41"/>
    </row>
    <row r="74" spans="1:25" ht="15" x14ac:dyDescent="0.25">
      <c r="A74">
        <v>2.2000000000000002</v>
      </c>
      <c r="B74">
        <v>1.69</v>
      </c>
      <c r="C74" s="29">
        <f t="shared" si="17"/>
        <v>4.6261430876815446E-2</v>
      </c>
      <c r="D74" s="30">
        <f>IF(OR($A74="",$B74=""),"",A74*'MPTO_working_2-way'!$G73)</f>
        <v>2.3017751479289941</v>
      </c>
      <c r="E74" s="32">
        <f>IF(OR($A74="",$B74=""),"",B74*'MPTO_working_2-way'!$G73)</f>
        <v>1.7681818181818181</v>
      </c>
      <c r="F74" s="30">
        <f>IF(OR($A74="",$B74=""),"",'MPTO_working_2-way'!D73)</f>
        <v>2.3179551122194515</v>
      </c>
      <c r="G74" s="32">
        <f>IF(OR($A74="",$B74=""),"",'MPTO_working_2-way'!E73)</f>
        <v>1.7587511825922422</v>
      </c>
      <c r="H74" s="30">
        <f>IF(OR($A74="",$B74=""),"",'OddsRatio_working_2-way'!M73)</f>
        <v>2.3187609467915737</v>
      </c>
      <c r="I74" s="30">
        <f>IF(OR($A74="",$B74=""),"",'OddsRatio_working_2-way'!N73)</f>
        <v>1.7582875444051547</v>
      </c>
      <c r="J74" s="30">
        <f>IF('Log_working_2-way'!$D73="","",A74^('Log_working_2-way'!$D73))</f>
        <v>2.3263120420260779</v>
      </c>
      <c r="K74" s="32">
        <f>IF('Log_working_2-way'!$D73="","",B74^('Log_working_2-way'!$D73))</f>
        <v>1.7539703842782741</v>
      </c>
      <c r="L74" s="37">
        <f t="shared" si="18"/>
        <v>0.43444730077120824</v>
      </c>
      <c r="M74" s="37">
        <f t="shared" si="19"/>
        <v>0.56555269922879181</v>
      </c>
      <c r="N74" s="38">
        <v>171</v>
      </c>
      <c r="O74" s="38">
        <f t="shared" si="20"/>
        <v>93.272727272727295</v>
      </c>
      <c r="P74" s="38">
        <f t="shared" si="21"/>
        <v>69.816568047337284</v>
      </c>
      <c r="Q74" s="38">
        <f t="shared" si="22"/>
        <v>101.18343195266273</v>
      </c>
      <c r="R74" s="38">
        <f t="shared" si="23"/>
        <v>77.72727272727272</v>
      </c>
      <c r="S74" s="39">
        <f t="shared" si="24"/>
        <v>-7.910704679935435</v>
      </c>
      <c r="T74" s="39">
        <f t="shared" si="25"/>
        <v>-7.910704679935435</v>
      </c>
      <c r="U74" t="s">
        <v>359</v>
      </c>
      <c r="V74" t="s">
        <v>328</v>
      </c>
      <c r="W74" t="s">
        <v>316</v>
      </c>
      <c r="X74" s="48" t="s">
        <v>493</v>
      </c>
      <c r="Y74" s="41"/>
    </row>
    <row r="75" spans="1:25" ht="15" x14ac:dyDescent="0.25">
      <c r="A75">
        <v>2.0299999999999998</v>
      </c>
      <c r="B75">
        <v>1.81</v>
      </c>
      <c r="C75" s="29">
        <f t="shared" si="17"/>
        <v>4.5097025283727721E-2</v>
      </c>
      <c r="D75" s="30">
        <f>IF(OR($A75="",$B75=""),"",A75*'MPTO_working_2-way'!$G74)</f>
        <v>2.1215469613259672</v>
      </c>
      <c r="E75" s="32">
        <f>IF(OR($A75="",$B75=""),"",B75*'MPTO_working_2-way'!$G74)</f>
        <v>1.8916256157635472</v>
      </c>
      <c r="F75" s="30">
        <f>IF(OR($A75="",$B75=""),"",'MPTO_working_2-way'!D74)</f>
        <v>2.1273774715571898</v>
      </c>
      <c r="G75" s="32">
        <f>IF(OR($A75="",$B75=""),"",'MPTO_working_2-way'!E74)</f>
        <v>1.8870143543127138</v>
      </c>
      <c r="H75" s="30">
        <f>IF(OR($A75="",$B75=""),"",'OddsRatio_working_2-way'!M74)</f>
        <v>2.1276546183435801</v>
      </c>
      <c r="I75" s="30">
        <f>IF(OR($A75="",$B75=""),"",'OddsRatio_working_2-way'!N74)</f>
        <v>1.8867963503478642</v>
      </c>
      <c r="J75" s="30">
        <f>IF('Log_working_2-way'!$D74="","",A75^('Log_working_2-way'!$D74))</f>
        <v>2.1303483867491475</v>
      </c>
      <c r="K75" s="32">
        <f>IF('Log_working_2-way'!$D74="","",B75^('Log_working_2-way'!$D74))</f>
        <v>1.8846829983767455</v>
      </c>
      <c r="L75" s="37">
        <f t="shared" si="18"/>
        <v>0.47135416666666657</v>
      </c>
      <c r="M75" s="37">
        <f t="shared" si="19"/>
        <v>0.52864583333333326</v>
      </c>
      <c r="N75" s="38">
        <v>172</v>
      </c>
      <c r="O75" s="38">
        <f t="shared" si="20"/>
        <v>87.270935960591132</v>
      </c>
      <c r="P75" s="38">
        <f t="shared" si="21"/>
        <v>76.972375690607734</v>
      </c>
      <c r="Q75" s="38">
        <f t="shared" si="22"/>
        <v>95.027624309392266</v>
      </c>
      <c r="R75" s="38">
        <f t="shared" si="23"/>
        <v>84.729064039408883</v>
      </c>
      <c r="S75" s="39">
        <f t="shared" si="24"/>
        <v>-7.7566883488011342</v>
      </c>
      <c r="T75" s="39">
        <f t="shared" si="25"/>
        <v>-7.7566883488011484</v>
      </c>
      <c r="U75" t="s">
        <v>224</v>
      </c>
      <c r="V75" t="s">
        <v>186</v>
      </c>
      <c r="W75" t="s">
        <v>316</v>
      </c>
      <c r="X75" s="48" t="s">
        <v>493</v>
      </c>
      <c r="Y75" s="41"/>
    </row>
    <row r="76" spans="1:25" ht="15" x14ac:dyDescent="0.25">
      <c r="A76">
        <v>2.3199999999999998</v>
      </c>
      <c r="B76">
        <v>1.62</v>
      </c>
      <c r="C76" s="29">
        <f t="shared" si="17"/>
        <v>4.8318433375904579E-2</v>
      </c>
      <c r="D76" s="30">
        <f>IF(OR($A76="",$B76=""),"",A76*'MPTO_working_2-way'!$G75)</f>
        <v>2.4320987654320985</v>
      </c>
      <c r="E76" s="32">
        <f>IF(OR($A76="",$B76=""),"",B76*'MPTO_working_2-way'!$G75)</f>
        <v>1.6982758620689655</v>
      </c>
      <c r="F76" s="30">
        <f>IF(OR($A76="",$B76=""),"",'MPTO_working_2-way'!D75)</f>
        <v>2.4577556892492805</v>
      </c>
      <c r="G76" s="32">
        <f>IF(OR($A76="",$B76=""),"",'MPTO_working_2-way'!E75)</f>
        <v>1.6859860039476045</v>
      </c>
      <c r="H76" s="30">
        <f>IF(OR($A76="",$B76=""),"",'OddsRatio_working_2-way'!M75)</f>
        <v>2.45912037134176</v>
      </c>
      <c r="I76" s="30">
        <f>IF(OR($A76="",$B76=""),"",'OddsRatio_working_2-way'!N75)</f>
        <v>1.6853444168423422</v>
      </c>
      <c r="J76" s="30">
        <f>IF('Log_working_2-way'!$D75="","",A76^('Log_working_2-way'!$D75))</f>
        <v>2.4712125971438774</v>
      </c>
      <c r="K76" s="32">
        <f>IF('Log_working_2-way'!$D75="","",B76^('Log_working_2-way'!$D75))</f>
        <v>1.6797114176021053</v>
      </c>
      <c r="L76" s="37">
        <f t="shared" si="18"/>
        <v>0.4111675126903554</v>
      </c>
      <c r="M76" s="37">
        <f t="shared" si="19"/>
        <v>0.58883248730964466</v>
      </c>
      <c r="N76" s="38">
        <v>173</v>
      </c>
      <c r="O76" s="38">
        <f t="shared" si="20"/>
        <v>98.431034482758605</v>
      </c>
      <c r="P76" s="38">
        <f t="shared" si="21"/>
        <v>66.209876543209873</v>
      </c>
      <c r="Q76" s="38">
        <f t="shared" si="22"/>
        <v>106.79012345679011</v>
      </c>
      <c r="R76" s="38">
        <f t="shared" si="23"/>
        <v>74.568965517241381</v>
      </c>
      <c r="S76" s="39">
        <f t="shared" si="24"/>
        <v>-8.3590889740315077</v>
      </c>
      <c r="T76" s="39">
        <f t="shared" si="25"/>
        <v>-8.3590889740315077</v>
      </c>
      <c r="U76" t="s">
        <v>241</v>
      </c>
      <c r="V76" t="s">
        <v>221</v>
      </c>
      <c r="W76" t="s">
        <v>316</v>
      </c>
      <c r="X76" s="48" t="s">
        <v>493</v>
      </c>
      <c r="Y76" s="41"/>
    </row>
    <row r="77" spans="1:25" ht="15" x14ac:dyDescent="0.25">
      <c r="A77">
        <v>1.83</v>
      </c>
      <c r="B77">
        <v>1.97</v>
      </c>
      <c r="C77" s="29">
        <f t="shared" si="17"/>
        <v>5.406230062966344E-2</v>
      </c>
      <c r="D77" s="30">
        <f>IF(OR($A77="",$B77=""),"",A77*'MPTO_working_2-way'!$G76)</f>
        <v>1.9289340101522843</v>
      </c>
      <c r="E77" s="32">
        <f>IF(OR($A77="",$B77=""),"",B77*'MPTO_working_2-way'!$G76)</f>
        <v>2.0765027322404368</v>
      </c>
      <c r="F77" s="30">
        <f>IF(OR($A77="",$B77=""),"",'MPTO_working_2-way'!D76)</f>
        <v>1.9252356412378842</v>
      </c>
      <c r="G77" s="32">
        <f>IF(OR($A77="",$B77=""),"",'MPTO_working_2-way'!E76)</f>
        <v>2.0808057487518394</v>
      </c>
      <c r="H77" s="30">
        <f>IF(OR($A77="",$B77=""),"",'OddsRatio_working_2-way'!M76)</f>
        <v>1.9250243797288713</v>
      </c>
      <c r="I77" s="30">
        <f>IF(OR($A77="",$B77=""),"",'OddsRatio_working_2-way'!N76)</f>
        <v>2.0810525883578377</v>
      </c>
      <c r="J77" s="30">
        <f>IF('Log_working_2-way'!$D76="","",A77^('Log_working_2-way'!$D76))</f>
        <v>1.923315351527372</v>
      </c>
      <c r="K77" s="32">
        <f>IF('Log_working_2-way'!$D76="","",B77^('Log_working_2-way'!$D76))</f>
        <v>2.0830535833115009</v>
      </c>
      <c r="L77" s="37">
        <f t="shared" si="18"/>
        <v>0.51842105263157889</v>
      </c>
      <c r="M77" s="37">
        <f t="shared" si="19"/>
        <v>0.48157894736842116</v>
      </c>
      <c r="N77" s="38">
        <v>174</v>
      </c>
      <c r="O77" s="38">
        <f t="shared" si="20"/>
        <v>78.918032786885249</v>
      </c>
      <c r="P77" s="38">
        <f t="shared" si="21"/>
        <v>85.675126903553277</v>
      </c>
      <c r="Q77" s="38">
        <f t="shared" si="22"/>
        <v>88.324873096446694</v>
      </c>
      <c r="R77" s="38">
        <f t="shared" si="23"/>
        <v>95.081967213114737</v>
      </c>
      <c r="S77" s="39">
        <f t="shared" si="24"/>
        <v>-9.4068403095614457</v>
      </c>
      <c r="T77" s="39">
        <f t="shared" si="25"/>
        <v>-9.4068403095614599</v>
      </c>
      <c r="U77" t="s">
        <v>382</v>
      </c>
      <c r="V77" t="s">
        <v>386</v>
      </c>
      <c r="W77" t="s">
        <v>453</v>
      </c>
      <c r="X77" s="48" t="s">
        <v>493</v>
      </c>
      <c r="Y77" s="41"/>
    </row>
    <row r="78" spans="1:25" ht="15" x14ac:dyDescent="0.25">
      <c r="A78">
        <v>1.81</v>
      </c>
      <c r="B78">
        <v>2</v>
      </c>
      <c r="C78" s="29">
        <f t="shared" si="17"/>
        <v>5.2486187845303789E-2</v>
      </c>
      <c r="D78" s="30">
        <f>IF(OR($A78="",$B78=""),"",A78*'MPTO_working_2-way'!$G77)</f>
        <v>1.9049999999999998</v>
      </c>
      <c r="E78" s="32">
        <f>IF(OR($A78="",$B78=""),"",B78*'MPTO_working_2-way'!$G77)</f>
        <v>2.1049723756906076</v>
      </c>
      <c r="F78" s="30">
        <f>IF(OR($A78="",$B78=""),"",'MPTO_working_2-way'!D77)</f>
        <v>1.9002624671916009</v>
      </c>
      <c r="G78" s="32">
        <f>IF(OR($A78="",$B78=""),"",'MPTO_working_2-way'!E77)</f>
        <v>2.1107871720116615</v>
      </c>
      <c r="H78" s="30">
        <f>IF(OR($A78="",$B78=""),"",'OddsRatio_working_2-way'!M77)</f>
        <v>1.8999999999999992</v>
      </c>
      <c r="I78" s="30">
        <f>IF(OR($A78="",$B78=""),"",'OddsRatio_working_2-way'!N77)</f>
        <v>2.1111111111111112</v>
      </c>
      <c r="J78" s="30">
        <f>IF('Log_working_2-way'!$D77="","",A78^('Log_working_2-way'!$D77))</f>
        <v>1.8978153207280555</v>
      </c>
      <c r="K78" s="32">
        <f>IF('Log_working_2-way'!$D77="","",B78^('Log_working_2-way'!$D77))</f>
        <v>2.1138148090273745</v>
      </c>
      <c r="L78" s="37">
        <f t="shared" si="18"/>
        <v>0.52493438320209984</v>
      </c>
      <c r="M78" s="37">
        <f t="shared" si="19"/>
        <v>0.47506561679790033</v>
      </c>
      <c r="N78" s="38">
        <v>175</v>
      </c>
      <c r="O78" s="38">
        <f t="shared" si="20"/>
        <v>78.314917127071823</v>
      </c>
      <c r="P78" s="38">
        <f t="shared" si="21"/>
        <v>87.5</v>
      </c>
      <c r="Q78" s="38">
        <f t="shared" si="22"/>
        <v>87.5</v>
      </c>
      <c r="R78" s="38">
        <f t="shared" si="23"/>
        <v>96.685082872928177</v>
      </c>
      <c r="S78" s="39">
        <f t="shared" si="24"/>
        <v>-9.1850828729281773</v>
      </c>
      <c r="T78" s="39">
        <f t="shared" si="25"/>
        <v>-9.1850828729281773</v>
      </c>
      <c r="U78" t="s">
        <v>489</v>
      </c>
      <c r="V78" t="s">
        <v>385</v>
      </c>
      <c r="W78" t="s">
        <v>453</v>
      </c>
      <c r="X78" s="48" t="s">
        <v>493</v>
      </c>
      <c r="Y78" s="41"/>
    </row>
    <row r="79" spans="1:25" ht="15" x14ac:dyDescent="0.25">
      <c r="A79">
        <v>1.88</v>
      </c>
      <c r="B79">
        <v>1.92</v>
      </c>
      <c r="C79" s="29">
        <f t="shared" si="17"/>
        <v>5.2748226950354749E-2</v>
      </c>
      <c r="D79" s="30">
        <f>IF(OR($A79="",$B79=""),"",A79*'MPTO_working_2-way'!$G78)</f>
        <v>1.9791666666666667</v>
      </c>
      <c r="E79" s="32">
        <f>IF(OR($A79="",$B79=""),"",B79*'MPTO_working_2-way'!$G78)</f>
        <v>2.021276595744681</v>
      </c>
      <c r="F79" s="30">
        <f>IF(OR($A79="",$B79=""),"",'MPTO_working_2-way'!D78)</f>
        <v>1.9780797895659799</v>
      </c>
      <c r="G79" s="32">
        <f>IF(OR($A79="",$B79=""),"",'MPTO_working_2-way'!E78)</f>
        <v>2.0224114746750339</v>
      </c>
      <c r="H79" s="30">
        <f>IF(OR($A79="",$B79=""),"",'OddsRatio_working_2-way'!M78)</f>
        <v>1.9780192938436518</v>
      </c>
      <c r="I79" s="30">
        <f>IF(OR($A79="",$B79=""),"",'OddsRatio_working_2-way'!N78)</f>
        <v>2.0224747162910903</v>
      </c>
      <c r="J79" s="30">
        <f>IF('Log_working_2-way'!$D78="","",A79^('Log_working_2-way'!$D78))</f>
        <v>1.9775166437629874</v>
      </c>
      <c r="K79" s="32">
        <f>IF('Log_working_2-way'!$D78="","",B79^('Log_working_2-way'!$D78))</f>
        <v>2.0230004843181359</v>
      </c>
      <c r="L79" s="37">
        <f t="shared" si="18"/>
        <v>0.50526315789473686</v>
      </c>
      <c r="M79" s="37">
        <f t="shared" si="19"/>
        <v>0.49473684210526314</v>
      </c>
      <c r="N79" s="38">
        <v>176</v>
      </c>
      <c r="O79" s="38">
        <f t="shared" si="20"/>
        <v>82.38297872340425</v>
      </c>
      <c r="P79" s="38">
        <f t="shared" si="21"/>
        <v>84.333333333333314</v>
      </c>
      <c r="Q79" s="38">
        <f t="shared" si="22"/>
        <v>91.666666666666671</v>
      </c>
      <c r="R79" s="38">
        <f t="shared" si="23"/>
        <v>93.61702127659575</v>
      </c>
      <c r="S79" s="39">
        <f t="shared" si="24"/>
        <v>-9.2836879432624215</v>
      </c>
      <c r="T79" s="39">
        <f t="shared" si="25"/>
        <v>-9.2836879432624357</v>
      </c>
      <c r="U79" t="s">
        <v>384</v>
      </c>
      <c r="V79" t="s">
        <v>460</v>
      </c>
      <c r="W79" t="s">
        <v>453</v>
      </c>
      <c r="X79" s="48" t="s">
        <v>493</v>
      </c>
      <c r="Y79" s="41"/>
    </row>
    <row r="80" spans="1:25" ht="15" x14ac:dyDescent="0.25">
      <c r="A80">
        <v>1.92</v>
      </c>
      <c r="B80">
        <v>1.88</v>
      </c>
      <c r="C80" s="29">
        <f t="shared" si="17"/>
        <v>5.2748226950354749E-2</v>
      </c>
      <c r="D80" s="30">
        <f>IF(OR($A80="",$B80=""),"",A80*'MPTO_working_2-way'!$G79)</f>
        <v>2.021276595744681</v>
      </c>
      <c r="E80" s="32">
        <f>IF(OR($A80="",$B80=""),"",B80*'MPTO_working_2-way'!$G79)</f>
        <v>1.9791666666666667</v>
      </c>
      <c r="F80" s="30">
        <f>IF(OR($A80="",$B80=""),"",'MPTO_working_2-way'!D79)</f>
        <v>2.0224114746750339</v>
      </c>
      <c r="G80" s="32">
        <f>IF(OR($A80="",$B80=""),"",'MPTO_working_2-way'!E79)</f>
        <v>1.9780797895659799</v>
      </c>
      <c r="H80" s="30">
        <f>IF(OR($A80="",$B80=""),"",'OddsRatio_working_2-way'!M79)</f>
        <v>2.0224747162910903</v>
      </c>
      <c r="I80" s="30">
        <f>IF(OR($A80="",$B80=""),"",'OddsRatio_working_2-way'!N79)</f>
        <v>1.9780192938436518</v>
      </c>
      <c r="J80" s="30">
        <f>IF('Log_working_2-way'!$D79="","",A80^('Log_working_2-way'!$D79))</f>
        <v>2.0230004843181359</v>
      </c>
      <c r="K80" s="32">
        <f>IF('Log_working_2-way'!$D79="","",B80^('Log_working_2-way'!$D79))</f>
        <v>1.9775166437629874</v>
      </c>
      <c r="L80" s="37">
        <f t="shared" si="18"/>
        <v>0.49473684210526314</v>
      </c>
      <c r="M80" s="37">
        <f t="shared" si="19"/>
        <v>0.50526315789473686</v>
      </c>
      <c r="N80" s="38">
        <v>177</v>
      </c>
      <c r="O80" s="38">
        <f t="shared" si="20"/>
        <v>84.8125</v>
      </c>
      <c r="P80" s="38">
        <f t="shared" si="21"/>
        <v>82.851063829787222</v>
      </c>
      <c r="Q80" s="38">
        <f t="shared" si="22"/>
        <v>94.148936170212764</v>
      </c>
      <c r="R80" s="38">
        <f t="shared" si="23"/>
        <v>92.1875</v>
      </c>
      <c r="S80" s="39">
        <f t="shared" si="24"/>
        <v>-9.3364361702127638</v>
      </c>
      <c r="T80" s="39">
        <f t="shared" si="25"/>
        <v>-9.3364361702127781</v>
      </c>
      <c r="U80" t="s">
        <v>393</v>
      </c>
      <c r="V80" t="s">
        <v>459</v>
      </c>
      <c r="W80" t="s">
        <v>453</v>
      </c>
      <c r="X80" s="48" t="s">
        <v>493</v>
      </c>
      <c r="Y80" s="41"/>
    </row>
    <row r="81" spans="1:25" ht="15" x14ac:dyDescent="0.25">
      <c r="A81">
        <v>1.83</v>
      </c>
      <c r="B81">
        <v>1.97</v>
      </c>
      <c r="C81" s="29">
        <f t="shared" si="17"/>
        <v>5.406230062966344E-2</v>
      </c>
      <c r="D81" s="30">
        <f>IF(OR($A81="",$B81=""),"",A81*'MPTO_working_2-way'!$G80)</f>
        <v>1.9289340101522843</v>
      </c>
      <c r="E81" s="32">
        <f>IF(OR($A81="",$B81=""),"",B81*'MPTO_working_2-way'!$G80)</f>
        <v>2.0765027322404368</v>
      </c>
      <c r="F81" s="30">
        <f>IF(OR($A81="",$B81=""),"",'MPTO_working_2-way'!D80)</f>
        <v>1.9252356412378842</v>
      </c>
      <c r="G81" s="32">
        <f>IF(OR($A81="",$B81=""),"",'MPTO_working_2-way'!E80)</f>
        <v>2.0808057487518394</v>
      </c>
      <c r="H81" s="30">
        <f>IF(OR($A81="",$B81=""),"",'OddsRatio_working_2-way'!M80)</f>
        <v>1.9250243797288713</v>
      </c>
      <c r="I81" s="30">
        <f>IF(OR($A81="",$B81=""),"",'OddsRatio_working_2-way'!N80)</f>
        <v>2.0810525883578377</v>
      </c>
      <c r="J81" s="30">
        <f>IF('Log_working_2-way'!$D80="","",A81^('Log_working_2-way'!$D80))</f>
        <v>1.923315351527372</v>
      </c>
      <c r="K81" s="32">
        <f>IF('Log_working_2-way'!$D80="","",B81^('Log_working_2-way'!$D80))</f>
        <v>2.0830535833115009</v>
      </c>
      <c r="L81" s="37">
        <f t="shared" si="18"/>
        <v>0.51842105263157889</v>
      </c>
      <c r="M81" s="37">
        <f t="shared" si="19"/>
        <v>0.48157894736842116</v>
      </c>
      <c r="N81" s="38">
        <v>178</v>
      </c>
      <c r="O81" s="38">
        <f t="shared" si="20"/>
        <v>80.732240437158467</v>
      </c>
      <c r="P81" s="38">
        <f t="shared" si="21"/>
        <v>87.644670050761405</v>
      </c>
      <c r="Q81" s="38">
        <f t="shared" si="22"/>
        <v>90.355329949238566</v>
      </c>
      <c r="R81" s="38">
        <f t="shared" si="23"/>
        <v>97.267759562841519</v>
      </c>
      <c r="S81" s="39">
        <f t="shared" si="24"/>
        <v>-9.6230895120800994</v>
      </c>
      <c r="T81" s="39">
        <f t="shared" si="25"/>
        <v>-9.6230895120801136</v>
      </c>
      <c r="U81" t="s">
        <v>390</v>
      </c>
      <c r="V81" t="s">
        <v>387</v>
      </c>
      <c r="W81" t="s">
        <v>453</v>
      </c>
      <c r="X81" s="48" t="s">
        <v>493</v>
      </c>
      <c r="Y81" s="41"/>
    </row>
    <row r="82" spans="1:25" ht="15" x14ac:dyDescent="0.25">
      <c r="A82">
        <v>1.82</v>
      </c>
      <c r="B82">
        <v>1.99</v>
      </c>
      <c r="C82" s="29">
        <f t="shared" si="17"/>
        <v>5.1963112264619582E-2</v>
      </c>
      <c r="D82" s="30">
        <f>IF(OR($A82="",$B82=""),"",A82*'MPTO_working_2-way'!$G81)</f>
        <v>1.9145728643216078</v>
      </c>
      <c r="E82" s="32">
        <f>IF(OR($A82="",$B82=""),"",B82*'MPTO_working_2-way'!$G81)</f>
        <v>2.0934065934065931</v>
      </c>
      <c r="F82" s="30">
        <f>IF(OR($A82="",$B82=""),"",'MPTO_working_2-way'!D81)</f>
        <v>1.9103328234611527</v>
      </c>
      <c r="G82" s="32">
        <f>IF(OR($A82="",$B82=""),"",'MPTO_working_2-way'!E81)</f>
        <v>2.0984993336809774</v>
      </c>
      <c r="H82" s="30">
        <f>IF(OR($A82="",$B82=""),"",'OddsRatio_working_2-way'!M81)</f>
        <v>1.9101004495564369</v>
      </c>
      <c r="I82" s="30">
        <f>IF(OR($A82="",$B82=""),"",'OddsRatio_working_2-way'!N81)</f>
        <v>2.0987798110498446</v>
      </c>
      <c r="J82" s="30">
        <f>IF('Log_working_2-way'!$D81="","",A82^('Log_working_2-way'!$D81))</f>
        <v>1.9081454005129785</v>
      </c>
      <c r="K82" s="32">
        <f>IF('Log_working_2-way'!$D81="","",B82^('Log_working_2-way'!$D81))</f>
        <v>2.1011452565126953</v>
      </c>
      <c r="L82" s="37">
        <f t="shared" si="18"/>
        <v>0.52230971128608927</v>
      </c>
      <c r="M82" s="37">
        <f t="shared" si="19"/>
        <v>0.47769028871391084</v>
      </c>
      <c r="N82" s="38">
        <v>179</v>
      </c>
      <c r="O82" s="38">
        <f t="shared" si="20"/>
        <v>80.64835164835165</v>
      </c>
      <c r="P82" s="38">
        <f t="shared" si="21"/>
        <v>89.050251256281385</v>
      </c>
      <c r="Q82" s="38">
        <f t="shared" si="22"/>
        <v>89.949748743718587</v>
      </c>
      <c r="R82" s="38">
        <f t="shared" si="23"/>
        <v>98.351648351648336</v>
      </c>
      <c r="S82" s="39">
        <f t="shared" si="24"/>
        <v>-9.3013970953669372</v>
      </c>
      <c r="T82" s="39">
        <f t="shared" si="25"/>
        <v>-9.3013970953669514</v>
      </c>
      <c r="U82" t="s">
        <v>458</v>
      </c>
      <c r="V82" t="s">
        <v>456</v>
      </c>
      <c r="W82" t="s">
        <v>453</v>
      </c>
      <c r="X82" s="48" t="s">
        <v>493</v>
      </c>
      <c r="Y82" s="41"/>
    </row>
    <row r="83" spans="1:25" ht="15" x14ac:dyDescent="0.25">
      <c r="A83">
        <v>1.92</v>
      </c>
      <c r="B83">
        <v>1.88</v>
      </c>
      <c r="C83" s="29">
        <f t="shared" si="17"/>
        <v>5.2748226950354749E-2</v>
      </c>
      <c r="D83" s="30">
        <f>IF(OR($A83="",$B83=""),"",A83*'MPTO_working_2-way'!$G82)</f>
        <v>2.021276595744681</v>
      </c>
      <c r="E83" s="32">
        <f>IF(OR($A83="",$B83=""),"",B83*'MPTO_working_2-way'!$G82)</f>
        <v>1.9791666666666667</v>
      </c>
      <c r="F83" s="30">
        <f>IF(OR($A83="",$B83=""),"",'MPTO_working_2-way'!D82)</f>
        <v>2.0224114746750339</v>
      </c>
      <c r="G83" s="32">
        <f>IF(OR($A83="",$B83=""),"",'MPTO_working_2-way'!E82)</f>
        <v>1.9780797895659799</v>
      </c>
      <c r="H83" s="30">
        <f>IF(OR($A83="",$B83=""),"",'OddsRatio_working_2-way'!M82)</f>
        <v>2.0224747162910903</v>
      </c>
      <c r="I83" s="30">
        <f>IF(OR($A83="",$B83=""),"",'OddsRatio_working_2-way'!N82)</f>
        <v>1.9780192938436518</v>
      </c>
      <c r="J83" s="30">
        <f>IF('Log_working_2-way'!$D82="","",A83^('Log_working_2-way'!$D82))</f>
        <v>2.0230004843181359</v>
      </c>
      <c r="K83" s="32">
        <f>IF('Log_working_2-way'!$D82="","",B83^('Log_working_2-way'!$D82))</f>
        <v>1.9775166437629874</v>
      </c>
      <c r="L83" s="37">
        <f t="shared" si="18"/>
        <v>0.49473684210526314</v>
      </c>
      <c r="M83" s="37">
        <f t="shared" si="19"/>
        <v>0.50526315789473686</v>
      </c>
      <c r="N83" s="38">
        <v>180</v>
      </c>
      <c r="O83" s="38">
        <f t="shared" si="20"/>
        <v>86.249999999999986</v>
      </c>
      <c r="P83" s="38">
        <f t="shared" si="21"/>
        <v>84.255319148936152</v>
      </c>
      <c r="Q83" s="38">
        <f t="shared" si="22"/>
        <v>95.744680851063833</v>
      </c>
      <c r="R83" s="38">
        <f t="shared" si="23"/>
        <v>93.75</v>
      </c>
      <c r="S83" s="39">
        <f t="shared" si="24"/>
        <v>-9.4946808510638476</v>
      </c>
      <c r="T83" s="39">
        <f t="shared" si="25"/>
        <v>-9.4946808510638476</v>
      </c>
      <c r="U83" t="s">
        <v>457</v>
      </c>
      <c r="V83" t="s">
        <v>490</v>
      </c>
      <c r="W83" t="s">
        <v>453</v>
      </c>
      <c r="X83" s="48" t="s">
        <v>493</v>
      </c>
      <c r="Y83" s="41"/>
    </row>
    <row r="84" spans="1:25" ht="15" x14ac:dyDescent="0.25">
      <c r="A84">
        <v>1.68</v>
      </c>
      <c r="B84">
        <v>2.1800000000000002</v>
      </c>
      <c r="C84" s="29">
        <f t="shared" si="17"/>
        <v>5.3953691568370488E-2</v>
      </c>
      <c r="D84" s="30">
        <f>IF(OR($A84="",$B84=""),"",A84*'MPTO_working_2-way'!$G83)</f>
        <v>1.7706422018348624</v>
      </c>
      <c r="E84" s="32">
        <f>IF(OR($A84="",$B84=""),"",B84*'MPTO_working_2-way'!$G83)</f>
        <v>2.2976190476190479</v>
      </c>
      <c r="F84" s="30">
        <f>IF(OR($A84="",$B84=""),"",'MPTO_working_2-way'!D83)</f>
        <v>1.7597539880837978</v>
      </c>
      <c r="G84" s="32">
        <f>IF(OR($A84="",$B84=""),"",'MPTO_working_2-way'!E83)</f>
        <v>2.3162155325069569</v>
      </c>
      <c r="H84" s="30">
        <f>IF(OR($A84="",$B84=""),"",'OddsRatio_working_2-way'!M83)</f>
        <v>1.7591252771714809</v>
      </c>
      <c r="I84" s="30">
        <f>IF(OR($A84="",$B84=""),"",'OddsRatio_working_2-way'!N83)</f>
        <v>2.3173056280328646</v>
      </c>
      <c r="J84" s="30">
        <f>IF('Log_working_2-way'!$D83="","",A84^('Log_working_2-way'!$D83))</f>
        <v>1.7541147570259803</v>
      </c>
      <c r="K84" s="32">
        <f>IF('Log_working_2-way'!$D83="","",B84^('Log_working_2-way'!$D83))</f>
        <v>2.3260581240200584</v>
      </c>
      <c r="L84" s="37">
        <f t="shared" si="18"/>
        <v>0.56476683937823835</v>
      </c>
      <c r="M84" s="37">
        <f t="shared" si="19"/>
        <v>0.43523316062176159</v>
      </c>
      <c r="N84" s="38">
        <v>181</v>
      </c>
      <c r="O84" s="38">
        <f t="shared" si="20"/>
        <v>73.261904761904745</v>
      </c>
      <c r="P84" s="38">
        <f t="shared" si="21"/>
        <v>97.9724770642202</v>
      </c>
      <c r="Q84" s="38">
        <f t="shared" si="22"/>
        <v>83.027522935779814</v>
      </c>
      <c r="R84" s="38">
        <f t="shared" si="23"/>
        <v>107.73809523809524</v>
      </c>
      <c r="S84" s="39">
        <f t="shared" si="24"/>
        <v>-9.7656181738750689</v>
      </c>
      <c r="T84" s="39">
        <f t="shared" si="25"/>
        <v>-9.7656181738750405</v>
      </c>
      <c r="U84" t="s">
        <v>491</v>
      </c>
      <c r="V84" t="s">
        <v>392</v>
      </c>
      <c r="W84" t="s">
        <v>453</v>
      </c>
      <c r="X84" s="48" t="s">
        <v>493</v>
      </c>
      <c r="Y84" s="41"/>
    </row>
    <row r="85" spans="1:25" ht="15" x14ac:dyDescent="0.25">
      <c r="A85">
        <v>1.83</v>
      </c>
      <c r="B85">
        <v>1.98</v>
      </c>
      <c r="C85" s="29">
        <f t="shared" si="17"/>
        <v>5.1498592482198902E-2</v>
      </c>
      <c r="D85" s="30">
        <f>IF(OR($A85="",$B85=""),"",A85*'MPTO_working_2-way'!$G84)</f>
        <v>1.9242424242424241</v>
      </c>
      <c r="E85" s="32">
        <f>IF(OR($A85="",$B85=""),"",B85*'MPTO_working_2-way'!$G84)</f>
        <v>2.081967213114754</v>
      </c>
      <c r="F85" s="30">
        <f>IF(OR($A85="",$B85=""),"",'MPTO_working_2-way'!D84)</f>
        <v>1.9204961043091109</v>
      </c>
      <c r="G85" s="32">
        <f>IF(OR($A85="",$B85=""),"",'MPTO_working_2-way'!E84)</f>
        <v>2.0863707030575225</v>
      </c>
      <c r="H85" s="30">
        <f>IF(OR($A85="",$B85=""),"",'OddsRatio_working_2-way'!M84)</f>
        <v>1.9202927661946518</v>
      </c>
      <c r="I85" s="30">
        <f>IF(OR($A85="",$B85=""),"",'OddsRatio_working_2-way'!N84)</f>
        <v>2.0866107359888657</v>
      </c>
      <c r="J85" s="30">
        <f>IF('Log_working_2-way'!$D84="","",A85^('Log_working_2-way'!$D84))</f>
        <v>1.9185654675033876</v>
      </c>
      <c r="K85" s="32">
        <f>IF('Log_working_2-way'!$D84="","",B85^('Log_working_2-way'!$D84))</f>
        <v>2.0886540321581353</v>
      </c>
      <c r="L85" s="37">
        <f t="shared" si="18"/>
        <v>0.51968503937007882</v>
      </c>
      <c r="M85" s="37">
        <f t="shared" si="19"/>
        <v>0.48031496062992129</v>
      </c>
      <c r="N85" s="38">
        <v>182</v>
      </c>
      <c r="O85" s="38">
        <f t="shared" si="20"/>
        <v>82.546448087431685</v>
      </c>
      <c r="P85" s="38">
        <f t="shared" si="21"/>
        <v>90.080808080808097</v>
      </c>
      <c r="Q85" s="38">
        <f t="shared" si="22"/>
        <v>91.919191919191931</v>
      </c>
      <c r="R85" s="38">
        <f t="shared" si="23"/>
        <v>99.453551912568301</v>
      </c>
      <c r="S85" s="39">
        <f t="shared" si="24"/>
        <v>-9.3727438317602463</v>
      </c>
      <c r="T85" s="39">
        <f t="shared" si="25"/>
        <v>-9.3727438317602036</v>
      </c>
      <c r="U85" t="s">
        <v>481</v>
      </c>
      <c r="V85" t="s">
        <v>461</v>
      </c>
      <c r="W85" t="s">
        <v>453</v>
      </c>
      <c r="X85" s="48" t="s">
        <v>493</v>
      </c>
      <c r="Y85" s="41"/>
    </row>
    <row r="86" spans="1:25" ht="15" x14ac:dyDescent="0.25">
      <c r="A86">
        <v>2.23</v>
      </c>
      <c r="B86">
        <v>1.65</v>
      </c>
      <c r="C86" s="29">
        <f t="shared" si="17"/>
        <v>5.4491099334148752E-2</v>
      </c>
      <c r="D86" s="30">
        <f>IF(OR($A86="",$B86=""),"",A86*'MPTO_working_2-way'!$G85)</f>
        <v>2.3515151515151516</v>
      </c>
      <c r="E86" s="32">
        <f>IF(OR($A86="",$B86=""),"",B86*'MPTO_working_2-way'!$G85)</f>
        <v>1.7399103139013454</v>
      </c>
      <c r="F86" s="30">
        <f>IF(OR($A86="",$B86=""),"",'MPTO_working_2-way'!D85)</f>
        <v>2.374253911921278</v>
      </c>
      <c r="G86" s="32">
        <f>IF(OR($A86="",$B86=""),"",'MPTO_working_2-way'!E85)</f>
        <v>1.7276675666158001</v>
      </c>
      <c r="H86" s="30">
        <f>IF(OR($A86="",$B86=""),"",'OddsRatio_working_2-way'!M85)</f>
        <v>2.3756117520244189</v>
      </c>
      <c r="I86" s="30">
        <f>IF(OR($A86="",$B86=""),"",'OddsRatio_working_2-way'!N85)</f>
        <v>1.7269492998503024</v>
      </c>
      <c r="J86" s="30">
        <f>IF('Log_working_2-way'!$D85="","",A86^('Log_working_2-way'!$D85))</f>
        <v>2.3863559903447866</v>
      </c>
      <c r="K86" s="32">
        <f>IF('Log_working_2-way'!$D85="","",B86^('Log_working_2-way'!$D85))</f>
        <v>1.7213154535788251</v>
      </c>
      <c r="L86" s="37">
        <f t="shared" si="18"/>
        <v>0.42525773195876287</v>
      </c>
      <c r="M86" s="37">
        <f t="shared" si="19"/>
        <v>0.57474226804123707</v>
      </c>
      <c r="N86" s="38">
        <v>183</v>
      </c>
      <c r="O86" s="38">
        <f t="shared" si="20"/>
        <v>100.93721973094169</v>
      </c>
      <c r="P86" s="38">
        <f t="shared" si="21"/>
        <v>72.090909090909079</v>
      </c>
      <c r="Q86" s="38">
        <f t="shared" si="22"/>
        <v>110.90909090909091</v>
      </c>
      <c r="R86" s="38">
        <f t="shared" si="23"/>
        <v>82.062780269058294</v>
      </c>
      <c r="S86" s="39">
        <f t="shared" si="24"/>
        <v>-9.9718711781492146</v>
      </c>
      <c r="T86" s="39">
        <f t="shared" si="25"/>
        <v>-9.9718711781492146</v>
      </c>
      <c r="U86" t="s">
        <v>389</v>
      </c>
      <c r="V86" t="s">
        <v>388</v>
      </c>
      <c r="W86" t="s">
        <v>453</v>
      </c>
      <c r="X86" s="48" t="s">
        <v>493</v>
      </c>
      <c r="Y86" s="41"/>
    </row>
    <row r="87" spans="1:25" ht="15" x14ac:dyDescent="0.25">
      <c r="A87">
        <v>1.83</v>
      </c>
      <c r="B87">
        <v>1.98</v>
      </c>
      <c r="C87" s="29">
        <f t="shared" si="17"/>
        <v>5.1498592482198902E-2</v>
      </c>
      <c r="D87" s="30">
        <f>IF(OR($A87="",$B87=""),"",A87*'MPTO_working_2-way'!$G86)</f>
        <v>1.9242424242424241</v>
      </c>
      <c r="E87" s="32">
        <f>IF(OR($A87="",$B87=""),"",B87*'MPTO_working_2-way'!$G86)</f>
        <v>2.081967213114754</v>
      </c>
      <c r="F87" s="30">
        <f>IF(OR($A87="",$B87=""),"",'MPTO_working_2-way'!D86)</f>
        <v>1.9204961043091109</v>
      </c>
      <c r="G87" s="32">
        <f>IF(OR($A87="",$B87=""),"",'MPTO_working_2-way'!E86)</f>
        <v>2.0863707030575225</v>
      </c>
      <c r="H87" s="30">
        <f>IF(OR($A87="",$B87=""),"",'OddsRatio_working_2-way'!M86)</f>
        <v>1.9202927661946518</v>
      </c>
      <c r="I87" s="30">
        <f>IF(OR($A87="",$B87=""),"",'OddsRatio_working_2-way'!N86)</f>
        <v>2.0866107359888657</v>
      </c>
      <c r="J87" s="30">
        <f>IF('Log_working_2-way'!$D86="","",A87^('Log_working_2-way'!$D86))</f>
        <v>1.9185654675033876</v>
      </c>
      <c r="K87" s="32">
        <f>IF('Log_working_2-way'!$D86="","",B87^('Log_working_2-way'!$D86))</f>
        <v>2.0886540321581353</v>
      </c>
      <c r="L87" s="37">
        <f t="shared" si="18"/>
        <v>0.51968503937007882</v>
      </c>
      <c r="M87" s="37">
        <f t="shared" si="19"/>
        <v>0.48031496062992129</v>
      </c>
      <c r="N87" s="38">
        <v>184</v>
      </c>
      <c r="O87" s="38">
        <f t="shared" si="20"/>
        <v>83.453551912568315</v>
      </c>
      <c r="P87" s="38">
        <f t="shared" si="21"/>
        <v>91.070707070707073</v>
      </c>
      <c r="Q87" s="38">
        <f t="shared" si="22"/>
        <v>92.929292929292941</v>
      </c>
      <c r="R87" s="38">
        <f t="shared" si="23"/>
        <v>100.54644808743168</v>
      </c>
      <c r="S87" s="39">
        <f t="shared" si="24"/>
        <v>-9.4757410167246263</v>
      </c>
      <c r="T87" s="39">
        <f t="shared" si="25"/>
        <v>-9.4757410167246121</v>
      </c>
      <c r="U87" t="s">
        <v>383</v>
      </c>
      <c r="V87" t="s">
        <v>391</v>
      </c>
      <c r="W87" t="s">
        <v>453</v>
      </c>
      <c r="X87" s="48" t="s">
        <v>493</v>
      </c>
      <c r="Y87" s="41"/>
    </row>
    <row r="88" spans="1:25" ht="15" x14ac:dyDescent="0.25">
      <c r="A88">
        <v>1.93</v>
      </c>
      <c r="B88">
        <v>1.97</v>
      </c>
      <c r="C88" s="29">
        <f t="shared" si="17"/>
        <v>2.5748928223876311E-2</v>
      </c>
      <c r="D88" s="30">
        <f>IF(OR($A88="",$B88=""),"",A88*'MPTO_working_2-way'!$G87)</f>
        <v>1.9796954314720812</v>
      </c>
      <c r="E88" s="32">
        <f>IF(OR($A88="",$B88=""),"",B88*'MPTO_working_2-way'!$G87)</f>
        <v>2.0207253886010363</v>
      </c>
      <c r="F88" s="30">
        <f>IF(OR($A88="",$B88=""),"",'MPTO_working_2-way'!D87)</f>
        <v>1.9791780536685666</v>
      </c>
      <c r="G88" s="32">
        <f>IF(OR($A88="",$B88=""),"",'MPTO_working_2-way'!E87)</f>
        <v>2.0212647191728026</v>
      </c>
      <c r="H88" s="30">
        <f>IF(OR($A88="",$B88=""),"",'OddsRatio_working_2-way'!M87)</f>
        <v>1.9791643818062103</v>
      </c>
      <c r="I88" s="30">
        <f>IF(OR($A88="",$B88=""),"",'OddsRatio_working_2-way'!N87)</f>
        <v>2.021278978873144</v>
      </c>
      <c r="J88" s="30">
        <f>IF('Log_working_2-way'!$D87="","",A88^('Log_working_2-way'!$D87))</f>
        <v>1.9789304913693861</v>
      </c>
      <c r="K88" s="32">
        <f>IF('Log_working_2-way'!$D87="","",B88^('Log_working_2-way'!$D87))</f>
        <v>2.0215229873993761</v>
      </c>
      <c r="L88" s="37">
        <f t="shared" si="18"/>
        <v>0.50512820512820511</v>
      </c>
      <c r="M88" s="37">
        <f t="shared" si="19"/>
        <v>0.49487179487179483</v>
      </c>
      <c r="N88" s="38">
        <v>185</v>
      </c>
      <c r="O88" s="38">
        <f t="shared" si="20"/>
        <v>89.145077720207269</v>
      </c>
      <c r="P88" s="38">
        <f t="shared" si="21"/>
        <v>91.09137055837563</v>
      </c>
      <c r="Q88" s="38">
        <f t="shared" si="22"/>
        <v>93.908629441624356</v>
      </c>
      <c r="R88" s="38">
        <f t="shared" si="23"/>
        <v>95.85492227979276</v>
      </c>
      <c r="S88" s="39">
        <f t="shared" si="24"/>
        <v>-4.7635517214170875</v>
      </c>
      <c r="T88" s="39">
        <f t="shared" si="25"/>
        <v>-4.7635517214171301</v>
      </c>
      <c r="U88" t="s">
        <v>289</v>
      </c>
      <c r="V88" t="s">
        <v>288</v>
      </c>
      <c r="W88" t="s">
        <v>317</v>
      </c>
      <c r="X88" s="48" t="s">
        <v>493</v>
      </c>
      <c r="Y88" s="41"/>
    </row>
    <row r="89" spans="1:25" ht="15" x14ac:dyDescent="0.25">
      <c r="A89">
        <v>2.17</v>
      </c>
      <c r="B89">
        <v>1.76</v>
      </c>
      <c r="C89" s="29">
        <f t="shared" si="17"/>
        <v>2.9011311269375728E-2</v>
      </c>
      <c r="D89" s="30">
        <f>IF(OR($A89="",$B89=""),"",A89*'MPTO_working_2-way'!$G88)</f>
        <v>2.2329545454545454</v>
      </c>
      <c r="E89" s="32">
        <f>IF(OR($A89="",$B89=""),"",B89*'MPTO_working_2-way'!$G88)</f>
        <v>1.8110599078341012</v>
      </c>
      <c r="F89" s="30">
        <f>IF(OR($A89="",$B89=""),"",'MPTO_working_2-way'!D88)</f>
        <v>2.2405256365129644</v>
      </c>
      <c r="G89" s="32">
        <f>IF(OR($A89="",$B89=""),"",'MPTO_working_2-way'!E88)</f>
        <v>1.8061099025820484</v>
      </c>
      <c r="H89" s="30">
        <f>IF(OR($A89="",$B89=""),"",'OddsRatio_working_2-way'!M88)</f>
        <v>2.2407552878027661</v>
      </c>
      <c r="I89" s="30">
        <f>IF(OR($A89="",$B89=""),"",'OddsRatio_working_2-way'!N88)</f>
        <v>1.8059606997693183</v>
      </c>
      <c r="J89" s="30">
        <f>IF('Log_working_2-way'!$D88="","",A89^('Log_working_2-way'!$D88))</f>
        <v>2.2442129030289037</v>
      </c>
      <c r="K89" s="32">
        <f>IF('Log_working_2-way'!$D88="","",B89^('Log_working_2-way'!$D88))</f>
        <v>1.8037209689479914</v>
      </c>
      <c r="L89" s="37">
        <f t="shared" si="18"/>
        <v>0.44783715012722647</v>
      </c>
      <c r="M89" s="37">
        <f t="shared" si="19"/>
        <v>0.55216284987277364</v>
      </c>
      <c r="N89" s="38">
        <v>186</v>
      </c>
      <c r="O89" s="38">
        <f t="shared" si="20"/>
        <v>100.28571428571429</v>
      </c>
      <c r="P89" s="38">
        <f t="shared" si="21"/>
        <v>80.318181818181827</v>
      </c>
      <c r="Q89" s="38">
        <f t="shared" si="22"/>
        <v>105.68181818181819</v>
      </c>
      <c r="R89" s="38">
        <f t="shared" si="23"/>
        <v>85.714285714285708</v>
      </c>
      <c r="S89" s="39">
        <f t="shared" si="24"/>
        <v>-5.3961038961038952</v>
      </c>
      <c r="T89" s="39">
        <f t="shared" si="25"/>
        <v>-5.396103896103881</v>
      </c>
      <c r="U89" t="s">
        <v>296</v>
      </c>
      <c r="V89" t="s">
        <v>298</v>
      </c>
      <c r="W89" t="s">
        <v>317</v>
      </c>
      <c r="X89" s="48" t="s">
        <v>493</v>
      </c>
      <c r="Y89" s="41"/>
    </row>
    <row r="90" spans="1:25" ht="15" x14ac:dyDescent="0.25">
      <c r="A90">
        <v>1.61</v>
      </c>
      <c r="B90">
        <v>2.4500000000000002</v>
      </c>
      <c r="C90" s="29">
        <f t="shared" si="17"/>
        <v>2.9281277728482547E-2</v>
      </c>
      <c r="D90" s="30">
        <f>IF(OR($A90="",$B90=""),"",A90*'MPTO_working_2-way'!$G89)</f>
        <v>1.657142857142857</v>
      </c>
      <c r="E90" s="32">
        <f>IF(OR($A90="",$B90=""),"",B90*'MPTO_working_2-way'!$G89)</f>
        <v>2.5217391304347823</v>
      </c>
      <c r="F90" s="30">
        <f>IF(OR($A90="",$B90=""),"",'MPTO_working_2-way'!D89)</f>
        <v>1.6488661302121432</v>
      </c>
      <c r="G90" s="32">
        <f>IF(OR($A90="",$B90=""),"",'MPTO_working_2-way'!E89)</f>
        <v>2.5411499436302138</v>
      </c>
      <c r="H90" s="30">
        <f>IF(OR($A90="",$B90=""),"",'OddsRatio_working_2-way'!M89)</f>
        <v>1.648605932113185</v>
      </c>
      <c r="I90" s="30">
        <f>IF(OR($A90="",$B90=""),"",'OddsRatio_working_2-way'!N89)</f>
        <v>2.5417681992854404</v>
      </c>
      <c r="J90" s="30">
        <f>IF('Log_working_2-way'!$D89="","",A90^('Log_working_2-way'!$D89))</f>
        <v>1.6448518993839698</v>
      </c>
      <c r="K90" s="32">
        <f>IF('Log_working_2-way'!$D89="","",B90^('Log_working_2-way'!$D89))</f>
        <v>2.5507436683605564</v>
      </c>
      <c r="L90" s="37">
        <f t="shared" si="18"/>
        <v>0.60344827586206906</v>
      </c>
      <c r="M90" s="37">
        <f t="shared" si="19"/>
        <v>0.39655172413793111</v>
      </c>
      <c r="N90" s="38">
        <v>187</v>
      </c>
      <c r="O90" s="38">
        <f t="shared" si="20"/>
        <v>70.850931677018622</v>
      </c>
      <c r="P90" s="38">
        <f t="shared" si="21"/>
        <v>110.67346938775511</v>
      </c>
      <c r="Q90" s="38">
        <f t="shared" si="22"/>
        <v>76.326530612244895</v>
      </c>
      <c r="R90" s="38">
        <f t="shared" si="23"/>
        <v>116.14906832298136</v>
      </c>
      <c r="S90" s="39">
        <f t="shared" si="24"/>
        <v>-5.4755989352262731</v>
      </c>
      <c r="T90" s="39">
        <f t="shared" si="25"/>
        <v>-5.4755989352262588</v>
      </c>
      <c r="U90" t="s">
        <v>188</v>
      </c>
      <c r="V90" t="s">
        <v>294</v>
      </c>
      <c r="W90" t="s">
        <v>317</v>
      </c>
      <c r="X90" s="48" t="s">
        <v>493</v>
      </c>
      <c r="Y90" s="41"/>
    </row>
    <row r="91" spans="1:25" ht="15" x14ac:dyDescent="0.25">
      <c r="A91">
        <v>1.34</v>
      </c>
      <c r="B91">
        <v>3.43</v>
      </c>
      <c r="C91" s="29">
        <f t="shared" si="17"/>
        <v>3.7813846220791092E-2</v>
      </c>
      <c r="D91" s="30">
        <f>IF(OR($A91="",$B91=""),"",A91*'MPTO_working_2-way'!$G90)</f>
        <v>1.3906705539358601</v>
      </c>
      <c r="E91" s="32">
        <f>IF(OR($A91="",$B91=""),"",B91*'MPTO_working_2-way'!$G90)</f>
        <v>3.5597014925373136</v>
      </c>
      <c r="F91" s="30">
        <f>IF(OR($A91="",$B91=""),"",'MPTO_working_2-way'!D90)</f>
        <v>1.3748317429930306</v>
      </c>
      <c r="G91" s="32">
        <f>IF(OR($A91="",$B91=""),"",'MPTO_working_2-way'!E90)</f>
        <v>3.6678636980288886</v>
      </c>
      <c r="H91" s="30">
        <f>IF(OR($A91="",$B91=""),"",'OddsRatio_working_2-way'!M90)</f>
        <v>1.3740557384578547</v>
      </c>
      <c r="I91" s="30">
        <f>IF(OR($A91="",$B91=""),"",'OddsRatio_working_2-way'!N90)</f>
        <v>3.6733983660370213</v>
      </c>
      <c r="J91" s="30">
        <f>IF('Log_working_2-way'!$D90="","",A91^('Log_working_2-way'!$D90))</f>
        <v>1.3666922380311657</v>
      </c>
      <c r="K91" s="32">
        <f>IF('Log_working_2-way'!$D90="","",B91^('Log_working_2-way'!$D90))</f>
        <v>3.7270825402958994</v>
      </c>
      <c r="L91" s="37">
        <f t="shared" si="18"/>
        <v>0.7190775681341719</v>
      </c>
      <c r="M91" s="37">
        <f t="shared" si="19"/>
        <v>0.2809224318658281</v>
      </c>
      <c r="N91" s="38">
        <v>188</v>
      </c>
      <c r="O91" s="38">
        <f t="shared" si="20"/>
        <v>47.701492537313442</v>
      </c>
      <c r="P91" s="38">
        <f t="shared" si="21"/>
        <v>133.18950437317784</v>
      </c>
      <c r="Q91" s="38">
        <f t="shared" si="22"/>
        <v>54.810495626822153</v>
      </c>
      <c r="R91" s="38">
        <f t="shared" si="23"/>
        <v>140.29850746268656</v>
      </c>
      <c r="S91" s="39">
        <f t="shared" si="24"/>
        <v>-7.1090030895087111</v>
      </c>
      <c r="T91" s="39">
        <f t="shared" si="25"/>
        <v>-7.1090030895087182</v>
      </c>
      <c r="U91" t="s">
        <v>295</v>
      </c>
      <c r="V91" t="s">
        <v>244</v>
      </c>
      <c r="W91" t="s">
        <v>317</v>
      </c>
      <c r="X91" s="48" t="s">
        <v>493</v>
      </c>
      <c r="Y91" s="41"/>
    </row>
    <row r="92" spans="1:25" ht="15" x14ac:dyDescent="0.25">
      <c r="A92">
        <v>2.4700000000000002</v>
      </c>
      <c r="B92">
        <v>1.56</v>
      </c>
      <c r="C92" s="29">
        <f t="shared" si="17"/>
        <v>4.5883940620782715E-2</v>
      </c>
      <c r="D92" s="30">
        <f>IF(OR($A92="",$B92=""),"",A92*'MPTO_working_2-way'!$G91)</f>
        <v>2.5833333333333335</v>
      </c>
      <c r="E92" s="32">
        <f>IF(OR($A92="",$B92=""),"",B92*'MPTO_working_2-way'!$G91)</f>
        <v>1.631578947368421</v>
      </c>
      <c r="F92" s="30">
        <f>IF(OR($A92="",$B92=""),"",'MPTO_working_2-way'!D91)</f>
        <v>2.6183745583038869</v>
      </c>
      <c r="G92" s="32">
        <f>IF(OR($A92="",$B92=""),"",'MPTO_working_2-way'!E91)</f>
        <v>1.6179039301310043</v>
      </c>
      <c r="H92" s="30">
        <f>IF(OR($A92="",$B92=""),"",'OddsRatio_working_2-way'!M91)</f>
        <v>2.6201851746019651</v>
      </c>
      <c r="I92" s="30">
        <f>IF(OR($A92="",$B92=""),"",'OddsRatio_working_2-way'!N91)</f>
        <v>1.6172133998483678</v>
      </c>
      <c r="J92" s="30">
        <f>IF('Log_working_2-way'!$D91="","",A92^('Log_working_2-way'!$D91))</f>
        <v>2.6367991566660174</v>
      </c>
      <c r="K92" s="32">
        <f>IF('Log_working_2-way'!$D91="","",B92^('Log_working_2-way'!$D91))</f>
        <v>1.6109485063736875</v>
      </c>
      <c r="L92" s="37">
        <f t="shared" si="18"/>
        <v>0.38709677419354838</v>
      </c>
      <c r="M92" s="37">
        <f t="shared" si="19"/>
        <v>0.61290322580645162</v>
      </c>
      <c r="N92" s="38">
        <v>189</v>
      </c>
      <c r="O92" s="38">
        <f t="shared" si="20"/>
        <v>112.48178137651823</v>
      </c>
      <c r="P92" s="38">
        <f t="shared" si="21"/>
        <v>67.846153846153854</v>
      </c>
      <c r="Q92" s="38">
        <f t="shared" si="22"/>
        <v>121.15384615384615</v>
      </c>
      <c r="R92" s="38">
        <f t="shared" si="23"/>
        <v>76.518218623481786</v>
      </c>
      <c r="S92" s="39">
        <f t="shared" si="24"/>
        <v>-8.6720647773279183</v>
      </c>
      <c r="T92" s="39">
        <f t="shared" si="25"/>
        <v>-8.6720647773279325</v>
      </c>
      <c r="U92" t="s">
        <v>363</v>
      </c>
      <c r="V92" t="s">
        <v>252</v>
      </c>
      <c r="W92" t="s">
        <v>321</v>
      </c>
      <c r="X92" s="48" t="s">
        <v>493</v>
      </c>
      <c r="Y92" s="41"/>
    </row>
    <row r="93" spans="1:25" ht="15" x14ac:dyDescent="0.25">
      <c r="A93">
        <v>1.64</v>
      </c>
      <c r="B93">
        <v>2.39</v>
      </c>
      <c r="C93" s="29">
        <f t="shared" si="17"/>
        <v>2.8166139401979873E-2</v>
      </c>
      <c r="D93" s="30">
        <f>IF(OR($A93="",$B93=""),"",A93*'MPTO_working_2-way'!$G92)</f>
        <v>1.6861924686192469</v>
      </c>
      <c r="E93" s="32">
        <f>IF(OR($A93="",$B93=""),"",B93*'MPTO_working_2-way'!$G92)</f>
        <v>2.4573170731707319</v>
      </c>
      <c r="F93" s="30">
        <f>IF(OR($A93="",$B93=""),"",'MPTO_working_2-way'!D92)</f>
        <v>1.6787733424704472</v>
      </c>
      <c r="G93" s="32">
        <f>IF(OR($A93="",$B93=""),"",'MPTO_working_2-way'!E92)</f>
        <v>2.4732458354366487</v>
      </c>
      <c r="H93" s="30">
        <f>IF(OR($A93="",$B93=""),"",'OddsRatio_working_2-way'!M92)</f>
        <v>1.6785511437439771</v>
      </c>
      <c r="I93" s="30">
        <f>IF(OR($A93="",$B93=""),"",'OddsRatio_working_2-way'!N92)</f>
        <v>2.4737282653189494</v>
      </c>
      <c r="J93" s="30">
        <f>IF('Log_working_2-way'!$D92="","",A93^('Log_working_2-way'!$D92))</f>
        <v>1.6751910363664311</v>
      </c>
      <c r="K93" s="32">
        <f>IF('Log_working_2-way'!$D92="","",B93^('Log_working_2-way'!$D92))</f>
        <v>2.4810623159062106</v>
      </c>
      <c r="L93" s="37">
        <f t="shared" si="18"/>
        <v>0.59305210918114148</v>
      </c>
      <c r="M93" s="37">
        <f t="shared" si="19"/>
        <v>0.40694789081885852</v>
      </c>
      <c r="N93" s="38">
        <v>190</v>
      </c>
      <c r="O93" s="38">
        <f t="shared" si="20"/>
        <v>74.146341463414615</v>
      </c>
      <c r="P93" s="38">
        <f t="shared" si="21"/>
        <v>110.50209205020921</v>
      </c>
      <c r="Q93" s="38">
        <f t="shared" si="22"/>
        <v>79.497907949790786</v>
      </c>
      <c r="R93" s="38">
        <f t="shared" si="23"/>
        <v>115.85365853658536</v>
      </c>
      <c r="S93" s="39">
        <f t="shared" si="24"/>
        <v>-5.3515664863761714</v>
      </c>
      <c r="T93" s="39">
        <f t="shared" si="25"/>
        <v>-5.351566486376143</v>
      </c>
      <c r="U93" t="s">
        <v>448</v>
      </c>
      <c r="V93" t="s">
        <v>450</v>
      </c>
      <c r="W93" t="s">
        <v>454</v>
      </c>
      <c r="X93" s="48" t="s">
        <v>493</v>
      </c>
      <c r="Y93" s="41"/>
    </row>
    <row r="94" spans="1:25" ht="15" x14ac:dyDescent="0.25">
      <c r="A94">
        <v>1.77</v>
      </c>
      <c r="B94">
        <v>2.15</v>
      </c>
      <c r="C94" s="29">
        <f t="shared" si="17"/>
        <v>3.0088030482196881E-2</v>
      </c>
      <c r="D94" s="30">
        <f>IF(OR($A94="",$B94=""),"",A94*'MPTO_working_2-way'!$G93)</f>
        <v>1.8232558139534885</v>
      </c>
      <c r="E94" s="32">
        <f>IF(OR($A94="",$B94=""),"",B94*'MPTO_working_2-way'!$G93)</f>
        <v>2.2146892655367232</v>
      </c>
      <c r="F94" s="30">
        <f>IF(OR($A94="",$B94=""),"",'MPTO_working_2-way'!D93)</f>
        <v>1.8184207382630511</v>
      </c>
      <c r="G94" s="32">
        <f>IF(OR($A94="",$B94=""),"",'MPTO_working_2-way'!E93)</f>
        <v>2.2218654211064077</v>
      </c>
      <c r="H94" s="30">
        <f>IF(OR($A94="",$B94=""),"",'OddsRatio_working_2-way'!M93)</f>
        <v>1.8182696483380676</v>
      </c>
      <c r="I94" s="30">
        <f>IF(OR($A94="",$B94=""),"",'OddsRatio_working_2-way'!N93)</f>
        <v>2.2220910332321786</v>
      </c>
      <c r="J94" s="30">
        <f>IF('Log_working_2-way'!$D93="","",A94^('Log_working_2-way'!$D93))</f>
        <v>1.8160802382138392</v>
      </c>
      <c r="K94" s="32">
        <f>IF('Log_working_2-way'!$D93="","",B94^('Log_working_2-way'!$D93))</f>
        <v>2.2253697040730782</v>
      </c>
      <c r="L94" s="37">
        <f t="shared" si="18"/>
        <v>0.54846938775510201</v>
      </c>
      <c r="M94" s="37">
        <f t="shared" si="19"/>
        <v>0.45153061224489793</v>
      </c>
      <c r="N94" s="38">
        <v>191</v>
      </c>
      <c r="O94" s="38">
        <f t="shared" si="20"/>
        <v>83.090395480225993</v>
      </c>
      <c r="P94" s="38">
        <f t="shared" si="21"/>
        <v>102.16279069767441</v>
      </c>
      <c r="Q94" s="38">
        <f t="shared" si="22"/>
        <v>88.837209302325576</v>
      </c>
      <c r="R94" s="38">
        <f t="shared" si="23"/>
        <v>107.90960451977401</v>
      </c>
      <c r="S94" s="39">
        <f t="shared" si="24"/>
        <v>-5.7468138220995826</v>
      </c>
      <c r="T94" s="39">
        <f t="shared" si="25"/>
        <v>-5.7468138220995968</v>
      </c>
      <c r="U94" t="s">
        <v>394</v>
      </c>
      <c r="V94" t="s">
        <v>401</v>
      </c>
      <c r="W94" t="s">
        <v>454</v>
      </c>
      <c r="X94" s="48" t="s">
        <v>493</v>
      </c>
      <c r="Y94" s="41"/>
    </row>
    <row r="95" spans="1:25" ht="15" x14ac:dyDescent="0.25">
      <c r="A95">
        <v>2.0499999999999998</v>
      </c>
      <c r="B95">
        <v>1.86</v>
      </c>
      <c r="C95" s="29">
        <f t="shared" si="17"/>
        <v>2.5439286650930981E-2</v>
      </c>
      <c r="D95" s="30">
        <f>IF(OR($A95="",$B95=""),"",A95*'MPTO_working_2-way'!$G94)</f>
        <v>2.1021505376344085</v>
      </c>
      <c r="E95" s="32">
        <f>IF(OR($A95="",$B95=""),"",B95*'MPTO_working_2-way'!$G94)</f>
        <v>1.9073170731707316</v>
      </c>
      <c r="F95" s="30">
        <f>IF(OR($A95="",$B95=""),"",'MPTO_working_2-way'!D94)</f>
        <v>2.1048854540436102</v>
      </c>
      <c r="G95" s="32">
        <f>IF(OR($A95="",$B95=""),"",'MPTO_working_2-way'!E94)</f>
        <v>1.905071196602548</v>
      </c>
      <c r="H95" s="30">
        <f>IF(OR($A95="",$B95=""),"",'OddsRatio_working_2-way'!M94)</f>
        <v>2.1049571179725204</v>
      </c>
      <c r="I95" s="30">
        <f>IF(OR($A95="",$B95=""),"",'OddsRatio_working_2-way'!N94)</f>
        <v>1.9050124966251125</v>
      </c>
      <c r="J95" s="30">
        <f>IF('Log_working_2-way'!$D94="","",A95^('Log_working_2-way'!$D94))</f>
        <v>2.1061965618695773</v>
      </c>
      <c r="K95" s="32">
        <f>IF('Log_working_2-way'!$D94="","",B95^('Log_working_2-way'!$D94))</f>
        <v>1.9039984704977753</v>
      </c>
      <c r="L95" s="37">
        <f t="shared" si="18"/>
        <v>0.47570332480818417</v>
      </c>
      <c r="M95" s="37">
        <f t="shared" si="19"/>
        <v>0.52429667519181589</v>
      </c>
      <c r="N95" s="38">
        <v>192</v>
      </c>
      <c r="O95" s="38">
        <f t="shared" si="20"/>
        <v>98.341463414634134</v>
      </c>
      <c r="P95" s="38">
        <f t="shared" si="21"/>
        <v>88.774193548387089</v>
      </c>
      <c r="Q95" s="38">
        <f t="shared" si="22"/>
        <v>103.2258064516129</v>
      </c>
      <c r="R95" s="38">
        <f t="shared" si="23"/>
        <v>93.658536585365866</v>
      </c>
      <c r="S95" s="39">
        <f t="shared" si="24"/>
        <v>-4.8843430369787626</v>
      </c>
      <c r="T95" s="39">
        <f t="shared" si="25"/>
        <v>-4.8843430369787768</v>
      </c>
      <c r="U95" t="s">
        <v>395</v>
      </c>
      <c r="V95" t="s">
        <v>396</v>
      </c>
      <c r="W95" t="s">
        <v>454</v>
      </c>
      <c r="X95" s="48" t="s">
        <v>493</v>
      </c>
      <c r="Y95" s="41"/>
    </row>
    <row r="96" spans="1:25" ht="15" x14ac:dyDescent="0.25">
      <c r="A96">
        <v>2.0499999999999998</v>
      </c>
      <c r="B96">
        <v>1.85</v>
      </c>
      <c r="C96" s="29">
        <f t="shared" si="17"/>
        <v>2.8345418589321048E-2</v>
      </c>
      <c r="D96" s="30">
        <f>IF(OR($A96="",$B96=""),"",A96*'MPTO_working_2-way'!$G95)</f>
        <v>2.1081081081081079</v>
      </c>
      <c r="E96" s="32">
        <f>IF(OR($A96="",$B96=""),"",B96*'MPTO_working_2-way'!$G95)</f>
        <v>1.902439024390244</v>
      </c>
      <c r="F96" s="30">
        <f>IF(OR($A96="",$B96=""),"",'MPTO_working_2-way'!D95)</f>
        <v>2.1113430758524703</v>
      </c>
      <c r="G96" s="32">
        <f>IF(OR($A96="",$B96=""),"",'MPTO_working_2-way'!E95)</f>
        <v>1.8998121477770822</v>
      </c>
      <c r="H96" s="30">
        <f>IF(OR($A96="",$B96=""),"",'OddsRatio_working_2-way'!M95)</f>
        <v>2.1114378604524222</v>
      </c>
      <c r="I96" s="30">
        <f>IF(OR($A96="",$B96=""),"",'OddsRatio_working_2-way'!N95)</f>
        <v>1.8997354108424378</v>
      </c>
      <c r="J96" s="30">
        <f>IF('Log_working_2-way'!$D95="","",A96^('Log_working_2-way'!$D95))</f>
        <v>2.1129081281913611</v>
      </c>
      <c r="K96" s="32">
        <f>IF('Log_working_2-way'!$D95="","",B96^('Log_working_2-way'!$D95))</f>
        <v>1.8985467665018629</v>
      </c>
      <c r="L96" s="37">
        <f t="shared" si="18"/>
        <v>0.47435897435897439</v>
      </c>
      <c r="M96" s="37">
        <f t="shared" si="19"/>
        <v>0.52564102564102555</v>
      </c>
      <c r="N96" s="38">
        <v>193</v>
      </c>
      <c r="O96" s="38">
        <f t="shared" si="20"/>
        <v>98.853658536585357</v>
      </c>
      <c r="P96" s="38">
        <f t="shared" si="21"/>
        <v>88.675675675675663</v>
      </c>
      <c r="Q96" s="38">
        <f t="shared" si="22"/>
        <v>104.32432432432431</v>
      </c>
      <c r="R96" s="38">
        <f t="shared" si="23"/>
        <v>94.146341463414643</v>
      </c>
      <c r="S96" s="39">
        <f t="shared" si="24"/>
        <v>-5.4706657877389517</v>
      </c>
      <c r="T96" s="39">
        <f t="shared" si="25"/>
        <v>-5.4706657877389802</v>
      </c>
      <c r="U96" t="s">
        <v>429</v>
      </c>
      <c r="V96" t="s">
        <v>428</v>
      </c>
      <c r="W96" t="s">
        <v>451</v>
      </c>
      <c r="X96" s="48" t="s">
        <v>493</v>
      </c>
      <c r="Y96" s="41"/>
    </row>
    <row r="97" spans="1:25" ht="15" x14ac:dyDescent="0.25">
      <c r="A97">
        <v>2.0499999999999998</v>
      </c>
      <c r="B97">
        <v>1.85</v>
      </c>
      <c r="C97" s="29">
        <f t="shared" si="17"/>
        <v>2.8345418589321048E-2</v>
      </c>
      <c r="D97" s="30">
        <f>IF(OR($A97="",$B97=""),"",A97*'MPTO_working_2-way'!$G96)</f>
        <v>2.1081081081081079</v>
      </c>
      <c r="E97" s="32">
        <f>IF(OR($A97="",$B97=""),"",B97*'MPTO_working_2-way'!$G96)</f>
        <v>1.902439024390244</v>
      </c>
      <c r="F97" s="30">
        <f>IF(OR($A97="",$B97=""),"",'MPTO_working_2-way'!D96)</f>
        <v>2.1113430758524703</v>
      </c>
      <c r="G97" s="32">
        <f>IF(OR($A97="",$B97=""),"",'MPTO_working_2-way'!E96)</f>
        <v>1.8998121477770822</v>
      </c>
      <c r="H97" s="30">
        <f>IF(OR($A97="",$B97=""),"",'OddsRatio_working_2-way'!M96)</f>
        <v>2.1114378604524222</v>
      </c>
      <c r="I97" s="30">
        <f>IF(OR($A97="",$B97=""),"",'OddsRatio_working_2-way'!N96)</f>
        <v>1.8997354108424378</v>
      </c>
      <c r="J97" s="30">
        <f>IF('Log_working_2-way'!$D96="","",A97^('Log_working_2-way'!$D96))</f>
        <v>2.1129081281913611</v>
      </c>
      <c r="K97" s="32">
        <f>IF('Log_working_2-way'!$D96="","",B97^('Log_working_2-way'!$D96))</f>
        <v>1.8985467665018629</v>
      </c>
      <c r="L97" s="37">
        <f t="shared" si="18"/>
        <v>0.47435897435897439</v>
      </c>
      <c r="M97" s="37">
        <f t="shared" si="19"/>
        <v>0.52564102564102555</v>
      </c>
      <c r="N97" s="38">
        <v>194</v>
      </c>
      <c r="O97" s="38">
        <f t="shared" si="20"/>
        <v>99.365853658536594</v>
      </c>
      <c r="P97" s="38">
        <f t="shared" si="21"/>
        <v>89.135135135135144</v>
      </c>
      <c r="Q97" s="38">
        <f t="shared" si="22"/>
        <v>104.86486486486486</v>
      </c>
      <c r="R97" s="38">
        <f t="shared" si="23"/>
        <v>94.634146341463421</v>
      </c>
      <c r="S97" s="39">
        <f t="shared" si="24"/>
        <v>-5.4990112063282623</v>
      </c>
      <c r="T97" s="39">
        <f t="shared" si="25"/>
        <v>-5.4990112063282766</v>
      </c>
      <c r="U97" t="s">
        <v>404</v>
      </c>
      <c r="V97" t="s">
        <v>434</v>
      </c>
      <c r="W97" t="s">
        <v>451</v>
      </c>
      <c r="X97" s="48" t="s">
        <v>493</v>
      </c>
      <c r="Y97" s="41"/>
    </row>
    <row r="98" spans="1:25" ht="15" x14ac:dyDescent="0.25">
      <c r="A98">
        <v>2.12</v>
      </c>
      <c r="B98">
        <v>1.78</v>
      </c>
      <c r="C98" s="29">
        <f t="shared" si="17"/>
        <v>3.3495866016535869E-2</v>
      </c>
      <c r="D98" s="30">
        <f>IF(OR($A98="",$B98=""),"",A98*'MPTO_working_2-way'!$G97)</f>
        <v>2.191011235955056</v>
      </c>
      <c r="E98" s="32">
        <f>IF(OR($A98="",$B98=""),"",B98*'MPTO_working_2-way'!$G97)</f>
        <v>1.8396226415094339</v>
      </c>
      <c r="F98" s="30">
        <f>IF(OR($A98="",$B98=""),"",'MPTO_working_2-way'!D97)</f>
        <v>2.1980428704566637</v>
      </c>
      <c r="G98" s="32">
        <f>IF(OR($A98="",$B98=""),"",'MPTO_working_2-way'!E97)</f>
        <v>1.8346946713341112</v>
      </c>
      <c r="H98" s="30">
        <f>IF(OR($A98="",$B98=""),"",'OddsRatio_working_2-way'!M97)</f>
        <v>2.1982893790305562</v>
      </c>
      <c r="I98" s="30">
        <f>IF(OR($A98="",$B98=""),"",'OddsRatio_working_2-way'!N97)</f>
        <v>1.83452296039628</v>
      </c>
      <c r="J98" s="30">
        <f>IF('Log_working_2-way'!$D97="","",A98^('Log_working_2-way'!$D97))</f>
        <v>2.2015102621380289</v>
      </c>
      <c r="K98" s="32">
        <f>IF('Log_working_2-way'!$D97="","",B98^('Log_working_2-way'!$D97))</f>
        <v>1.8322858584832242</v>
      </c>
      <c r="L98" s="37">
        <f t="shared" si="18"/>
        <v>0.45641025641025645</v>
      </c>
      <c r="M98" s="37">
        <f t="shared" si="19"/>
        <v>0.54358974358974366</v>
      </c>
      <c r="N98" s="38">
        <v>195</v>
      </c>
      <c r="O98" s="38">
        <f t="shared" si="20"/>
        <v>103.01886792452831</v>
      </c>
      <c r="P98" s="38">
        <f t="shared" si="21"/>
        <v>85.449438202247208</v>
      </c>
      <c r="Q98" s="38">
        <f t="shared" si="22"/>
        <v>109.55056179775282</v>
      </c>
      <c r="R98" s="38">
        <f t="shared" si="23"/>
        <v>91.981132075471692</v>
      </c>
      <c r="S98" s="39">
        <f t="shared" si="24"/>
        <v>-6.531693873224512</v>
      </c>
      <c r="T98" s="39">
        <f t="shared" si="25"/>
        <v>-6.5316938732244836</v>
      </c>
      <c r="U98" t="s">
        <v>436</v>
      </c>
      <c r="V98" t="s">
        <v>431</v>
      </c>
      <c r="W98" t="s">
        <v>451</v>
      </c>
      <c r="X98" s="48" t="s">
        <v>493</v>
      </c>
      <c r="Y98" s="41"/>
    </row>
    <row r="99" spans="1:25" ht="15" x14ac:dyDescent="0.25">
      <c r="A99">
        <v>2.14</v>
      </c>
      <c r="B99">
        <v>1.77</v>
      </c>
      <c r="C99" s="29">
        <f t="shared" si="17"/>
        <v>3.2261471038597556E-2</v>
      </c>
      <c r="D99" s="30">
        <f>IF(OR($A99="",$B99=""),"",A99*'MPTO_working_2-way'!$G98)</f>
        <v>2.2090395480225991</v>
      </c>
      <c r="E99" s="32">
        <f>IF(OR($A99="",$B99=""),"",B99*'MPTO_working_2-way'!$G98)</f>
        <v>1.8271028037383177</v>
      </c>
      <c r="F99" s="30">
        <f>IF(OR($A99="",$B99=""),"",'MPTO_working_2-way'!D98)</f>
        <v>2.216513546725964</v>
      </c>
      <c r="G99" s="32">
        <f>IF(OR($A99="",$B99=""),"",'MPTO_working_2-way'!E98)</f>
        <v>1.822021261243927</v>
      </c>
      <c r="H99" s="30">
        <f>IF(OR($A99="",$B99=""),"",'OddsRatio_working_2-way'!M98)</f>
        <v>2.2167659925061516</v>
      </c>
      <c r="I99" s="30">
        <f>IF(OR($A99="",$B99=""),"",'OddsRatio_working_2-way'!N98)</f>
        <v>1.8218507142366114</v>
      </c>
      <c r="J99" s="30">
        <f>IF('Log_working_2-way'!$D98="","",A99^('Log_working_2-way'!$D98))</f>
        <v>2.2201875884465903</v>
      </c>
      <c r="K99" s="32">
        <f>IF('Log_working_2-way'!$D98="","",B99^('Log_working_2-way'!$D98))</f>
        <v>1.8195461168991689</v>
      </c>
      <c r="L99" s="37">
        <f t="shared" si="18"/>
        <v>0.45268542199488487</v>
      </c>
      <c r="M99" s="37">
        <f t="shared" si="19"/>
        <v>0.54731457800511507</v>
      </c>
      <c r="N99" s="38">
        <v>196</v>
      </c>
      <c r="O99" s="38">
        <f t="shared" si="20"/>
        <v>104.41121495327103</v>
      </c>
      <c r="P99" s="38">
        <f t="shared" si="21"/>
        <v>85.265536723163848</v>
      </c>
      <c r="Q99" s="38">
        <f t="shared" si="22"/>
        <v>110.73446327683617</v>
      </c>
      <c r="R99" s="38">
        <f t="shared" si="23"/>
        <v>91.588785046728972</v>
      </c>
      <c r="S99" s="39">
        <f t="shared" si="24"/>
        <v>-6.3232483235651387</v>
      </c>
      <c r="T99" s="39">
        <f t="shared" si="25"/>
        <v>-6.3232483235651245</v>
      </c>
      <c r="U99" t="s">
        <v>426</v>
      </c>
      <c r="V99" t="s">
        <v>402</v>
      </c>
      <c r="W99" t="s">
        <v>451</v>
      </c>
      <c r="X99" s="48" t="s">
        <v>493</v>
      </c>
      <c r="Y99" s="41"/>
    </row>
    <row r="100" spans="1:25" ht="15" x14ac:dyDescent="0.25">
      <c r="A100">
        <v>2.2000000000000002</v>
      </c>
      <c r="B100">
        <v>1.72</v>
      </c>
      <c r="C100" s="29">
        <f t="shared" si="17"/>
        <v>3.5940803382663811E-2</v>
      </c>
      <c r="D100" s="30">
        <f>IF(OR($A100="",$B100=""),"",A100*'MPTO_working_2-way'!$G99)</f>
        <v>2.2790697674418605</v>
      </c>
      <c r="E100" s="32">
        <f>IF(OR($A100="",$B100=""),"",B100*'MPTO_working_2-way'!$G99)</f>
        <v>1.7818181818181817</v>
      </c>
      <c r="F100" s="30">
        <f>IF(OR($A100="",$B100=""),"",'MPTO_working_2-way'!D99)</f>
        <v>2.2905569007263922</v>
      </c>
      <c r="G100" s="32">
        <f>IF(OR($A100="",$B100=""),"",'MPTO_working_2-way'!E99)</f>
        <v>1.7748592870544089</v>
      </c>
      <c r="H100" s="30">
        <f>IF(OR($A100="",$B100=""),"",'OddsRatio_working_2-way'!M99)</f>
        <v>2.2909944487358058</v>
      </c>
      <c r="I100" s="30">
        <f>IF(OR($A100="",$B100=""),"",'OddsRatio_working_2-way'!N99)</f>
        <v>1.7745966692414832</v>
      </c>
      <c r="J100" s="30">
        <f>IF('Log_working_2-way'!$D99="","",A100^('Log_working_2-way'!$D99))</f>
        <v>2.2962889076273294</v>
      </c>
      <c r="K100" s="32">
        <f>IF('Log_working_2-way'!$D99="","",B100^('Log_working_2-way'!$D99))</f>
        <v>1.7714329684655428</v>
      </c>
      <c r="L100" s="37">
        <f t="shared" si="18"/>
        <v>0.43877551020408162</v>
      </c>
      <c r="M100" s="37">
        <f t="shared" si="19"/>
        <v>0.56122448979591844</v>
      </c>
      <c r="N100" s="38">
        <v>197</v>
      </c>
      <c r="O100" s="38">
        <f t="shared" si="20"/>
        <v>107.45454545454547</v>
      </c>
      <c r="P100" s="38">
        <f t="shared" si="21"/>
        <v>82.465116279069761</v>
      </c>
      <c r="Q100" s="38">
        <f t="shared" si="22"/>
        <v>114.53488372093024</v>
      </c>
      <c r="R100" s="38">
        <f t="shared" si="23"/>
        <v>89.545454545454547</v>
      </c>
      <c r="S100" s="39">
        <f t="shared" si="24"/>
        <v>-7.0803382663847714</v>
      </c>
      <c r="T100" s="39">
        <f t="shared" si="25"/>
        <v>-7.0803382663847856</v>
      </c>
      <c r="U100" t="s">
        <v>425</v>
      </c>
      <c r="V100" t="s">
        <v>378</v>
      </c>
      <c r="W100" t="s">
        <v>451</v>
      </c>
      <c r="X100" s="48" t="s">
        <v>493</v>
      </c>
      <c r="Y100" s="41"/>
    </row>
    <row r="101" spans="1:25" s="35" customFormat="1" ht="15" x14ac:dyDescent="0.25">
      <c r="A101">
        <v>2.04</v>
      </c>
      <c r="B101">
        <v>1.85</v>
      </c>
      <c r="C101" s="29">
        <f t="shared" si="17"/>
        <v>3.0736618971912932E-2</v>
      </c>
      <c r="D101" s="30">
        <f>IF(OR($A101="",$B101=""),"",A101*'MPTO_working_2-way'!$G100)</f>
        <v>2.1027027027027025</v>
      </c>
      <c r="E101" s="32">
        <f>IF(OR($A101="",$B101=""),"",B101*'MPTO_working_2-way'!$G100)</f>
        <v>1.9068627450980391</v>
      </c>
      <c r="F101" s="30">
        <f>IF(OR($A101="",$B101=""),"",'MPTO_working_2-way'!D100)</f>
        <v>2.1060267857142851</v>
      </c>
      <c r="G101" s="32">
        <f>IF(OR($A101="",$B101=""),"",'MPTO_working_2-way'!E100)</f>
        <v>1.9041372351160444</v>
      </c>
      <c r="H101" s="30">
        <f>IF(OR($A101="",$B101=""),"",'OddsRatio_working_2-way'!M100)</f>
        <v>2.1061326375099441</v>
      </c>
      <c r="I101" s="30">
        <f>IF(OR($A101="",$B101=""),"",'OddsRatio_working_2-way'!N100)</f>
        <v>1.904050713349474</v>
      </c>
      <c r="J101" s="30">
        <f>IF('Log_working_2-way'!$D100="","",A101^('Log_working_2-way'!$D100))</f>
        <v>2.1076465292124213</v>
      </c>
      <c r="K101" s="32">
        <f>IF('Log_working_2-way'!$D100="","",B101^('Log_working_2-way'!$D100))</f>
        <v>1.9028150891340896</v>
      </c>
      <c r="L101" s="37">
        <f t="shared" si="18"/>
        <v>0.47557840616966585</v>
      </c>
      <c r="M101" s="37">
        <f t="shared" si="19"/>
        <v>0.52442159383033427</v>
      </c>
      <c r="N101" s="38">
        <v>198</v>
      </c>
      <c r="O101" s="38">
        <f t="shared" si="20"/>
        <v>100.94117647058823</v>
      </c>
      <c r="P101" s="38">
        <f t="shared" si="21"/>
        <v>90.972972972972968</v>
      </c>
      <c r="Q101" s="38">
        <f t="shared" si="22"/>
        <v>107.02702702702702</v>
      </c>
      <c r="R101" s="38">
        <f t="shared" si="23"/>
        <v>97.058823529411754</v>
      </c>
      <c r="S101" s="39">
        <f t="shared" si="24"/>
        <v>-6.0858505564387855</v>
      </c>
      <c r="T101" s="39">
        <f t="shared" si="25"/>
        <v>-6.0858505564387855</v>
      </c>
      <c r="U101" t="s">
        <v>430</v>
      </c>
      <c r="V101" t="s">
        <v>435</v>
      </c>
      <c r="W101" t="s">
        <v>451</v>
      </c>
      <c r="X101" s="48" t="s">
        <v>493</v>
      </c>
      <c r="Y101" s="41"/>
    </row>
    <row r="102" spans="1:25" ht="15" x14ac:dyDescent="0.25">
      <c r="A102">
        <v>1.66</v>
      </c>
      <c r="B102">
        <v>2.3199999999999998</v>
      </c>
      <c r="C102" s="29">
        <f t="shared" si="17"/>
        <v>3.3444121312837582E-2</v>
      </c>
      <c r="D102" s="30">
        <f>IF(OR($A102="",$B102=""),"",A102*'MPTO_working_2-way'!$G101)</f>
        <v>1.7155172413793103</v>
      </c>
      <c r="E102" s="32">
        <f>IF(OR($A102="",$B102=""),"",B102*'MPTO_working_2-way'!$G101)</f>
        <v>2.3975903614457832</v>
      </c>
      <c r="F102" s="30">
        <f>IF(OR($A102="",$B102=""),"",'MPTO_working_2-way'!D101)</f>
        <v>1.707394928178755</v>
      </c>
      <c r="G102" s="32">
        <f>IF(OR($A102="",$B102=""),"",'MPTO_working_2-way'!E101)</f>
        <v>2.4136375031336175</v>
      </c>
      <c r="H102" s="30">
        <f>IF(OR($A102="",$B102=""),"",'OddsRatio_working_2-way'!M101)</f>
        <v>1.7071067811865479</v>
      </c>
      <c r="I102" s="30">
        <f>IF(OR($A102="",$B102=""),"",'OddsRatio_working_2-way'!N101)</f>
        <v>2.4142135623730954</v>
      </c>
      <c r="J102" s="30">
        <f>IF('Log_working_2-way'!$D101="","",A102^('Log_working_2-way'!$D101))</f>
        <v>1.7034185347793582</v>
      </c>
      <c r="K102" s="32">
        <f>IF('Log_working_2-way'!$D101="","",B102^('Log_working_2-way'!$D101))</f>
        <v>2.4216287324780335</v>
      </c>
      <c r="L102" s="37">
        <f t="shared" si="18"/>
        <v>0.58291457286432158</v>
      </c>
      <c r="M102" s="37">
        <f t="shared" si="19"/>
        <v>0.41708542713567837</v>
      </c>
      <c r="N102" s="38">
        <v>199</v>
      </c>
      <c r="O102" s="38">
        <f t="shared" si="20"/>
        <v>79.120481927710841</v>
      </c>
      <c r="P102" s="38">
        <f t="shared" si="21"/>
        <v>113.22413793103446</v>
      </c>
      <c r="Q102" s="38">
        <f t="shared" si="22"/>
        <v>85.775862068965523</v>
      </c>
      <c r="R102" s="38">
        <f t="shared" si="23"/>
        <v>119.87951807228917</v>
      </c>
      <c r="S102" s="39">
        <f t="shared" si="24"/>
        <v>-6.6553801412546818</v>
      </c>
      <c r="T102" s="39">
        <f t="shared" si="25"/>
        <v>-6.6553801412547102</v>
      </c>
      <c r="U102" t="s">
        <v>305</v>
      </c>
      <c r="V102" t="s">
        <v>304</v>
      </c>
      <c r="W102" t="s">
        <v>322</v>
      </c>
      <c r="X102" s="48" t="s">
        <v>493</v>
      </c>
      <c r="Y102" s="41"/>
    </row>
    <row r="103" spans="1:25" ht="15" x14ac:dyDescent="0.25">
      <c r="A103">
        <v>1.24</v>
      </c>
      <c r="B103">
        <v>4.17</v>
      </c>
      <c r="C103" s="29">
        <f t="shared" si="17"/>
        <v>4.6259766380444045E-2</v>
      </c>
      <c r="D103" s="30">
        <f>IF(OR($A103="",$B103=""),"",A103*'MPTO_working_2-way'!$G102)</f>
        <v>1.2973621103117505</v>
      </c>
      <c r="E103" s="32">
        <f>IF(OR($A103="",$B103=""),"",B103*'MPTO_working_2-way'!$G102)</f>
        <v>4.362903225806452</v>
      </c>
      <c r="F103" s="30">
        <f>IF(OR($A103="",$B103=""),"",'MPTO_working_2-way'!D102)</f>
        <v>1.2766146553426823</v>
      </c>
      <c r="G103" s="32">
        <f>IF(OR($A103="",$B103=""),"",'MPTO_working_2-way'!E102)</f>
        <v>4.6151374509103888</v>
      </c>
      <c r="H103" s="30">
        <f>IF(OR($A103="",$B103=""),"",'OddsRatio_working_2-way'!M102)</f>
        <v>1.2751541007868328</v>
      </c>
      <c r="I103" s="30">
        <f>IF(OR($A103="",$B103=""),"",'OddsRatio_working_2-way'!N102)</f>
        <v>4.6343270812260879</v>
      </c>
      <c r="J103" s="30">
        <f>IF('Log_working_2-way'!$D102="","",A103^('Log_working_2-way'!$D102))</f>
        <v>1.2653259149187901</v>
      </c>
      <c r="K103" s="32">
        <f>IF('Log_working_2-way'!$D102="","",B103^('Log_working_2-way'!$D102))</f>
        <v>4.7689495961474986</v>
      </c>
      <c r="L103" s="37">
        <f t="shared" si="18"/>
        <v>0.77079482439926073</v>
      </c>
      <c r="M103" s="37">
        <f t="shared" si="19"/>
        <v>0.22920517560073936</v>
      </c>
      <c r="N103" s="38">
        <v>200</v>
      </c>
      <c r="O103" s="38">
        <f t="shared" si="20"/>
        <v>38.70967741935484</v>
      </c>
      <c r="P103" s="38">
        <f t="shared" si="21"/>
        <v>152.03836930455637</v>
      </c>
      <c r="Q103" s="38">
        <f t="shared" si="22"/>
        <v>47.961630695443645</v>
      </c>
      <c r="R103" s="38">
        <f t="shared" si="23"/>
        <v>161.29032258064518</v>
      </c>
      <c r="S103" s="39">
        <f t="shared" si="24"/>
        <v>-9.2519532760888055</v>
      </c>
      <c r="T103" s="39">
        <f t="shared" si="25"/>
        <v>-9.2519532760888126</v>
      </c>
      <c r="U103" t="s">
        <v>307</v>
      </c>
      <c r="V103" t="s">
        <v>266</v>
      </c>
      <c r="W103" t="s">
        <v>322</v>
      </c>
      <c r="X103" s="48" t="s">
        <v>493</v>
      </c>
      <c r="Y103" s="41"/>
    </row>
    <row r="104" spans="1:25" ht="15" x14ac:dyDescent="0.25">
      <c r="A104">
        <v>1.61</v>
      </c>
      <c r="B104">
        <v>2.42</v>
      </c>
      <c r="C104" s="29">
        <f t="shared" si="17"/>
        <v>3.4341152918228035E-2</v>
      </c>
      <c r="D104" s="30">
        <f>IF(OR($A104="",$B104=""),"",A104*'MPTO_working_2-way'!$G103)</f>
        <v>1.6652892561983472</v>
      </c>
      <c r="E104" s="32">
        <f>IF(OR($A104="",$B104=""),"",B104*'MPTO_working_2-way'!$G103)</f>
        <v>2.5031055900621118</v>
      </c>
      <c r="F104" s="30">
        <f>IF(OR($A104="",$B104=""),"",'MPTO_working_2-way'!D103)</f>
        <v>1.655773235306617</v>
      </c>
      <c r="G104" s="32">
        <f>IF(OR($A104="",$B104=""),"",'MPTO_working_2-way'!E103)</f>
        <v>2.5249173741170372</v>
      </c>
      <c r="H104" s="30">
        <f>IF(OR($A104="",$B104=""),"",'OddsRatio_working_2-way'!M103)</f>
        <v>1.6554215931663621</v>
      </c>
      <c r="I104" s="30">
        <f>IF(OR($A104="",$B104=""),"",'OddsRatio_working_2-way'!N103)</f>
        <v>2.5257355119610394</v>
      </c>
      <c r="J104" s="30">
        <f>IF('Log_working_2-way'!$D103="","",A104^('Log_working_2-way'!$D103))</f>
        <v>1.6510939281167687</v>
      </c>
      <c r="K104" s="32">
        <f>IF('Log_working_2-way'!$D103="","",B104^('Log_working_2-way'!$D103))</f>
        <v>2.5358767096666233</v>
      </c>
      <c r="L104" s="37">
        <f t="shared" si="18"/>
        <v>0.60049627791563276</v>
      </c>
      <c r="M104" s="37">
        <f t="shared" si="19"/>
        <v>0.39950372208436724</v>
      </c>
      <c r="N104" s="38">
        <v>201</v>
      </c>
      <c r="O104" s="38">
        <f t="shared" si="20"/>
        <v>76.155279503105589</v>
      </c>
      <c r="P104" s="38">
        <f t="shared" si="21"/>
        <v>117.94214876033057</v>
      </c>
      <c r="Q104" s="38">
        <f t="shared" si="22"/>
        <v>83.057851239669418</v>
      </c>
      <c r="R104" s="38">
        <f t="shared" si="23"/>
        <v>124.8447204968944</v>
      </c>
      <c r="S104" s="39">
        <f t="shared" si="24"/>
        <v>-6.9025717365638286</v>
      </c>
      <c r="T104" s="39">
        <f t="shared" si="25"/>
        <v>-6.9025717365638286</v>
      </c>
      <c r="U104" t="s">
        <v>270</v>
      </c>
      <c r="V104" t="s">
        <v>269</v>
      </c>
      <c r="W104" t="s">
        <v>322</v>
      </c>
      <c r="X104" s="48" t="s">
        <v>493</v>
      </c>
      <c r="Y104" s="41"/>
    </row>
    <row r="105" spans="1:25" ht="15" x14ac:dyDescent="0.25">
      <c r="A105">
        <v>1.42</v>
      </c>
      <c r="B105">
        <v>2.95</v>
      </c>
      <c r="C105" s="29">
        <f t="shared" si="17"/>
        <v>4.3208402960133618E-2</v>
      </c>
      <c r="D105" s="30">
        <f>IF(OR($A105="",$B105=""),"",A105*'MPTO_working_2-way'!$G104)</f>
        <v>1.4813559322033896</v>
      </c>
      <c r="E105" s="32">
        <f>IF(OR($A105="",$B105=""),"",B105*'MPTO_working_2-way'!$G104)</f>
        <v>3.0774647887323945</v>
      </c>
      <c r="F105" s="30">
        <f>IF(OR($A105="",$B105=""),"",'MPTO_working_2-way'!D104)</f>
        <v>1.4649414233257561</v>
      </c>
      <c r="G105" s="32">
        <f>IF(OR($A105="",$B105=""),"",'MPTO_working_2-way'!E104)</f>
        <v>3.1508085746521246</v>
      </c>
      <c r="H105" s="30">
        <f>IF(OR($A105="",$B105=""),"",'OddsRatio_working_2-way'!M104)</f>
        <v>1.4640954808922568</v>
      </c>
      <c r="I105" s="30">
        <f>IF(OR($A105="",$B105=""),"",'OddsRatio_working_2-way'!N104)</f>
        <v>3.1547290184283359</v>
      </c>
      <c r="J105" s="30">
        <f>IF('Log_working_2-way'!$D104="","",A105^('Log_working_2-way'!$D104))</f>
        <v>1.456527635749437</v>
      </c>
      <c r="K105" s="32">
        <f>IF('Log_working_2-way'!$D104="","",B105^('Log_working_2-way'!$D104))</f>
        <v>3.1904478977614552</v>
      </c>
      <c r="L105" s="37">
        <f t="shared" si="18"/>
        <v>0.67505720823798643</v>
      </c>
      <c r="M105" s="37">
        <f t="shared" si="19"/>
        <v>0.32494279176201374</v>
      </c>
      <c r="N105" s="38">
        <v>202</v>
      </c>
      <c r="O105" s="38">
        <f t="shared" si="20"/>
        <v>59.746478873239425</v>
      </c>
      <c r="P105" s="38">
        <f t="shared" si="21"/>
        <v>133.52542372881359</v>
      </c>
      <c r="Q105" s="38">
        <f t="shared" si="22"/>
        <v>68.474576271186436</v>
      </c>
      <c r="R105" s="38">
        <f t="shared" si="23"/>
        <v>142.25352112676057</v>
      </c>
      <c r="S105" s="39">
        <f t="shared" si="24"/>
        <v>-8.7280973979470104</v>
      </c>
      <c r="T105" s="39">
        <f t="shared" si="25"/>
        <v>-8.728097397946982</v>
      </c>
      <c r="U105" t="s">
        <v>484</v>
      </c>
      <c r="V105" t="s">
        <v>367</v>
      </c>
      <c r="W105" t="s">
        <v>322</v>
      </c>
      <c r="X105" s="48" t="s">
        <v>493</v>
      </c>
      <c r="Y105" s="41"/>
    </row>
    <row r="106" spans="1:25" ht="15" x14ac:dyDescent="0.25">
      <c r="A106">
        <v>1.59</v>
      </c>
      <c r="B106">
        <v>2.4700000000000002</v>
      </c>
      <c r="C106" s="29">
        <f t="shared" si="17"/>
        <v>3.37891172052045E-2</v>
      </c>
      <c r="D106" s="30">
        <f>IF(OR($A106="",$B106=""),"",A106*'MPTO_working_2-way'!$G105)</f>
        <v>1.6437246963562753</v>
      </c>
      <c r="E106" s="32">
        <f>IF(OR($A106="",$B106=""),"",B106*'MPTO_working_2-way'!$G105)</f>
        <v>2.5534591194968552</v>
      </c>
      <c r="F106" s="30">
        <f>IF(OR($A106="",$B106=""),"",'MPTO_working_2-way'!D105)</f>
        <v>1.6338901254342355</v>
      </c>
      <c r="G106" s="32">
        <f>IF(OR($A106="",$B106=""),"",'MPTO_working_2-way'!E105)</f>
        <v>2.5775604633610079</v>
      </c>
      <c r="H106" s="30">
        <f>IF(OR($A106="",$B106=""),"",'OddsRatio_working_2-way'!M105)</f>
        <v>1.6335302236023845</v>
      </c>
      <c r="I106" s="30">
        <f>IF(OR($A106="",$B106=""),"",'OddsRatio_working_2-way'!N105)</f>
        <v>2.5784566588059405</v>
      </c>
      <c r="J106" s="30">
        <f>IF('Log_working_2-way'!$D105="","",A106^('Log_working_2-way'!$D105))</f>
        <v>1.6290563739914652</v>
      </c>
      <c r="K106" s="32">
        <f>IF('Log_working_2-way'!$D105="","",B106^('Log_working_2-way'!$D105))</f>
        <v>2.5896826442672194</v>
      </c>
      <c r="L106" s="37">
        <f t="shared" si="18"/>
        <v>0.60837438423645318</v>
      </c>
      <c r="M106" s="37">
        <f t="shared" si="19"/>
        <v>0.39162561576354682</v>
      </c>
      <c r="N106" s="38">
        <v>203</v>
      </c>
      <c r="O106" s="38">
        <f t="shared" si="20"/>
        <v>75.32704402515725</v>
      </c>
      <c r="P106" s="38">
        <f t="shared" si="21"/>
        <v>120.81376518218624</v>
      </c>
      <c r="Q106" s="38">
        <f t="shared" si="22"/>
        <v>82.186234817813769</v>
      </c>
      <c r="R106" s="38">
        <f t="shared" si="23"/>
        <v>127.67295597484276</v>
      </c>
      <c r="S106" s="39">
        <f t="shared" si="24"/>
        <v>-6.8591907926565199</v>
      </c>
      <c r="T106" s="39">
        <f t="shared" si="25"/>
        <v>-6.8591907926565199</v>
      </c>
      <c r="U106" t="s">
        <v>267</v>
      </c>
      <c r="V106" t="s">
        <v>268</v>
      </c>
      <c r="W106" t="s">
        <v>322</v>
      </c>
      <c r="X106" s="48" t="s">
        <v>493</v>
      </c>
      <c r="Y106" s="41"/>
    </row>
    <row r="107" spans="1:25" ht="15" x14ac:dyDescent="0.25">
      <c r="A107">
        <v>2.14</v>
      </c>
      <c r="B107">
        <v>1.77</v>
      </c>
      <c r="C107" s="29">
        <f t="shared" si="17"/>
        <v>3.2261471038597556E-2</v>
      </c>
      <c r="D107" s="30">
        <f>IF(OR($A107="",$B107=""),"",A107*'MPTO_working_2-way'!$G106)</f>
        <v>2.2090395480225991</v>
      </c>
      <c r="E107" s="32">
        <f>IF(OR($A107="",$B107=""),"",B107*'MPTO_working_2-way'!$G106)</f>
        <v>1.8271028037383177</v>
      </c>
      <c r="F107" s="30">
        <f>IF(OR($A107="",$B107=""),"",'MPTO_working_2-way'!D106)</f>
        <v>2.216513546725964</v>
      </c>
      <c r="G107" s="32">
        <f>IF(OR($A107="",$B107=""),"",'MPTO_working_2-way'!E106)</f>
        <v>1.822021261243927</v>
      </c>
      <c r="H107" s="30">
        <f>IF(OR($A107="",$B107=""),"",'OddsRatio_working_2-way'!M106)</f>
        <v>2.2167659925061516</v>
      </c>
      <c r="I107" s="30">
        <f>IF(OR($A107="",$B107=""),"",'OddsRatio_working_2-way'!N106)</f>
        <v>1.8218507142366114</v>
      </c>
      <c r="J107" s="30">
        <f>IF('Log_working_2-way'!$D106="","",A107^('Log_working_2-way'!$D106))</f>
        <v>2.2201875884465903</v>
      </c>
      <c r="K107" s="32">
        <f>IF('Log_working_2-way'!$D106="","",B107^('Log_working_2-way'!$D106))</f>
        <v>1.8195461168991689</v>
      </c>
      <c r="L107" s="37">
        <f t="shared" si="18"/>
        <v>0.45268542199488487</v>
      </c>
      <c r="M107" s="37">
        <f t="shared" si="19"/>
        <v>0.54731457800511507</v>
      </c>
      <c r="N107" s="38">
        <v>204</v>
      </c>
      <c r="O107" s="38">
        <f t="shared" si="20"/>
        <v>108.67289719626169</v>
      </c>
      <c r="P107" s="38">
        <f t="shared" si="21"/>
        <v>88.745762711864401</v>
      </c>
      <c r="Q107" s="38">
        <f t="shared" si="22"/>
        <v>115.2542372881356</v>
      </c>
      <c r="R107" s="38">
        <f t="shared" si="23"/>
        <v>95.327102803738313</v>
      </c>
      <c r="S107" s="39">
        <f t="shared" si="24"/>
        <v>-6.581340091873912</v>
      </c>
      <c r="T107" s="39">
        <f t="shared" si="25"/>
        <v>-6.581340091873912</v>
      </c>
      <c r="U107" t="s">
        <v>139</v>
      </c>
      <c r="V107" t="s">
        <v>361</v>
      </c>
      <c r="W107" t="s">
        <v>312</v>
      </c>
      <c r="X107" s="48" t="s">
        <v>493</v>
      </c>
      <c r="Y107" s="41"/>
    </row>
    <row r="108" spans="1:25" ht="15" x14ac:dyDescent="0.25">
      <c r="A108">
        <v>1.88</v>
      </c>
      <c r="B108">
        <v>2.02</v>
      </c>
      <c r="C108" s="29">
        <f t="shared" si="17"/>
        <v>2.6964398567516312E-2</v>
      </c>
      <c r="D108" s="30">
        <f>IF(OR($A108="",$B108=""),"",A108*'MPTO_working_2-way'!$G107)</f>
        <v>1.9306930693069306</v>
      </c>
      <c r="E108" s="32">
        <f>IF(OR($A108="",$B108=""),"",B108*'MPTO_working_2-way'!$G107)</f>
        <v>2.0744680851063828</v>
      </c>
      <c r="F108" s="30">
        <f>IF(OR($A108="",$B108=""),"",'MPTO_working_2-way'!D107)</f>
        <v>1.9288906948394962</v>
      </c>
      <c r="G108" s="32">
        <f>IF(OR($A108="",$B108=""),"",'MPTO_working_2-way'!E107)</f>
        <v>2.0765529308836395</v>
      </c>
      <c r="H108" s="30">
        <f>IF(OR($A108="",$B108=""),"",'OddsRatio_working_2-way'!M107)</f>
        <v>1.9288407280256479</v>
      </c>
      <c r="I108" s="30">
        <f>IF(OR($A108="",$B108=""),"",'OddsRatio_working_2-way'!N107)</f>
        <v>2.0766108438479098</v>
      </c>
      <c r="J108" s="30">
        <f>IF('Log_working_2-way'!$D107="","",A108^('Log_working_2-way'!$D107))</f>
        <v>1.9280257534933587</v>
      </c>
      <c r="K108" s="32">
        <f>IF('Log_working_2-way'!$D107="","",B108^('Log_working_2-way'!$D107))</f>
        <v>2.0775563029751076</v>
      </c>
      <c r="L108" s="37">
        <f t="shared" si="18"/>
        <v>0.517948717948718</v>
      </c>
      <c r="M108" s="37">
        <f t="shared" si="19"/>
        <v>0.48205128205128212</v>
      </c>
      <c r="N108" s="38">
        <v>205</v>
      </c>
      <c r="O108" s="38">
        <f t="shared" si="20"/>
        <v>95.957446808510625</v>
      </c>
      <c r="P108" s="38">
        <f t="shared" si="21"/>
        <v>103.51485148514853</v>
      </c>
      <c r="Q108" s="38">
        <f t="shared" si="22"/>
        <v>101.48514851485149</v>
      </c>
      <c r="R108" s="38">
        <f t="shared" si="23"/>
        <v>109.04255319148936</v>
      </c>
      <c r="S108" s="39">
        <f t="shared" si="24"/>
        <v>-5.5277017063408636</v>
      </c>
      <c r="T108" s="39">
        <f t="shared" si="25"/>
        <v>-5.5277017063408351</v>
      </c>
      <c r="U108" t="s">
        <v>309</v>
      </c>
      <c r="V108" t="s">
        <v>111</v>
      </c>
      <c r="W108" t="s">
        <v>312</v>
      </c>
      <c r="X108" s="48" t="s">
        <v>493</v>
      </c>
      <c r="Y108" s="41"/>
    </row>
    <row r="109" spans="1:25" ht="15" x14ac:dyDescent="0.25">
      <c r="A109">
        <v>2.1</v>
      </c>
      <c r="B109">
        <v>1.79</v>
      </c>
      <c r="C109" s="29">
        <f t="shared" si="17"/>
        <v>3.4849694067571102E-2</v>
      </c>
      <c r="D109" s="30">
        <f>IF(OR($A109="",$B109=""),"",A109*'MPTO_working_2-way'!$G108)</f>
        <v>2.1731843575418992</v>
      </c>
      <c r="E109" s="32">
        <f>IF(OR($A109="",$B109=""),"",B109*'MPTO_working_2-way'!$G108)</f>
        <v>1.8523809523809522</v>
      </c>
      <c r="F109" s="30">
        <f>IF(OR($A109="",$B109=""),"",'MPTO_working_2-way'!D108)</f>
        <v>2.1797622499275153</v>
      </c>
      <c r="G109" s="32">
        <f>IF(OR($A109="",$B109=""),"",'MPTO_working_2-way'!E108)</f>
        <v>1.8476284099287292</v>
      </c>
      <c r="H109" s="30">
        <f>IF(OR($A109="",$B109=""),"",'OddsRatio_working_2-way'!M108)</f>
        <v>2.1800021454603971</v>
      </c>
      <c r="I109" s="30">
        <f>IF(OR($A109="",$B109=""),"",'OddsRatio_working_2-way'!N108)</f>
        <v>1.8474560862851939</v>
      </c>
      <c r="J109" s="30">
        <f>IF('Log_working_2-way'!$D108="","",A109^('Log_working_2-way'!$D108))</f>
        <v>2.1830172065936067</v>
      </c>
      <c r="K109" s="32">
        <f>IF('Log_working_2-way'!$D108="","",B109^('Log_working_2-way'!$D108))</f>
        <v>1.8452962428833544</v>
      </c>
      <c r="L109" s="37">
        <f t="shared" si="18"/>
        <v>0.46015424164524427</v>
      </c>
      <c r="M109" s="37">
        <f t="shared" si="19"/>
        <v>0.53984575835475579</v>
      </c>
      <c r="N109" s="38">
        <v>206</v>
      </c>
      <c r="O109" s="38">
        <f t="shared" si="20"/>
        <v>107.90476190476191</v>
      </c>
      <c r="P109" s="38">
        <f t="shared" si="21"/>
        <v>90.916201117318437</v>
      </c>
      <c r="Q109" s="38">
        <f t="shared" si="22"/>
        <v>115.08379888268156</v>
      </c>
      <c r="R109" s="38">
        <f t="shared" si="23"/>
        <v>98.095238095238088</v>
      </c>
      <c r="S109" s="39">
        <f t="shared" si="24"/>
        <v>-7.179036977919651</v>
      </c>
      <c r="T109" s="39">
        <f t="shared" si="25"/>
        <v>-7.179036977919651</v>
      </c>
      <c r="U109" t="s">
        <v>108</v>
      </c>
      <c r="V109" t="s">
        <v>110</v>
      </c>
      <c r="W109" t="s">
        <v>312</v>
      </c>
      <c r="X109" s="48" t="s">
        <v>493</v>
      </c>
      <c r="Y109" s="41"/>
    </row>
    <row r="110" spans="1:25" ht="15" x14ac:dyDescent="0.25">
      <c r="A110">
        <v>1.74</v>
      </c>
      <c r="B110">
        <v>2.17</v>
      </c>
      <c r="C110" s="29">
        <f t="shared" si="17"/>
        <v>3.5542136765718491E-2</v>
      </c>
      <c r="D110" s="30">
        <f>IF(OR($A110="",$B110=""),"",A110*'MPTO_working_2-way'!$G109)</f>
        <v>1.8018433179723501</v>
      </c>
      <c r="E110" s="32">
        <f>IF(OR($A110="",$B110=""),"",B110*'MPTO_working_2-way'!$G109)</f>
        <v>2.2471264367816088</v>
      </c>
      <c r="F110" s="30">
        <f>IF(OR($A110="",$B110=""),"",'MPTO_working_2-way'!D109)</f>
        <v>1.7955204717295163</v>
      </c>
      <c r="G110" s="32">
        <f>IF(OR($A110="",$B110=""),"",'MPTO_working_2-way'!E109)</f>
        <v>2.2570386753541753</v>
      </c>
      <c r="H110" s="30">
        <f>IF(OR($A110="",$B110=""),"",'OddsRatio_working_2-way'!M109)</f>
        <v>1.7952852522702987</v>
      </c>
      <c r="I110" s="30">
        <f>IF(OR($A110="",$B110=""),"",'OddsRatio_working_2-way'!N109)</f>
        <v>2.2574104664273644</v>
      </c>
      <c r="J110" s="30">
        <f>IF('Log_working_2-way'!$D109="","",A110^('Log_working_2-way'!$D109))</f>
        <v>1.7924113803680148</v>
      </c>
      <c r="K110" s="32">
        <f>IF('Log_working_2-way'!$D109="","",B110^('Log_working_2-way'!$D109))</f>
        <v>2.2619707702020815</v>
      </c>
      <c r="L110" s="37">
        <f t="shared" si="18"/>
        <v>0.55498721227621484</v>
      </c>
      <c r="M110" s="37">
        <f t="shared" si="19"/>
        <v>0.44501278772378522</v>
      </c>
      <c r="N110" s="38">
        <v>207</v>
      </c>
      <c r="O110" s="38">
        <f t="shared" si="20"/>
        <v>88.034482758620683</v>
      </c>
      <c r="P110" s="38">
        <f t="shared" si="21"/>
        <v>111.60829493087557</v>
      </c>
      <c r="Q110" s="38">
        <f t="shared" si="22"/>
        <v>95.391705069124427</v>
      </c>
      <c r="R110" s="38">
        <f t="shared" si="23"/>
        <v>118.9655172413793</v>
      </c>
      <c r="S110" s="39">
        <f t="shared" si="24"/>
        <v>-7.3572223105037438</v>
      </c>
      <c r="T110" s="39">
        <f t="shared" si="25"/>
        <v>-7.3572223105037295</v>
      </c>
      <c r="U110" t="s">
        <v>439</v>
      </c>
      <c r="V110" t="s">
        <v>444</v>
      </c>
      <c r="W110" t="s">
        <v>455</v>
      </c>
      <c r="X110" s="48" t="s">
        <v>493</v>
      </c>
      <c r="Y110" s="41"/>
    </row>
    <row r="111" spans="1:25" ht="15" x14ac:dyDescent="0.25">
      <c r="A111">
        <v>2.16</v>
      </c>
      <c r="B111">
        <v>1.75</v>
      </c>
      <c r="C111" s="29">
        <f t="shared" si="17"/>
        <v>3.4391534391534417E-2</v>
      </c>
      <c r="D111" s="30">
        <f>IF(OR($A111="",$B111=""),"",A111*'MPTO_working_2-way'!$G110)</f>
        <v>2.2342857142857144</v>
      </c>
      <c r="E111" s="32">
        <f>IF(OR($A111="",$B111=""),"",B111*'MPTO_working_2-way'!$G110)</f>
        <v>1.8101851851851851</v>
      </c>
      <c r="F111" s="30">
        <f>IF(OR($A111="",$B111=""),"",'MPTO_working_2-way'!D110)</f>
        <v>2.2433234421364987</v>
      </c>
      <c r="G111" s="32">
        <f>IF(OR($A111="",$B111=""),"",'MPTO_working_2-way'!E110)</f>
        <v>1.8042959427207637</v>
      </c>
      <c r="H111" s="30">
        <f>IF(OR($A111="",$B111=""),"",'OddsRatio_working_2-way'!M110)</f>
        <v>2.2436505404118421</v>
      </c>
      <c r="I111" s="30">
        <f>IF(OR($A111="",$B111=""),"",'OddsRatio_working_2-way'!N110)</f>
        <v>1.8040844011283466</v>
      </c>
      <c r="J111" s="30">
        <f>IF('Log_working_2-way'!$D110="","",A111^('Log_working_2-way'!$D110))</f>
        <v>2.2478012615174499</v>
      </c>
      <c r="K111" s="32">
        <f>IF('Log_working_2-way'!$D110="","",B111^('Log_working_2-way'!$D110))</f>
        <v>1.8014096722292445</v>
      </c>
      <c r="L111" s="37">
        <f t="shared" si="18"/>
        <v>0.4475703324808184</v>
      </c>
      <c r="M111" s="37">
        <f t="shared" si="19"/>
        <v>0.55242966751918166</v>
      </c>
      <c r="N111" s="38">
        <v>208</v>
      </c>
      <c r="O111" s="38">
        <f t="shared" si="20"/>
        <v>111.70370370370371</v>
      </c>
      <c r="P111" s="38">
        <f t="shared" si="21"/>
        <v>89.142857142857139</v>
      </c>
      <c r="Q111" s="38">
        <f t="shared" si="22"/>
        <v>118.85714285714285</v>
      </c>
      <c r="R111" s="38">
        <f t="shared" si="23"/>
        <v>96.296296296296291</v>
      </c>
      <c r="S111" s="39">
        <f t="shared" si="24"/>
        <v>-7.1534391534391375</v>
      </c>
      <c r="T111" s="39">
        <f t="shared" si="25"/>
        <v>-7.1534391534391517</v>
      </c>
      <c r="U111" t="s">
        <v>441</v>
      </c>
      <c r="V111" t="s">
        <v>408</v>
      </c>
      <c r="W111" t="s">
        <v>455</v>
      </c>
      <c r="X111" s="48" t="s">
        <v>493</v>
      </c>
      <c r="Y111" s="41"/>
    </row>
    <row r="112" spans="1:25" ht="15" x14ac:dyDescent="0.25">
      <c r="A112">
        <v>2.12</v>
      </c>
      <c r="B112">
        <v>1.78</v>
      </c>
      <c r="C112" s="29">
        <f t="shared" si="17"/>
        <v>3.3495866016535869E-2</v>
      </c>
      <c r="D112" s="30">
        <f>IF(OR($A112="",$B112=""),"",A112*'MPTO_working_2-way'!$G111)</f>
        <v>2.191011235955056</v>
      </c>
      <c r="E112" s="32">
        <f>IF(OR($A112="",$B112=""),"",B112*'MPTO_working_2-way'!$G111)</f>
        <v>1.8396226415094339</v>
      </c>
      <c r="F112" s="30">
        <f>IF(OR($A112="",$B112=""),"",'MPTO_working_2-way'!D111)</f>
        <v>2.1980428704566637</v>
      </c>
      <c r="G112" s="32">
        <f>IF(OR($A112="",$B112=""),"",'MPTO_working_2-way'!E111)</f>
        <v>1.8346946713341112</v>
      </c>
      <c r="H112" s="30">
        <f>IF(OR($A112="",$B112=""),"",'OddsRatio_working_2-way'!M111)</f>
        <v>2.1982893790305562</v>
      </c>
      <c r="I112" s="30">
        <f>IF(OR($A112="",$B112=""),"",'OddsRatio_working_2-way'!N111)</f>
        <v>1.83452296039628</v>
      </c>
      <c r="J112" s="30">
        <f>IF('Log_working_2-way'!$D111="","",A112^('Log_working_2-way'!$D111))</f>
        <v>2.2015102621380289</v>
      </c>
      <c r="K112" s="32">
        <f>IF('Log_working_2-way'!$D111="","",B112^('Log_working_2-way'!$D111))</f>
        <v>1.8322858584832242</v>
      </c>
      <c r="L112" s="37">
        <f t="shared" si="18"/>
        <v>0.45641025641025645</v>
      </c>
      <c r="M112" s="37">
        <f t="shared" si="19"/>
        <v>0.54358974358974366</v>
      </c>
      <c r="N112" s="38">
        <v>209</v>
      </c>
      <c r="O112" s="38">
        <f t="shared" si="20"/>
        <v>110.41509433962266</v>
      </c>
      <c r="P112" s="38">
        <f t="shared" si="21"/>
        <v>91.584269662921344</v>
      </c>
      <c r="Q112" s="38">
        <f t="shared" si="22"/>
        <v>117.41573033707866</v>
      </c>
      <c r="R112" s="38">
        <f t="shared" si="23"/>
        <v>98.584905660377345</v>
      </c>
      <c r="S112" s="39">
        <f t="shared" si="24"/>
        <v>-7.0006359974560013</v>
      </c>
      <c r="T112" s="39">
        <f t="shared" si="25"/>
        <v>-7.0006359974560013</v>
      </c>
      <c r="U112" t="s">
        <v>409</v>
      </c>
      <c r="V112" t="s">
        <v>443</v>
      </c>
      <c r="W112" t="s">
        <v>455</v>
      </c>
      <c r="X112" s="48" t="s">
        <v>493</v>
      </c>
      <c r="Y112" s="41"/>
    </row>
    <row r="113" spans="1:25" ht="15" x14ac:dyDescent="0.25">
      <c r="A113">
        <v>2.23</v>
      </c>
      <c r="B113">
        <v>1.65</v>
      </c>
      <c r="C113" s="29">
        <f t="shared" si="17"/>
        <v>5.4491099334148752E-2</v>
      </c>
      <c r="D113" s="30">
        <f>IF(OR($A113="",$B113=""),"",A113*'MPTO_working_2-way'!$G112)</f>
        <v>2.3515151515151516</v>
      </c>
      <c r="E113" s="32">
        <f>IF(OR($A113="",$B113=""),"",B113*'MPTO_working_2-way'!$G112)</f>
        <v>1.7399103139013454</v>
      </c>
      <c r="F113" s="30">
        <f>IF(OR($A113="",$B113=""),"",'MPTO_working_2-way'!D112)</f>
        <v>2.374253911921278</v>
      </c>
      <c r="G113" s="32">
        <f>IF(OR($A113="",$B113=""),"",'MPTO_working_2-way'!E112)</f>
        <v>1.7276675666158001</v>
      </c>
      <c r="H113" s="30">
        <f>IF(OR($A113="",$B113=""),"",'OddsRatio_working_2-way'!M112)</f>
        <v>2.3756117520244189</v>
      </c>
      <c r="I113" s="30">
        <f>IF(OR($A113="",$B113=""),"",'OddsRatio_working_2-way'!N112)</f>
        <v>1.7269492998503024</v>
      </c>
      <c r="J113" s="30">
        <f>IF('Log_working_2-way'!$D112="","",A113^('Log_working_2-way'!$D112))</f>
        <v>2.3863559903447866</v>
      </c>
      <c r="K113" s="32">
        <f>IF('Log_working_2-way'!$D112="","",B113^('Log_working_2-way'!$D112))</f>
        <v>1.7213154535788251</v>
      </c>
      <c r="L113" s="37">
        <f t="shared" si="18"/>
        <v>0.42525773195876287</v>
      </c>
      <c r="M113" s="37">
        <f t="shared" si="19"/>
        <v>0.57474226804123707</v>
      </c>
      <c r="N113" s="38">
        <v>210</v>
      </c>
      <c r="O113" s="38">
        <f t="shared" si="20"/>
        <v>115.82959641255606</v>
      </c>
      <c r="P113" s="38">
        <f t="shared" si="21"/>
        <v>82.727272727272734</v>
      </c>
      <c r="Q113" s="38">
        <f t="shared" si="22"/>
        <v>127.27272727272728</v>
      </c>
      <c r="R113" s="38">
        <f t="shared" si="23"/>
        <v>94.170403587443957</v>
      </c>
      <c r="S113" s="39">
        <f t="shared" si="24"/>
        <v>-11.443130860171223</v>
      </c>
      <c r="T113" s="39">
        <f t="shared" si="25"/>
        <v>-11.443130860171223</v>
      </c>
      <c r="U113" t="s">
        <v>466</v>
      </c>
      <c r="V113" t="s">
        <v>415</v>
      </c>
      <c r="W113" t="s">
        <v>452</v>
      </c>
      <c r="X113" s="48" t="s">
        <v>493</v>
      </c>
      <c r="Y113" s="41"/>
    </row>
    <row r="114" spans="1:25" ht="15" x14ac:dyDescent="0.25">
      <c r="A114">
        <v>2.0699999999999998</v>
      </c>
      <c r="B114">
        <v>1.74</v>
      </c>
      <c r="C114" s="29">
        <f t="shared" si="17"/>
        <v>5.7804431117774335E-2</v>
      </c>
      <c r="D114" s="30">
        <f>IF(OR($A114="",$B114=""),"",A114*'MPTO_working_2-way'!$G113)</f>
        <v>2.1896551724137927</v>
      </c>
      <c r="E114" s="32">
        <f>IF(OR($A114="",$B114=""),"",B114*'MPTO_working_2-way'!$G113)</f>
        <v>1.8405797101449273</v>
      </c>
      <c r="F114" s="30">
        <f>IF(OR($A114="",$B114=""),"",'MPTO_working_2-way'!D113)</f>
        <v>2.2017238217494954</v>
      </c>
      <c r="G114" s="32">
        <f>IF(OR($A114="",$B114=""),"",'MPTO_working_2-way'!E113)</f>
        <v>1.8321379520830152</v>
      </c>
      <c r="H114" s="30">
        <f>IF(OR($A114="",$B114=""),"",'OddsRatio_working_2-way'!M113)</f>
        <v>2.2024749252878184</v>
      </c>
      <c r="I114" s="30">
        <f>IF(OR($A114="",$B114=""),"",'OddsRatio_working_2-way'!N113)</f>
        <v>1.8316181726289591</v>
      </c>
      <c r="J114" s="30">
        <f>IF('Log_working_2-way'!$D113="","",A114^('Log_working_2-way'!$D113))</f>
        <v>2.2081424697372372</v>
      </c>
      <c r="K114" s="32">
        <f>IF('Log_working_2-way'!$D113="","",B114^('Log_working_2-way'!$D113))</f>
        <v>1.8277169498181729</v>
      </c>
      <c r="L114" s="37">
        <f t="shared" si="18"/>
        <v>0.45669291338582685</v>
      </c>
      <c r="M114" s="37">
        <f t="shared" si="19"/>
        <v>0.54330708661417326</v>
      </c>
      <c r="N114" s="38">
        <v>211</v>
      </c>
      <c r="O114" s="38">
        <f t="shared" si="20"/>
        <v>109.06763285024155</v>
      </c>
      <c r="P114" s="38">
        <f t="shared" si="21"/>
        <v>89.735632183908038</v>
      </c>
      <c r="Q114" s="38">
        <f t="shared" si="22"/>
        <v>121.26436781609195</v>
      </c>
      <c r="R114" s="38">
        <f t="shared" si="23"/>
        <v>101.93236714975846</v>
      </c>
      <c r="S114" s="39">
        <f t="shared" si="24"/>
        <v>-12.196734965850396</v>
      </c>
      <c r="T114" s="39">
        <f t="shared" si="25"/>
        <v>-12.196734965850425</v>
      </c>
      <c r="U114" t="s">
        <v>380</v>
      </c>
      <c r="V114" t="s">
        <v>412</v>
      </c>
      <c r="W114" t="s">
        <v>452</v>
      </c>
      <c r="X114" s="48" t="s">
        <v>493</v>
      </c>
      <c r="Y114" s="41"/>
    </row>
    <row r="115" spans="1:25" ht="15" x14ac:dyDescent="0.25">
      <c r="A115">
        <v>1.87</v>
      </c>
      <c r="B115">
        <v>1.93</v>
      </c>
      <c r="C115" s="29">
        <f t="shared" si="17"/>
        <v>5.2894073314676771E-2</v>
      </c>
      <c r="D115" s="30">
        <f>IF(OR($A115="",$B115=""),"",A115*'MPTO_working_2-way'!$G114)</f>
        <v>1.9689119170984457</v>
      </c>
      <c r="E115" s="32">
        <f>IF(OR($A115="",$B115=""),"",B115*'MPTO_working_2-way'!$G114)</f>
        <v>2.0320855614973259</v>
      </c>
      <c r="F115" s="30">
        <f>IF(OR($A115="",$B115=""),"",'MPTO_working_2-way'!D114)</f>
        <v>1.9672944318770271</v>
      </c>
      <c r="G115" s="32">
        <f>IF(OR($A115="",$B115=""),"",'MPTO_working_2-way'!E114)</f>
        <v>2.0338113888027949</v>
      </c>
      <c r="H115" s="30">
        <f>IF(OR($A115="",$B115=""),"",'OddsRatio_working_2-way'!M114)</f>
        <v>1.9672041516493519</v>
      </c>
      <c r="I115" s="30">
        <f>IF(OR($A115="",$B115=""),"",'OddsRatio_working_2-way'!N114)</f>
        <v>2.0339078862458586</v>
      </c>
      <c r="J115" s="30">
        <f>IF('Log_working_2-way'!$D114="","",A115^('Log_working_2-way'!$D114))</f>
        <v>1.9664563180322503</v>
      </c>
      <c r="K115" s="32">
        <f>IF('Log_working_2-way'!$D114="","",B115^('Log_working_2-way'!$D114))</f>
        <v>2.0347079131673405</v>
      </c>
      <c r="L115" s="37">
        <f t="shared" si="18"/>
        <v>0.50789473684210529</v>
      </c>
      <c r="M115" s="37">
        <f t="shared" si="19"/>
        <v>0.49210526315789482</v>
      </c>
      <c r="N115" s="38">
        <v>212</v>
      </c>
      <c r="O115" s="38">
        <f t="shared" si="20"/>
        <v>98.631016042780729</v>
      </c>
      <c r="P115" s="38">
        <f t="shared" si="21"/>
        <v>102.15544041450777</v>
      </c>
      <c r="Q115" s="38">
        <f t="shared" si="22"/>
        <v>109.84455958549225</v>
      </c>
      <c r="R115" s="38">
        <f t="shared" si="23"/>
        <v>113.36898395721923</v>
      </c>
      <c r="S115" s="39">
        <f t="shared" si="24"/>
        <v>-11.21354354271152</v>
      </c>
      <c r="T115" s="39">
        <f t="shared" si="25"/>
        <v>-11.213543542711463</v>
      </c>
      <c r="U115" t="s">
        <v>414</v>
      </c>
      <c r="V115" t="s">
        <v>416</v>
      </c>
      <c r="W115" t="s">
        <v>452</v>
      </c>
      <c r="X115" s="48" t="s">
        <v>493</v>
      </c>
      <c r="Y115" s="41"/>
    </row>
    <row r="116" spans="1:25" ht="15" x14ac:dyDescent="0.25">
      <c r="A116">
        <v>1.8</v>
      </c>
      <c r="B116">
        <v>2</v>
      </c>
      <c r="C116" s="29">
        <f t="shared" si="17"/>
        <v>5.555555555555558E-2</v>
      </c>
      <c r="D116" s="30">
        <f>IF(OR($A116="",$B116=""),"",A116*'MPTO_working_2-way'!$G115)</f>
        <v>1.9000000000000001</v>
      </c>
      <c r="E116" s="32">
        <f>IF(OR($A116="",$B116=""),"",B116*'MPTO_working_2-way'!$G115)</f>
        <v>2.1111111111111112</v>
      </c>
      <c r="F116" s="30">
        <f>IF(OR($A116="",$B116=""),"",'MPTO_working_2-way'!D115)</f>
        <v>1.8947368421052633</v>
      </c>
      <c r="G116" s="32">
        <f>IF(OR($A116="",$B116=""),"",'MPTO_working_2-way'!E115)</f>
        <v>2.1176470588235294</v>
      </c>
      <c r="H116" s="30">
        <f>IF(OR($A116="",$B116=""),"",'OddsRatio_working_2-way'!M115)</f>
        <v>1.8944271909999162</v>
      </c>
      <c r="I116" s="30">
        <f>IF(OR($A116="",$B116=""),"",'OddsRatio_working_2-way'!N115)</f>
        <v>2.1180339887498949</v>
      </c>
      <c r="J116" s="30">
        <f>IF('Log_working_2-way'!$D115="","",A116^('Log_working_2-way'!$D115))</f>
        <v>1.8919945981019548</v>
      </c>
      <c r="K116" s="32">
        <f>IF('Log_working_2-way'!$D115="","",B116^('Log_working_2-way'!$D115))</f>
        <v>2.121083022392328</v>
      </c>
      <c r="L116" s="37">
        <f t="shared" si="18"/>
        <v>0.52631578947368418</v>
      </c>
      <c r="M116" s="37">
        <f t="shared" si="19"/>
        <v>0.47368421052631576</v>
      </c>
      <c r="N116" s="38">
        <v>213</v>
      </c>
      <c r="O116" s="38">
        <f t="shared" si="20"/>
        <v>94.666666666666686</v>
      </c>
      <c r="P116" s="38">
        <f t="shared" si="21"/>
        <v>106.5</v>
      </c>
      <c r="Q116" s="38">
        <f t="shared" si="22"/>
        <v>106.5</v>
      </c>
      <c r="R116" s="38">
        <f t="shared" si="23"/>
        <v>118.33333333333334</v>
      </c>
      <c r="S116" s="39">
        <f t="shared" si="24"/>
        <v>-11.833333333333314</v>
      </c>
      <c r="T116" s="39">
        <f t="shared" si="25"/>
        <v>-11.833333333333343</v>
      </c>
      <c r="U116" t="s">
        <v>341</v>
      </c>
      <c r="V116" t="s">
        <v>469</v>
      </c>
      <c r="W116" t="s">
        <v>356</v>
      </c>
      <c r="X116" s="48" t="s">
        <v>493</v>
      </c>
      <c r="Y116" s="41"/>
    </row>
    <row r="117" spans="1:25" ht="15" x14ac:dyDescent="0.25">
      <c r="A117">
        <v>1.95</v>
      </c>
      <c r="B117">
        <v>1.83</v>
      </c>
      <c r="C117" s="29">
        <f t="shared" si="17"/>
        <v>5.9268600252206927E-2</v>
      </c>
      <c r="D117" s="30">
        <f>IF(OR($A117="",$B117=""),"",A117*'MPTO_working_2-way'!$G116)</f>
        <v>2.0655737704918034</v>
      </c>
      <c r="E117" s="32">
        <f>IF(OR($A117="",$B117=""),"",B117*'MPTO_working_2-way'!$G116)</f>
        <v>1.9384615384615387</v>
      </c>
      <c r="F117" s="30">
        <f>IF(OR($A117="",$B117=""),"",'MPTO_working_2-way'!D116)</f>
        <v>2.0695954762940412</v>
      </c>
      <c r="G117" s="32">
        <f>IF(OR($A117="",$B117=""),"",'MPTO_working_2-way'!E116)</f>
        <v>1.934932899552664</v>
      </c>
      <c r="H117" s="30">
        <f>IF(OR($A117="",$B117=""),"",'OddsRatio_working_2-way'!M116)</f>
        <v>2.0698496685296544</v>
      </c>
      <c r="I117" s="30">
        <f>IF(OR($A117="",$B117=""),"",'OddsRatio_working_2-way'!N116)</f>
        <v>1.9347107630311731</v>
      </c>
      <c r="J117" s="30">
        <f>IF('Log_working_2-way'!$D116="","",A117^('Log_working_2-way'!$D116))</f>
        <v>2.0717280195666854</v>
      </c>
      <c r="K117" s="32">
        <f>IF('Log_working_2-way'!$D116="","",B117^('Log_working_2-way'!$D116))</f>
        <v>1.9330725536137014</v>
      </c>
      <c r="L117" s="37">
        <f t="shared" si="18"/>
        <v>0.48412698412698413</v>
      </c>
      <c r="M117" s="37">
        <f t="shared" si="19"/>
        <v>0.51587301587301582</v>
      </c>
      <c r="N117" s="38">
        <v>214</v>
      </c>
      <c r="O117" s="38">
        <f t="shared" si="20"/>
        <v>104.25641025641028</v>
      </c>
      <c r="P117" s="38">
        <f t="shared" si="21"/>
        <v>97.060109289617472</v>
      </c>
      <c r="Q117" s="38">
        <f t="shared" si="22"/>
        <v>116.9398907103825</v>
      </c>
      <c r="R117" s="38">
        <f t="shared" si="23"/>
        <v>109.74358974358975</v>
      </c>
      <c r="S117" s="39">
        <f t="shared" si="24"/>
        <v>-12.683480453972223</v>
      </c>
      <c r="T117" s="39">
        <f t="shared" si="25"/>
        <v>-12.68348045397228</v>
      </c>
      <c r="U117" t="s">
        <v>340</v>
      </c>
      <c r="V117" t="s">
        <v>468</v>
      </c>
      <c r="W117" t="s">
        <v>356</v>
      </c>
      <c r="X117" s="48" t="s">
        <v>493</v>
      </c>
      <c r="Y117" s="41"/>
    </row>
    <row r="118" spans="1:25" ht="15" x14ac:dyDescent="0.25">
      <c r="A118">
        <v>1.67</v>
      </c>
      <c r="B118">
        <v>2.15</v>
      </c>
      <c r="C118" s="29">
        <f t="shared" si="17"/>
        <v>6.3918674279348275E-2</v>
      </c>
      <c r="D118" s="30">
        <f>IF(OR($A118="",$B118=""),"",A118*'MPTO_working_2-way'!$G117)</f>
        <v>1.7767441860465116</v>
      </c>
      <c r="E118" s="32">
        <f>IF(OR($A118="",$B118=""),"",B118*'MPTO_working_2-way'!$G117)</f>
        <v>2.2874251497005988</v>
      </c>
      <c r="F118" s="30">
        <f>IF(OR($A118="",$B118=""),"",'MPTO_working_2-way'!D117)</f>
        <v>1.7641567375015355</v>
      </c>
      <c r="G118" s="32">
        <f>IF(OR($A118="",$B118=""),"",'MPTO_working_2-way'!E117)</f>
        <v>2.3086320527246422</v>
      </c>
      <c r="H118" s="30">
        <f>IF(OR($A118="",$B118=""),"",'OddsRatio_working_2-way'!M117)</f>
        <v>1.7632880816914238</v>
      </c>
      <c r="I118" s="30">
        <f>IF(OR($A118="",$B118=""),"",'OddsRatio_working_2-way'!N117)</f>
        <v>2.3101213342464737</v>
      </c>
      <c r="J118" s="30">
        <f>IF('Log_working_2-way'!$D117="","",A118^('Log_working_2-way'!$D117))</f>
        <v>1.7574552367537655</v>
      </c>
      <c r="K118" s="32">
        <f>IF('Log_working_2-way'!$D117="","",B118^('Log_working_2-way'!$D117))</f>
        <v>2.3202100288821885</v>
      </c>
      <c r="L118" s="37">
        <f t="shared" si="18"/>
        <v>0.56282722513089001</v>
      </c>
      <c r="M118" s="37">
        <f t="shared" si="19"/>
        <v>0.43717277486910994</v>
      </c>
      <c r="N118" s="38">
        <v>215</v>
      </c>
      <c r="O118" s="38">
        <f t="shared" si="20"/>
        <v>86.257485029940142</v>
      </c>
      <c r="P118" s="38">
        <f t="shared" si="21"/>
        <v>115</v>
      </c>
      <c r="Q118" s="38">
        <f t="shared" si="22"/>
        <v>100</v>
      </c>
      <c r="R118" s="38">
        <f t="shared" si="23"/>
        <v>128.74251497005989</v>
      </c>
      <c r="S118" s="39">
        <f t="shared" si="24"/>
        <v>-13.742514970059858</v>
      </c>
      <c r="T118" s="39">
        <f t="shared" si="25"/>
        <v>-13.742514970059887</v>
      </c>
      <c r="U118" t="s">
        <v>343</v>
      </c>
      <c r="V118" t="s">
        <v>339</v>
      </c>
      <c r="W118" t="s">
        <v>356</v>
      </c>
      <c r="X118" s="48" t="s">
        <v>493</v>
      </c>
      <c r="Y118" s="41"/>
    </row>
    <row r="119" spans="1:25" ht="15" x14ac:dyDescent="0.25">
      <c r="A119">
        <v>1.86</v>
      </c>
      <c r="B119">
        <v>1.93</v>
      </c>
      <c r="C119" s="29">
        <f t="shared" si="17"/>
        <v>5.5769123628057304E-2</v>
      </c>
      <c r="D119" s="30">
        <f>IF(OR($A119="",$B119=""),"",A119*'MPTO_working_2-way'!$G118)</f>
        <v>1.9637305699481866</v>
      </c>
      <c r="E119" s="32">
        <f>IF(OR($A119="",$B119=""),"",B119*'MPTO_working_2-way'!$G118)</f>
        <v>2.0376344086021505</v>
      </c>
      <c r="F119" s="30">
        <f>IF(OR($A119="",$B119=""),"",'MPTO_working_2-way'!D118)</f>
        <v>1.9617465435269688</v>
      </c>
      <c r="G119" s="32">
        <f>IF(OR($A119="",$B119=""),"",'MPTO_working_2-way'!E118)</f>
        <v>2.0397749872151825</v>
      </c>
      <c r="H119" s="30">
        <f>IF(OR($A119="",$B119=""),"",'OddsRatio_working_2-way'!M118)</f>
        <v>1.9616294415187687</v>
      </c>
      <c r="I119" s="30">
        <f>IF(OR($A119="",$B119=""),"",'OddsRatio_working_2-way'!N118)</f>
        <v>2.0399016053633199</v>
      </c>
      <c r="J119" s="30">
        <f>IF('Log_working_2-way'!$D118="","",A119^('Log_working_2-way'!$D118))</f>
        <v>1.9607100858082853</v>
      </c>
      <c r="K119" s="32">
        <f>IF('Log_working_2-way'!$D118="","",B119^('Log_working_2-way'!$D118))</f>
        <v>2.0408967437418535</v>
      </c>
      <c r="L119" s="37">
        <f t="shared" si="18"/>
        <v>0.50923482849604218</v>
      </c>
      <c r="M119" s="37">
        <f t="shared" si="19"/>
        <v>0.49076517150395776</v>
      </c>
      <c r="N119" s="38">
        <v>216</v>
      </c>
      <c r="O119" s="38">
        <f t="shared" si="20"/>
        <v>99.870967741935502</v>
      </c>
      <c r="P119" s="38">
        <f t="shared" si="21"/>
        <v>104.08290155440416</v>
      </c>
      <c r="Q119" s="38">
        <f t="shared" si="22"/>
        <v>111.91709844559587</v>
      </c>
      <c r="R119" s="38">
        <f t="shared" si="23"/>
        <v>116.12903225806451</v>
      </c>
      <c r="S119" s="39">
        <f t="shared" si="24"/>
        <v>-12.046130703660367</v>
      </c>
      <c r="T119" s="39">
        <f t="shared" si="25"/>
        <v>-12.046130703660353</v>
      </c>
      <c r="U119" t="s">
        <v>338</v>
      </c>
      <c r="V119" t="s">
        <v>342</v>
      </c>
      <c r="W119" t="s">
        <v>356</v>
      </c>
      <c r="X119" s="48" t="s">
        <v>493</v>
      </c>
      <c r="Y119" s="41"/>
    </row>
    <row r="120" spans="1:25" ht="15" x14ac:dyDescent="0.25">
      <c r="A120">
        <v>1.79</v>
      </c>
      <c r="B120">
        <v>2</v>
      </c>
      <c r="C120" s="29">
        <f t="shared" si="17"/>
        <v>5.8659217877095049E-2</v>
      </c>
      <c r="D120" s="30">
        <f>IF(OR($A120="",$B120=""),"",A120*'MPTO_working_2-way'!$G119)</f>
        <v>1.8950000000000002</v>
      </c>
      <c r="E120" s="32">
        <f>IF(OR($A120="",$B120=""),"",B120*'MPTO_working_2-way'!$G119)</f>
        <v>2.1173184357541901</v>
      </c>
      <c r="F120" s="30">
        <f>IF(OR($A120="",$B120=""),"",'MPTO_working_2-way'!D119)</f>
        <v>1.8891820580474936</v>
      </c>
      <c r="G120" s="32">
        <f>IF(OR($A120="",$B120=""),"",'MPTO_working_2-way'!E119)</f>
        <v>2.1246290801186944</v>
      </c>
      <c r="H120" s="30">
        <f>IF(OR($A120="",$B120=""),"",'OddsRatio_working_2-way'!M119)</f>
        <v>1.8888194417315589</v>
      </c>
      <c r="I120" s="30">
        <f>IF(OR($A120="",$B120=""),"",'OddsRatio_working_2-way'!N119)</f>
        <v>2.1250879009260242</v>
      </c>
      <c r="J120" s="30">
        <f>IF('Log_working_2-way'!$D119="","",A120^('Log_working_2-way'!$D119))</f>
        <v>1.8861242756957874</v>
      </c>
      <c r="K120" s="32">
        <f>IF('Log_working_2-way'!$D119="","",B120^('Log_working_2-way'!$D119))</f>
        <v>2.1285098799616855</v>
      </c>
      <c r="L120" s="37">
        <f t="shared" si="18"/>
        <v>0.52770448548812654</v>
      </c>
      <c r="M120" s="37">
        <f t="shared" si="19"/>
        <v>0.47229551451187329</v>
      </c>
      <c r="N120" s="38">
        <v>217</v>
      </c>
      <c r="O120" s="38">
        <f t="shared" si="20"/>
        <v>95.770949720670387</v>
      </c>
      <c r="P120" s="38">
        <f t="shared" si="21"/>
        <v>108.5</v>
      </c>
      <c r="Q120" s="38">
        <f t="shared" si="22"/>
        <v>108.5</v>
      </c>
      <c r="R120" s="38">
        <f t="shared" si="23"/>
        <v>121.2290502793296</v>
      </c>
      <c r="S120" s="39">
        <f t="shared" si="24"/>
        <v>-12.729050279329613</v>
      </c>
      <c r="T120" s="39">
        <f t="shared" si="25"/>
        <v>-12.729050279329599</v>
      </c>
      <c r="U120" t="s">
        <v>344</v>
      </c>
      <c r="V120" t="s">
        <v>345</v>
      </c>
      <c r="W120" t="s">
        <v>356</v>
      </c>
      <c r="X120" s="48" t="s">
        <v>493</v>
      </c>
      <c r="Y120" s="41"/>
    </row>
    <row r="121" spans="1:25" ht="15" x14ac:dyDescent="0.25">
      <c r="A121">
        <v>1.75</v>
      </c>
      <c r="B121">
        <v>2.0299999999999998</v>
      </c>
      <c r="C121" s="29">
        <f t="shared" si="17"/>
        <v>6.4039408866995107E-2</v>
      </c>
      <c r="D121" s="30">
        <f>IF(OR($A121="",$B121=""),"",A121*'MPTO_working_2-way'!$G120)</f>
        <v>1.8620689655172415</v>
      </c>
      <c r="E121" s="32">
        <f>IF(OR($A121="",$B121=""),"",B121*'MPTO_working_2-way'!$G120)</f>
        <v>2.1599999999999997</v>
      </c>
      <c r="F121" s="30">
        <f>IF(OR($A121="",$B121=""),"",'MPTO_working_2-way'!D120)</f>
        <v>1.853881278538813</v>
      </c>
      <c r="G121" s="32">
        <f>IF(OR($A121="",$B121=""),"",'MPTO_working_2-way'!E120)</f>
        <v>2.1711229946524062</v>
      </c>
      <c r="H121" s="30">
        <f>IF(OR($A121="",$B121=""),"",'OddsRatio_working_2-way'!M120)</f>
        <v>1.8533201859828616</v>
      </c>
      <c r="I121" s="30">
        <f>IF(OR($A121="",$B121=""),"",'OddsRatio_working_2-way'!N120)</f>
        <v>2.1718930554164628</v>
      </c>
      <c r="J121" s="30">
        <f>IF('Log_working_2-way'!$D120="","",A121^('Log_working_2-way'!$D120))</f>
        <v>1.8495158384471202</v>
      </c>
      <c r="K121" s="32">
        <f>IF('Log_working_2-way'!$D120="","",B121^('Log_working_2-way'!$D120))</f>
        <v>2.1771410899424217</v>
      </c>
      <c r="L121" s="37">
        <f t="shared" si="18"/>
        <v>0.53703703703703698</v>
      </c>
      <c r="M121" s="37">
        <f t="shared" si="19"/>
        <v>0.46296296296296302</v>
      </c>
      <c r="N121" s="38">
        <v>218</v>
      </c>
      <c r="O121" s="38">
        <f t="shared" si="20"/>
        <v>93.428571428571416</v>
      </c>
      <c r="P121" s="38">
        <f t="shared" si="21"/>
        <v>110.61083743842364</v>
      </c>
      <c r="Q121" s="38">
        <f t="shared" si="22"/>
        <v>107.38916256157637</v>
      </c>
      <c r="R121" s="38">
        <f t="shared" si="23"/>
        <v>124.57142857142857</v>
      </c>
      <c r="S121" s="39">
        <f t="shared" si="24"/>
        <v>-13.960591133004954</v>
      </c>
      <c r="T121" s="39">
        <f t="shared" si="25"/>
        <v>-13.960591133004925</v>
      </c>
      <c r="U121" t="s">
        <v>348</v>
      </c>
      <c r="V121" t="s">
        <v>347</v>
      </c>
      <c r="W121" t="s">
        <v>357</v>
      </c>
      <c r="X121" s="48" t="s">
        <v>493</v>
      </c>
      <c r="Y121" s="41"/>
    </row>
    <row r="122" spans="1:25" ht="15" x14ac:dyDescent="0.25">
      <c r="A122">
        <v>1.63</v>
      </c>
      <c r="B122">
        <v>2.13</v>
      </c>
      <c r="C122" s="29">
        <f t="shared" si="17"/>
        <v>8.298050059045492E-2</v>
      </c>
      <c r="D122" s="30">
        <f>IF(OR($A122="",$B122=""),"",A122*'MPTO_working_2-way'!$G121)</f>
        <v>1.7652582159624415</v>
      </c>
      <c r="E122" s="32">
        <f>IF(OR($A122="",$B122=""),"",B122*'MPTO_working_2-way'!$G121)</f>
        <v>2.3067484662576687</v>
      </c>
      <c r="F122" s="30">
        <f>IF(OR($A122="",$B122=""),"",'MPTO_working_2-way'!D121)</f>
        <v>1.7482313250585364</v>
      </c>
      <c r="G122" s="32">
        <f>IF(OR($A122="",$B122=""),"",'MPTO_working_2-way'!E121)</f>
        <v>2.3364850768868406</v>
      </c>
      <c r="H122" s="30">
        <f>IF(OR($A122="",$B122=""),"",'OddsRatio_working_2-way'!M121)</f>
        <v>1.7466740412615167</v>
      </c>
      <c r="I122" s="30">
        <f>IF(OR($A122="",$B122=""),"",'OddsRatio_working_2-way'!N121)</f>
        <v>2.339272486707165</v>
      </c>
      <c r="J122" s="30">
        <f>IF('Log_working_2-way'!$D121="","",A122^('Log_working_2-way'!$D121))</f>
        <v>1.7386821567361925</v>
      </c>
      <c r="K122" s="32">
        <f>IF('Log_working_2-way'!$D121="","",B122^('Log_working_2-way'!$D121))</f>
        <v>2.3537622248166894</v>
      </c>
      <c r="L122" s="37">
        <f t="shared" si="18"/>
        <v>0.5664893617021276</v>
      </c>
      <c r="M122" s="37">
        <f t="shared" si="19"/>
        <v>0.43351063829787234</v>
      </c>
      <c r="N122" s="38">
        <v>219</v>
      </c>
      <c r="O122" s="38">
        <f t="shared" si="20"/>
        <v>84.644171779141089</v>
      </c>
      <c r="P122" s="38">
        <f t="shared" si="21"/>
        <v>116.18309859154928</v>
      </c>
      <c r="Q122" s="38">
        <f t="shared" si="22"/>
        <v>102.8169014084507</v>
      </c>
      <c r="R122" s="38">
        <f t="shared" si="23"/>
        <v>134.35582822085891</v>
      </c>
      <c r="S122" s="39">
        <f t="shared" si="24"/>
        <v>-18.172729629309615</v>
      </c>
      <c r="T122" s="39">
        <f t="shared" si="25"/>
        <v>-18.172729629309629</v>
      </c>
      <c r="U122" t="s">
        <v>349</v>
      </c>
      <c r="V122" t="s">
        <v>346</v>
      </c>
      <c r="W122" t="s">
        <v>357</v>
      </c>
      <c r="X122" s="48" t="s">
        <v>493</v>
      </c>
      <c r="Y122" s="41"/>
    </row>
    <row r="123" spans="1:25" ht="15" x14ac:dyDescent="0.25">
      <c r="A123">
        <v>1.63</v>
      </c>
      <c r="B123">
        <v>2.2200000000000002</v>
      </c>
      <c r="C123" s="29">
        <f t="shared" si="17"/>
        <v>6.3947382965787725E-2</v>
      </c>
      <c r="D123" s="30">
        <f>IF(OR($A123="",$B123=""),"",A123*'MPTO_working_2-way'!$G122)</f>
        <v>1.7342342342342338</v>
      </c>
      <c r="E123" s="32">
        <f>IF(OR($A123="",$B123=""),"",B123*'MPTO_working_2-way'!$G122)</f>
        <v>2.3619631901840488</v>
      </c>
      <c r="F123" s="30">
        <f>IF(OR($A123="",$B123=""),"",'MPTO_working_2-way'!D122)</f>
        <v>1.7196217269400746</v>
      </c>
      <c r="G123" s="32">
        <f>IF(OR($A123="",$B123=""),"",'MPTO_working_2-way'!E122)</f>
        <v>2.3896189658588125</v>
      </c>
      <c r="H123" s="30">
        <f>IF(OR($A123="",$B123=""),"",'OddsRatio_working_2-way'!M122)</f>
        <v>1.7186052063706125</v>
      </c>
      <c r="I123" s="30">
        <f>IF(OR($A123="",$B123=""),"",'OddsRatio_working_2-way'!N122)</f>
        <v>2.3915846853526146</v>
      </c>
      <c r="J123" s="30">
        <f>IF('Log_working_2-way'!$D122="","",A123^('Log_working_2-way'!$D122))</f>
        <v>1.7118397232498159</v>
      </c>
      <c r="K123" s="32">
        <f>IF('Log_working_2-way'!$D122="","",B123^('Log_working_2-way'!$D122))</f>
        <v>2.4048106158293221</v>
      </c>
      <c r="L123" s="37">
        <f t="shared" si="18"/>
        <v>0.5766233766233767</v>
      </c>
      <c r="M123" s="37">
        <f t="shared" si="19"/>
        <v>0.42337662337662341</v>
      </c>
      <c r="N123" s="38">
        <v>220</v>
      </c>
      <c r="O123" s="38">
        <f t="shared" si="20"/>
        <v>85.030674846625743</v>
      </c>
      <c r="P123" s="38">
        <f t="shared" si="21"/>
        <v>120.90090090090091</v>
      </c>
      <c r="Q123" s="38">
        <f t="shared" si="22"/>
        <v>99.099099099099092</v>
      </c>
      <c r="R123" s="38">
        <f t="shared" si="23"/>
        <v>134.96932515337423</v>
      </c>
      <c r="S123" s="39">
        <f t="shared" si="24"/>
        <v>-14.068424252473349</v>
      </c>
      <c r="T123" s="39">
        <f t="shared" si="25"/>
        <v>-14.068424252473321</v>
      </c>
      <c r="U123" t="s">
        <v>352</v>
      </c>
      <c r="V123" t="s">
        <v>351</v>
      </c>
      <c r="W123" t="s">
        <v>357</v>
      </c>
      <c r="X123" s="48" t="s">
        <v>493</v>
      </c>
      <c r="Y123" s="41"/>
    </row>
    <row r="124" spans="1:25" ht="15" x14ac:dyDescent="0.25">
      <c r="A124">
        <v>1.72</v>
      </c>
      <c r="B124">
        <v>2.0699999999999998</v>
      </c>
      <c r="C124" s="29">
        <f t="shared" si="17"/>
        <v>6.4487136276822898E-2</v>
      </c>
      <c r="D124" s="30">
        <f>IF(OR($A124="",$B124=""),"",A124*'MPTO_working_2-way'!$G123)</f>
        <v>1.8309178743961354</v>
      </c>
      <c r="E124" s="32">
        <f>IF(OR($A124="",$B124=""),"",B124*'MPTO_working_2-way'!$G123)</f>
        <v>2.2034883720930232</v>
      </c>
      <c r="F124" s="30">
        <f>IF(OR($A124="",$B124=""),"",'MPTO_working_2-way'!D123)</f>
        <v>1.8209901800327333</v>
      </c>
      <c r="G124" s="32">
        <f>IF(OR($A124="",$B124=""),"",'MPTO_working_2-way'!E123)</f>
        <v>2.2180413655619238</v>
      </c>
      <c r="H124" s="30">
        <f>IF(OR($A124="",$B124=""),"",'OddsRatio_working_2-way'!M123)</f>
        <v>1.8203031124295956</v>
      </c>
      <c r="I124" s="30">
        <f>IF(OR($A124="",$B124=""),"",'OddsRatio_working_2-way'!N123)</f>
        <v>2.2190615698606497</v>
      </c>
      <c r="J124" s="30">
        <f>IF('Log_working_2-way'!$D123="","",A124^('Log_working_2-way'!$D123))</f>
        <v>1.8156937370248978</v>
      </c>
      <c r="K124" s="32">
        <f>IF('Log_working_2-way'!$D123="","",B124^('Log_working_2-way'!$D123))</f>
        <v>2.2259503225309891</v>
      </c>
      <c r="L124" s="37">
        <f t="shared" si="18"/>
        <v>0.54617414248021101</v>
      </c>
      <c r="M124" s="37">
        <f t="shared" si="19"/>
        <v>0.45382585751978893</v>
      </c>
      <c r="N124" s="38">
        <v>221</v>
      </c>
      <c r="O124" s="38">
        <f t="shared" si="20"/>
        <v>92.511627906976756</v>
      </c>
      <c r="P124" s="38">
        <f t="shared" si="21"/>
        <v>114.2367149758454</v>
      </c>
      <c r="Q124" s="38">
        <f t="shared" si="22"/>
        <v>106.7632850241546</v>
      </c>
      <c r="R124" s="38">
        <f t="shared" si="23"/>
        <v>128.48837209302326</v>
      </c>
      <c r="S124" s="39">
        <f t="shared" si="24"/>
        <v>-14.251657117177842</v>
      </c>
      <c r="T124" s="39">
        <f t="shared" si="25"/>
        <v>-14.251657117177857</v>
      </c>
      <c r="U124" t="s">
        <v>354</v>
      </c>
      <c r="V124" t="s">
        <v>350</v>
      </c>
      <c r="W124" t="s">
        <v>357</v>
      </c>
      <c r="X124" s="48" t="s">
        <v>493</v>
      </c>
      <c r="Y124" s="41"/>
    </row>
    <row r="125" spans="1:25" ht="15" x14ac:dyDescent="0.25">
      <c r="A125">
        <v>1.74</v>
      </c>
      <c r="B125">
        <v>1.97</v>
      </c>
      <c r="C125" s="29">
        <f t="shared" si="17"/>
        <v>8.2326856876130394E-2</v>
      </c>
      <c r="D125" s="30">
        <f>IF(OR($A125="",$B125=""),"",A125*'MPTO_working_2-way'!$G124)</f>
        <v>1.8832487309644668</v>
      </c>
      <c r="E125" s="32">
        <f>IF(OR($A125="",$B125=""),"",B125*'MPTO_working_2-way'!$G124)</f>
        <v>2.132183908045977</v>
      </c>
      <c r="F125" s="30">
        <f>IF(OR($A125="",$B125=""),"",'MPTO_working_2-way'!D124)</f>
        <v>1.8742413472579145</v>
      </c>
      <c r="G125" s="32">
        <f>IF(OR($A125="",$B125=""),"",'MPTO_working_2-way'!E124)</f>
        <v>2.1438488961160798</v>
      </c>
      <c r="H125" s="30">
        <f>IF(OR($A125="",$B125=""),"",'OddsRatio_working_2-way'!M124)</f>
        <v>1.8734337971123767</v>
      </c>
      <c r="I125" s="30">
        <f>IF(OR($A125="",$B125=""),"",'OddsRatio_working_2-way'!N124)</f>
        <v>2.1449064637824398</v>
      </c>
      <c r="J125" s="30">
        <f>IF('Log_working_2-way'!$D124="","",A125^('Log_working_2-way'!$D124))</f>
        <v>1.8691837843470784</v>
      </c>
      <c r="K125" s="32">
        <f>IF('Log_working_2-way'!$D124="","",B125^('Log_working_2-way'!$D124))</f>
        <v>2.150504666518573</v>
      </c>
      <c r="L125" s="37">
        <f t="shared" si="18"/>
        <v>0.53099730458221028</v>
      </c>
      <c r="M125" s="37">
        <f t="shared" si="19"/>
        <v>0.46900269541778977</v>
      </c>
      <c r="N125" s="38">
        <v>222</v>
      </c>
      <c r="O125" s="38">
        <f t="shared" si="20"/>
        <v>94.413793103448256</v>
      </c>
      <c r="P125" s="38">
        <f t="shared" si="21"/>
        <v>109.30964467005074</v>
      </c>
      <c r="Q125" s="38">
        <f t="shared" si="22"/>
        <v>112.69035532994923</v>
      </c>
      <c r="R125" s="38">
        <f t="shared" si="23"/>
        <v>127.58620689655172</v>
      </c>
      <c r="S125" s="39">
        <f t="shared" si="24"/>
        <v>-18.276562226500971</v>
      </c>
      <c r="T125" s="39">
        <f t="shared" si="25"/>
        <v>-18.276562226500971</v>
      </c>
      <c r="U125" t="s">
        <v>355</v>
      </c>
      <c r="V125" t="s">
        <v>353</v>
      </c>
      <c r="W125" t="s">
        <v>357</v>
      </c>
      <c r="X125" s="48" t="s">
        <v>493</v>
      </c>
      <c r="Y125" s="41"/>
    </row>
    <row r="126" spans="1:25" ht="15" x14ac:dyDescent="0.25">
      <c r="A126">
        <v>2.31</v>
      </c>
      <c r="B126">
        <v>1.68</v>
      </c>
      <c r="C126" s="29">
        <f t="shared" si="17"/>
        <v>2.813852813852824E-2</v>
      </c>
      <c r="D126" s="30">
        <f>IF(OR($A126="",$B126=""),"",A126*'MPTO_working_2-way'!$G125)</f>
        <v>2.3750000000000004</v>
      </c>
      <c r="E126" s="32">
        <f>IF(OR($A126="",$B126=""),"",B126*'MPTO_working_2-way'!$G125)</f>
        <v>1.7272727272727273</v>
      </c>
      <c r="F126" s="30">
        <f>IF(OR($A126="",$B126=""),"",'MPTO_working_2-way'!D125)</f>
        <v>2.3875968992248064</v>
      </c>
      <c r="G126" s="32">
        <f>IF(OR($A126="",$B126=""),"",'MPTO_working_2-way'!E125)</f>
        <v>1.7206703910614525</v>
      </c>
      <c r="H126" s="30">
        <f>IF(OR($A126="",$B126=""),"",'OddsRatio_working_2-way'!M125)</f>
        <v>2.3879735545878726</v>
      </c>
      <c r="I126" s="30">
        <f>IF(OR($A126="",$B126=""),"",'OddsRatio_working_2-way'!N125)</f>
        <v>1.7204748222288193</v>
      </c>
      <c r="J126" s="30">
        <f>IF('Log_working_2-way'!$D125="","",A126^('Log_working_2-way'!$D125))</f>
        <v>2.3937530589126359</v>
      </c>
      <c r="K126" s="32">
        <f>IF('Log_working_2-way'!$D125="","",B126^('Log_working_2-way'!$D125))</f>
        <v>1.7174872145429791</v>
      </c>
      <c r="L126" s="37">
        <f t="shared" si="18"/>
        <v>0.42105263157894729</v>
      </c>
      <c r="M126" s="37">
        <f t="shared" si="19"/>
        <v>0.57894736842105265</v>
      </c>
      <c r="N126" s="38">
        <v>223</v>
      </c>
      <c r="O126" s="38">
        <f t="shared" si="20"/>
        <v>126.46320346320346</v>
      </c>
      <c r="P126" s="38">
        <f t="shared" si="21"/>
        <v>90.261904761904759</v>
      </c>
      <c r="Q126" s="38">
        <f t="shared" si="22"/>
        <v>132.73809523809524</v>
      </c>
      <c r="R126" s="38">
        <f t="shared" si="23"/>
        <v>96.53679653679653</v>
      </c>
      <c r="S126" s="39">
        <f t="shared" si="24"/>
        <v>-6.2748917748917847</v>
      </c>
      <c r="T126" s="39">
        <f t="shared" si="25"/>
        <v>-6.2748917748917705</v>
      </c>
      <c r="U126" t="s">
        <v>483</v>
      </c>
      <c r="V126" t="s">
        <v>52</v>
      </c>
      <c r="W126" t="s">
        <v>313</v>
      </c>
      <c r="X126" s="48" t="s">
        <v>493</v>
      </c>
      <c r="Y126" s="41"/>
    </row>
    <row r="127" spans="1:25" ht="15" x14ac:dyDescent="0.25">
      <c r="A127">
        <v>2.38</v>
      </c>
      <c r="B127">
        <v>1.65</v>
      </c>
      <c r="C127" s="29">
        <f t="shared" si="17"/>
        <v>2.6228673287496784E-2</v>
      </c>
      <c r="D127" s="30">
        <f>IF(OR($A127="",$B127=""),"",A127*'MPTO_working_2-way'!$G126)</f>
        <v>2.4424242424242424</v>
      </c>
      <c r="E127" s="32">
        <f>IF(OR($A127="",$B127=""),"",B127*'MPTO_working_2-way'!$G126)</f>
        <v>1.6932773109243695</v>
      </c>
      <c r="F127" s="30">
        <f>IF(OR($A127="",$B127=""),"",'MPTO_working_2-way'!D126)</f>
        <v>2.4566781357522673</v>
      </c>
      <c r="G127" s="32">
        <f>IF(OR($A127="",$B127=""),"",'MPTO_working_2-way'!E126)</f>
        <v>1.686493450719347</v>
      </c>
      <c r="H127" s="30">
        <f>IF(OR($A127="",$B127=""),"",'OddsRatio_working_2-way'!M126)</f>
        <v>2.4570782144678858</v>
      </c>
      <c r="I127" s="30">
        <f>IF(OR($A127="",$B127=""),"",'OddsRatio_working_2-way'!N126)</f>
        <v>1.6863049560899459</v>
      </c>
      <c r="J127" s="30">
        <f>IF('Log_working_2-way'!$D126="","",A127^('Log_working_2-way'!$D126))</f>
        <v>2.4636217192271848</v>
      </c>
      <c r="K127" s="32">
        <f>IF('Log_working_2-way'!$D126="","",B127^('Log_working_2-way'!$D126))</f>
        <v>1.6832366497868074</v>
      </c>
      <c r="L127" s="37">
        <f t="shared" si="18"/>
        <v>0.40942928039702237</v>
      </c>
      <c r="M127" s="37">
        <f t="shared" si="19"/>
        <v>0.5905707196029778</v>
      </c>
      <c r="N127" s="38">
        <v>224</v>
      </c>
      <c r="O127" s="38">
        <f t="shared" si="20"/>
        <v>129.88235294117646</v>
      </c>
      <c r="P127" s="38">
        <f t="shared" si="21"/>
        <v>88.242424242424221</v>
      </c>
      <c r="Q127" s="38">
        <f t="shared" si="22"/>
        <v>135.75757575757575</v>
      </c>
      <c r="R127" s="38">
        <f t="shared" si="23"/>
        <v>94.117647058823536</v>
      </c>
      <c r="S127" s="39">
        <f t="shared" si="24"/>
        <v>-5.8752228163992868</v>
      </c>
      <c r="T127" s="39">
        <f t="shared" si="25"/>
        <v>-5.8752228163993152</v>
      </c>
      <c r="U127" t="s">
        <v>49</v>
      </c>
      <c r="V127" t="s">
        <v>116</v>
      </c>
      <c r="W127" t="s">
        <v>313</v>
      </c>
      <c r="X127" s="48" t="s">
        <v>493</v>
      </c>
      <c r="Y127" s="41"/>
    </row>
    <row r="128" spans="1:25" ht="15" x14ac:dyDescent="0.25">
      <c r="A128">
        <v>2.2799999999999998</v>
      </c>
      <c r="B128">
        <v>1.69</v>
      </c>
      <c r="C128" s="29">
        <f t="shared" si="17"/>
        <v>3.0312467559431067E-2</v>
      </c>
      <c r="D128" s="30">
        <f>IF(OR($A128="",$B128=""),"",A128*'MPTO_working_2-way'!$G127)</f>
        <v>2.3491124260355027</v>
      </c>
      <c r="E128" s="32">
        <f>IF(OR($A128="",$B128=""),"",B128*'MPTO_working_2-way'!$G127)</f>
        <v>1.7412280701754383</v>
      </c>
      <c r="F128" s="30">
        <f>IF(OR($A128="",$B128=""),"",'MPTO_working_2-way'!D127)</f>
        <v>2.3616082373130669</v>
      </c>
      <c r="G128" s="32">
        <f>IF(OR($A128="",$B128=""),"",'MPTO_working_2-way'!E127)</f>
        <v>1.7344256391789699</v>
      </c>
      <c r="H128" s="30">
        <f>IF(OR($A128="",$B128=""),"",'OddsRatio_working_2-way'!M127)</f>
        <v>2.3620104492139973</v>
      </c>
      <c r="I128" s="30">
        <f>IF(OR($A128="",$B128=""),"",'OddsRatio_working_2-way'!N127)</f>
        <v>1.7342087577794201</v>
      </c>
      <c r="J128" s="30">
        <f>IF('Log_working_2-way'!$D127="","",A128^('Log_working_2-way'!$D127))</f>
        <v>2.3677515095728476</v>
      </c>
      <c r="K128" s="32">
        <f>IF('Log_working_2-way'!$D127="","",B128^('Log_working_2-way'!$D127))</f>
        <v>1.7311269576388733</v>
      </c>
      <c r="L128" s="37">
        <f t="shared" si="18"/>
        <v>0.42569269521410585</v>
      </c>
      <c r="M128" s="37">
        <f t="shared" si="19"/>
        <v>0.57430730478589431</v>
      </c>
      <c r="N128" s="38">
        <v>225</v>
      </c>
      <c r="O128" s="38">
        <f t="shared" si="20"/>
        <v>126.31578947368422</v>
      </c>
      <c r="P128" s="38">
        <f t="shared" si="21"/>
        <v>91.863905325443795</v>
      </c>
      <c r="Q128" s="38">
        <f t="shared" si="22"/>
        <v>133.1360946745562</v>
      </c>
      <c r="R128" s="38">
        <f t="shared" si="23"/>
        <v>98.684210526315795</v>
      </c>
      <c r="S128" s="39">
        <f t="shared" si="24"/>
        <v>-6.8203052008719851</v>
      </c>
      <c r="T128" s="39">
        <f t="shared" si="25"/>
        <v>-6.8203052008719993</v>
      </c>
      <c r="U128" t="s">
        <v>487</v>
      </c>
      <c r="V128" t="s">
        <v>84</v>
      </c>
      <c r="W128" t="s">
        <v>313</v>
      </c>
      <c r="X128" s="48" t="s">
        <v>493</v>
      </c>
      <c r="Y128" s="41"/>
    </row>
    <row r="129" spans="1:25" s="35" customFormat="1" ht="15" x14ac:dyDescent="0.25">
      <c r="A129">
        <v>1.6</v>
      </c>
      <c r="B129">
        <v>2.48</v>
      </c>
      <c r="C129" s="29">
        <f t="shared" si="17"/>
        <v>2.8225806451612989E-2</v>
      </c>
      <c r="D129" s="30">
        <f>IF(OR($A129="",$B129=""),"",A129*'MPTO_working_2-way'!$G128)</f>
        <v>1.645161290322581</v>
      </c>
      <c r="E129" s="32">
        <f>IF(OR($A129="",$B129=""),"",B129*'MPTO_working_2-way'!$G128)</f>
        <v>2.5500000000000003</v>
      </c>
      <c r="F129" s="30">
        <f>IF(OR($A129="",$B129=""),"",'MPTO_working_2-way'!D128)</f>
        <v>1.6369636963696372</v>
      </c>
      <c r="G129" s="32">
        <f>IF(OR($A129="",$B129=""),"",'MPTO_working_2-way'!E128)</f>
        <v>2.5699481865284977</v>
      </c>
      <c r="H129" s="30">
        <f>IF(OR($A129="",$B129=""),"",'OddsRatio_working_2-way'!M128)</f>
        <v>1.6367145399670135</v>
      </c>
      <c r="I129" s="30">
        <f>IF(OR($A129="",$B129=""),"",'OddsRatio_working_2-way'!N128)</f>
        <v>2.5705625319186329</v>
      </c>
      <c r="J129" s="30">
        <f>IF('Log_working_2-way'!$D128="","",A129^('Log_working_2-way'!$D128))</f>
        <v>1.6329971102948844</v>
      </c>
      <c r="K129" s="32">
        <f>IF('Log_working_2-way'!$D128="","",B129^('Log_working_2-way'!$D128))</f>
        <v>2.5797860428369455</v>
      </c>
      <c r="L129" s="37">
        <f t="shared" si="18"/>
        <v>0.6078431372549018</v>
      </c>
      <c r="M129" s="37">
        <f t="shared" si="19"/>
        <v>0.39215686274509798</v>
      </c>
      <c r="N129" s="38">
        <v>226</v>
      </c>
      <c r="O129" s="38">
        <f t="shared" si="20"/>
        <v>84.750000000000014</v>
      </c>
      <c r="P129" s="38">
        <f t="shared" si="21"/>
        <v>134.87096774193549</v>
      </c>
      <c r="Q129" s="38">
        <f t="shared" si="22"/>
        <v>91.129032258064527</v>
      </c>
      <c r="R129" s="38">
        <f t="shared" si="23"/>
        <v>141.25</v>
      </c>
      <c r="S129" s="39">
        <f t="shared" si="24"/>
        <v>-6.3790322580645125</v>
      </c>
      <c r="T129" s="39">
        <f t="shared" si="25"/>
        <v>-6.3790322580645125</v>
      </c>
      <c r="U129" t="s">
        <v>136</v>
      </c>
      <c r="V129" t="s">
        <v>486</v>
      </c>
      <c r="W129" t="s">
        <v>313</v>
      </c>
      <c r="X129" s="48" t="s">
        <v>493</v>
      </c>
      <c r="Y129" s="41"/>
    </row>
    <row r="130" spans="1:25" ht="15" x14ac:dyDescent="0.25">
      <c r="A130">
        <v>2.65</v>
      </c>
      <c r="B130">
        <v>1.5</v>
      </c>
      <c r="C130" s="29">
        <f t="shared" si="17"/>
        <v>4.4025157232704393E-2</v>
      </c>
      <c r="D130" s="30">
        <f>IF(OR($A130="",$B130=""),"",A130*'MPTO_working_2-way'!$G129)</f>
        <v>2.7666666666666666</v>
      </c>
      <c r="E130" s="32">
        <f>IF(OR($A130="",$B130=""),"",B130*'MPTO_working_2-way'!$G129)</f>
        <v>1.5660377358490565</v>
      </c>
      <c r="F130" s="30">
        <f>IF(OR($A130="",$B130=""),"",'MPTO_working_2-way'!D129)</f>
        <v>2.8141592920353982</v>
      </c>
      <c r="G130" s="32">
        <f>IF(OR($A130="",$B130=""),"",'MPTO_working_2-way'!E129)</f>
        <v>1.5512195121951218</v>
      </c>
      <c r="H130" s="30">
        <f>IF(OR($A130="",$B130=""),"",'OddsRatio_working_2-way'!M129)</f>
        <v>2.8165902124584949</v>
      </c>
      <c r="I130" s="30">
        <f>IF(OR($A130="",$B130=""),"",'OddsRatio_working_2-way'!N129)</f>
        <v>1.5504818825631808</v>
      </c>
      <c r="J130" s="30">
        <f>IF('Log_working_2-way'!$D129="","",A130^('Log_working_2-way'!$D129))</f>
        <v>2.8393024356620948</v>
      </c>
      <c r="K130" s="32">
        <f>IF('Log_working_2-way'!$D129="","",B130^('Log_working_2-way'!$D129))</f>
        <v>1.5436843776258462</v>
      </c>
      <c r="L130" s="37">
        <f t="shared" si="18"/>
        <v>0.36144578313253012</v>
      </c>
      <c r="M130" s="37">
        <f t="shared" si="19"/>
        <v>0.63855421686746994</v>
      </c>
      <c r="N130" s="38">
        <v>227</v>
      </c>
      <c r="O130" s="38">
        <f t="shared" si="20"/>
        <v>141.33962264150944</v>
      </c>
      <c r="P130" s="38">
        <f t="shared" si="21"/>
        <v>75.666666666666657</v>
      </c>
      <c r="Q130" s="38">
        <f t="shared" si="22"/>
        <v>151.33333333333331</v>
      </c>
      <c r="R130" s="38">
        <f t="shared" si="23"/>
        <v>85.660377358490578</v>
      </c>
      <c r="S130" s="39">
        <f t="shared" si="24"/>
        <v>-9.9937106918238783</v>
      </c>
      <c r="T130" s="39">
        <f t="shared" si="25"/>
        <v>-9.9937106918239209</v>
      </c>
      <c r="U130" t="s">
        <v>365</v>
      </c>
      <c r="V130" t="s">
        <v>374</v>
      </c>
      <c r="W130" t="s">
        <v>314</v>
      </c>
      <c r="X130" s="48" t="s">
        <v>493</v>
      </c>
      <c r="Y130" s="41"/>
    </row>
    <row r="131" spans="1:25" ht="15" x14ac:dyDescent="0.25">
      <c r="A131">
        <v>2.46</v>
      </c>
      <c r="B131">
        <v>1.57</v>
      </c>
      <c r="C131" s="29">
        <f t="shared" ref="C131:C194" si="26">IF(OR($A131="",$B131=""),"",(1/A131)+(1/B131)-1)</f>
        <v>4.3446740199886147E-2</v>
      </c>
      <c r="D131" s="30">
        <f>IF(OR($A131="",$B131=""),"",A131*'MPTO_working_2-way'!$G130)</f>
        <v>2.5668789808917198</v>
      </c>
      <c r="E131" s="32">
        <f>IF(OR($A131="",$B131=""),"",B131*'MPTO_working_2-way'!$G130)</f>
        <v>1.6382113821138213</v>
      </c>
      <c r="F131" s="30">
        <f>IF(OR($A131="",$B131=""),"",'MPTO_working_2-way'!D130)</f>
        <v>2.5988829823026718</v>
      </c>
      <c r="G131" s="32">
        <f>IF(OR($A131="",$B131=""),"",'MPTO_working_2-way'!E130)</f>
        <v>1.6254366398720594</v>
      </c>
      <c r="H131" s="30">
        <f>IF(OR($A131="",$B131=""),"",'OddsRatio_working_2-way'!M130)</f>
        <v>2.6004385363930509</v>
      </c>
      <c r="I131" s="30">
        <f>IF(OR($A131="",$B131=""),"",'OddsRatio_working_2-way'!N130)</f>
        <v>1.6248287436603006</v>
      </c>
      <c r="J131" s="30">
        <f>IF('Log_working_2-way'!$D130="","",A131^('Log_working_2-way'!$D130))</f>
        <v>2.6155477368379438</v>
      </c>
      <c r="K131" s="32">
        <f>IF('Log_working_2-way'!$D130="","",B131^('Log_working_2-way'!$D130))</f>
        <v>1.6189851139629738</v>
      </c>
      <c r="L131" s="37">
        <f t="shared" si="18"/>
        <v>0.38957816377171217</v>
      </c>
      <c r="M131" s="37">
        <f t="shared" si="19"/>
        <v>0.61042183622828772</v>
      </c>
      <c r="N131" s="38">
        <v>228</v>
      </c>
      <c r="O131" s="38">
        <f t="shared" si="20"/>
        <v>135.3170731707317</v>
      </c>
      <c r="P131" s="38">
        <f t="shared" si="21"/>
        <v>82.777070063694282</v>
      </c>
      <c r="Q131" s="38">
        <f t="shared" si="22"/>
        <v>145.22292993630572</v>
      </c>
      <c r="R131" s="38">
        <f t="shared" si="23"/>
        <v>92.682926829268297</v>
      </c>
      <c r="S131" s="39">
        <f t="shared" si="24"/>
        <v>-9.9058567655740148</v>
      </c>
      <c r="T131" s="39">
        <f t="shared" si="25"/>
        <v>-9.9058567655740148</v>
      </c>
      <c r="U131" t="s">
        <v>369</v>
      </c>
      <c r="V131" t="s">
        <v>112</v>
      </c>
      <c r="W131" t="s">
        <v>314</v>
      </c>
      <c r="X131" s="48" t="s">
        <v>493</v>
      </c>
      <c r="Y131" s="41"/>
    </row>
    <row r="132" spans="1:25" ht="15" x14ac:dyDescent="0.25">
      <c r="A132">
        <v>2.57</v>
      </c>
      <c r="B132">
        <v>1.53</v>
      </c>
      <c r="C132" s="29">
        <f t="shared" si="26"/>
        <v>4.2699829607588891E-2</v>
      </c>
      <c r="D132" s="30">
        <f>IF(OR($A132="",$B132=""),"",A132*'MPTO_working_2-way'!$G131)</f>
        <v>2.6797385620915031</v>
      </c>
      <c r="E132" s="32">
        <f>IF(OR($A132="",$B132=""),"",B132*'MPTO_working_2-way'!$G131)</f>
        <v>1.595330739299611</v>
      </c>
      <c r="F132" s="30">
        <f>IF(OR($A132="",$B132=""),"",'MPTO_working_2-way'!D131)</f>
        <v>2.7192005808927768</v>
      </c>
      <c r="G132" s="32">
        <f>IF(OR($A132="",$B132=""),"",'MPTO_working_2-way'!E131)</f>
        <v>1.5816656945757326</v>
      </c>
      <c r="H132" s="30">
        <f>IF(OR($A132="",$B132=""),"",'OddsRatio_working_2-way'!M131)</f>
        <v>2.7211229331292399</v>
      </c>
      <c r="I132" s="30">
        <f>IF(OR($A132="",$B132=""),"",'OddsRatio_working_2-way'!N131)</f>
        <v>1.5810160220117813</v>
      </c>
      <c r="J132" s="30">
        <f>IF('Log_working_2-way'!$D131="","",A132^('Log_working_2-way'!$D131))</f>
        <v>2.7398584941677284</v>
      </c>
      <c r="K132" s="32">
        <f>IF('Log_working_2-way'!$D131="","",B132^('Log_working_2-way'!$D131))</f>
        <v>1.5747593860945028</v>
      </c>
      <c r="L132" s="37">
        <f t="shared" si="18"/>
        <v>0.37317073170731713</v>
      </c>
      <c r="M132" s="37">
        <f t="shared" si="19"/>
        <v>0.62682926829268293</v>
      </c>
      <c r="N132" s="38">
        <v>229</v>
      </c>
      <c r="O132" s="38">
        <f t="shared" si="20"/>
        <v>139.89494163424123</v>
      </c>
      <c r="P132" s="38">
        <f t="shared" si="21"/>
        <v>79.326797385620921</v>
      </c>
      <c r="Q132" s="38">
        <f t="shared" si="22"/>
        <v>149.67320261437908</v>
      </c>
      <c r="R132" s="38">
        <f t="shared" si="23"/>
        <v>89.105058365758751</v>
      </c>
      <c r="S132" s="39">
        <f t="shared" si="24"/>
        <v>-9.7782609801378442</v>
      </c>
      <c r="T132" s="39">
        <f t="shared" si="25"/>
        <v>-9.77826098013783</v>
      </c>
      <c r="U132" t="s">
        <v>87</v>
      </c>
      <c r="V132" t="s">
        <v>90</v>
      </c>
      <c r="W132" t="s">
        <v>314</v>
      </c>
      <c r="X132" s="48" t="s">
        <v>493</v>
      </c>
      <c r="Y132" s="41"/>
    </row>
    <row r="133" spans="1:25" ht="15" x14ac:dyDescent="0.25">
      <c r="A133">
        <v>2.11</v>
      </c>
      <c r="B133">
        <v>1.79</v>
      </c>
      <c r="C133" s="29">
        <f t="shared" si="26"/>
        <v>3.2592867166194583E-2</v>
      </c>
      <c r="D133" s="30">
        <f>IF(OR($A133="",$B133=""),"",A133*'MPTO_working_2-way'!$G132)</f>
        <v>2.1787709497206706</v>
      </c>
      <c r="E133" s="32">
        <f>IF(OR($A133="",$B133=""),"",B133*'MPTO_working_2-way'!$G132)</f>
        <v>1.8483412322274884</v>
      </c>
      <c r="F133" s="30">
        <f>IF(OR($A133="",$B133=""),"",'MPTO_working_2-way'!D132)</f>
        <v>2.1851369724319478</v>
      </c>
      <c r="G133" s="32">
        <f>IF(OR($A133="",$B133=""),"",'MPTO_working_2-way'!E132)</f>
        <v>1.8437843247333352</v>
      </c>
      <c r="H133" s="30">
        <f>IF(OR($A133="",$B133=""),"",'OddsRatio_working_2-way'!M132)</f>
        <v>2.1853536565680476</v>
      </c>
      <c r="I133" s="30">
        <f>IF(OR($A133="",$B133=""),"",'OddsRatio_working_2-way'!N132)</f>
        <v>1.8436300798997822</v>
      </c>
      <c r="J133" s="30">
        <f>IF('Log_working_2-way'!$D132="","",A133^('Log_working_2-way'!$D132))</f>
        <v>2.1882656756587764</v>
      </c>
      <c r="K133" s="32">
        <f>IF('Log_working_2-way'!$D132="","",B133^('Log_working_2-way'!$D132))</f>
        <v>1.8415626408173078</v>
      </c>
      <c r="L133" s="37">
        <f t="shared" ref="L133:L196" si="27">(1/D133)</f>
        <v>0.4589743589743589</v>
      </c>
      <c r="M133" s="37">
        <f t="shared" ref="M133:M196" si="28">(1/E133)</f>
        <v>0.54102564102564099</v>
      </c>
      <c r="N133" s="38">
        <v>230</v>
      </c>
      <c r="O133" s="38">
        <f t="shared" ref="O133:O196" si="29">(1/A133)*((N133*A133)-N133)</f>
        <v>120.9952606635071</v>
      </c>
      <c r="P133" s="38">
        <f t="shared" ref="P133:P196" si="30">(1/B133)*((N133*B133)-N133)</f>
        <v>101.50837988826814</v>
      </c>
      <c r="Q133" s="38">
        <f t="shared" ref="Q133:Q196" si="31">(1/B133)*N133</f>
        <v>128.49162011173183</v>
      </c>
      <c r="R133" s="38">
        <f t="shared" ref="R133:R196" si="32">(1/A133)*N133</f>
        <v>109.00473933649289</v>
      </c>
      <c r="S133" s="39">
        <f t="shared" ref="S133:S196" si="33">O133-Q133</f>
        <v>-7.4963594482247373</v>
      </c>
      <c r="T133" s="39">
        <f t="shared" ref="T133:T196" si="34">P133-R133</f>
        <v>-7.4963594482247515</v>
      </c>
      <c r="U133" t="s">
        <v>92</v>
      </c>
      <c r="V133" t="s">
        <v>190</v>
      </c>
      <c r="W133" t="s">
        <v>318</v>
      </c>
      <c r="X133" s="48" t="s">
        <v>493</v>
      </c>
      <c r="Y133" s="41"/>
    </row>
    <row r="134" spans="1:25" ht="15" x14ac:dyDescent="0.25">
      <c r="A134">
        <v>2.02</v>
      </c>
      <c r="B134">
        <v>1.87</v>
      </c>
      <c r="C134" s="29">
        <f t="shared" si="26"/>
        <v>2.9808863239265015E-2</v>
      </c>
      <c r="D134" s="30">
        <f>IF(OR($A134="",$B134=""),"",A134*'MPTO_working_2-way'!$G133)</f>
        <v>2.0802139037433154</v>
      </c>
      <c r="E134" s="32">
        <f>IF(OR($A134="",$B134=""),"",B134*'MPTO_working_2-way'!$G133)</f>
        <v>1.9257425742574257</v>
      </c>
      <c r="F134" s="30">
        <f>IF(OR($A134="",$B134=""),"",'MPTO_working_2-way'!D133)</f>
        <v>2.082703865027292</v>
      </c>
      <c r="G134" s="32">
        <f>IF(OR($A134="",$B134=""),"",'MPTO_working_2-way'!E133)</f>
        <v>1.9236135865967305</v>
      </c>
      <c r="H134" s="30">
        <f>IF(OR($A134="",$B134=""),"",'OddsRatio_working_2-way'!M133)</f>
        <v>2.0827805840074194</v>
      </c>
      <c r="I134" s="30">
        <f>IF(OR($A134="",$B134=""),"",'OddsRatio_working_2-way'!N133)</f>
        <v>1.9235481451827992</v>
      </c>
      <c r="J134" s="30">
        <f>IF('Log_working_2-way'!$D133="","",A134^('Log_working_2-way'!$D133))</f>
        <v>2.0839128581602959</v>
      </c>
      <c r="K134" s="32">
        <f>IF('Log_working_2-way'!$D133="","",B134^('Log_working_2-way'!$D133))</f>
        <v>1.9225833907877643</v>
      </c>
      <c r="L134" s="37">
        <f t="shared" si="27"/>
        <v>0.48071979434447304</v>
      </c>
      <c r="M134" s="37">
        <f t="shared" si="28"/>
        <v>0.51928020565552702</v>
      </c>
      <c r="N134" s="38">
        <v>231</v>
      </c>
      <c r="O134" s="38">
        <f t="shared" si="29"/>
        <v>116.64356435643565</v>
      </c>
      <c r="P134" s="38">
        <f t="shared" si="30"/>
        <v>107.47058823529412</v>
      </c>
      <c r="Q134" s="38">
        <f t="shared" si="31"/>
        <v>123.52941176470587</v>
      </c>
      <c r="R134" s="38">
        <f t="shared" si="32"/>
        <v>114.35643564356435</v>
      </c>
      <c r="S134" s="39">
        <f t="shared" si="33"/>
        <v>-6.885847408270223</v>
      </c>
      <c r="T134" s="39">
        <f t="shared" si="34"/>
        <v>-6.8858474082702372</v>
      </c>
      <c r="U134" t="s">
        <v>95</v>
      </c>
      <c r="V134" t="s">
        <v>93</v>
      </c>
      <c r="W134" t="s">
        <v>318</v>
      </c>
      <c r="X134" s="48" t="s">
        <v>493</v>
      </c>
      <c r="Y134" s="41"/>
    </row>
    <row r="135" spans="1:25" s="35" customFormat="1" ht="15" x14ac:dyDescent="0.25">
      <c r="A135">
        <v>2.16</v>
      </c>
      <c r="B135">
        <v>1.76</v>
      </c>
      <c r="C135" s="29">
        <f t="shared" si="26"/>
        <v>3.1144781144781142E-2</v>
      </c>
      <c r="D135" s="30">
        <f>IF(OR($A135="",$B135=""),"",A135*'MPTO_working_2-way'!$G134)</f>
        <v>2.2272727272727275</v>
      </c>
      <c r="E135" s="32">
        <f>IF(OR($A135="",$B135=""),"",B135*'MPTO_working_2-way'!$G134)</f>
        <v>1.8148148148148149</v>
      </c>
      <c r="F135" s="30">
        <f>IF(OR($A135="",$B135=""),"",'MPTO_working_2-way'!D134)</f>
        <v>2.235183443085607</v>
      </c>
      <c r="G135" s="32">
        <f>IF(OR($A135="",$B135=""),"",'MPTO_working_2-way'!E134)</f>
        <v>1.8095963442498098</v>
      </c>
      <c r="H135" s="30">
        <f>IF(OR($A135="",$B135=""),"",'OddsRatio_working_2-way'!M134)</f>
        <v>2.2354415362426847</v>
      </c>
      <c r="I135" s="30">
        <f>IF(OR($A135="",$B135=""),"",'OddsRatio_working_2-way'!N134)</f>
        <v>1.8094272134003797</v>
      </c>
      <c r="J135" s="30">
        <f>IF('Log_working_2-way'!$D134="","",A135^('Log_working_2-way'!$D134))</f>
        <v>2.2390614409549543</v>
      </c>
      <c r="K135" s="32">
        <f>IF('Log_working_2-way'!$D134="","",B135^('Log_working_2-way'!$D134))</f>
        <v>1.8070624804765649</v>
      </c>
      <c r="L135" s="37">
        <f t="shared" si="27"/>
        <v>0.44897959183673464</v>
      </c>
      <c r="M135" s="37">
        <f t="shared" si="28"/>
        <v>0.55102040816326525</v>
      </c>
      <c r="N135" s="38">
        <v>232</v>
      </c>
      <c r="O135" s="38">
        <f t="shared" si="29"/>
        <v>124.59259259259258</v>
      </c>
      <c r="P135" s="38">
        <f t="shared" si="30"/>
        <v>100.18181818181819</v>
      </c>
      <c r="Q135" s="38">
        <f t="shared" si="31"/>
        <v>131.81818181818184</v>
      </c>
      <c r="R135" s="38">
        <f t="shared" si="32"/>
        <v>107.40740740740739</v>
      </c>
      <c r="S135" s="39">
        <f t="shared" si="33"/>
        <v>-7.2255892255892604</v>
      </c>
      <c r="T135" s="39">
        <f t="shared" si="34"/>
        <v>-7.2255892255892036</v>
      </c>
      <c r="U135" t="s">
        <v>375</v>
      </c>
      <c r="V135" t="s">
        <v>127</v>
      </c>
      <c r="W135" t="s">
        <v>318</v>
      </c>
      <c r="X135" s="48" t="s">
        <v>493</v>
      </c>
      <c r="Y135" s="41"/>
    </row>
    <row r="136" spans="1:25" ht="15" x14ac:dyDescent="0.25">
      <c r="A136">
        <v>1.61</v>
      </c>
      <c r="B136">
        <v>2.34</v>
      </c>
      <c r="C136" s="29">
        <f t="shared" si="26"/>
        <v>4.8468439772787697E-2</v>
      </c>
      <c r="D136" s="30">
        <f>IF(OR($A136="",$B136=""),"",A136*'MPTO_working_2-way'!$G135)</f>
        <v>1.6880341880341883</v>
      </c>
      <c r="E136" s="32">
        <f>IF(OR($A136="",$B136=""),"",B136*'MPTO_working_2-way'!$G135)</f>
        <v>2.4534161490683233</v>
      </c>
      <c r="F136" s="30">
        <f>IF(OR($A136="",$B136=""),"",'MPTO_working_2-way'!D135)</f>
        <v>1.6753679903944503</v>
      </c>
      <c r="G136" s="32">
        <f>IF(OR($A136="",$B136=""),"",'MPTO_working_2-way'!E135)</f>
        <v>2.4806742608810168</v>
      </c>
      <c r="H136" s="30">
        <f>IF(OR($A136="",$B136=""),"",'OddsRatio_working_2-way'!M135)</f>
        <v>1.6747028090922811</v>
      </c>
      <c r="I136" s="30">
        <f>IF(OR($A136="",$B136=""),"",'OddsRatio_working_2-way'!N135)</f>
        <v>2.4821340396453389</v>
      </c>
      <c r="J136" s="30">
        <f>IF('Log_working_2-way'!$D135="","",A136^('Log_working_2-way'!$D135))</f>
        <v>1.6688964257091188</v>
      </c>
      <c r="K136" s="32">
        <f>IF('Log_working_2-way'!$D135="","",B136^('Log_working_2-way'!$D135))</f>
        <v>2.4949997661274943</v>
      </c>
      <c r="L136" s="37">
        <f t="shared" si="27"/>
        <v>0.59240506329113918</v>
      </c>
      <c r="M136" s="37">
        <f t="shared" si="28"/>
        <v>0.40759493670886071</v>
      </c>
      <c r="N136" s="38">
        <v>233</v>
      </c>
      <c r="O136" s="38">
        <f t="shared" si="29"/>
        <v>88.279503105590052</v>
      </c>
      <c r="P136" s="38">
        <f t="shared" si="30"/>
        <v>133.4273504273504</v>
      </c>
      <c r="Q136" s="38">
        <f t="shared" si="31"/>
        <v>99.572649572649581</v>
      </c>
      <c r="R136" s="38">
        <f t="shared" si="32"/>
        <v>144.72049689440993</v>
      </c>
      <c r="S136" s="39">
        <f t="shared" si="33"/>
        <v>-11.293146467059529</v>
      </c>
      <c r="T136" s="39">
        <f t="shared" si="34"/>
        <v>-11.293146467059529</v>
      </c>
      <c r="U136" t="s">
        <v>337</v>
      </c>
      <c r="V136" t="s">
        <v>181</v>
      </c>
      <c r="W136" t="s">
        <v>315</v>
      </c>
      <c r="X136" s="48" t="s">
        <v>494</v>
      </c>
      <c r="Y136" s="41"/>
    </row>
    <row r="137" spans="1:25" s="35" customFormat="1" ht="15" x14ac:dyDescent="0.25">
      <c r="A137">
        <v>1.55</v>
      </c>
      <c r="B137">
        <v>2.48</v>
      </c>
      <c r="C137" s="29">
        <f t="shared" si="26"/>
        <v>4.8387096774193505E-2</v>
      </c>
      <c r="D137" s="30">
        <f>IF(OR($A137="",$B137=""),"",A137*'MPTO_working_2-way'!$G136)</f>
        <v>1.625</v>
      </c>
      <c r="E137" s="32">
        <f>IF(OR($A137="",$B137=""),"",B137*'MPTO_working_2-way'!$G136)</f>
        <v>2.6</v>
      </c>
      <c r="F137" s="30">
        <f>IF(OR($A137="",$B137=""),"",'MPTO_working_2-way'!D136)</f>
        <v>1.6103896103896105</v>
      </c>
      <c r="G137" s="32">
        <f>IF(OR($A137="",$B137=""),"",'MPTO_working_2-way'!E136)</f>
        <v>2.6382978723404253</v>
      </c>
      <c r="H137" s="30">
        <f>IF(OR($A137="",$B137=""),"",'OddsRatio_working_2-way'!M136)</f>
        <v>1.6096077604670245</v>
      </c>
      <c r="I137" s="30">
        <f>IF(OR($A137="",$B137=""),"",'OddsRatio_working_2-way'!N136)</f>
        <v>2.6403990645294484</v>
      </c>
      <c r="J137" s="30">
        <f>IF('Log_working_2-way'!$D136="","",A137^('Log_working_2-way'!$D136))</f>
        <v>1.602904114109869</v>
      </c>
      <c r="K137" s="32">
        <f>IF('Log_working_2-way'!$D136="","",B137^('Log_working_2-way'!$D136))</f>
        <v>2.6586385406816029</v>
      </c>
      <c r="L137" s="37">
        <f t="shared" si="27"/>
        <v>0.61538461538461542</v>
      </c>
      <c r="M137" s="37">
        <f t="shared" si="28"/>
        <v>0.38461538461538458</v>
      </c>
      <c r="N137" s="38">
        <v>234</v>
      </c>
      <c r="O137" s="38">
        <f t="shared" si="29"/>
        <v>83.032258064516114</v>
      </c>
      <c r="P137" s="38">
        <f t="shared" si="30"/>
        <v>139.64516129032262</v>
      </c>
      <c r="Q137" s="38">
        <f t="shared" si="31"/>
        <v>94.354838709677423</v>
      </c>
      <c r="R137" s="38">
        <f t="shared" si="32"/>
        <v>150.96774193548387</v>
      </c>
      <c r="S137" s="39">
        <f t="shared" si="33"/>
        <v>-11.32258064516131</v>
      </c>
      <c r="T137" s="39">
        <f t="shared" si="34"/>
        <v>-11.322580645161253</v>
      </c>
      <c r="U137" t="s">
        <v>278</v>
      </c>
      <c r="V137" t="s">
        <v>280</v>
      </c>
      <c r="W137" t="s">
        <v>315</v>
      </c>
      <c r="X137" s="48" t="s">
        <v>494</v>
      </c>
      <c r="Y137" s="41"/>
    </row>
    <row r="138" spans="1:25" ht="15" x14ac:dyDescent="0.25">
      <c r="A138">
        <v>1.63</v>
      </c>
      <c r="B138">
        <v>2.2999999999999998</v>
      </c>
      <c r="C138" s="29">
        <f t="shared" si="26"/>
        <v>4.8279541210989763E-2</v>
      </c>
      <c r="D138" s="30">
        <f>IF(OR($A138="",$B138=""),"",A138*'MPTO_working_2-way'!$G137)</f>
        <v>1.7086956521739132</v>
      </c>
      <c r="E138" s="32">
        <f>IF(OR($A138="",$B138=""),"",B138*'MPTO_working_2-way'!$G137)</f>
        <v>2.4110429447852764</v>
      </c>
      <c r="F138" s="30">
        <f>IF(OR($A138="",$B138=""),"",'MPTO_working_2-way'!D137)</f>
        <v>1.6967639737497173</v>
      </c>
      <c r="G138" s="32">
        <f>IF(OR($A138="",$B138=""),"",'MPTO_working_2-way'!E137)</f>
        <v>2.4352062357908415</v>
      </c>
      <c r="H138" s="30">
        <f>IF(OR($A138="",$B138=""),"",'OddsRatio_working_2-way'!M137)</f>
        <v>1.6961432213383858</v>
      </c>
      <c r="I138" s="30">
        <f>IF(OR($A138="",$B138=""),"",'OddsRatio_working_2-way'!N137)</f>
        <v>2.4364860122855578</v>
      </c>
      <c r="J138" s="30">
        <f>IF('Log_working_2-way'!$D137="","",A138^('Log_working_2-way'!$D137))</f>
        <v>1.6906747443214869</v>
      </c>
      <c r="K138" s="32">
        <f>IF('Log_working_2-way'!$D137="","",B138^('Log_working_2-way'!$D137))</f>
        <v>2.4478595145117024</v>
      </c>
      <c r="L138" s="37">
        <f t="shared" si="27"/>
        <v>0.58524173027989812</v>
      </c>
      <c r="M138" s="37">
        <f t="shared" si="28"/>
        <v>0.41475826972010171</v>
      </c>
      <c r="N138" s="38">
        <v>235</v>
      </c>
      <c r="O138" s="38">
        <f t="shared" si="29"/>
        <v>90.828220858895676</v>
      </c>
      <c r="P138" s="38">
        <f t="shared" si="30"/>
        <v>132.82608695652175</v>
      </c>
      <c r="Q138" s="38">
        <f t="shared" si="31"/>
        <v>102.17391304347827</v>
      </c>
      <c r="R138" s="38">
        <f t="shared" si="32"/>
        <v>144.17177914110431</v>
      </c>
      <c r="S138" s="39">
        <f t="shared" si="33"/>
        <v>-11.345692184582589</v>
      </c>
      <c r="T138" s="39">
        <f t="shared" si="34"/>
        <v>-11.34569218458256</v>
      </c>
      <c r="U138" t="s">
        <v>276</v>
      </c>
      <c r="V138" t="s">
        <v>277</v>
      </c>
      <c r="W138" t="s">
        <v>315</v>
      </c>
      <c r="X138" s="48" t="s">
        <v>494</v>
      </c>
      <c r="Y138" s="41"/>
    </row>
    <row r="139" spans="1:25" ht="15" x14ac:dyDescent="0.25">
      <c r="A139">
        <v>1.58</v>
      </c>
      <c r="B139">
        <v>2.41</v>
      </c>
      <c r="C139" s="29">
        <f t="shared" si="26"/>
        <v>4.7849151741162776E-2</v>
      </c>
      <c r="D139" s="30">
        <f>IF(OR($A139="",$B139=""),"",A139*'MPTO_working_2-way'!$G138)</f>
        <v>1.6556016597510372</v>
      </c>
      <c r="E139" s="32">
        <f>IF(OR($A139="",$B139=""),"",B139*'MPTO_working_2-way'!$G138)</f>
        <v>2.5253164556962022</v>
      </c>
      <c r="F139" s="30">
        <f>IF(OR($A139="",$B139=""),"",'MPTO_working_2-way'!D138)</f>
        <v>1.6420716719134072</v>
      </c>
      <c r="G139" s="32">
        <f>IF(OR($A139="",$B139=""),"",'MPTO_working_2-way'!E138)</f>
        <v>2.5574585264289071</v>
      </c>
      <c r="H139" s="30">
        <f>IF(OR($A139="",$B139=""),"",'OddsRatio_working_2-way'!M138)</f>
        <v>1.6413637951510016</v>
      </c>
      <c r="I139" s="30">
        <f>IF(OR($A139="",$B139=""),"",'OddsRatio_working_2-way'!N138)</f>
        <v>2.5591775020050216</v>
      </c>
      <c r="J139" s="30">
        <f>IF('Log_working_2-way'!$D138="","",A139^('Log_working_2-way'!$D138))</f>
        <v>1.6351614217989046</v>
      </c>
      <c r="K139" s="32">
        <f>IF('Log_working_2-way'!$D138="","",B139^('Log_working_2-way'!$D138))</f>
        <v>2.5744029244823512</v>
      </c>
      <c r="L139" s="37">
        <f t="shared" si="27"/>
        <v>0.60401002506265666</v>
      </c>
      <c r="M139" s="37">
        <f t="shared" si="28"/>
        <v>0.39598997493734339</v>
      </c>
      <c r="N139" s="38">
        <v>236</v>
      </c>
      <c r="O139" s="38">
        <f t="shared" si="29"/>
        <v>86.632911392405049</v>
      </c>
      <c r="P139" s="38">
        <f t="shared" si="30"/>
        <v>138.07468879668048</v>
      </c>
      <c r="Q139" s="38">
        <f t="shared" si="31"/>
        <v>97.925311203319495</v>
      </c>
      <c r="R139" s="38">
        <f t="shared" si="32"/>
        <v>149.36708860759492</v>
      </c>
      <c r="S139" s="39">
        <f t="shared" si="33"/>
        <v>-11.292399810914446</v>
      </c>
      <c r="T139" s="39">
        <f t="shared" si="34"/>
        <v>-11.292399810914446</v>
      </c>
      <c r="U139" t="s">
        <v>197</v>
      </c>
      <c r="V139" t="s">
        <v>191</v>
      </c>
      <c r="W139" t="s">
        <v>315</v>
      </c>
      <c r="X139" s="48" t="s">
        <v>494</v>
      </c>
      <c r="Y139" s="41"/>
    </row>
    <row r="140" spans="1:25" ht="15" x14ac:dyDescent="0.25">
      <c r="A140">
        <v>1.53</v>
      </c>
      <c r="B140">
        <v>2.5299999999999998</v>
      </c>
      <c r="C140" s="29">
        <f t="shared" si="26"/>
        <v>4.8851688237877555E-2</v>
      </c>
      <c r="D140" s="30">
        <f>IF(OR($A140="",$B140=""),"",A140*'MPTO_working_2-way'!$G139)</f>
        <v>1.6047430830039526</v>
      </c>
      <c r="E140" s="32">
        <f>IF(OR($A140="",$B140=""),"",B140*'MPTO_working_2-way'!$G139)</f>
        <v>2.65359477124183</v>
      </c>
      <c r="F140" s="30">
        <f>IF(OR($A140="",$B140=""),"",'MPTO_working_2-way'!D139)</f>
        <v>1.5893982631546533</v>
      </c>
      <c r="G140" s="32">
        <f>IF(OR($A140="",$B140=""),"",'MPTO_working_2-way'!E139)</f>
        <v>2.6966456511895225</v>
      </c>
      <c r="H140" s="30">
        <f>IF(OR($A140="",$B140=""),"",'OddsRatio_working_2-way'!M139)</f>
        <v>1.5885620007766132</v>
      </c>
      <c r="I140" s="30">
        <f>IF(OR($A140="",$B140=""),"",'OddsRatio_working_2-way'!N139)</f>
        <v>2.6990563418645621</v>
      </c>
      <c r="J140" s="30">
        <f>IF('Log_working_2-way'!$D139="","",A140^('Log_working_2-way'!$D139))</f>
        <v>1.5815158945749188</v>
      </c>
      <c r="K140" s="32">
        <f>IF('Log_working_2-way'!$D139="","",B140^('Log_working_2-way'!$D139))</f>
        <v>2.7196434514119039</v>
      </c>
      <c r="L140" s="37">
        <f t="shared" si="27"/>
        <v>0.62315270935960587</v>
      </c>
      <c r="M140" s="37">
        <f t="shared" si="28"/>
        <v>0.37684729064039413</v>
      </c>
      <c r="N140" s="38">
        <v>237</v>
      </c>
      <c r="O140" s="38">
        <f t="shared" si="29"/>
        <v>82.098039215686285</v>
      </c>
      <c r="P140" s="38">
        <f t="shared" si="30"/>
        <v>143.32411067193675</v>
      </c>
      <c r="Q140" s="38">
        <f t="shared" si="31"/>
        <v>93.675889328063249</v>
      </c>
      <c r="R140" s="38">
        <f t="shared" si="32"/>
        <v>154.90196078431373</v>
      </c>
      <c r="S140" s="39">
        <f t="shared" si="33"/>
        <v>-11.577850112376964</v>
      </c>
      <c r="T140" s="39">
        <f t="shared" si="34"/>
        <v>-11.577850112376979</v>
      </c>
      <c r="U140" t="s">
        <v>192</v>
      </c>
      <c r="V140" t="s">
        <v>336</v>
      </c>
      <c r="W140" t="s">
        <v>315</v>
      </c>
      <c r="X140" s="48" t="s">
        <v>494</v>
      </c>
      <c r="Y140" s="41"/>
    </row>
    <row r="141" spans="1:25" ht="15" x14ac:dyDescent="0.25">
      <c r="A141">
        <v>1.72</v>
      </c>
      <c r="B141">
        <v>2.23</v>
      </c>
      <c r="C141" s="29">
        <f t="shared" si="26"/>
        <v>2.982584211075201E-2</v>
      </c>
      <c r="D141" s="30">
        <f>IF(OR($A141="",$B141=""),"",A141*'MPTO_working_2-way'!$G140)</f>
        <v>1.7713004484304935</v>
      </c>
      <c r="E141" s="32">
        <f>IF(OR($A141="",$B141=""),"",B141*'MPTO_working_2-way'!$G140)</f>
        <v>2.2965116279069768</v>
      </c>
      <c r="F141" s="30">
        <f>IF(OR($A141="",$B141=""),"",'MPTO_working_2-way'!D140)</f>
        <v>1.7652798232695142</v>
      </c>
      <c r="G141" s="32">
        <f>IF(OR($A141="",$B141=""),"",'MPTO_working_2-way'!E140)</f>
        <v>2.3067115708443593</v>
      </c>
      <c r="H141" s="30">
        <f>IF(OR($A141="",$B141=""),"",'OddsRatio_working_2-way'!M140)</f>
        <v>1.7650920556760061</v>
      </c>
      <c r="I141" s="30">
        <f>IF(OR($A141="",$B141=""),"",'OddsRatio_working_2-way'!N140)</f>
        <v>2.3070322617798436</v>
      </c>
      <c r="J141" s="30">
        <f>IF('Log_working_2-way'!$D140="","",A141^('Log_working_2-way'!$D140))</f>
        <v>1.7623660397486636</v>
      </c>
      <c r="K141" s="32">
        <f>IF('Log_working_2-way'!$D140="","",B141^('Log_working_2-way'!$D140))</f>
        <v>2.3117058576345526</v>
      </c>
      <c r="L141" s="37">
        <f t="shared" si="27"/>
        <v>0.56455696202531636</v>
      </c>
      <c r="M141" s="37">
        <f t="shared" si="28"/>
        <v>0.43544303797468353</v>
      </c>
      <c r="N141" s="38">
        <v>238</v>
      </c>
      <c r="O141" s="38">
        <f t="shared" si="29"/>
        <v>99.6279069767442</v>
      </c>
      <c r="P141" s="38">
        <f t="shared" si="30"/>
        <v>131.27354260089686</v>
      </c>
      <c r="Q141" s="38">
        <f t="shared" si="31"/>
        <v>106.72645739910314</v>
      </c>
      <c r="R141" s="38">
        <f t="shared" si="32"/>
        <v>138.37209302325581</v>
      </c>
      <c r="S141" s="39">
        <f t="shared" si="33"/>
        <v>-7.0985504223589402</v>
      </c>
      <c r="T141" s="39">
        <f t="shared" si="34"/>
        <v>-7.0985504223589544</v>
      </c>
      <c r="U141" t="s">
        <v>285</v>
      </c>
      <c r="V141" t="s">
        <v>182</v>
      </c>
      <c r="W141" t="s">
        <v>178</v>
      </c>
      <c r="X141" s="48" t="s">
        <v>494</v>
      </c>
      <c r="Y141" s="41"/>
    </row>
    <row r="142" spans="1:25" ht="15" x14ac:dyDescent="0.25">
      <c r="A142">
        <v>2.06</v>
      </c>
      <c r="B142">
        <v>1.85</v>
      </c>
      <c r="C142" s="29">
        <f t="shared" si="26"/>
        <v>2.5977433744424072E-2</v>
      </c>
      <c r="D142" s="30">
        <f>IF(OR($A142="",$B142=""),"",A142*'MPTO_working_2-way'!$G141)</f>
        <v>2.1135135135135137</v>
      </c>
      <c r="E142" s="32">
        <f>IF(OR($A142="",$B142=""),"",B142*'MPTO_working_2-way'!$G141)</f>
        <v>1.8980582524271847</v>
      </c>
      <c r="F142" s="30">
        <f>IF(OR($A142="",$B142=""),"",'MPTO_working_2-way'!D141)</f>
        <v>2.1166342682588173</v>
      </c>
      <c r="G142" s="32">
        <f>IF(OR($A142="",$B142=""),"",'MPTO_working_2-way'!E141)</f>
        <v>1.8955483710519774</v>
      </c>
      <c r="H142" s="30">
        <f>IF(OR($A142="",$B142=""),"",'OddsRatio_working_2-way'!M141)</f>
        <v>2.1167178800079327</v>
      </c>
      <c r="I142" s="30">
        <f>IF(OR($A142="",$B142=""),"",'OddsRatio_working_2-way'!N141)</f>
        <v>1.8954813188742858</v>
      </c>
      <c r="J142" s="30">
        <f>IF('Log_working_2-way'!$D141="","",A142^('Log_working_2-way'!$D141))</f>
        <v>2.1181333306010104</v>
      </c>
      <c r="K142" s="32">
        <f>IF('Log_working_2-way'!$D141="","",B142^('Log_working_2-way'!$D141))</f>
        <v>1.8943477245799318</v>
      </c>
      <c r="L142" s="37">
        <f t="shared" si="27"/>
        <v>0.47314578005115088</v>
      </c>
      <c r="M142" s="37">
        <f t="shared" si="28"/>
        <v>0.52685421994884907</v>
      </c>
      <c r="N142" s="38">
        <v>239</v>
      </c>
      <c r="O142" s="38">
        <f t="shared" si="29"/>
        <v>122.98058252427187</v>
      </c>
      <c r="P142" s="38">
        <f t="shared" si="30"/>
        <v>109.81081081081081</v>
      </c>
      <c r="Q142" s="38">
        <f t="shared" si="31"/>
        <v>129.18918918918916</v>
      </c>
      <c r="R142" s="38">
        <f t="shared" si="32"/>
        <v>116.01941747572816</v>
      </c>
      <c r="S142" s="39">
        <f t="shared" si="33"/>
        <v>-6.2086066649172977</v>
      </c>
      <c r="T142" s="39">
        <f t="shared" si="34"/>
        <v>-6.2086066649173546</v>
      </c>
      <c r="U142" t="s">
        <v>284</v>
      </c>
      <c r="V142" t="s">
        <v>200</v>
      </c>
      <c r="W142" t="s">
        <v>178</v>
      </c>
      <c r="X142" s="48" t="s">
        <v>494</v>
      </c>
      <c r="Y142" s="41"/>
    </row>
    <row r="143" spans="1:25" ht="15" x14ac:dyDescent="0.25">
      <c r="A143">
        <v>1.78</v>
      </c>
      <c r="B143">
        <v>2.12</v>
      </c>
      <c r="C143" s="29">
        <f t="shared" si="26"/>
        <v>3.3495866016535869E-2</v>
      </c>
      <c r="D143" s="30">
        <f>IF(OR($A143="",$B143=""),"",A143*'MPTO_working_2-way'!$G142)</f>
        <v>1.8396226415094339</v>
      </c>
      <c r="E143" s="32">
        <f>IF(OR($A143="",$B143=""),"",B143*'MPTO_working_2-way'!$G142)</f>
        <v>2.191011235955056</v>
      </c>
      <c r="F143" s="30">
        <f>IF(OR($A143="",$B143=""),"",'MPTO_working_2-way'!D142)</f>
        <v>1.8346946713341112</v>
      </c>
      <c r="G143" s="32">
        <f>IF(OR($A143="",$B143=""),"",'MPTO_working_2-way'!E142)</f>
        <v>2.1980428704566637</v>
      </c>
      <c r="H143" s="30">
        <f>IF(OR($A143="",$B143=""),"",'OddsRatio_working_2-way'!M142)</f>
        <v>1.83452296039628</v>
      </c>
      <c r="I143" s="30">
        <f>IF(OR($A143="",$B143=""),"",'OddsRatio_working_2-way'!N142)</f>
        <v>2.1982893790305562</v>
      </c>
      <c r="J143" s="30">
        <f>IF('Log_working_2-way'!$D142="","",A143^('Log_working_2-way'!$D142))</f>
        <v>1.8322858584832242</v>
      </c>
      <c r="K143" s="32">
        <f>IF('Log_working_2-way'!$D142="","",B143^('Log_working_2-way'!$D142))</f>
        <v>2.2015102621380289</v>
      </c>
      <c r="L143" s="37">
        <f t="shared" si="27"/>
        <v>0.54358974358974366</v>
      </c>
      <c r="M143" s="37">
        <f t="shared" si="28"/>
        <v>0.45641025641025645</v>
      </c>
      <c r="N143" s="38">
        <v>240</v>
      </c>
      <c r="O143" s="38">
        <f t="shared" si="29"/>
        <v>105.1685393258427</v>
      </c>
      <c r="P143" s="38">
        <f t="shared" si="30"/>
        <v>126.79245283018867</v>
      </c>
      <c r="Q143" s="38">
        <f t="shared" si="31"/>
        <v>113.20754716981131</v>
      </c>
      <c r="R143" s="38">
        <f t="shared" si="32"/>
        <v>134.83146067415731</v>
      </c>
      <c r="S143" s="39">
        <f t="shared" si="33"/>
        <v>-8.039007843968605</v>
      </c>
      <c r="T143" s="39">
        <f t="shared" si="34"/>
        <v>-8.0390078439686476</v>
      </c>
      <c r="U143" t="s">
        <v>366</v>
      </c>
      <c r="V143" t="s">
        <v>205</v>
      </c>
      <c r="W143" t="s">
        <v>179</v>
      </c>
      <c r="X143" s="48" t="s">
        <v>494</v>
      </c>
      <c r="Y143" s="41"/>
    </row>
    <row r="144" spans="1:25" ht="15" x14ac:dyDescent="0.25">
      <c r="A144">
        <v>1.71</v>
      </c>
      <c r="B144">
        <v>2.23</v>
      </c>
      <c r="C144" s="29">
        <f t="shared" si="26"/>
        <v>3.3225814910969431E-2</v>
      </c>
      <c r="D144" s="30">
        <f>IF(OR($A144="",$B144=""),"",A144*'MPTO_working_2-way'!$G143)</f>
        <v>1.7668161434977576</v>
      </c>
      <c r="E144" s="32">
        <f>IF(OR($A144="",$B144=""),"",B144*'MPTO_working_2-way'!$G143)</f>
        <v>2.3040935672514617</v>
      </c>
      <c r="F144" s="30">
        <f>IF(OR($A144="",$B144=""),"",'MPTO_working_2-way'!D143)</f>
        <v>1.7599981538319522</v>
      </c>
      <c r="G144" s="32">
        <f>IF(OR($A144="",$B144=""),"",'MPTO_working_2-way'!E143)</f>
        <v>2.315792669966295</v>
      </c>
      <c r="H144" s="30">
        <f>IF(OR($A144="",$B144=""),"",'OddsRatio_working_2-way'!M143)</f>
        <v>1.7597603387632996</v>
      </c>
      <c r="I144" s="30">
        <f>IF(OR($A144="",$B144=""),"",'OddsRatio_working_2-way'!N143)</f>
        <v>2.3162045305336028</v>
      </c>
      <c r="J144" s="30">
        <f>IF('Log_working_2-way'!$D143="","",A144^('Log_working_2-way'!$D143))</f>
        <v>1.7566662454529891</v>
      </c>
      <c r="K144" s="32">
        <f>IF('Log_working_2-way'!$D143="","",B144^('Log_working_2-way'!$D143))</f>
        <v>2.3215866387713424</v>
      </c>
      <c r="L144" s="37">
        <f t="shared" si="27"/>
        <v>0.56598984771573613</v>
      </c>
      <c r="M144" s="37">
        <f t="shared" si="28"/>
        <v>0.43401015228426398</v>
      </c>
      <c r="N144" s="38">
        <v>241</v>
      </c>
      <c r="O144" s="38">
        <f t="shared" si="29"/>
        <v>100.06432748538012</v>
      </c>
      <c r="P144" s="38">
        <f t="shared" si="30"/>
        <v>132.92825112107622</v>
      </c>
      <c r="Q144" s="38">
        <f t="shared" si="31"/>
        <v>108.07174887892377</v>
      </c>
      <c r="R144" s="38">
        <f t="shared" si="32"/>
        <v>140.93567251461988</v>
      </c>
      <c r="S144" s="39">
        <f t="shared" si="33"/>
        <v>-8.0074213935436518</v>
      </c>
      <c r="T144" s="39">
        <f t="shared" si="34"/>
        <v>-8.007421393543666</v>
      </c>
      <c r="U144" t="s">
        <v>209</v>
      </c>
      <c r="V144" t="s">
        <v>287</v>
      </c>
      <c r="W144" t="s">
        <v>179</v>
      </c>
      <c r="X144" s="48" t="s">
        <v>494</v>
      </c>
      <c r="Y144" s="41"/>
    </row>
    <row r="145" spans="1:25" ht="15" x14ac:dyDescent="0.25">
      <c r="A145">
        <v>1.75</v>
      </c>
      <c r="B145">
        <v>2.17</v>
      </c>
      <c r="C145" s="29">
        <f t="shared" si="26"/>
        <v>3.2258064516129004E-2</v>
      </c>
      <c r="D145" s="30">
        <f>IF(OR($A145="",$B145=""),"",A145*'MPTO_working_2-way'!$G144)</f>
        <v>1.8064516129032258</v>
      </c>
      <c r="E145" s="32">
        <f>IF(OR($A145="",$B145=""),"",B145*'MPTO_working_2-way'!$G144)</f>
        <v>2.2399999999999998</v>
      </c>
      <c r="F145" s="30">
        <f>IF(OR($A145="",$B145=""),"",'MPTO_working_2-way'!D144)</f>
        <v>1.8008298755186722</v>
      </c>
      <c r="G145" s="32">
        <f>IF(OR($A145="",$B145=""),"",'MPTO_working_2-way'!E144)</f>
        <v>2.2487046632124348</v>
      </c>
      <c r="H145" s="30">
        <f>IF(OR($A145="",$B145=""),"",'OddsRatio_working_2-way'!M144)</f>
        <v>1.8006407690254356</v>
      </c>
      <c r="I145" s="30">
        <f>IF(OR($A145="",$B145=""),"",'OddsRatio_working_2-way'!N144)</f>
        <v>2.2489995996796797</v>
      </c>
      <c r="J145" s="30">
        <f>IF('Log_working_2-way'!$D144="","",A145^('Log_working_2-way'!$D144))</f>
        <v>1.798091355138193</v>
      </c>
      <c r="K145" s="32">
        <f>IF('Log_working_2-way'!$D144="","",B145^('Log_working_2-way'!$D144))</f>
        <v>2.2529893897006406</v>
      </c>
      <c r="L145" s="37">
        <f t="shared" si="27"/>
        <v>0.5535714285714286</v>
      </c>
      <c r="M145" s="37">
        <f t="shared" si="28"/>
        <v>0.44642857142857145</v>
      </c>
      <c r="N145" s="38">
        <v>242</v>
      </c>
      <c r="O145" s="38">
        <f t="shared" si="29"/>
        <v>103.71428571428571</v>
      </c>
      <c r="P145" s="38">
        <f t="shared" si="30"/>
        <v>130.47926267281105</v>
      </c>
      <c r="Q145" s="38">
        <f t="shared" si="31"/>
        <v>111.52073732718894</v>
      </c>
      <c r="R145" s="38">
        <f t="shared" si="32"/>
        <v>138.28571428571428</v>
      </c>
      <c r="S145" s="39">
        <f t="shared" si="33"/>
        <v>-7.8064516129032313</v>
      </c>
      <c r="T145" s="39">
        <f t="shared" si="34"/>
        <v>-7.8064516129032313</v>
      </c>
      <c r="U145" t="s">
        <v>180</v>
      </c>
      <c r="V145" t="s">
        <v>176</v>
      </c>
      <c r="W145" t="s">
        <v>179</v>
      </c>
      <c r="X145" s="48" t="s">
        <v>494</v>
      </c>
      <c r="Y145" s="41"/>
    </row>
    <row r="146" spans="1:25" s="35" customFormat="1" ht="15" x14ac:dyDescent="0.25">
      <c r="A146">
        <v>2.17</v>
      </c>
      <c r="B146">
        <v>1.76</v>
      </c>
      <c r="C146" s="29">
        <f t="shared" si="26"/>
        <v>2.9011311269375728E-2</v>
      </c>
      <c r="D146" s="30">
        <f>IF(OR($A146="",$B146=""),"",A146*'MPTO_working_2-way'!$G145)</f>
        <v>2.2329545454545454</v>
      </c>
      <c r="E146" s="32">
        <f>IF(OR($A146="",$B146=""),"",B146*'MPTO_working_2-way'!$G145)</f>
        <v>1.8110599078341012</v>
      </c>
      <c r="F146" s="30">
        <f>IF(OR($A146="",$B146=""),"",'MPTO_working_2-way'!D145)</f>
        <v>2.2405256365129644</v>
      </c>
      <c r="G146" s="32">
        <f>IF(OR($A146="",$B146=""),"",'MPTO_working_2-way'!E145)</f>
        <v>1.8061099025820484</v>
      </c>
      <c r="H146" s="30">
        <f>IF(OR($A146="",$B146=""),"",'OddsRatio_working_2-way'!M145)</f>
        <v>2.2407552878027661</v>
      </c>
      <c r="I146" s="30">
        <f>IF(OR($A146="",$B146=""),"",'OddsRatio_working_2-way'!N145)</f>
        <v>1.8059606997693183</v>
      </c>
      <c r="J146" s="30">
        <f>IF('Log_working_2-way'!$D145="","",A146^('Log_working_2-way'!$D145))</f>
        <v>2.2442129030289037</v>
      </c>
      <c r="K146" s="32">
        <f>IF('Log_working_2-way'!$D145="","",B146^('Log_working_2-way'!$D145))</f>
        <v>1.8037209689479914</v>
      </c>
      <c r="L146" s="37">
        <f t="shared" si="27"/>
        <v>0.44783715012722647</v>
      </c>
      <c r="M146" s="37">
        <f t="shared" si="28"/>
        <v>0.55216284987277364</v>
      </c>
      <c r="N146" s="38">
        <v>243</v>
      </c>
      <c r="O146" s="38">
        <f t="shared" si="29"/>
        <v>131.01843317972347</v>
      </c>
      <c r="P146" s="38">
        <f t="shared" si="30"/>
        <v>104.9318181818182</v>
      </c>
      <c r="Q146" s="38">
        <f t="shared" si="31"/>
        <v>138.06818181818184</v>
      </c>
      <c r="R146" s="38">
        <f t="shared" si="32"/>
        <v>111.9815668202765</v>
      </c>
      <c r="S146" s="39">
        <f t="shared" si="33"/>
        <v>-7.0497486384583681</v>
      </c>
      <c r="T146" s="39">
        <f t="shared" si="34"/>
        <v>-7.049748638458297</v>
      </c>
      <c r="U146" t="s">
        <v>102</v>
      </c>
      <c r="V146" t="s">
        <v>62</v>
      </c>
      <c r="W146" t="s">
        <v>319</v>
      </c>
      <c r="X146" s="48" t="s">
        <v>494</v>
      </c>
      <c r="Y146" s="41"/>
    </row>
    <row r="147" spans="1:25" ht="15" x14ac:dyDescent="0.25">
      <c r="A147">
        <v>2.12</v>
      </c>
      <c r="B147">
        <v>1.79</v>
      </c>
      <c r="C147" s="29">
        <f t="shared" si="26"/>
        <v>3.0357331084642114E-2</v>
      </c>
      <c r="D147" s="30">
        <f>IF(OR($A147="",$B147=""),"",A147*'MPTO_working_2-way'!$G146)</f>
        <v>2.1843575418994412</v>
      </c>
      <c r="E147" s="32">
        <f>IF(OR($A147="",$B147=""),"",B147*'MPTO_working_2-way'!$G146)</f>
        <v>1.8443396226415094</v>
      </c>
      <c r="F147" s="30">
        <f>IF(OR($A147="",$B147=""),"",'MPTO_working_2-way'!D146)</f>
        <v>2.1904871854075272</v>
      </c>
      <c r="G147" s="32">
        <f>IF(OR($A147="",$B147=""),"",'MPTO_working_2-way'!E146)</f>
        <v>1.8399922420480992</v>
      </c>
      <c r="H147" s="30">
        <f>IF(OR($A147="",$B147=""),"",'OddsRatio_working_2-way'!M146)</f>
        <v>2.1906811155751749</v>
      </c>
      <c r="I147" s="30">
        <f>IF(OR($A147="",$B147=""),"",'OddsRatio_working_2-way'!N146)</f>
        <v>1.8398554297360612</v>
      </c>
      <c r="J147" s="30">
        <f>IF('Log_working_2-way'!$D146="","",A147^('Log_working_2-way'!$D146))</f>
        <v>2.1934793420182777</v>
      </c>
      <c r="K147" s="32">
        <f>IF('Log_working_2-way'!$D146="","",B147^('Log_working_2-way'!$D146))</f>
        <v>1.8378863083703576</v>
      </c>
      <c r="L147" s="37">
        <f t="shared" si="27"/>
        <v>0.45780051150895146</v>
      </c>
      <c r="M147" s="37">
        <f t="shared" si="28"/>
        <v>0.5421994884910486</v>
      </c>
      <c r="N147" s="38">
        <v>244</v>
      </c>
      <c r="O147" s="38">
        <f t="shared" si="29"/>
        <v>128.90566037735846</v>
      </c>
      <c r="P147" s="38">
        <f t="shared" si="30"/>
        <v>107.68715083798881</v>
      </c>
      <c r="Q147" s="38">
        <f t="shared" si="31"/>
        <v>136.31284916201116</v>
      </c>
      <c r="R147" s="38">
        <f t="shared" si="32"/>
        <v>115.0943396226415</v>
      </c>
      <c r="S147" s="39">
        <f t="shared" si="33"/>
        <v>-7.4071887846527034</v>
      </c>
      <c r="T147" s="39">
        <f t="shared" si="34"/>
        <v>-7.4071887846526892</v>
      </c>
      <c r="U147" t="s">
        <v>38</v>
      </c>
      <c r="V147" t="s">
        <v>100</v>
      </c>
      <c r="W147" t="s">
        <v>319</v>
      </c>
      <c r="X147" s="48" t="s">
        <v>494</v>
      </c>
      <c r="Y147" s="41"/>
    </row>
    <row r="148" spans="1:25" ht="15" x14ac:dyDescent="0.25">
      <c r="A148">
        <v>2.0499999999999998</v>
      </c>
      <c r="B148">
        <v>1.87</v>
      </c>
      <c r="C148" s="29">
        <f t="shared" si="26"/>
        <v>2.2564236337550447E-2</v>
      </c>
      <c r="D148" s="30">
        <f>IF(OR($A148="",$B148=""),"",A148*'MPTO_working_2-way'!$G147)</f>
        <v>2.0962566844919781</v>
      </c>
      <c r="E148" s="32">
        <f>IF(OR($A148="",$B148=""),"",B148*'MPTO_working_2-way'!$G147)</f>
        <v>1.9121951219512194</v>
      </c>
      <c r="F148" s="30">
        <f>IF(OR($A148="",$B148=""),"",'MPTO_working_2-way'!D147)</f>
        <v>2.0985356507458599</v>
      </c>
      <c r="G148" s="32">
        <f>IF(OR($A148="",$B148=""),"",'MPTO_working_2-way'!E147)</f>
        <v>1.9103027282920144</v>
      </c>
      <c r="H148" s="30">
        <f>IF(OR($A148="",$B148=""),"",'OddsRatio_working_2-way'!M147)</f>
        <v>2.0985884360051026</v>
      </c>
      <c r="I148" s="30">
        <f>IF(OR($A148="",$B148=""),"",'OddsRatio_working_2-way'!N147)</f>
        <v>1.9102589898327997</v>
      </c>
      <c r="J148" s="30">
        <f>IF('Log_working_2-way'!$D147="","",A148^('Log_working_2-way'!$D147))</f>
        <v>2.0996183671625008</v>
      </c>
      <c r="K148" s="32">
        <f>IF('Log_working_2-way'!$D147="","",B148^('Log_working_2-way'!$D147))</f>
        <v>1.9094064175923491</v>
      </c>
      <c r="L148" s="37">
        <f t="shared" si="27"/>
        <v>0.47704081632653073</v>
      </c>
      <c r="M148" s="37">
        <f t="shared" si="28"/>
        <v>0.52295918367346939</v>
      </c>
      <c r="N148" s="38">
        <v>245</v>
      </c>
      <c r="O148" s="38">
        <f t="shared" si="29"/>
        <v>125.48780487804876</v>
      </c>
      <c r="P148" s="38">
        <f t="shared" si="30"/>
        <v>113.98395721925134</v>
      </c>
      <c r="Q148" s="38">
        <f t="shared" si="31"/>
        <v>131.01604278074865</v>
      </c>
      <c r="R148" s="38">
        <f t="shared" si="32"/>
        <v>119.51219512195124</v>
      </c>
      <c r="S148" s="39">
        <f t="shared" si="33"/>
        <v>-5.5282379026998854</v>
      </c>
      <c r="T148" s="39">
        <f t="shared" si="34"/>
        <v>-5.5282379026998996</v>
      </c>
      <c r="U148" t="s">
        <v>189</v>
      </c>
      <c r="V148" t="s">
        <v>247</v>
      </c>
      <c r="W148" t="s">
        <v>317</v>
      </c>
      <c r="X148" s="48" t="s">
        <v>494</v>
      </c>
      <c r="Y148" s="41"/>
    </row>
    <row r="149" spans="1:25" ht="15" x14ac:dyDescent="0.25">
      <c r="A149">
        <v>2.0699999999999998</v>
      </c>
      <c r="B149">
        <v>1.85</v>
      </c>
      <c r="C149" s="29">
        <f t="shared" si="26"/>
        <v>2.3632327980154022E-2</v>
      </c>
      <c r="D149" s="30">
        <f>IF(OR($A149="",$B149=""),"",A149*'MPTO_working_2-way'!$G148)</f>
        <v>2.1189189189189186</v>
      </c>
      <c r="E149" s="32">
        <f>IF(OR($A149="",$B149=""),"",B149*'MPTO_working_2-way'!$G148)</f>
        <v>1.893719806763285</v>
      </c>
      <c r="F149" s="30">
        <f>IF(OR($A149="",$B149=""),"",'MPTO_working_2-way'!D148)</f>
        <v>2.1219005402410303</v>
      </c>
      <c r="G149" s="32">
        <f>IF(OR($A149="",$B149=""),"",'MPTO_working_2-way'!E148)</f>
        <v>1.8913446104457341</v>
      </c>
      <c r="H149" s="30">
        <f>IF(OR($A149="",$B149=""),"",'OddsRatio_working_2-way'!M148)</f>
        <v>2.1219730519989164</v>
      </c>
      <c r="I149" s="30">
        <f>IF(OR($A149="",$B149=""),"",'OddsRatio_working_2-way'!N148)</f>
        <v>1.8912870039243732</v>
      </c>
      <c r="J149" s="30">
        <f>IF('Log_working_2-way'!$D148="","",A149^('Log_working_2-way'!$D148))</f>
        <v>2.1233226399853709</v>
      </c>
      <c r="K149" s="32">
        <f>IF('Log_working_2-way'!$D148="","",B149^('Log_working_2-way'!$D148))</f>
        <v>1.8902161893692622</v>
      </c>
      <c r="L149" s="37">
        <f t="shared" si="27"/>
        <v>0.47193877551020413</v>
      </c>
      <c r="M149" s="37">
        <f t="shared" si="28"/>
        <v>0.52806122448979598</v>
      </c>
      <c r="N149" s="38">
        <v>246</v>
      </c>
      <c r="O149" s="38">
        <f t="shared" si="29"/>
        <v>127.15942028985506</v>
      </c>
      <c r="P149" s="38">
        <f t="shared" si="30"/>
        <v>113.02702702702702</v>
      </c>
      <c r="Q149" s="38">
        <f t="shared" si="31"/>
        <v>132.97297297297294</v>
      </c>
      <c r="R149" s="38">
        <f t="shared" si="32"/>
        <v>118.84057971014494</v>
      </c>
      <c r="S149" s="39">
        <f t="shared" si="33"/>
        <v>-5.8135526831178765</v>
      </c>
      <c r="T149" s="39">
        <f t="shared" si="34"/>
        <v>-5.8135526831179192</v>
      </c>
      <c r="U149" t="s">
        <v>292</v>
      </c>
      <c r="V149" t="s">
        <v>293</v>
      </c>
      <c r="W149" t="s">
        <v>317</v>
      </c>
      <c r="X149" s="48" t="s">
        <v>494</v>
      </c>
      <c r="Y149" s="41"/>
    </row>
    <row r="150" spans="1:25" ht="15" x14ac:dyDescent="0.25">
      <c r="A150">
        <v>2.4700000000000002</v>
      </c>
      <c r="B150">
        <v>1.6</v>
      </c>
      <c r="C150" s="29">
        <f t="shared" si="26"/>
        <v>2.9858299595141746E-2</v>
      </c>
      <c r="D150" s="30">
        <f>IF(OR($A150="",$B150=""),"",A150*'MPTO_working_2-way'!$G149)</f>
        <v>2.5437500000000002</v>
      </c>
      <c r="E150" s="32">
        <f>IF(OR($A150="",$B150=""),"",B150*'MPTO_working_2-way'!$G149)</f>
        <v>1.6477732793522268</v>
      </c>
      <c r="F150" s="30">
        <f>IF(OR($A150="",$B150=""),"",'MPTO_working_2-way'!D149)</f>
        <v>2.5645684620376383</v>
      </c>
      <c r="G150" s="32">
        <f>IF(OR($A150="",$B150=""),"",'MPTO_working_2-way'!E149)</f>
        <v>1.6391538780588968</v>
      </c>
      <c r="H150" s="30">
        <f>IF(OR($A150="",$B150=""),"",'OddsRatio_working_2-way'!M149)</f>
        <v>2.5652475842498532</v>
      </c>
      <c r="I150" s="30">
        <f>IF(OR($A150="",$B150=""),"",'OddsRatio_working_2-way'!N149)</f>
        <v>1.6388765649999402</v>
      </c>
      <c r="J150" s="30">
        <f>IF('Log_working_2-way'!$D149="","",A150^('Log_working_2-way'!$D149))</f>
        <v>2.5748908511028135</v>
      </c>
      <c r="K150" s="32">
        <f>IF('Log_working_2-way'!$D149="","",B150^('Log_working_2-way'!$D149))</f>
        <v>1.634964638533341</v>
      </c>
      <c r="L150" s="37">
        <f t="shared" si="27"/>
        <v>0.3931203931203931</v>
      </c>
      <c r="M150" s="37">
        <f t="shared" si="28"/>
        <v>0.60687960687960685</v>
      </c>
      <c r="N150" s="38">
        <v>247</v>
      </c>
      <c r="O150" s="38">
        <f t="shared" si="29"/>
        <v>147</v>
      </c>
      <c r="P150" s="38">
        <f t="shared" si="30"/>
        <v>92.625000000000028</v>
      </c>
      <c r="Q150" s="38">
        <f t="shared" si="31"/>
        <v>154.375</v>
      </c>
      <c r="R150" s="38">
        <f t="shared" si="32"/>
        <v>100</v>
      </c>
      <c r="S150" s="39">
        <f t="shared" si="33"/>
        <v>-7.375</v>
      </c>
      <c r="T150" s="39">
        <f t="shared" si="34"/>
        <v>-7.3749999999999716</v>
      </c>
      <c r="U150" t="s">
        <v>297</v>
      </c>
      <c r="V150" t="s">
        <v>300</v>
      </c>
      <c r="W150" t="s">
        <v>317</v>
      </c>
      <c r="X150" s="48" t="s">
        <v>494</v>
      </c>
      <c r="Y150" s="41"/>
    </row>
    <row r="151" spans="1:25" ht="15" x14ac:dyDescent="0.25">
      <c r="A151">
        <v>2.35</v>
      </c>
      <c r="B151">
        <v>1.66</v>
      </c>
      <c r="C151" s="29">
        <f t="shared" si="26"/>
        <v>2.7941553447834E-2</v>
      </c>
      <c r="D151" s="30">
        <f>IF(OR($A151="",$B151=""),"",A151*'MPTO_working_2-way'!$G150)</f>
        <v>2.4156626506024099</v>
      </c>
      <c r="E151" s="32">
        <f>IF(OR($A151="",$B151=""),"",B151*'MPTO_working_2-way'!$G150)</f>
        <v>1.7063829787234044</v>
      </c>
      <c r="F151" s="30">
        <f>IF(OR($A151="",$B151=""),"",'MPTO_working_2-way'!D150)</f>
        <v>2.4297726564933044</v>
      </c>
      <c r="G151" s="32">
        <f>IF(OR($A151="",$B151=""),"",'MPTO_working_2-way'!E150)</f>
        <v>1.6994118928338053</v>
      </c>
      <c r="H151" s="30">
        <f>IF(OR($A151="",$B151=""),"",'OddsRatio_working_2-way'!M150)</f>
        <v>2.4301938838683887</v>
      </c>
      <c r="I151" s="30">
        <f>IF(OR($A151="",$B151=""),"",'OddsRatio_working_2-way'!N150)</f>
        <v>1.6992058987801013</v>
      </c>
      <c r="J151" s="30">
        <f>IF('Log_working_2-way'!$D150="","",A151^('Log_working_2-way'!$D150))</f>
        <v>2.4366771636172895</v>
      </c>
      <c r="K151" s="32">
        <f>IF('Log_working_2-way'!$D150="","",B151^('Log_working_2-way'!$D150))</f>
        <v>1.6960505987873902</v>
      </c>
      <c r="L151" s="37">
        <f t="shared" si="27"/>
        <v>0.41396508728179549</v>
      </c>
      <c r="M151" s="37">
        <f t="shared" si="28"/>
        <v>0.5860349127182044</v>
      </c>
      <c r="N151" s="38">
        <v>248</v>
      </c>
      <c r="O151" s="38">
        <f t="shared" si="29"/>
        <v>142.468085106383</v>
      </c>
      <c r="P151" s="38">
        <f t="shared" si="30"/>
        <v>98.602409638554235</v>
      </c>
      <c r="Q151" s="38">
        <f t="shared" si="31"/>
        <v>149.39759036144579</v>
      </c>
      <c r="R151" s="38">
        <f t="shared" si="32"/>
        <v>105.53191489361703</v>
      </c>
      <c r="S151" s="39">
        <f t="shared" si="33"/>
        <v>-6.9295052550627929</v>
      </c>
      <c r="T151" s="39">
        <f t="shared" si="34"/>
        <v>-6.9295052550627929</v>
      </c>
      <c r="U151" t="s">
        <v>250</v>
      </c>
      <c r="V151" t="s">
        <v>290</v>
      </c>
      <c r="W151" t="s">
        <v>317</v>
      </c>
      <c r="X151" s="48" t="s">
        <v>494</v>
      </c>
      <c r="Y151" s="41"/>
    </row>
    <row r="152" spans="1:25" ht="15" x14ac:dyDescent="0.25">
      <c r="A152">
        <v>1.88</v>
      </c>
      <c r="B152">
        <v>2.0299999999999998</v>
      </c>
      <c r="C152" s="29">
        <f t="shared" si="26"/>
        <v>2.4525731055444977E-2</v>
      </c>
      <c r="D152" s="30">
        <f>IF(OR($A152="",$B152=""),"",A152*'MPTO_working_2-way'!$G151)</f>
        <v>1.9261083743842364</v>
      </c>
      <c r="E152" s="32">
        <f>IF(OR($A152="",$B152=""),"",B152*'MPTO_working_2-way'!$G151)</f>
        <v>2.0797872340425529</v>
      </c>
      <c r="F152" s="30">
        <f>IF(OR($A152="",$B152=""),"",'MPTO_working_2-way'!D151)</f>
        <v>1.9243646631706333</v>
      </c>
      <c r="G152" s="32">
        <f>IF(OR($A152="",$B152=""),"",'MPTO_working_2-way'!E151)</f>
        <v>2.0818241326641935</v>
      </c>
      <c r="H152" s="30">
        <f>IF(OR($A152="",$B152=""),"",'OddsRatio_working_2-way'!M151)</f>
        <v>1.9243207949834495</v>
      </c>
      <c r="I152" s="30">
        <f>IF(OR($A152="",$B152=""),"",'OddsRatio_working_2-way'!N151)</f>
        <v>2.081875475946537</v>
      </c>
      <c r="J152" s="30">
        <f>IF('Log_working_2-way'!$D151="","",A152^('Log_working_2-way'!$D151))</f>
        <v>1.9235339030630429</v>
      </c>
      <c r="K152" s="32">
        <f>IF('Log_working_2-way'!$D151="","",B152^('Log_working_2-way'!$D151))</f>
        <v>2.0827972819225606</v>
      </c>
      <c r="L152" s="37">
        <f t="shared" si="27"/>
        <v>0.51918158567774941</v>
      </c>
      <c r="M152" s="37">
        <f t="shared" si="28"/>
        <v>0.4808184143222507</v>
      </c>
      <c r="N152" s="38">
        <v>249</v>
      </c>
      <c r="O152" s="38">
        <f t="shared" si="29"/>
        <v>116.55319148936167</v>
      </c>
      <c r="P152" s="38">
        <f t="shared" si="30"/>
        <v>126.33990147783251</v>
      </c>
      <c r="Q152" s="38">
        <f t="shared" si="31"/>
        <v>122.6600985221675</v>
      </c>
      <c r="R152" s="38">
        <f t="shared" si="32"/>
        <v>132.44680851063831</v>
      </c>
      <c r="S152" s="39">
        <f t="shared" si="33"/>
        <v>-6.1069070328058359</v>
      </c>
      <c r="T152" s="39">
        <f t="shared" si="34"/>
        <v>-6.1069070328057933</v>
      </c>
      <c r="U152" t="s">
        <v>249</v>
      </c>
      <c r="V152" t="s">
        <v>301</v>
      </c>
      <c r="W152" t="s">
        <v>317</v>
      </c>
      <c r="X152" s="48" t="s">
        <v>494</v>
      </c>
      <c r="Y152" s="41"/>
    </row>
    <row r="153" spans="1:25" ht="15" x14ac:dyDescent="0.25">
      <c r="A153">
        <v>1.9</v>
      </c>
      <c r="B153">
        <v>2.0099999999999998</v>
      </c>
      <c r="C153" s="29">
        <f t="shared" si="26"/>
        <v>2.3828227284629522E-2</v>
      </c>
      <c r="D153" s="30">
        <f>IF(OR($A153="",$B153=""),"",A153*'MPTO_working_2-way'!$G152)</f>
        <v>1.9452736318407959</v>
      </c>
      <c r="E153" s="32">
        <f>IF(OR($A153="",$B153=""),"",B153*'MPTO_working_2-way'!$G152)</f>
        <v>2.0578947368421052</v>
      </c>
      <c r="F153" s="30">
        <f>IF(OR($A153="",$B153=""),"",'MPTO_working_2-way'!D152)</f>
        <v>1.9440061084245355</v>
      </c>
      <c r="G153" s="32">
        <f>IF(OR($A153="",$B153=""),"",'MPTO_working_2-way'!E152)</f>
        <v>2.05931517929361</v>
      </c>
      <c r="H153" s="30">
        <f>IF(OR($A153="",$B153=""),"",'OddsRatio_working_2-way'!M152)</f>
        <v>1.9439751632913294</v>
      </c>
      <c r="I153" s="30">
        <f>IF(OR($A153="",$B153=""),"",'OddsRatio_working_2-way'!N152)</f>
        <v>2.0593499054713802</v>
      </c>
      <c r="J153" s="30">
        <f>IF('Log_working_2-way'!$D152="","",A153^('Log_working_2-way'!$D152))</f>
        <v>1.9434033475162076</v>
      </c>
      <c r="K153" s="32">
        <f>IF('Log_working_2-way'!$D152="","",B153^('Log_working_2-way'!$D152))</f>
        <v>2.0599919987911819</v>
      </c>
      <c r="L153" s="37">
        <f t="shared" si="27"/>
        <v>0.51406649616368294</v>
      </c>
      <c r="M153" s="37">
        <f t="shared" si="28"/>
        <v>0.48593350383631717</v>
      </c>
      <c r="N153" s="38">
        <v>250</v>
      </c>
      <c r="O153" s="38">
        <f t="shared" si="29"/>
        <v>118.42105263157895</v>
      </c>
      <c r="P153" s="38">
        <f t="shared" si="30"/>
        <v>125.62189054726367</v>
      </c>
      <c r="Q153" s="38">
        <f t="shared" si="31"/>
        <v>124.37810945273634</v>
      </c>
      <c r="R153" s="38">
        <f t="shared" si="32"/>
        <v>131.57894736842104</v>
      </c>
      <c r="S153" s="39">
        <f t="shared" si="33"/>
        <v>-5.9570568211573942</v>
      </c>
      <c r="T153" s="39">
        <f t="shared" si="34"/>
        <v>-5.9570568211573658</v>
      </c>
      <c r="U153" t="s">
        <v>246</v>
      </c>
      <c r="V153" t="s">
        <v>245</v>
      </c>
      <c r="W153" t="s">
        <v>317</v>
      </c>
      <c r="X153" s="48" t="s">
        <v>494</v>
      </c>
      <c r="Y153" s="41"/>
    </row>
    <row r="154" spans="1:25" s="35" customFormat="1" ht="15" x14ac:dyDescent="0.25">
      <c r="A154">
        <v>2.14</v>
      </c>
      <c r="B154">
        <v>1.69</v>
      </c>
      <c r="C154" s="29">
        <f t="shared" si="26"/>
        <v>5.9005695957529136E-2</v>
      </c>
      <c r="D154" s="30">
        <f>IF(OR($A154="",$B154=""),"",A154*'MPTO_working_2-way'!$G153)</f>
        <v>2.2662721893491127</v>
      </c>
      <c r="E154" s="32">
        <f>IF(OR($A154="",$B154=""),"",B154*'MPTO_working_2-way'!$G153)</f>
        <v>1.7897196261682242</v>
      </c>
      <c r="F154" s="30">
        <f>IF(OR($A154="",$B154=""),"",'MPTO_working_2-way'!D153)</f>
        <v>2.2842165098212592</v>
      </c>
      <c r="G154" s="32">
        <f>IF(OR($A154="",$B154=""),"",'MPTO_working_2-way'!E153)</f>
        <v>1.7786848964737125</v>
      </c>
      <c r="H154" s="30">
        <f>IF(OR($A154="",$B154=""),"",'OddsRatio_working_2-way'!M153)</f>
        <v>2.2853691738343027</v>
      </c>
      <c r="I154" s="30">
        <f>IF(OR($A154="",$B154=""),"",'OddsRatio_working_2-way'!N153)</f>
        <v>1.7779866052154993</v>
      </c>
      <c r="J154" s="30">
        <f>IF('Log_working_2-way'!$D153="","",A154^('Log_working_2-way'!$D153))</f>
        <v>2.2938465302746187</v>
      </c>
      <c r="K154" s="32">
        <f>IF('Log_working_2-way'!$D153="","",B154^('Log_working_2-way'!$D153))</f>
        <v>1.7728891924944246</v>
      </c>
      <c r="L154" s="37">
        <f t="shared" si="27"/>
        <v>0.44125326370757173</v>
      </c>
      <c r="M154" s="37">
        <f t="shared" si="28"/>
        <v>0.55874673629242821</v>
      </c>
      <c r="N154" s="38">
        <v>251</v>
      </c>
      <c r="O154" s="38">
        <f t="shared" si="29"/>
        <v>133.71028037383178</v>
      </c>
      <c r="P154" s="38">
        <f t="shared" si="30"/>
        <v>102.47928994082841</v>
      </c>
      <c r="Q154" s="38">
        <f t="shared" si="31"/>
        <v>148.52071005917159</v>
      </c>
      <c r="R154" s="38">
        <f t="shared" si="32"/>
        <v>117.28971962616822</v>
      </c>
      <c r="S154" s="39">
        <f t="shared" si="33"/>
        <v>-14.810429685339813</v>
      </c>
      <c r="T154" s="39">
        <f t="shared" si="34"/>
        <v>-14.810429685339813</v>
      </c>
      <c r="U154" t="s">
        <v>463</v>
      </c>
      <c r="V154" t="s">
        <v>476</v>
      </c>
      <c r="W154" t="s">
        <v>480</v>
      </c>
      <c r="X154" s="48" t="s">
        <v>494</v>
      </c>
      <c r="Y154" s="41"/>
    </row>
    <row r="155" spans="1:25" ht="15" x14ac:dyDescent="0.25">
      <c r="A155">
        <v>2.14</v>
      </c>
      <c r="B155">
        <v>1.7</v>
      </c>
      <c r="C155" s="29">
        <f t="shared" si="26"/>
        <v>5.5525013743815244E-2</v>
      </c>
      <c r="D155" s="30">
        <f>IF(OR($A155="",$B155=""),"",A155*'MPTO_working_2-way'!$G154)</f>
        <v>2.2588235294117647</v>
      </c>
      <c r="E155" s="32">
        <f>IF(OR($A155="",$B155=""),"",B155*'MPTO_working_2-way'!$G154)</f>
        <v>1.794392523364486</v>
      </c>
      <c r="F155" s="30">
        <f>IF(OR($A155="",$B155=""),"",'MPTO_working_2-way'!D154)</f>
        <v>2.2751719824890557</v>
      </c>
      <c r="G155" s="32">
        <f>IF(OR($A155="",$B155=""),"",'MPTO_working_2-way'!E154)</f>
        <v>1.7842079450711132</v>
      </c>
      <c r="H155" s="30">
        <f>IF(OR($A155="",$B155=""),"",'OddsRatio_working_2-way'!M154)</f>
        <v>2.2761549390929883</v>
      </c>
      <c r="I155" s="30">
        <f>IF(OR($A155="",$B155=""),"",'OddsRatio_working_2-way'!N154)</f>
        <v>1.783603909969379</v>
      </c>
      <c r="J155" s="30">
        <f>IF('Log_working_2-way'!$D154="","",A155^('Log_working_2-way'!$D154))</f>
        <v>2.2838450054453689</v>
      </c>
      <c r="K155" s="32">
        <f>IF('Log_working_2-way'!$D154="","",B155^('Log_working_2-way'!$D154))</f>
        <v>1.7789102233960266</v>
      </c>
      <c r="L155" s="37">
        <f t="shared" si="27"/>
        <v>0.44270833333333331</v>
      </c>
      <c r="M155" s="37">
        <f t="shared" si="28"/>
        <v>0.55729166666666663</v>
      </c>
      <c r="N155" s="38">
        <v>252</v>
      </c>
      <c r="O155" s="38">
        <f t="shared" si="29"/>
        <v>134.24299065420564</v>
      </c>
      <c r="P155" s="38">
        <f t="shared" si="30"/>
        <v>103.76470588235293</v>
      </c>
      <c r="Q155" s="38">
        <f t="shared" si="31"/>
        <v>148.23529411764707</v>
      </c>
      <c r="R155" s="38">
        <f t="shared" si="32"/>
        <v>117.75700934579439</v>
      </c>
      <c r="S155" s="39">
        <f t="shared" si="33"/>
        <v>-13.992303463441431</v>
      </c>
      <c r="T155" s="39">
        <f t="shared" si="34"/>
        <v>-13.992303463441459</v>
      </c>
      <c r="U155" t="s">
        <v>464</v>
      </c>
      <c r="V155" t="s">
        <v>470</v>
      </c>
      <c r="W155" t="s">
        <v>480</v>
      </c>
      <c r="X155" s="48" t="s">
        <v>494</v>
      </c>
      <c r="Y155" s="41"/>
    </row>
    <row r="156" spans="1:25" ht="15" x14ac:dyDescent="0.25">
      <c r="A156">
        <v>2.5499999999999998</v>
      </c>
      <c r="B156">
        <v>1.51</v>
      </c>
      <c r="C156" s="29">
        <f t="shared" si="26"/>
        <v>5.4408518374237325E-2</v>
      </c>
      <c r="D156" s="30">
        <f>IF(OR($A156="",$B156=""),"",A156*'MPTO_working_2-way'!$G155)</f>
        <v>2.688741721854305</v>
      </c>
      <c r="E156" s="32">
        <f>IF(OR($A156="",$B156=""),"",B156*'MPTO_working_2-way'!$G155)</f>
        <v>1.5921568627450984</v>
      </c>
      <c r="F156" s="30">
        <f>IF(OR($A156="",$B156=""),"",'MPTO_working_2-way'!D155)</f>
        <v>2.7400818359722474</v>
      </c>
      <c r="G156" s="32">
        <f>IF(OR($A156="",$B156=""),"",'MPTO_working_2-way'!E155)</f>
        <v>1.574685614967795</v>
      </c>
      <c r="H156" s="30">
        <f>IF(OR($A156="",$B156=""),"",'OddsRatio_working_2-way'!M155)</f>
        <v>2.7433346455211955</v>
      </c>
      <c r="I156" s="30">
        <f>IF(OR($A156="",$B156=""),"",'OddsRatio_working_2-way'!N155)</f>
        <v>1.5736133349779415</v>
      </c>
      <c r="J156" s="30">
        <f>IF('Log_working_2-way'!$D155="","",A156^('Log_working_2-way'!$D155))</f>
        <v>2.7681443541932542</v>
      </c>
      <c r="K156" s="32">
        <f>IF('Log_working_2-way'!$D155="","",B156^('Log_working_2-way'!$D155))</f>
        <v>1.5655646823306864</v>
      </c>
      <c r="L156" s="37">
        <f t="shared" si="27"/>
        <v>0.37192118226600979</v>
      </c>
      <c r="M156" s="37">
        <f t="shared" si="28"/>
        <v>0.62807881773398999</v>
      </c>
      <c r="N156" s="38">
        <v>253</v>
      </c>
      <c r="O156" s="38">
        <f t="shared" si="29"/>
        <v>153.78431372549019</v>
      </c>
      <c r="P156" s="38">
        <f t="shared" si="30"/>
        <v>85.450331125827844</v>
      </c>
      <c r="Q156" s="38">
        <f t="shared" si="31"/>
        <v>167.5496688741722</v>
      </c>
      <c r="R156" s="38">
        <f t="shared" si="32"/>
        <v>99.215686274509821</v>
      </c>
      <c r="S156" s="39">
        <f t="shared" si="33"/>
        <v>-13.765355148682005</v>
      </c>
      <c r="T156" s="39">
        <f t="shared" si="34"/>
        <v>-13.765355148681977</v>
      </c>
      <c r="U156" t="s">
        <v>471</v>
      </c>
      <c r="V156" t="s">
        <v>462</v>
      </c>
      <c r="W156" t="s">
        <v>480</v>
      </c>
      <c r="X156" s="48" t="s">
        <v>494</v>
      </c>
      <c r="Y156" s="41"/>
    </row>
    <row r="157" spans="1:25" ht="15" x14ac:dyDescent="0.25">
      <c r="A157">
        <v>2.2599999999999998</v>
      </c>
      <c r="B157">
        <v>1.63</v>
      </c>
      <c r="C157" s="29">
        <f t="shared" si="26"/>
        <v>5.5974808621532146E-2</v>
      </c>
      <c r="D157" s="30">
        <f>IF(OR($A157="",$B157=""),"",A157*'MPTO_working_2-way'!$G156)</f>
        <v>2.3865030674846626</v>
      </c>
      <c r="E157" s="32">
        <f>IF(OR($A157="",$B157=""),"",B157*'MPTO_working_2-way'!$G156)</f>
        <v>1.7212389380530972</v>
      </c>
      <c r="F157" s="30">
        <f>IF(OR($A157="",$B157=""),"",'MPTO_working_2-way'!D156)</f>
        <v>2.4126006942170406</v>
      </c>
      <c r="G157" s="32">
        <f>IF(OR($A157="",$B157=""),"",'MPTO_working_2-way'!E156)</f>
        <v>1.7079141360285595</v>
      </c>
      <c r="H157" s="30">
        <f>IF(OR($A157="",$B157=""),"",'OddsRatio_working_2-way'!M156)</f>
        <v>2.4142135623730949</v>
      </c>
      <c r="I157" s="30">
        <f>IF(OR($A157="",$B157=""),"",'OddsRatio_working_2-way'!N156)</f>
        <v>1.7071067811865475</v>
      </c>
      <c r="J157" s="30">
        <f>IF('Log_working_2-way'!$D156="","",A157^('Log_working_2-way'!$D156))</f>
        <v>2.4265944999233642</v>
      </c>
      <c r="K157" s="32">
        <f>IF('Log_working_2-way'!$D156="","",B157^('Log_working_2-way'!$D156))</f>
        <v>1.7009700374213639</v>
      </c>
      <c r="L157" s="37">
        <f t="shared" si="27"/>
        <v>0.41902313624678661</v>
      </c>
      <c r="M157" s="37">
        <f t="shared" si="28"/>
        <v>0.58097686375321345</v>
      </c>
      <c r="N157" s="38">
        <v>254</v>
      </c>
      <c r="O157" s="38">
        <f t="shared" si="29"/>
        <v>141.61061946902655</v>
      </c>
      <c r="P157" s="38">
        <f t="shared" si="30"/>
        <v>98.171779141104281</v>
      </c>
      <c r="Q157" s="38">
        <f t="shared" si="31"/>
        <v>155.82822085889572</v>
      </c>
      <c r="R157" s="38">
        <f t="shared" si="32"/>
        <v>112.38938053097345</v>
      </c>
      <c r="S157" s="39">
        <f t="shared" si="33"/>
        <v>-14.217601389869174</v>
      </c>
      <c r="T157" s="39">
        <f t="shared" si="34"/>
        <v>-14.217601389869174</v>
      </c>
      <c r="U157" t="s">
        <v>472</v>
      </c>
      <c r="V157" t="s">
        <v>474</v>
      </c>
      <c r="W157" t="s">
        <v>480</v>
      </c>
      <c r="X157" s="48" t="s">
        <v>494</v>
      </c>
      <c r="Y157" s="41"/>
    </row>
    <row r="158" spans="1:25" ht="15" x14ac:dyDescent="0.25">
      <c r="A158">
        <v>1.61</v>
      </c>
      <c r="B158">
        <v>2.46</v>
      </c>
      <c r="C158" s="29">
        <f t="shared" si="26"/>
        <v>2.7622077463010708E-2</v>
      </c>
      <c r="D158" s="30">
        <f>IF(OR($A158="",$B158=""),"",A158*'MPTO_working_2-way'!$G157)</f>
        <v>1.6544715447154474</v>
      </c>
      <c r="E158" s="32">
        <f>IF(OR($A158="",$B158=""),"",B158*'MPTO_working_2-way'!$G157)</f>
        <v>2.5279503105590062</v>
      </c>
      <c r="F158" s="30">
        <f>IF(OR($A158="",$B158=""),"",'MPTO_working_2-way'!D157)</f>
        <v>1.6466137280172954</v>
      </c>
      <c r="G158" s="32">
        <f>IF(OR($A158="",$B158=""),"",'MPTO_working_2-way'!E157)</f>
        <v>2.5465183565871534</v>
      </c>
      <c r="H158" s="30">
        <f>IF(OR($A158="",$B158=""),"",'OddsRatio_working_2-way'!M157)</f>
        <v>1.646380862323509</v>
      </c>
      <c r="I158" s="30">
        <f>IF(OR($A158="",$B158=""),"",'OddsRatio_working_2-way'!N157)</f>
        <v>2.5470755065447905</v>
      </c>
      <c r="J158" s="30">
        <f>IF('Log_working_2-way'!$D157="","",A158^('Log_working_2-way'!$D157))</f>
        <v>1.6428198742239617</v>
      </c>
      <c r="K158" s="32">
        <f>IF('Log_working_2-way'!$D157="","",B158^('Log_working_2-way'!$D157))</f>
        <v>2.5556457416740908</v>
      </c>
      <c r="L158" s="37">
        <f t="shared" si="27"/>
        <v>0.60442260442260431</v>
      </c>
      <c r="M158" s="37">
        <f t="shared" si="28"/>
        <v>0.39557739557739557</v>
      </c>
      <c r="N158" s="38">
        <v>255</v>
      </c>
      <c r="O158" s="38">
        <f t="shared" si="29"/>
        <v>96.614906832298132</v>
      </c>
      <c r="P158" s="38">
        <f t="shared" si="30"/>
        <v>151.34146341463412</v>
      </c>
      <c r="Q158" s="38">
        <f t="shared" si="31"/>
        <v>103.65853658536585</v>
      </c>
      <c r="R158" s="38">
        <f t="shared" si="32"/>
        <v>158.38509316770185</v>
      </c>
      <c r="S158" s="39">
        <f t="shared" si="33"/>
        <v>-7.0436297530677194</v>
      </c>
      <c r="T158" s="39">
        <f t="shared" si="34"/>
        <v>-7.0436297530677336</v>
      </c>
      <c r="U158" t="s">
        <v>420</v>
      </c>
      <c r="V158" t="s">
        <v>449</v>
      </c>
      <c r="W158" t="s">
        <v>454</v>
      </c>
      <c r="X158" s="48" t="s">
        <v>494</v>
      </c>
      <c r="Y158" s="41"/>
    </row>
    <row r="159" spans="1:25" ht="15" x14ac:dyDescent="0.25">
      <c r="A159">
        <v>1.66</v>
      </c>
      <c r="B159">
        <v>2.35</v>
      </c>
      <c r="C159" s="29">
        <f t="shared" si="26"/>
        <v>2.7941553447834E-2</v>
      </c>
      <c r="D159" s="30">
        <f>IF(OR($A159="",$B159=""),"",A159*'MPTO_working_2-way'!$G158)</f>
        <v>1.7063829787234044</v>
      </c>
      <c r="E159" s="32">
        <f>IF(OR($A159="",$B159=""),"",B159*'MPTO_working_2-way'!$G158)</f>
        <v>2.4156626506024099</v>
      </c>
      <c r="F159" s="30">
        <f>IF(OR($A159="",$B159=""),"",'MPTO_working_2-way'!D158)</f>
        <v>1.6994118928338053</v>
      </c>
      <c r="G159" s="32">
        <f>IF(OR($A159="",$B159=""),"",'MPTO_working_2-way'!E158)</f>
        <v>2.4297726564933044</v>
      </c>
      <c r="H159" s="30">
        <f>IF(OR($A159="",$B159=""),"",'OddsRatio_working_2-way'!M158)</f>
        <v>1.6992058987801013</v>
      </c>
      <c r="I159" s="30">
        <f>IF(OR($A159="",$B159=""),"",'OddsRatio_working_2-way'!N158)</f>
        <v>2.4301938838683887</v>
      </c>
      <c r="J159" s="30">
        <f>IF('Log_working_2-way'!$D158="","",A159^('Log_working_2-way'!$D158))</f>
        <v>1.6960505987873902</v>
      </c>
      <c r="K159" s="32">
        <f>IF('Log_working_2-way'!$D158="","",B159^('Log_working_2-way'!$D158))</f>
        <v>2.4366771636172895</v>
      </c>
      <c r="L159" s="37">
        <f t="shared" si="27"/>
        <v>0.5860349127182044</v>
      </c>
      <c r="M159" s="37">
        <f t="shared" si="28"/>
        <v>0.41396508728179549</v>
      </c>
      <c r="N159" s="38">
        <v>256</v>
      </c>
      <c r="O159" s="38">
        <f t="shared" si="29"/>
        <v>101.78313253012048</v>
      </c>
      <c r="P159" s="38">
        <f t="shared" si="30"/>
        <v>147.06382978723406</v>
      </c>
      <c r="Q159" s="38">
        <f t="shared" si="31"/>
        <v>108.93617021276596</v>
      </c>
      <c r="R159" s="38">
        <f t="shared" si="32"/>
        <v>154.21686746987953</v>
      </c>
      <c r="S159" s="39">
        <f t="shared" si="33"/>
        <v>-7.1530376826454756</v>
      </c>
      <c r="T159" s="39">
        <f t="shared" si="34"/>
        <v>-7.1530376826454756</v>
      </c>
      <c r="U159" t="s">
        <v>398</v>
      </c>
      <c r="V159" t="s">
        <v>417</v>
      </c>
      <c r="W159" t="s">
        <v>454</v>
      </c>
      <c r="X159" s="48" t="s">
        <v>494</v>
      </c>
      <c r="Y159" s="41"/>
    </row>
    <row r="160" spans="1:25" ht="15" x14ac:dyDescent="0.25">
      <c r="A160">
        <v>1.59</v>
      </c>
      <c r="B160">
        <v>2.5</v>
      </c>
      <c r="C160" s="29">
        <f t="shared" si="26"/>
        <v>2.8930817610062887E-2</v>
      </c>
      <c r="D160" s="30">
        <f>IF(OR($A160="",$B160=""),"",A160*'MPTO_working_2-way'!$G159)</f>
        <v>1.6360000000000001</v>
      </c>
      <c r="E160" s="32">
        <f>IF(OR($A160="",$B160=""),"",B160*'MPTO_working_2-way'!$G159)</f>
        <v>2.5723270440251573</v>
      </c>
      <c r="F160" s="30">
        <f>IF(OR($A160="",$B160=""),"",'MPTO_working_2-way'!D159)</f>
        <v>1.6274309109518936</v>
      </c>
      <c r="G160" s="32">
        <f>IF(OR($A160="",$B160=""),"",'MPTO_working_2-way'!E159)</f>
        <v>2.5938009787928222</v>
      </c>
      <c r="H160" s="30">
        <f>IF(OR($A160="",$B160=""),"",'OddsRatio_working_2-way'!M159)</f>
        <v>1.6271629240742262</v>
      </c>
      <c r="I160" s="30">
        <f>IF(OR($A160="",$B160=""),"",'OddsRatio_working_2-way'!N159)</f>
        <v>2.594482010358202</v>
      </c>
      <c r="J160" s="30">
        <f>IF('Log_working_2-way'!$D159="","",A160^('Log_working_2-way'!$D159))</f>
        <v>1.6232742032249983</v>
      </c>
      <c r="K160" s="32">
        <f>IF('Log_working_2-way'!$D159="","",B160^('Log_working_2-way'!$D159))</f>
        <v>2.6044302729451743</v>
      </c>
      <c r="L160" s="37">
        <f t="shared" si="27"/>
        <v>0.6112469437652811</v>
      </c>
      <c r="M160" s="37">
        <f t="shared" si="28"/>
        <v>0.38875305623471879</v>
      </c>
      <c r="N160" s="38">
        <v>257</v>
      </c>
      <c r="O160" s="38">
        <f t="shared" si="29"/>
        <v>95.364779874213824</v>
      </c>
      <c r="P160" s="38">
        <f t="shared" si="30"/>
        <v>154.20000000000002</v>
      </c>
      <c r="Q160" s="38">
        <f t="shared" si="31"/>
        <v>102.80000000000001</v>
      </c>
      <c r="R160" s="38">
        <f t="shared" si="32"/>
        <v>161.63522012578616</v>
      </c>
      <c r="S160" s="39">
        <f t="shared" si="33"/>
        <v>-7.4352201257861879</v>
      </c>
      <c r="T160" s="39">
        <f t="shared" si="34"/>
        <v>-7.4352201257861452</v>
      </c>
      <c r="U160" t="s">
        <v>397</v>
      </c>
      <c r="V160" t="s">
        <v>418</v>
      </c>
      <c r="W160" t="s">
        <v>454</v>
      </c>
      <c r="X160" s="48" t="s">
        <v>494</v>
      </c>
      <c r="Y160" s="41"/>
    </row>
    <row r="161" spans="1:25" ht="15" x14ac:dyDescent="0.25">
      <c r="A161">
        <v>1.92</v>
      </c>
      <c r="B161">
        <v>1.99</v>
      </c>
      <c r="C161" s="29">
        <f t="shared" si="26"/>
        <v>2.3345896147403788E-2</v>
      </c>
      <c r="D161" s="30">
        <f>IF(OR($A161="",$B161=""),"",A161*'MPTO_working_2-way'!$G160)</f>
        <v>1.9648241206030153</v>
      </c>
      <c r="E161" s="32">
        <f>IF(OR($A161="",$B161=""),"",B161*'MPTO_working_2-way'!$G160)</f>
        <v>2.0364583333333335</v>
      </c>
      <c r="F161" s="30">
        <f>IF(OR($A161="",$B161=""),"",'MPTO_working_2-way'!D160)</f>
        <v>1.9640176827387685</v>
      </c>
      <c r="G161" s="32">
        <f>IF(OR($A161="",$B161=""),"",'MPTO_working_2-way'!E160)</f>
        <v>2.0373253705876082</v>
      </c>
      <c r="H161" s="30">
        <f>IF(OR($A161="",$B161=""),"",'OddsRatio_working_2-way'!M160)</f>
        <v>1.9639984073082948</v>
      </c>
      <c r="I161" s="30">
        <f>IF(OR($A161="",$B161=""),"",'OddsRatio_working_2-way'!N160)</f>
        <v>2.0373461122121879</v>
      </c>
      <c r="J161" s="30">
        <f>IF('Log_working_2-way'!$D160="","",A161^('Log_working_2-way'!$D160))</f>
        <v>1.9636346459170313</v>
      </c>
      <c r="K161" s="32">
        <f>IF('Log_working_2-way'!$D160="","",B161^('Log_working_2-way'!$D160))</f>
        <v>2.0377376988644484</v>
      </c>
      <c r="L161" s="37">
        <f t="shared" si="27"/>
        <v>0.50895140664961636</v>
      </c>
      <c r="M161" s="37">
        <f t="shared" si="28"/>
        <v>0.49104859335038359</v>
      </c>
      <c r="N161" s="38">
        <v>258</v>
      </c>
      <c r="O161" s="38">
        <f t="shared" si="29"/>
        <v>123.62499999999999</v>
      </c>
      <c r="P161" s="38">
        <f t="shared" si="30"/>
        <v>128.35175879396982</v>
      </c>
      <c r="Q161" s="38">
        <f t="shared" si="31"/>
        <v>129.64824120603015</v>
      </c>
      <c r="R161" s="38">
        <f t="shared" si="32"/>
        <v>134.375</v>
      </c>
      <c r="S161" s="39">
        <f t="shared" si="33"/>
        <v>-6.0232412060301641</v>
      </c>
      <c r="T161" s="39">
        <f t="shared" si="34"/>
        <v>-6.0232412060301783</v>
      </c>
      <c r="U161" t="s">
        <v>419</v>
      </c>
      <c r="V161" t="s">
        <v>424</v>
      </c>
      <c r="W161" t="s">
        <v>454</v>
      </c>
      <c r="X161" s="48" t="s">
        <v>494</v>
      </c>
      <c r="Y161" s="41"/>
    </row>
    <row r="162" spans="1:25" ht="15" x14ac:dyDescent="0.25">
      <c r="A162">
        <v>1.74</v>
      </c>
      <c r="B162">
        <v>2.21</v>
      </c>
      <c r="C162" s="29">
        <f t="shared" si="26"/>
        <v>2.720133146096626E-2</v>
      </c>
      <c r="D162" s="30">
        <f>IF(OR($A162="",$B162=""),"",A162*'MPTO_working_2-way'!$G161)</f>
        <v>1.7873303167420813</v>
      </c>
      <c r="E162" s="32">
        <f>IF(OR($A162="",$B162=""),"",B162*'MPTO_working_2-way'!$G161)</f>
        <v>2.2701149425287355</v>
      </c>
      <c r="F162" s="30">
        <f>IF(OR($A162="",$B162=""),"",'MPTO_working_2-way'!D161)</f>
        <v>1.7821754646150993</v>
      </c>
      <c r="G162" s="32">
        <f>IF(OR($A162="",$B162=""),"",'MPTO_working_2-way'!E161)</f>
        <v>2.2784855128281092</v>
      </c>
      <c r="H162" s="30">
        <f>IF(OR($A162="",$B162=""),"",'OddsRatio_working_2-way'!M161)</f>
        <v>1.7820295697311479</v>
      </c>
      <c r="I162" s="30">
        <f>IF(OR($A162="",$B162=""),"",'OddsRatio_working_2-way'!N161)</f>
        <v>2.2787240261820116</v>
      </c>
      <c r="J162" s="30">
        <f>IF('Log_working_2-way'!$D161="","",A162^('Log_working_2-way'!$D161))</f>
        <v>1.7796998822901224</v>
      </c>
      <c r="K162" s="32">
        <f>IF('Log_working_2-way'!$D161="","",B162^('Log_working_2-way'!$D161))</f>
        <v>2.2825447620471673</v>
      </c>
      <c r="L162" s="37">
        <f t="shared" si="27"/>
        <v>0.55949367088607604</v>
      </c>
      <c r="M162" s="37">
        <f t="shared" si="28"/>
        <v>0.44050632911392407</v>
      </c>
      <c r="N162" s="38">
        <v>259</v>
      </c>
      <c r="O162" s="38">
        <f t="shared" si="29"/>
        <v>110.14942528735632</v>
      </c>
      <c r="P162" s="38">
        <f t="shared" si="30"/>
        <v>141.8054298642534</v>
      </c>
      <c r="Q162" s="38">
        <f t="shared" si="31"/>
        <v>117.1945701357466</v>
      </c>
      <c r="R162" s="38">
        <f t="shared" si="32"/>
        <v>148.85057471264366</v>
      </c>
      <c r="S162" s="39">
        <f t="shared" si="33"/>
        <v>-7.0451448483902794</v>
      </c>
      <c r="T162" s="39">
        <f t="shared" si="34"/>
        <v>-7.0451448483902652</v>
      </c>
      <c r="U162" t="s">
        <v>399</v>
      </c>
      <c r="V162" t="s">
        <v>423</v>
      </c>
      <c r="W162" t="s">
        <v>454</v>
      </c>
      <c r="X162" s="48" t="s">
        <v>494</v>
      </c>
      <c r="Y162" s="41"/>
    </row>
    <row r="163" spans="1:25" ht="15" x14ac:dyDescent="0.25">
      <c r="A163">
        <v>1.51</v>
      </c>
      <c r="B163">
        <v>2.66</v>
      </c>
      <c r="C163" s="29">
        <f t="shared" si="26"/>
        <v>3.8191505253199143E-2</v>
      </c>
      <c r="D163" s="30">
        <f>IF(OR($A163="",$B163=""),"",A163*'MPTO_working_2-way'!$G162)</f>
        <v>1.5676691729323307</v>
      </c>
      <c r="E163" s="32">
        <f>IF(OR($A163="",$B163=""),"",B163*'MPTO_working_2-way'!$G162)</f>
        <v>2.76158940397351</v>
      </c>
      <c r="F163" s="30">
        <f>IF(OR($A163="",$B163=""),"",'MPTO_working_2-way'!D162)</f>
        <v>1.5548329655866526</v>
      </c>
      <c r="G163" s="32">
        <f>IF(OR($A163="",$B163=""),"",'MPTO_working_2-way'!E162)</f>
        <v>2.802344240563734</v>
      </c>
      <c r="H163" s="30">
        <f>IF(OR($A163="",$B163=""),"",'OddsRatio_working_2-way'!M162)</f>
        <v>1.5542823429107684</v>
      </c>
      <c r="I163" s="30">
        <f>IF(OR($A163="",$B163=""),"",'OddsRatio_working_2-way'!N162)</f>
        <v>2.8041346847683837</v>
      </c>
      <c r="J163" s="30">
        <f>IF('Log_working_2-way'!$D162="","",A163^('Log_working_2-way'!$D162))</f>
        <v>1.5484113072488479</v>
      </c>
      <c r="K163" s="32">
        <f>IF('Log_working_2-way'!$D162="","",B163^('Log_working_2-way'!$D162))</f>
        <v>2.8234489092067649</v>
      </c>
      <c r="L163" s="37">
        <f t="shared" si="27"/>
        <v>0.63788968824940051</v>
      </c>
      <c r="M163" s="37">
        <f t="shared" si="28"/>
        <v>0.36211031175059949</v>
      </c>
      <c r="N163" s="38">
        <v>260</v>
      </c>
      <c r="O163" s="38">
        <f t="shared" si="29"/>
        <v>87.814569536423861</v>
      </c>
      <c r="P163" s="38">
        <f t="shared" si="30"/>
        <v>162.25563909774436</v>
      </c>
      <c r="Q163" s="38">
        <f t="shared" si="31"/>
        <v>97.744360902255636</v>
      </c>
      <c r="R163" s="38">
        <f t="shared" si="32"/>
        <v>172.18543046357618</v>
      </c>
      <c r="S163" s="39">
        <f t="shared" si="33"/>
        <v>-9.9297913658317754</v>
      </c>
      <c r="T163" s="39">
        <f t="shared" si="34"/>
        <v>-9.929791365831818</v>
      </c>
      <c r="U163" t="s">
        <v>421</v>
      </c>
      <c r="V163" t="s">
        <v>447</v>
      </c>
      <c r="W163" t="s">
        <v>454</v>
      </c>
      <c r="X163" s="48" t="s">
        <v>494</v>
      </c>
      <c r="Y163" s="41"/>
    </row>
    <row r="164" spans="1:25" ht="15" x14ac:dyDescent="0.25">
      <c r="A164">
        <v>2.15</v>
      </c>
      <c r="B164">
        <v>1.76</v>
      </c>
      <c r="C164" s="29">
        <f t="shared" si="26"/>
        <v>3.3298097251585723E-2</v>
      </c>
      <c r="D164" s="30">
        <f>IF(OR($A164="",$B164=""),"",A164*'MPTO_working_2-way'!$G163)</f>
        <v>2.2215909090909092</v>
      </c>
      <c r="E164" s="32">
        <f>IF(OR($A164="",$B164=""),"",B164*'MPTO_working_2-way'!$G163)</f>
        <v>1.8186046511627909</v>
      </c>
      <c r="F164" s="30">
        <f>IF(OR($A164="",$B164=""),"",'MPTO_working_2-way'!D163)</f>
        <v>2.2298173246906305</v>
      </c>
      <c r="G164" s="32">
        <f>IF(OR($A164="",$B164=""),"",'MPTO_working_2-way'!E163)</f>
        <v>1.8131288931480596</v>
      </c>
      <c r="H164" s="30">
        <f>IF(OR($A164="",$B164=""),"",'OddsRatio_working_2-way'!M163)</f>
        <v>2.2301048307916052</v>
      </c>
      <c r="I164" s="30">
        <f>IF(OR($A164="",$B164=""),"",'OddsRatio_working_2-way'!N163)</f>
        <v>1.8129388446970602</v>
      </c>
      <c r="J164" s="30">
        <f>IF('Log_working_2-way'!$D163="","",A164^('Log_working_2-way'!$D163))</f>
        <v>2.2338767288490446</v>
      </c>
      <c r="K164" s="32">
        <f>IF('Log_working_2-way'!$D163="","",B164^('Log_working_2-way'!$D163))</f>
        <v>1.8104537322239227</v>
      </c>
      <c r="L164" s="37">
        <f t="shared" si="27"/>
        <v>0.45012787723785164</v>
      </c>
      <c r="M164" s="37">
        <f t="shared" si="28"/>
        <v>0.54987212276214825</v>
      </c>
      <c r="N164" s="38">
        <v>261</v>
      </c>
      <c r="O164" s="38">
        <f t="shared" si="29"/>
        <v>139.60465116279067</v>
      </c>
      <c r="P164" s="38">
        <f t="shared" si="30"/>
        <v>112.70454545454547</v>
      </c>
      <c r="Q164" s="38">
        <f t="shared" si="31"/>
        <v>148.29545454545456</v>
      </c>
      <c r="R164" s="38">
        <f t="shared" si="32"/>
        <v>121.3953488372093</v>
      </c>
      <c r="S164" s="39">
        <f t="shared" si="33"/>
        <v>-8.6908033826638871</v>
      </c>
      <c r="T164" s="39">
        <f t="shared" si="34"/>
        <v>-8.6908033826638302</v>
      </c>
      <c r="U164" t="s">
        <v>403</v>
      </c>
      <c r="V164" t="s">
        <v>432</v>
      </c>
      <c r="W164" t="s">
        <v>451</v>
      </c>
      <c r="X164" s="48" t="s">
        <v>494</v>
      </c>
      <c r="Y164" s="41"/>
    </row>
    <row r="165" spans="1:25" ht="15" x14ac:dyDescent="0.25">
      <c r="A165">
        <v>2.0099999999999998</v>
      </c>
      <c r="B165">
        <v>1.88</v>
      </c>
      <c r="C165" s="29">
        <f t="shared" si="26"/>
        <v>2.9427331427966497E-2</v>
      </c>
      <c r="D165" s="30">
        <f>IF(OR($A165="",$B165=""),"",A165*'MPTO_working_2-way'!$G164)</f>
        <v>2.0691489361702122</v>
      </c>
      <c r="E165" s="32">
        <f>IF(OR($A165="",$B165=""),"",B165*'MPTO_working_2-way'!$G164)</f>
        <v>1.9353233830845769</v>
      </c>
      <c r="F165" s="30">
        <f>IF(OR($A165="",$B165=""),"",'MPTO_working_2-way'!D164)</f>
        <v>2.0712563034422273</v>
      </c>
      <c r="G165" s="32">
        <f>IF(OR($A165="",$B165=""),"",'MPTO_working_2-way'!E164)</f>
        <v>1.9334834220221038</v>
      </c>
      <c r="H165" s="30">
        <f>IF(OR($A165="",$B165=""),"",'OddsRatio_working_2-way'!M164)</f>
        <v>2.0713203408538785</v>
      </c>
      <c r="I165" s="30">
        <f>IF(OR($A165="",$B165=""),"",'OddsRatio_working_2-way'!N164)</f>
        <v>1.9334276237142709</v>
      </c>
      <c r="J165" s="30">
        <f>IF('Log_working_2-way'!$D164="","",A165^('Log_working_2-way'!$D164))</f>
        <v>2.0722780043286777</v>
      </c>
      <c r="K165" s="32">
        <f>IF('Log_working_2-way'!$D164="","",B165^('Log_working_2-way'!$D164))</f>
        <v>1.9325939690668699</v>
      </c>
      <c r="L165" s="37">
        <f t="shared" si="27"/>
        <v>0.48329048843187672</v>
      </c>
      <c r="M165" s="37">
        <f t="shared" si="28"/>
        <v>0.5167095115681235</v>
      </c>
      <c r="N165" s="38">
        <v>262</v>
      </c>
      <c r="O165" s="38">
        <f t="shared" si="29"/>
        <v>131.6517412935323</v>
      </c>
      <c r="P165" s="38">
        <f t="shared" si="30"/>
        <v>122.63829787234039</v>
      </c>
      <c r="Q165" s="38">
        <f t="shared" si="31"/>
        <v>139.36170212765958</v>
      </c>
      <c r="R165" s="38">
        <f t="shared" si="32"/>
        <v>130.34825870646767</v>
      </c>
      <c r="S165" s="39">
        <f t="shared" si="33"/>
        <v>-7.7099608341272869</v>
      </c>
      <c r="T165" s="39">
        <f t="shared" si="34"/>
        <v>-7.7099608341272869</v>
      </c>
      <c r="U165" t="s">
        <v>379</v>
      </c>
      <c r="V165" t="s">
        <v>437</v>
      </c>
      <c r="W165" t="s">
        <v>451</v>
      </c>
      <c r="X165" s="48" t="s">
        <v>494</v>
      </c>
      <c r="Y165" s="41"/>
    </row>
    <row r="166" spans="1:25" ht="15" x14ac:dyDescent="0.25">
      <c r="A166">
        <v>2.09</v>
      </c>
      <c r="B166">
        <v>1.82</v>
      </c>
      <c r="C166" s="29">
        <f t="shared" si="26"/>
        <v>2.7919448972080652E-2</v>
      </c>
      <c r="D166" s="30">
        <f>IF(OR($A166="",$B166=""),"",A166*'MPTO_working_2-way'!$G165)</f>
        <v>2.1483516483516483</v>
      </c>
      <c r="E166" s="32">
        <f>IF(OR($A166="",$B166=""),"",B166*'MPTO_working_2-way'!$G165)</f>
        <v>1.8708133971291869</v>
      </c>
      <c r="F166" s="30">
        <f>IF(OR($A166="",$B166=""),"",'MPTO_working_2-way'!D165)</f>
        <v>2.152810006225593</v>
      </c>
      <c r="G166" s="32">
        <f>IF(OR($A166="",$B166=""),"",'MPTO_working_2-way'!E165)</f>
        <v>1.8674456281604401</v>
      </c>
      <c r="H166" s="30">
        <f>IF(OR($A166="",$B166=""),"",'OddsRatio_working_2-way'!M165)</f>
        <v>2.1529389804681456</v>
      </c>
      <c r="I166" s="30">
        <f>IF(OR($A166="",$B166=""),"",'OddsRatio_working_2-way'!N165)</f>
        <v>1.8673485908108987</v>
      </c>
      <c r="J166" s="30">
        <f>IF('Log_working_2-way'!$D165="","",A166^('Log_working_2-way'!$D165))</f>
        <v>2.1549669469306498</v>
      </c>
      <c r="K166" s="32">
        <f>IF('Log_working_2-way'!$D165="","",B166^('Log_working_2-way'!$D165))</f>
        <v>1.8658256434588982</v>
      </c>
      <c r="L166" s="37">
        <f t="shared" si="27"/>
        <v>0.46547314578005117</v>
      </c>
      <c r="M166" s="37">
        <f t="shared" si="28"/>
        <v>0.53452685421994872</v>
      </c>
      <c r="N166" s="38">
        <v>263</v>
      </c>
      <c r="O166" s="38">
        <f t="shared" si="29"/>
        <v>137.16267942583733</v>
      </c>
      <c r="P166" s="38">
        <f t="shared" si="30"/>
        <v>118.49450549450549</v>
      </c>
      <c r="Q166" s="38">
        <f t="shared" si="31"/>
        <v>144.50549450549448</v>
      </c>
      <c r="R166" s="38">
        <f t="shared" si="32"/>
        <v>125.83732057416269</v>
      </c>
      <c r="S166" s="39">
        <f t="shared" si="33"/>
        <v>-7.3428150796571572</v>
      </c>
      <c r="T166" s="39">
        <f t="shared" si="34"/>
        <v>-7.3428150796571998</v>
      </c>
      <c r="U166" t="s">
        <v>427</v>
      </c>
      <c r="V166" t="s">
        <v>438</v>
      </c>
      <c r="W166" t="s">
        <v>451</v>
      </c>
      <c r="X166" s="48" t="s">
        <v>494</v>
      </c>
      <c r="Y166" s="41"/>
    </row>
    <row r="167" spans="1:25" s="35" customFormat="1" ht="15" x14ac:dyDescent="0.25">
      <c r="A167">
        <v>2.1</v>
      </c>
      <c r="B167">
        <v>1.79</v>
      </c>
      <c r="C167" s="29">
        <f t="shared" si="26"/>
        <v>3.4849694067571102E-2</v>
      </c>
      <c r="D167" s="30">
        <f>IF(OR($A167="",$B167=""),"",A167*'MPTO_working_2-way'!$G166)</f>
        <v>2.1731843575418992</v>
      </c>
      <c r="E167" s="32">
        <f>IF(OR($A167="",$B167=""),"",B167*'MPTO_working_2-way'!$G166)</f>
        <v>1.8523809523809522</v>
      </c>
      <c r="F167" s="30">
        <f>IF(OR($A167="",$B167=""),"",'MPTO_working_2-way'!D166)</f>
        <v>2.1797622499275153</v>
      </c>
      <c r="G167" s="32">
        <f>IF(OR($A167="",$B167=""),"",'MPTO_working_2-way'!E166)</f>
        <v>1.8476284099287292</v>
      </c>
      <c r="H167" s="30">
        <f>IF(OR($A167="",$B167=""),"",'OddsRatio_working_2-way'!M166)</f>
        <v>2.1800021454603971</v>
      </c>
      <c r="I167" s="30">
        <f>IF(OR($A167="",$B167=""),"",'OddsRatio_working_2-way'!N166)</f>
        <v>1.8474560862851939</v>
      </c>
      <c r="J167" s="30">
        <f>IF('Log_working_2-way'!$D166="","",A167^('Log_working_2-way'!$D166))</f>
        <v>2.1830172065936067</v>
      </c>
      <c r="K167" s="32">
        <f>IF('Log_working_2-way'!$D166="","",B167^('Log_working_2-way'!$D166))</f>
        <v>1.8452962428833544</v>
      </c>
      <c r="L167" s="37">
        <f t="shared" si="27"/>
        <v>0.46015424164524427</v>
      </c>
      <c r="M167" s="37">
        <f t="shared" si="28"/>
        <v>0.53984575835475579</v>
      </c>
      <c r="N167" s="38">
        <v>264</v>
      </c>
      <c r="O167" s="38">
        <f t="shared" si="29"/>
        <v>138.28571428571428</v>
      </c>
      <c r="P167" s="38">
        <f t="shared" si="30"/>
        <v>116.51396648044692</v>
      </c>
      <c r="Q167" s="38">
        <f t="shared" si="31"/>
        <v>147.48603351955308</v>
      </c>
      <c r="R167" s="38">
        <f t="shared" si="32"/>
        <v>125.71428571428571</v>
      </c>
      <c r="S167" s="39">
        <f t="shared" si="33"/>
        <v>-9.2003192338387976</v>
      </c>
      <c r="T167" s="39">
        <f t="shared" si="34"/>
        <v>-9.2003192338387834</v>
      </c>
      <c r="U167" t="s">
        <v>405</v>
      </c>
      <c r="V167" t="s">
        <v>433</v>
      </c>
      <c r="W167" t="s">
        <v>451</v>
      </c>
      <c r="X167" s="48" t="s">
        <v>494</v>
      </c>
      <c r="Y167" s="41"/>
    </row>
    <row r="168" spans="1:25" ht="15" x14ac:dyDescent="0.25">
      <c r="A168">
        <v>1.68</v>
      </c>
      <c r="B168">
        <v>2.23</v>
      </c>
      <c r="C168" s="29">
        <f t="shared" si="26"/>
        <v>4.3668588511637907E-2</v>
      </c>
      <c r="D168" s="30">
        <f>IF(OR($A168="",$B168=""),"",A168*'MPTO_working_2-way'!$G167)</f>
        <v>1.7533632286995515</v>
      </c>
      <c r="E168" s="32">
        <f>IF(OR($A168="",$B168=""),"",B168*'MPTO_working_2-way'!$G167)</f>
        <v>2.3273809523809526</v>
      </c>
      <c r="F168" s="30">
        <f>IF(OR($A168="",$B168=""),"",'MPTO_working_2-way'!D167)</f>
        <v>1.7439716972348942</v>
      </c>
      <c r="G168" s="32">
        <f>IF(OR($A168="",$B168=""),"",'MPTO_working_2-way'!E167)</f>
        <v>2.3441371542985863</v>
      </c>
      <c r="H168" s="30">
        <f>IF(OR($A168="",$B168=""),"",'OddsRatio_working_2-way'!M167)</f>
        <v>1.743535828629182</v>
      </c>
      <c r="I168" s="30">
        <f>IF(OR($A168="",$B168=""),"",'OddsRatio_working_2-way'!N167)</f>
        <v>2.3449251017851385</v>
      </c>
      <c r="J168" s="30">
        <f>IF('Log_working_2-way'!$D167="","",A168^('Log_working_2-way'!$D167))</f>
        <v>1.7392442669948964</v>
      </c>
      <c r="K168" s="32">
        <f>IF('Log_working_2-way'!$D167="","",B168^('Log_working_2-way'!$D167))</f>
        <v>2.3527328444015367</v>
      </c>
      <c r="L168" s="37">
        <f t="shared" si="27"/>
        <v>0.57033248081841437</v>
      </c>
      <c r="M168" s="37">
        <f t="shared" si="28"/>
        <v>0.42966751918158563</v>
      </c>
      <c r="N168" s="38">
        <v>265</v>
      </c>
      <c r="O168" s="38">
        <f t="shared" si="29"/>
        <v>107.26190476190476</v>
      </c>
      <c r="P168" s="38">
        <f t="shared" si="30"/>
        <v>146.16591928251123</v>
      </c>
      <c r="Q168" s="38">
        <f t="shared" si="31"/>
        <v>118.83408071748879</v>
      </c>
      <c r="R168" s="38">
        <f t="shared" si="32"/>
        <v>157.73809523809524</v>
      </c>
      <c r="S168" s="39">
        <f t="shared" si="33"/>
        <v>-11.572175955584029</v>
      </c>
      <c r="T168" s="39">
        <f t="shared" si="34"/>
        <v>-11.572175955584015</v>
      </c>
      <c r="U168" t="s">
        <v>308</v>
      </c>
      <c r="V168" t="s">
        <v>373</v>
      </c>
      <c r="W168" t="s">
        <v>322</v>
      </c>
      <c r="X168" s="48" t="s">
        <v>494</v>
      </c>
      <c r="Y168" s="41"/>
    </row>
    <row r="169" spans="1:25" ht="15" x14ac:dyDescent="0.25">
      <c r="A169">
        <v>1.52</v>
      </c>
      <c r="B169">
        <v>2.66</v>
      </c>
      <c r="C169" s="29">
        <f t="shared" si="26"/>
        <v>3.383458646616555E-2</v>
      </c>
      <c r="D169" s="30">
        <f>IF(OR($A169="",$B169=""),"",A169*'MPTO_working_2-way'!$G168)</f>
        <v>1.5714285714285716</v>
      </c>
      <c r="E169" s="32">
        <f>IF(OR($A169="",$B169=""),"",B169*'MPTO_working_2-way'!$G168)</f>
        <v>2.7500000000000004</v>
      </c>
      <c r="F169" s="30">
        <f>IF(OR($A169="",$B169=""),"",'MPTO_working_2-way'!D168)</f>
        <v>1.5601173020527861</v>
      </c>
      <c r="G169" s="32">
        <f>IF(OR($A169="",$B169=""),"",'MPTO_working_2-way'!E168)</f>
        <v>2.7853403141361261</v>
      </c>
      <c r="H169" s="30">
        <f>IF(OR($A169="",$B169=""),"",'OddsRatio_working_2-way'!M168)</f>
        <v>1.559690103582503</v>
      </c>
      <c r="I169" s="30">
        <f>IF(OR($A169="",$B169=""),"",'OddsRatio_working_2-way'!N168)</f>
        <v>2.7867030229749132</v>
      </c>
      <c r="J169" s="30">
        <f>IF('Log_working_2-way'!$D168="","",A169^('Log_working_2-way'!$D168))</f>
        <v>1.5545286453089158</v>
      </c>
      <c r="K169" s="32">
        <f>IF('Log_working_2-way'!$D168="","",B169^('Log_working_2-way'!$D168))</f>
        <v>2.803333350692391</v>
      </c>
      <c r="L169" s="37">
        <f t="shared" si="27"/>
        <v>0.63636363636363624</v>
      </c>
      <c r="M169" s="37">
        <f t="shared" si="28"/>
        <v>0.36363636363636359</v>
      </c>
      <c r="N169" s="38">
        <v>266</v>
      </c>
      <c r="O169" s="38">
        <f t="shared" si="29"/>
        <v>91</v>
      </c>
      <c r="P169" s="38">
        <f t="shared" si="30"/>
        <v>166</v>
      </c>
      <c r="Q169" s="38">
        <f t="shared" si="31"/>
        <v>100</v>
      </c>
      <c r="R169" s="38">
        <f t="shared" si="32"/>
        <v>175</v>
      </c>
      <c r="S169" s="39">
        <f t="shared" si="33"/>
        <v>-9</v>
      </c>
      <c r="T169" s="39">
        <f t="shared" si="34"/>
        <v>-9</v>
      </c>
      <c r="U169" t="s">
        <v>306</v>
      </c>
      <c r="V169" t="s">
        <v>364</v>
      </c>
      <c r="W169" t="s">
        <v>322</v>
      </c>
      <c r="X169" s="48" t="s">
        <v>494</v>
      </c>
      <c r="Y169" s="41"/>
    </row>
    <row r="170" spans="1:25" ht="15" x14ac:dyDescent="0.25">
      <c r="A170">
        <v>1.87</v>
      </c>
      <c r="B170">
        <v>2.02</v>
      </c>
      <c r="C170" s="29">
        <f t="shared" si="26"/>
        <v>2.9808863239265015E-2</v>
      </c>
      <c r="D170" s="30">
        <f>IF(OR($A170="",$B170=""),"",A170*'MPTO_working_2-way'!$G169)</f>
        <v>1.9257425742574257</v>
      </c>
      <c r="E170" s="32">
        <f>IF(OR($A170="",$B170=""),"",B170*'MPTO_working_2-way'!$G169)</f>
        <v>2.0802139037433154</v>
      </c>
      <c r="F170" s="30">
        <f>IF(OR($A170="",$B170=""),"",'MPTO_working_2-way'!D169)</f>
        <v>1.9236135865967305</v>
      </c>
      <c r="G170" s="32">
        <f>IF(OR($A170="",$B170=""),"",'MPTO_working_2-way'!E169)</f>
        <v>2.082703865027292</v>
      </c>
      <c r="H170" s="30">
        <f>IF(OR($A170="",$B170=""),"",'OddsRatio_working_2-way'!M169)</f>
        <v>1.9235481451827992</v>
      </c>
      <c r="I170" s="30">
        <f>IF(OR($A170="",$B170=""),"",'OddsRatio_working_2-way'!N169)</f>
        <v>2.0827805840074194</v>
      </c>
      <c r="J170" s="30">
        <f>IF('Log_working_2-way'!$D169="","",A170^('Log_working_2-way'!$D169))</f>
        <v>1.9225833907877643</v>
      </c>
      <c r="K170" s="32">
        <f>IF('Log_working_2-way'!$D169="","",B170^('Log_working_2-way'!$D169))</f>
        <v>2.0839128581602959</v>
      </c>
      <c r="L170" s="37">
        <f t="shared" si="27"/>
        <v>0.51928020565552702</v>
      </c>
      <c r="M170" s="37">
        <f t="shared" si="28"/>
        <v>0.48071979434447304</v>
      </c>
      <c r="N170" s="38">
        <v>267</v>
      </c>
      <c r="O170" s="38">
        <f t="shared" si="29"/>
        <v>124.21925133689838</v>
      </c>
      <c r="P170" s="38">
        <f t="shared" si="30"/>
        <v>134.82178217821783</v>
      </c>
      <c r="Q170" s="38">
        <f t="shared" si="31"/>
        <v>132.17821782178217</v>
      </c>
      <c r="R170" s="38">
        <f t="shared" si="32"/>
        <v>142.78074866310158</v>
      </c>
      <c r="S170" s="39">
        <f t="shared" si="33"/>
        <v>-7.9589664848837884</v>
      </c>
      <c r="T170" s="39">
        <f t="shared" si="34"/>
        <v>-7.9589664848837458</v>
      </c>
      <c r="U170" t="s">
        <v>303</v>
      </c>
      <c r="V170" t="s">
        <v>302</v>
      </c>
      <c r="W170" t="s">
        <v>322</v>
      </c>
      <c r="X170" s="48" t="s">
        <v>494</v>
      </c>
      <c r="Y170" s="41"/>
    </row>
    <row r="171" spans="1:25" ht="15" x14ac:dyDescent="0.25">
      <c r="A171">
        <v>1.75</v>
      </c>
      <c r="B171">
        <v>2.17</v>
      </c>
      <c r="C171" s="29">
        <f t="shared" si="26"/>
        <v>3.2258064516129004E-2</v>
      </c>
      <c r="D171" s="30">
        <f>IF(OR($A171="",$B171=""),"",A171*'MPTO_working_2-way'!$G170)</f>
        <v>1.8064516129032258</v>
      </c>
      <c r="E171" s="32">
        <f>IF(OR($A171="",$B171=""),"",B171*'MPTO_working_2-way'!$G170)</f>
        <v>2.2399999999999998</v>
      </c>
      <c r="F171" s="30">
        <f>IF(OR($A171="",$B171=""),"",'MPTO_working_2-way'!D170)</f>
        <v>1.8008298755186722</v>
      </c>
      <c r="G171" s="32">
        <f>IF(OR($A171="",$B171=""),"",'MPTO_working_2-way'!E170)</f>
        <v>2.2487046632124348</v>
      </c>
      <c r="H171" s="30">
        <f>IF(OR($A171="",$B171=""),"",'OddsRatio_working_2-way'!M170)</f>
        <v>1.8006407690254356</v>
      </c>
      <c r="I171" s="30">
        <f>IF(OR($A171="",$B171=""),"",'OddsRatio_working_2-way'!N170)</f>
        <v>2.2489995996796797</v>
      </c>
      <c r="J171" s="30">
        <f>IF('Log_working_2-way'!$D170="","",A171^('Log_working_2-way'!$D170))</f>
        <v>1.798091355138193</v>
      </c>
      <c r="K171" s="32">
        <f>IF('Log_working_2-way'!$D170="","",B171^('Log_working_2-way'!$D170))</f>
        <v>2.2529893897006406</v>
      </c>
      <c r="L171" s="37">
        <f t="shared" si="27"/>
        <v>0.5535714285714286</v>
      </c>
      <c r="M171" s="37">
        <f t="shared" si="28"/>
        <v>0.44642857142857145</v>
      </c>
      <c r="N171" s="38">
        <v>268</v>
      </c>
      <c r="O171" s="38">
        <f t="shared" si="29"/>
        <v>114.85714285714285</v>
      </c>
      <c r="P171" s="38">
        <f t="shared" si="30"/>
        <v>144.49769585253455</v>
      </c>
      <c r="Q171" s="38">
        <f t="shared" si="31"/>
        <v>123.50230414746544</v>
      </c>
      <c r="R171" s="38">
        <f t="shared" si="32"/>
        <v>153.14285714285714</v>
      </c>
      <c r="S171" s="39">
        <f t="shared" si="33"/>
        <v>-8.6451612903225907</v>
      </c>
      <c r="T171" s="39">
        <f t="shared" si="34"/>
        <v>-8.6451612903225907</v>
      </c>
      <c r="U171" t="s">
        <v>485</v>
      </c>
      <c r="V171" t="s">
        <v>271</v>
      </c>
      <c r="W171" t="s">
        <v>322</v>
      </c>
      <c r="X171" s="48" t="s">
        <v>494</v>
      </c>
      <c r="Y171" s="41"/>
    </row>
    <row r="172" spans="1:25" ht="15" x14ac:dyDescent="0.25">
      <c r="A172">
        <v>2.1</v>
      </c>
      <c r="B172">
        <v>1.8</v>
      </c>
      <c r="C172" s="29">
        <f t="shared" si="26"/>
        <v>3.1746031746031633E-2</v>
      </c>
      <c r="D172" s="30">
        <f>IF(OR($A172="",$B172=""),"",A172*'MPTO_working_2-way'!$G171)</f>
        <v>2.1666666666666665</v>
      </c>
      <c r="E172" s="32">
        <f>IF(OR($A172="",$B172=""),"",B172*'MPTO_working_2-way'!$G171)</f>
        <v>1.857142857142857</v>
      </c>
      <c r="F172" s="30">
        <f>IF(OR($A172="",$B172=""),"",'MPTO_working_2-way'!D171)</f>
        <v>2.172413793103448</v>
      </c>
      <c r="G172" s="32">
        <f>IF(OR($A172="",$B172=""),"",'MPTO_working_2-way'!E171)</f>
        <v>1.8529411764705881</v>
      </c>
      <c r="H172" s="30">
        <f>IF(OR($A172="",$B172=""),"",'OddsRatio_working_2-way'!M171)</f>
        <v>2.1726039399558572</v>
      </c>
      <c r="I172" s="30">
        <f>IF(OR($A172="",$B172=""),"",'OddsRatio_working_2-way'!N171)</f>
        <v>1.8528028654224413</v>
      </c>
      <c r="J172" s="30">
        <f>IF('Log_working_2-way'!$D171="","",A172^('Log_working_2-way'!$D171))</f>
        <v>2.1752294998990545</v>
      </c>
      <c r="K172" s="32">
        <f>IF('Log_working_2-way'!$D171="","",B172^('Log_working_2-way'!$D171))</f>
        <v>1.8508976332587501</v>
      </c>
      <c r="L172" s="37">
        <f t="shared" si="27"/>
        <v>0.46153846153846156</v>
      </c>
      <c r="M172" s="37">
        <f t="shared" si="28"/>
        <v>0.53846153846153855</v>
      </c>
      <c r="N172" s="38">
        <v>269</v>
      </c>
      <c r="O172" s="38">
        <f t="shared" si="29"/>
        <v>140.9047619047619</v>
      </c>
      <c r="P172" s="38">
        <f t="shared" si="30"/>
        <v>119.55555555555556</v>
      </c>
      <c r="Q172" s="38">
        <f t="shared" si="31"/>
        <v>149.44444444444446</v>
      </c>
      <c r="R172" s="38">
        <f t="shared" si="32"/>
        <v>128.0952380952381</v>
      </c>
      <c r="S172" s="39">
        <f t="shared" si="33"/>
        <v>-8.5396825396825591</v>
      </c>
      <c r="T172" s="39">
        <f t="shared" si="34"/>
        <v>-8.5396825396825449</v>
      </c>
      <c r="U172" t="s">
        <v>131</v>
      </c>
      <c r="V172" t="s">
        <v>133</v>
      </c>
      <c r="W172" t="s">
        <v>312</v>
      </c>
      <c r="X172" s="48" t="s">
        <v>494</v>
      </c>
      <c r="Y172" s="41"/>
    </row>
    <row r="173" spans="1:25" ht="15" x14ac:dyDescent="0.25">
      <c r="A173">
        <v>2.16</v>
      </c>
      <c r="B173">
        <v>1.76</v>
      </c>
      <c r="C173" s="29">
        <f t="shared" si="26"/>
        <v>3.1144781144781142E-2</v>
      </c>
      <c r="D173" s="30">
        <f>IF(OR($A173="",$B173=""),"",A173*'MPTO_working_2-way'!$G172)</f>
        <v>2.2272727272727275</v>
      </c>
      <c r="E173" s="32">
        <f>IF(OR($A173="",$B173=""),"",B173*'MPTO_working_2-way'!$G172)</f>
        <v>1.8148148148148149</v>
      </c>
      <c r="F173" s="30">
        <f>IF(OR($A173="",$B173=""),"",'MPTO_working_2-way'!D172)</f>
        <v>2.235183443085607</v>
      </c>
      <c r="G173" s="32">
        <f>IF(OR($A173="",$B173=""),"",'MPTO_working_2-way'!E172)</f>
        <v>1.8095963442498098</v>
      </c>
      <c r="H173" s="30">
        <f>IF(OR($A173="",$B173=""),"",'OddsRatio_working_2-way'!M172)</f>
        <v>2.2354415362426847</v>
      </c>
      <c r="I173" s="30">
        <f>IF(OR($A173="",$B173=""),"",'OddsRatio_working_2-way'!N172)</f>
        <v>1.8094272134003797</v>
      </c>
      <c r="J173" s="30">
        <f>IF('Log_working_2-way'!$D172="","",A173^('Log_working_2-way'!$D172))</f>
        <v>2.2390614409549543</v>
      </c>
      <c r="K173" s="32">
        <f>IF('Log_working_2-way'!$D172="","",B173^('Log_working_2-way'!$D172))</f>
        <v>1.8070624804765649</v>
      </c>
      <c r="L173" s="37">
        <f t="shared" si="27"/>
        <v>0.44897959183673464</v>
      </c>
      <c r="M173" s="37">
        <f t="shared" si="28"/>
        <v>0.55102040816326525</v>
      </c>
      <c r="N173" s="38">
        <v>270</v>
      </c>
      <c r="O173" s="38">
        <f t="shared" si="29"/>
        <v>145</v>
      </c>
      <c r="P173" s="38">
        <f t="shared" si="30"/>
        <v>116.59090909090909</v>
      </c>
      <c r="Q173" s="38">
        <f t="shared" si="31"/>
        <v>153.40909090909093</v>
      </c>
      <c r="R173" s="38">
        <f t="shared" si="32"/>
        <v>124.99999999999999</v>
      </c>
      <c r="S173" s="39">
        <f t="shared" si="33"/>
        <v>-8.4090909090909349</v>
      </c>
      <c r="T173" s="39">
        <f t="shared" si="34"/>
        <v>-8.4090909090908923</v>
      </c>
      <c r="U173" t="s">
        <v>107</v>
      </c>
      <c r="V173" t="s">
        <v>358</v>
      </c>
      <c r="W173" t="s">
        <v>312</v>
      </c>
      <c r="X173" s="48" t="s">
        <v>494</v>
      </c>
      <c r="Y173" s="41"/>
    </row>
    <row r="174" spans="1:25" ht="15" x14ac:dyDescent="0.25">
      <c r="A174">
        <v>2.5099999999999998</v>
      </c>
      <c r="B174">
        <v>1.57</v>
      </c>
      <c r="C174" s="29">
        <f t="shared" si="26"/>
        <v>3.5349049661227649E-2</v>
      </c>
      <c r="D174" s="30">
        <f>IF(OR($A174="",$B174=""),"",A174*'MPTO_working_2-way'!$G173)</f>
        <v>2.5987261146496814</v>
      </c>
      <c r="E174" s="32">
        <f>IF(OR($A174="",$B174=""),"",B174*'MPTO_working_2-way'!$G173)</f>
        <v>1.6254980079681274</v>
      </c>
      <c r="F174" s="30">
        <f>IF(OR($A174="",$B174=""),"",'MPTO_working_2-way'!D173)</f>
        <v>2.6265204785550034</v>
      </c>
      <c r="G174" s="32">
        <f>IF(OR($A174="",$B174=""),"",'MPTO_working_2-way'!E173)</f>
        <v>1.6148093511176675</v>
      </c>
      <c r="H174" s="30">
        <f>IF(OR($A174="",$B174=""),"",'OddsRatio_working_2-way'!M173)</f>
        <v>2.6276126096272243</v>
      </c>
      <c r="I174" s="30">
        <f>IF(OR($A174="",$B174=""),"",'OddsRatio_working_2-way'!N173)</f>
        <v>1.6143968129056414</v>
      </c>
      <c r="J174" s="30">
        <f>IF('Log_working_2-way'!$D173="","",A174^('Log_working_2-way'!$D173))</f>
        <v>2.6406155837309813</v>
      </c>
      <c r="K174" s="32">
        <f>IF('Log_working_2-way'!$D173="","",B174^('Log_working_2-way'!$D173))</f>
        <v>1.6095273078692256</v>
      </c>
      <c r="L174" s="37">
        <f t="shared" si="27"/>
        <v>0.38480392156862747</v>
      </c>
      <c r="M174" s="37">
        <f t="shared" si="28"/>
        <v>0.61519607843137258</v>
      </c>
      <c r="N174" s="38">
        <v>271</v>
      </c>
      <c r="O174" s="38">
        <f t="shared" si="29"/>
        <v>163.03187250996015</v>
      </c>
      <c r="P174" s="38">
        <f t="shared" si="30"/>
        <v>98.388535031847141</v>
      </c>
      <c r="Q174" s="38">
        <f t="shared" si="31"/>
        <v>172.61146496815286</v>
      </c>
      <c r="R174" s="38">
        <f t="shared" si="32"/>
        <v>107.96812749003985</v>
      </c>
      <c r="S174" s="39">
        <f t="shared" si="33"/>
        <v>-9.5795924581927068</v>
      </c>
      <c r="T174" s="39">
        <f t="shared" si="34"/>
        <v>-9.5795924581927068</v>
      </c>
      <c r="U174" t="s">
        <v>407</v>
      </c>
      <c r="V174" t="s">
        <v>442</v>
      </c>
      <c r="W174" t="s">
        <v>455</v>
      </c>
      <c r="X174" s="48" t="s">
        <v>494</v>
      </c>
      <c r="Y174" s="41"/>
    </row>
    <row r="175" spans="1:25" ht="15" x14ac:dyDescent="0.25">
      <c r="A175">
        <v>1.45</v>
      </c>
      <c r="B175">
        <v>2.82</v>
      </c>
      <c r="C175" s="29">
        <f t="shared" si="26"/>
        <v>4.4265101491807402E-2</v>
      </c>
      <c r="D175" s="30">
        <f>IF(OR($A175="",$B175=""),"",A175*'MPTO_working_2-way'!$G174)</f>
        <v>1.5141843971631206</v>
      </c>
      <c r="E175" s="32">
        <f>IF(OR($A175="",$B175=""),"",B175*'MPTO_working_2-way'!$G174)</f>
        <v>2.9448275862068969</v>
      </c>
      <c r="F175" s="30">
        <f>IF(OR($A175="",$B175=""),"",'MPTO_working_2-way'!D174)</f>
        <v>1.4980765708005128</v>
      </c>
      <c r="G175" s="32">
        <f>IF(OR($A175="",$B175=""),"",'MPTO_working_2-way'!E174)</f>
        <v>3.0077234277307836</v>
      </c>
      <c r="H175" s="30">
        <f>IF(OR($A175="",$B175=""),"",'OddsRatio_working_2-way'!M174)</f>
        <v>1.4972451580988471</v>
      </c>
      <c r="I175" s="30">
        <f>IF(OR($A175="",$B175=""),"",'OddsRatio_working_2-way'!N174)</f>
        <v>3.0110804171997816</v>
      </c>
      <c r="J175" s="30">
        <f>IF('Log_working_2-way'!$D174="","",A175^('Log_working_2-way'!$D174))</f>
        <v>1.4898336605231339</v>
      </c>
      <c r="K175" s="32">
        <f>IF('Log_working_2-way'!$D174="","",B175^('Log_working_2-way'!$D174))</f>
        <v>3.0415093542770597</v>
      </c>
      <c r="L175" s="37">
        <f t="shared" si="27"/>
        <v>0.66042154566744726</v>
      </c>
      <c r="M175" s="37">
        <f t="shared" si="28"/>
        <v>0.33957845433255268</v>
      </c>
      <c r="N175" s="38">
        <v>272</v>
      </c>
      <c r="O175" s="38">
        <f t="shared" si="29"/>
        <v>84.41379310344827</v>
      </c>
      <c r="P175" s="38">
        <f t="shared" si="30"/>
        <v>175.54609929078015</v>
      </c>
      <c r="Q175" s="38">
        <f t="shared" si="31"/>
        <v>96.453900709219866</v>
      </c>
      <c r="R175" s="38">
        <f t="shared" si="32"/>
        <v>187.58620689655174</v>
      </c>
      <c r="S175" s="39">
        <f t="shared" si="33"/>
        <v>-12.040107605771595</v>
      </c>
      <c r="T175" s="39">
        <f t="shared" si="34"/>
        <v>-12.040107605771595</v>
      </c>
      <c r="U175" t="s">
        <v>406</v>
      </c>
      <c r="V175" t="s">
        <v>446</v>
      </c>
      <c r="W175" t="s">
        <v>455</v>
      </c>
      <c r="X175" s="48" t="s">
        <v>494</v>
      </c>
      <c r="Y175" s="41"/>
    </row>
    <row r="176" spans="1:25" ht="15" x14ac:dyDescent="0.25">
      <c r="A176">
        <v>2.2799999999999998</v>
      </c>
      <c r="B176">
        <v>1.68</v>
      </c>
      <c r="C176" s="29">
        <f t="shared" si="26"/>
        <v>3.383458646616555E-2</v>
      </c>
      <c r="D176" s="30">
        <f>IF(OR($A176="",$B176=""),"",A176*'MPTO_working_2-way'!$G175)</f>
        <v>2.3571428571428572</v>
      </c>
      <c r="E176" s="32">
        <f>IF(OR($A176="",$B176=""),"",B176*'MPTO_working_2-way'!$G175)</f>
        <v>1.736842105263158</v>
      </c>
      <c r="F176" s="30">
        <f>IF(OR($A176="",$B176=""),"",'MPTO_working_2-way'!D175)</f>
        <v>2.3714710252600297</v>
      </c>
      <c r="G176" s="32">
        <f>IF(OR($A176="",$B176=""),"",'MPTO_working_2-way'!E175)</f>
        <v>1.7291440953412784</v>
      </c>
      <c r="H176" s="30">
        <f>IF(OR($A176="",$B176=""),"",'OddsRatio_working_2-way'!M175)</f>
        <v>2.3719886811400706</v>
      </c>
      <c r="I176" s="30">
        <f>IF(OR($A176="",$B176=""),"",'OddsRatio_working_2-way'!N175)</f>
        <v>1.728868986855663</v>
      </c>
      <c r="J176" s="30">
        <f>IF('Log_working_2-way'!$D175="","",A176^('Log_working_2-way'!$D175))</f>
        <v>2.3786002597874161</v>
      </c>
      <c r="K176" s="32">
        <f>IF('Log_working_2-way'!$D175="","",B176^('Log_working_2-way'!$D175))</f>
        <v>1.7253734306956654</v>
      </c>
      <c r="L176" s="37">
        <f t="shared" si="27"/>
        <v>0.42424242424242425</v>
      </c>
      <c r="M176" s="37">
        <f t="shared" si="28"/>
        <v>0.57575757575757569</v>
      </c>
      <c r="N176" s="38">
        <v>273</v>
      </c>
      <c r="O176" s="38">
        <f t="shared" si="29"/>
        <v>153.26315789473682</v>
      </c>
      <c r="P176" s="38">
        <f t="shared" si="30"/>
        <v>110.49999999999999</v>
      </c>
      <c r="Q176" s="38">
        <f t="shared" si="31"/>
        <v>162.5</v>
      </c>
      <c r="R176" s="38">
        <f t="shared" si="32"/>
        <v>119.73684210526316</v>
      </c>
      <c r="S176" s="39">
        <f t="shared" si="33"/>
        <v>-9.2368421052631788</v>
      </c>
      <c r="T176" s="39">
        <f t="shared" si="34"/>
        <v>-9.2368421052631788</v>
      </c>
      <c r="U176" t="s">
        <v>440</v>
      </c>
      <c r="V176" t="s">
        <v>445</v>
      </c>
      <c r="W176" t="s">
        <v>455</v>
      </c>
      <c r="X176" s="48" t="s">
        <v>494</v>
      </c>
      <c r="Y176" s="41"/>
    </row>
    <row r="177" spans="1:25" ht="15" x14ac:dyDescent="0.25">
      <c r="A177">
        <v>1.97</v>
      </c>
      <c r="B177">
        <v>1.83</v>
      </c>
      <c r="C177" s="29">
        <f t="shared" si="26"/>
        <v>5.406230062966344E-2</v>
      </c>
      <c r="D177" s="30">
        <f>IF(OR($A177="",$B177=""),"",A177*'MPTO_working_2-way'!$G176)</f>
        <v>2.0765027322404368</v>
      </c>
      <c r="E177" s="32">
        <f>IF(OR($A177="",$B177=""),"",B177*'MPTO_working_2-way'!$G176)</f>
        <v>1.9289340101522843</v>
      </c>
      <c r="F177" s="30">
        <f>IF(OR($A177="",$B177=""),"",'MPTO_working_2-way'!D176)</f>
        <v>2.0808057487518394</v>
      </c>
      <c r="G177" s="32">
        <f>IF(OR($A177="",$B177=""),"",'MPTO_working_2-way'!E176)</f>
        <v>1.9252356412378842</v>
      </c>
      <c r="H177" s="30">
        <f>IF(OR($A177="",$B177=""),"",'OddsRatio_working_2-way'!M176)</f>
        <v>2.0810525883578377</v>
      </c>
      <c r="I177" s="30">
        <f>IF(OR($A177="",$B177=""),"",'OddsRatio_working_2-way'!N176)</f>
        <v>1.9250243797288713</v>
      </c>
      <c r="J177" s="30">
        <f>IF('Log_working_2-way'!$D176="","",A177^('Log_working_2-way'!$D176))</f>
        <v>2.0830535833115009</v>
      </c>
      <c r="K177" s="32">
        <f>IF('Log_working_2-way'!$D176="","",B177^('Log_working_2-way'!$D176))</f>
        <v>1.923315351527372</v>
      </c>
      <c r="L177" s="37">
        <f t="shared" si="27"/>
        <v>0.48157894736842116</v>
      </c>
      <c r="M177" s="37">
        <f t="shared" si="28"/>
        <v>0.51842105263157889</v>
      </c>
      <c r="N177" s="38">
        <v>274</v>
      </c>
      <c r="O177" s="38">
        <f t="shared" si="29"/>
        <v>134.91370558375633</v>
      </c>
      <c r="P177" s="38">
        <f t="shared" si="30"/>
        <v>124.27322404371584</v>
      </c>
      <c r="Q177" s="38">
        <f t="shared" si="31"/>
        <v>149.72677595628414</v>
      </c>
      <c r="R177" s="38">
        <f t="shared" si="32"/>
        <v>139.08629441624365</v>
      </c>
      <c r="S177" s="39">
        <f t="shared" si="33"/>
        <v>-14.813070372527818</v>
      </c>
      <c r="T177" s="39">
        <f t="shared" si="34"/>
        <v>-14.813070372527804</v>
      </c>
      <c r="U177" t="s">
        <v>467</v>
      </c>
      <c r="V177" t="s">
        <v>411</v>
      </c>
      <c r="W177" t="s">
        <v>452</v>
      </c>
      <c r="X177" s="48" t="s">
        <v>494</v>
      </c>
      <c r="Y177" s="41"/>
    </row>
    <row r="178" spans="1:25" ht="15" x14ac:dyDescent="0.25">
      <c r="A178">
        <v>2.4700000000000002</v>
      </c>
      <c r="B178">
        <v>1.61</v>
      </c>
      <c r="C178" s="29">
        <f t="shared" si="26"/>
        <v>2.5976312017501835E-2</v>
      </c>
      <c r="D178" s="30">
        <f>IF(OR($A178="",$B178=""),"",A178*'MPTO_working_2-way'!$G177)</f>
        <v>2.5341614906832297</v>
      </c>
      <c r="E178" s="32">
        <f>IF(OR($A178="",$B178=""),"",B178*'MPTO_working_2-way'!$G177)</f>
        <v>1.651821862348178</v>
      </c>
      <c r="F178" s="30">
        <f>IF(OR($A178="",$B178=""),"",'MPTO_working_2-way'!D177)</f>
        <v>2.5518657554464657</v>
      </c>
      <c r="G178" s="32">
        <f>IF(OR($A178="",$B178=""),"",'MPTO_working_2-way'!E177)</f>
        <v>1.6443856348336674</v>
      </c>
      <c r="H178" s="30">
        <f>IF(OR($A178="",$B178=""),"",'OddsRatio_working_2-way'!M177)</f>
        <v>2.5523646690046027</v>
      </c>
      <c r="I178" s="30">
        <f>IF(OR($A178="",$B178=""),"",'OddsRatio_working_2-way'!N177)</f>
        <v>1.6441785361175565</v>
      </c>
      <c r="J178" s="30">
        <f>IF('Log_working_2-way'!$D177="","",A178^('Log_working_2-way'!$D177))</f>
        <v>2.5605215002564012</v>
      </c>
      <c r="K178" s="32">
        <f>IF('Log_working_2-way'!$D177="","",B178^('Log_working_2-way'!$D177))</f>
        <v>1.6408114209484992</v>
      </c>
      <c r="L178" s="37">
        <f t="shared" si="27"/>
        <v>0.39460784313725494</v>
      </c>
      <c r="M178" s="37">
        <f t="shared" si="28"/>
        <v>0.60539215686274517</v>
      </c>
      <c r="N178" s="38">
        <v>275</v>
      </c>
      <c r="O178" s="38">
        <f t="shared" si="29"/>
        <v>163.66396761133603</v>
      </c>
      <c r="P178" s="38">
        <f t="shared" si="30"/>
        <v>104.19254658385093</v>
      </c>
      <c r="Q178" s="38">
        <f t="shared" si="31"/>
        <v>170.80745341614906</v>
      </c>
      <c r="R178" s="38">
        <f t="shared" si="32"/>
        <v>111.33603238866397</v>
      </c>
      <c r="S178" s="39">
        <f t="shared" si="33"/>
        <v>-7.1434858048130252</v>
      </c>
      <c r="T178" s="39">
        <f t="shared" si="34"/>
        <v>-7.1434858048130394</v>
      </c>
      <c r="U178" t="s">
        <v>114</v>
      </c>
      <c r="V178" t="s">
        <v>82</v>
      </c>
      <c r="W178" t="s">
        <v>313</v>
      </c>
      <c r="X178" s="48" t="s">
        <v>494</v>
      </c>
      <c r="Y178" s="41"/>
    </row>
    <row r="179" spans="1:25" ht="15" x14ac:dyDescent="0.25">
      <c r="A179">
        <v>1.53</v>
      </c>
      <c r="B179">
        <v>2.68</v>
      </c>
      <c r="C179" s="29">
        <f t="shared" si="26"/>
        <v>2.6729099600038886E-2</v>
      </c>
      <c r="D179" s="30">
        <f>IF(OR($A179="",$B179=""),"",A179*'MPTO_working_2-way'!$G178)</f>
        <v>1.5708955223880596</v>
      </c>
      <c r="E179" s="32">
        <f>IF(OR($A179="",$B179=""),"",B179*'MPTO_working_2-way'!$G178)</f>
        <v>2.7516339869281046</v>
      </c>
      <c r="F179" s="30">
        <f>IF(OR($A179="",$B179=""),"",'MPTO_working_2-way'!D178)</f>
        <v>1.5619381380466251</v>
      </c>
      <c r="G179" s="32">
        <f>IF(OR($A179="",$B179=""),"",'MPTO_working_2-way'!E178)</f>
        <v>2.779555314533622</v>
      </c>
      <c r="H179" s="30">
        <f>IF(OR($A179="",$B179=""),"",'OddsRatio_working_2-way'!M178)</f>
        <v>1.5616726720040683</v>
      </c>
      <c r="I179" s="30">
        <f>IF(OR($A179="",$B179=""),"",'OddsRatio_working_2-way'!N178)</f>
        <v>2.7803963942770484</v>
      </c>
      <c r="J179" s="30">
        <f>IF('Log_working_2-way'!$D178="","",A179^('Log_working_2-way'!$D178))</f>
        <v>1.5575994830141346</v>
      </c>
      <c r="K179" s="32">
        <f>IF('Log_working_2-way'!$D178="","",B179^('Log_working_2-way'!$D178))</f>
        <v>2.7934019497192151</v>
      </c>
      <c r="L179" s="37">
        <f t="shared" si="27"/>
        <v>0.63657957244655583</v>
      </c>
      <c r="M179" s="37">
        <f t="shared" si="28"/>
        <v>0.36342042755344417</v>
      </c>
      <c r="N179" s="38">
        <v>276</v>
      </c>
      <c r="O179" s="38">
        <f t="shared" si="29"/>
        <v>95.607843137254918</v>
      </c>
      <c r="P179" s="38">
        <f t="shared" si="30"/>
        <v>173.01492537313433</v>
      </c>
      <c r="Q179" s="38">
        <f t="shared" si="31"/>
        <v>102.98507462686567</v>
      </c>
      <c r="R179" s="38">
        <f t="shared" si="32"/>
        <v>180.39215686274511</v>
      </c>
      <c r="S179" s="39">
        <f t="shared" si="33"/>
        <v>-7.3772314896107503</v>
      </c>
      <c r="T179" s="39">
        <f t="shared" si="34"/>
        <v>-7.3772314896107787</v>
      </c>
      <c r="U179" t="s">
        <v>488</v>
      </c>
      <c r="V179" t="s">
        <v>115</v>
      </c>
      <c r="W179" t="s">
        <v>313</v>
      </c>
      <c r="X179" s="48" t="s">
        <v>494</v>
      </c>
      <c r="Y179" s="41"/>
    </row>
    <row r="180" spans="1:25" ht="15" x14ac:dyDescent="0.25">
      <c r="A180">
        <v>2.13</v>
      </c>
      <c r="B180">
        <v>1.79</v>
      </c>
      <c r="C180" s="29">
        <f t="shared" si="26"/>
        <v>2.8142785952212312E-2</v>
      </c>
      <c r="D180" s="30">
        <f>IF(OR($A180="",$B180=""),"",A180*'MPTO_working_2-way'!$G179)</f>
        <v>2.1899441340782122</v>
      </c>
      <c r="E180" s="32">
        <f>IF(OR($A180="",$B180=""),"",B180*'MPTO_working_2-way'!$G179)</f>
        <v>1.84037558685446</v>
      </c>
      <c r="F180" s="30">
        <f>IF(OR($A180="",$B180=""),"",'MPTO_working_2-way'!D179)</f>
        <v>2.1958130561234772</v>
      </c>
      <c r="G180" s="32">
        <f>IF(OR($A180="",$B180=""),"",'MPTO_working_2-way'!E179)</f>
        <v>1.8362511137332338</v>
      </c>
      <c r="H180" s="30">
        <f>IF(OR($A180="",$B180=""),"",'OddsRatio_working_2-way'!M179)</f>
        <v>2.1959848438987186</v>
      </c>
      <c r="I180" s="30">
        <f>IF(OR($A180="",$B180=""),"",'OddsRatio_working_2-way'!N179)</f>
        <v>1.8361309970619364</v>
      </c>
      <c r="J180" s="30">
        <f>IF('Log_working_2-way'!$D179="","",A180^('Log_working_2-way'!$D179))</f>
        <v>2.1986586658056355</v>
      </c>
      <c r="K180" s="32">
        <f>IF('Log_working_2-way'!$D179="","",B180^('Log_working_2-way'!$D179))</f>
        <v>1.8342658577685029</v>
      </c>
      <c r="L180" s="37">
        <f t="shared" si="27"/>
        <v>0.45663265306122452</v>
      </c>
      <c r="M180" s="37">
        <f t="shared" si="28"/>
        <v>0.54336734693877553</v>
      </c>
      <c r="N180" s="38">
        <v>277</v>
      </c>
      <c r="O180" s="38">
        <f t="shared" si="29"/>
        <v>146.95305164319248</v>
      </c>
      <c r="P180" s="38">
        <f t="shared" si="30"/>
        <v>122.25139664804468</v>
      </c>
      <c r="Q180" s="38">
        <f t="shared" si="31"/>
        <v>154.7486033519553</v>
      </c>
      <c r="R180" s="38">
        <f t="shared" si="32"/>
        <v>130.04694835680752</v>
      </c>
      <c r="S180" s="39">
        <f t="shared" si="33"/>
        <v>-7.7955517087628152</v>
      </c>
      <c r="T180" s="39">
        <f t="shared" si="34"/>
        <v>-7.7955517087628436</v>
      </c>
      <c r="U180" t="s">
        <v>134</v>
      </c>
      <c r="V180" t="s">
        <v>54</v>
      </c>
      <c r="W180" t="s">
        <v>313</v>
      </c>
      <c r="X180" s="48" t="s">
        <v>494</v>
      </c>
      <c r="Y180" s="41"/>
    </row>
    <row r="181" spans="1:25" s="35" customFormat="1" ht="15" x14ac:dyDescent="0.25">
      <c r="A181">
        <v>2.11</v>
      </c>
      <c r="B181">
        <v>1.8</v>
      </c>
      <c r="C181" s="29">
        <f t="shared" si="26"/>
        <v>2.9489204844655115E-2</v>
      </c>
      <c r="D181" s="30">
        <f>IF(OR($A181="",$B181=""),"",A181*'MPTO_working_2-way'!$G180)</f>
        <v>2.1722222222222221</v>
      </c>
      <c r="E181" s="32">
        <f>IF(OR($A181="",$B181=""),"",B181*'MPTO_working_2-way'!$G180)</f>
        <v>1.8530805687203793</v>
      </c>
      <c r="F181" s="30">
        <f>IF(OR($A181="",$B181=""),"",'MPTO_working_2-way'!D180)</f>
        <v>2.1777522935779814</v>
      </c>
      <c r="G181" s="32">
        <f>IF(OR($A181="",$B181=""),"",'MPTO_working_2-way'!E180)</f>
        <v>1.8490749756572542</v>
      </c>
      <c r="H181" s="30">
        <f>IF(OR($A181="",$B181=""),"",'OddsRatio_working_2-way'!M180)</f>
        <v>2.1779218989389744</v>
      </c>
      <c r="I181" s="30">
        <f>IF(OR($A181="",$B181=""),"",'OddsRatio_working_2-way'!N180)</f>
        <v>1.8489527199560174</v>
      </c>
      <c r="J181" s="30">
        <f>IF('Log_working_2-way'!$D180="","",A181^('Log_working_2-way'!$D180))</f>
        <v>2.1804431814833727</v>
      </c>
      <c r="K181" s="32">
        <f>IF('Log_working_2-way'!$D180="","",B181^('Log_working_2-way'!$D180))</f>
        <v>1.847139460573918</v>
      </c>
      <c r="L181" s="37">
        <f t="shared" si="27"/>
        <v>0.46035805626598469</v>
      </c>
      <c r="M181" s="37">
        <f t="shared" si="28"/>
        <v>0.53964194373401531</v>
      </c>
      <c r="N181" s="38">
        <v>278</v>
      </c>
      <c r="O181" s="38">
        <f t="shared" si="29"/>
        <v>146.2464454976303</v>
      </c>
      <c r="P181" s="38">
        <f t="shared" si="30"/>
        <v>123.55555555555559</v>
      </c>
      <c r="Q181" s="38">
        <f t="shared" si="31"/>
        <v>154.44444444444446</v>
      </c>
      <c r="R181" s="38">
        <f t="shared" si="32"/>
        <v>131.75355450236967</v>
      </c>
      <c r="S181" s="39">
        <f t="shared" si="33"/>
        <v>-8.1979989468141525</v>
      </c>
      <c r="T181" s="39">
        <f t="shared" si="34"/>
        <v>-8.1979989468140815</v>
      </c>
      <c r="U181" t="s">
        <v>118</v>
      </c>
      <c r="V181" t="s">
        <v>56</v>
      </c>
      <c r="W181" t="s">
        <v>313</v>
      </c>
      <c r="X181" s="48" t="s">
        <v>494</v>
      </c>
      <c r="Y181" s="41"/>
    </row>
    <row r="182" spans="1:25" ht="15" x14ac:dyDescent="0.25">
      <c r="A182">
        <v>2.33</v>
      </c>
      <c r="B182">
        <v>1.67</v>
      </c>
      <c r="C182" s="29">
        <f t="shared" si="26"/>
        <v>2.7986944565804084E-2</v>
      </c>
      <c r="D182" s="30">
        <f>IF(OR($A182="",$B182=""),"",A182*'MPTO_working_2-way'!$G181)</f>
        <v>2.3952095808383236</v>
      </c>
      <c r="E182" s="32">
        <f>IF(OR($A182="",$B182=""),"",B182*'MPTO_working_2-way'!$G181)</f>
        <v>1.7167381974248928</v>
      </c>
      <c r="F182" s="30">
        <f>IF(OR($A182="",$B182=""),"",'MPTO_working_2-way'!D181)</f>
        <v>2.4085296029216061</v>
      </c>
      <c r="G182" s="32">
        <f>IF(OR($A182="",$B182=""),"",'MPTO_working_2-way'!E181)</f>
        <v>1.7099602293950913</v>
      </c>
      <c r="H182" s="30">
        <f>IF(OR($A182="",$B182=""),"",'OddsRatio_working_2-way'!M181)</f>
        <v>2.408926764195241</v>
      </c>
      <c r="I182" s="30">
        <f>IF(OR($A182="",$B182=""),"",'OddsRatio_working_2-way'!N181)</f>
        <v>1.7097600992562489</v>
      </c>
      <c r="J182" s="30">
        <f>IF('Log_working_2-way'!$D181="","",A182^('Log_working_2-way'!$D181))</f>
        <v>2.4150421151239718</v>
      </c>
      <c r="K182" s="32">
        <f>IF('Log_working_2-way'!$D181="","",B182^('Log_working_2-way'!$D181))</f>
        <v>1.7066927473832643</v>
      </c>
      <c r="L182" s="37">
        <f t="shared" si="27"/>
        <v>0.41749999999999998</v>
      </c>
      <c r="M182" s="37">
        <f t="shared" si="28"/>
        <v>0.58250000000000002</v>
      </c>
      <c r="N182" s="38">
        <v>279</v>
      </c>
      <c r="O182" s="38">
        <f t="shared" si="29"/>
        <v>159.25751072961376</v>
      </c>
      <c r="P182" s="38">
        <f t="shared" si="30"/>
        <v>111.93413173652696</v>
      </c>
      <c r="Q182" s="38">
        <f t="shared" si="31"/>
        <v>167.06586826347308</v>
      </c>
      <c r="R182" s="38">
        <f t="shared" si="32"/>
        <v>119.74248927038627</v>
      </c>
      <c r="S182" s="39">
        <f t="shared" si="33"/>
        <v>-7.8083575338593221</v>
      </c>
      <c r="T182" s="39">
        <f t="shared" si="34"/>
        <v>-7.8083575338593079</v>
      </c>
      <c r="U182" t="s">
        <v>81</v>
      </c>
      <c r="V182" t="s">
        <v>83</v>
      </c>
      <c r="W182" t="s">
        <v>313</v>
      </c>
      <c r="X182" s="48" t="s">
        <v>494</v>
      </c>
      <c r="Y182" s="41"/>
    </row>
    <row r="183" spans="1:25" ht="15" x14ac:dyDescent="0.25">
      <c r="A183">
        <v>2.66</v>
      </c>
      <c r="B183">
        <v>1.5</v>
      </c>
      <c r="C183" s="29">
        <f t="shared" si="26"/>
        <v>4.2606516290726759E-2</v>
      </c>
      <c r="D183" s="30">
        <f>IF(OR($A183="",$B183=""),"",A183*'MPTO_working_2-way'!$G182)</f>
        <v>2.7733333333333334</v>
      </c>
      <c r="E183" s="32">
        <f>IF(OR($A183="",$B183=""),"",B183*'MPTO_working_2-way'!$G182)</f>
        <v>1.5639097744360901</v>
      </c>
      <c r="F183" s="30">
        <f>IF(OR($A183="",$B183=""),"",'MPTO_working_2-way'!D182)</f>
        <v>2.8197879858657244</v>
      </c>
      <c r="G183" s="32">
        <f>IF(OR($A183="",$B183=""),"",'MPTO_working_2-way'!E182)</f>
        <v>1.5495145631067961</v>
      </c>
      <c r="H183" s="30">
        <f>IF(OR($A183="",$B183=""),"",'OddsRatio_working_2-way'!M182)</f>
        <v>2.8220867158288598</v>
      </c>
      <c r="I183" s="30">
        <f>IF(OR($A183="",$B183=""),"",'OddsRatio_working_2-way'!N182)</f>
        <v>1.5488212999484516</v>
      </c>
      <c r="J183" s="30">
        <f>IF('Log_working_2-way'!$D182="","",A183^('Log_working_2-way'!$D182))</f>
        <v>2.8442639171897262</v>
      </c>
      <c r="K183" s="32">
        <f>IF('Log_working_2-way'!$D182="","",B183^('Log_working_2-way'!$D182))</f>
        <v>1.5422217453143756</v>
      </c>
      <c r="L183" s="37">
        <f t="shared" si="27"/>
        <v>0.36057692307692307</v>
      </c>
      <c r="M183" s="37">
        <f t="shared" si="28"/>
        <v>0.63942307692307698</v>
      </c>
      <c r="N183" s="38">
        <v>280</v>
      </c>
      <c r="O183" s="38">
        <f t="shared" si="29"/>
        <v>174.73684210526318</v>
      </c>
      <c r="P183" s="38">
        <f t="shared" si="30"/>
        <v>93.333333333333329</v>
      </c>
      <c r="Q183" s="38">
        <f t="shared" si="31"/>
        <v>186.66666666666666</v>
      </c>
      <c r="R183" s="38">
        <f t="shared" si="32"/>
        <v>105.26315789473684</v>
      </c>
      <c r="S183" s="39">
        <f t="shared" si="33"/>
        <v>-11.929824561403478</v>
      </c>
      <c r="T183" s="39">
        <f t="shared" si="34"/>
        <v>-11.929824561403507</v>
      </c>
      <c r="U183" t="s">
        <v>53</v>
      </c>
      <c r="V183" t="s">
        <v>113</v>
      </c>
      <c r="W183" t="s">
        <v>314</v>
      </c>
      <c r="X183" s="48" t="s">
        <v>494</v>
      </c>
      <c r="Y183" s="41"/>
    </row>
    <row r="184" spans="1:25" ht="15" x14ac:dyDescent="0.25">
      <c r="A184">
        <v>2.54</v>
      </c>
      <c r="B184">
        <v>1.54</v>
      </c>
      <c r="C184" s="29">
        <f t="shared" si="26"/>
        <v>4.3051436752224115E-2</v>
      </c>
      <c r="D184" s="30">
        <f>IF(OR($A184="",$B184=""),"",A184*'MPTO_working_2-way'!$G183)</f>
        <v>2.6493506493506493</v>
      </c>
      <c r="E184" s="32">
        <f>IF(OR($A184="",$B184=""),"",B184*'MPTO_working_2-way'!$G183)</f>
        <v>1.6062992125984252</v>
      </c>
      <c r="F184" s="30">
        <f>IF(OR($A184="",$B184=""),"",'MPTO_working_2-way'!D183)</f>
        <v>2.6869075422448137</v>
      </c>
      <c r="G184" s="32">
        <f>IF(OR($A184="",$B184=""),"",'MPTO_working_2-way'!E183)</f>
        <v>1.5928007166707387</v>
      </c>
      <c r="H184" s="30">
        <f>IF(OR($A184="",$B184=""),"",'OddsRatio_working_2-way'!M183)</f>
        <v>2.6887426837300739</v>
      </c>
      <c r="I184" s="30">
        <f>IF(OR($A184="",$B184=""),"",'OddsRatio_working_2-way'!N183)</f>
        <v>1.5921565254637919</v>
      </c>
      <c r="J184" s="30">
        <f>IF('Log_working_2-way'!$D183="","",A184^('Log_working_2-way'!$D183))</f>
        <v>2.7065503495957599</v>
      </c>
      <c r="K184" s="32">
        <f>IF('Log_working_2-way'!$D183="","",B184^('Log_working_2-way'!$D183))</f>
        <v>1.5859774370185058</v>
      </c>
      <c r="L184" s="37">
        <f t="shared" si="27"/>
        <v>0.37745098039215685</v>
      </c>
      <c r="M184" s="37">
        <f t="shared" si="28"/>
        <v>0.62254901960784315</v>
      </c>
      <c r="N184" s="38">
        <v>281</v>
      </c>
      <c r="O184" s="38">
        <f t="shared" si="29"/>
        <v>170.37007874015748</v>
      </c>
      <c r="P184" s="38">
        <f t="shared" si="30"/>
        <v>98.532467532467535</v>
      </c>
      <c r="Q184" s="38">
        <f t="shared" si="31"/>
        <v>182.46753246753246</v>
      </c>
      <c r="R184" s="38">
        <f t="shared" si="32"/>
        <v>110.6299212598425</v>
      </c>
      <c r="S184" s="39">
        <f t="shared" si="33"/>
        <v>-12.097453727374983</v>
      </c>
      <c r="T184" s="39">
        <f t="shared" si="34"/>
        <v>-12.097453727374969</v>
      </c>
      <c r="U184" t="s">
        <v>117</v>
      </c>
      <c r="V184" t="s">
        <v>85</v>
      </c>
      <c r="W184" t="s">
        <v>314</v>
      </c>
      <c r="X184" s="48" t="s">
        <v>494</v>
      </c>
      <c r="Y184" s="41"/>
    </row>
    <row r="185" spans="1:25" ht="15" x14ac:dyDescent="0.25">
      <c r="A185">
        <v>2.7</v>
      </c>
      <c r="B185">
        <v>1.49</v>
      </c>
      <c r="C185" s="29">
        <f t="shared" si="26"/>
        <v>4.1511309967685817E-2</v>
      </c>
      <c r="D185" s="30">
        <f>IF(OR($A185="",$B185=""),"",A185*'MPTO_working_2-way'!$G184)</f>
        <v>2.8120805369127519</v>
      </c>
      <c r="E185" s="32">
        <f>IF(OR($A185="",$B185=""),"",B185*'MPTO_working_2-way'!$G184)</f>
        <v>1.5518518518518518</v>
      </c>
      <c r="F185" s="30">
        <f>IF(OR($A185="",$B185=""),"",'MPTO_working_2-way'!D184)</f>
        <v>2.8602915037326699</v>
      </c>
      <c r="G185" s="32">
        <f>IF(OR($A185="",$B185=""),"",'MPTO_working_2-way'!E184)</f>
        <v>1.537550162430728</v>
      </c>
      <c r="H185" s="30">
        <f>IF(OR($A185="",$B185=""),"",'OddsRatio_working_2-way'!M184)</f>
        <v>2.8626292586293278</v>
      </c>
      <c r="I185" s="30">
        <f>IF(OR($A185="",$B185=""),"",'OddsRatio_working_2-way'!N184)</f>
        <v>1.5368754921931591</v>
      </c>
      <c r="J185" s="30">
        <f>IF('Log_working_2-way'!$D184="","",A185^('Log_working_2-way'!$D184))</f>
        <v>2.8856603059261934</v>
      </c>
      <c r="K185" s="32">
        <f>IF('Log_working_2-way'!$D184="","",B185^('Log_working_2-way'!$D184))</f>
        <v>1.530318211003477</v>
      </c>
      <c r="L185" s="37">
        <f t="shared" si="27"/>
        <v>0.35560859188544147</v>
      </c>
      <c r="M185" s="37">
        <f t="shared" si="28"/>
        <v>0.64439140811455853</v>
      </c>
      <c r="N185" s="38">
        <v>282</v>
      </c>
      <c r="O185" s="38">
        <f t="shared" si="29"/>
        <v>177.55555555555557</v>
      </c>
      <c r="P185" s="38">
        <f t="shared" si="30"/>
        <v>92.738255033557053</v>
      </c>
      <c r="Q185" s="38">
        <f t="shared" si="31"/>
        <v>189.26174496644296</v>
      </c>
      <c r="R185" s="38">
        <f t="shared" si="32"/>
        <v>104.44444444444444</v>
      </c>
      <c r="S185" s="39">
        <f t="shared" si="33"/>
        <v>-11.70618941088739</v>
      </c>
      <c r="T185" s="39">
        <f t="shared" si="34"/>
        <v>-11.70618941088739</v>
      </c>
      <c r="U185" t="s">
        <v>86</v>
      </c>
      <c r="V185" t="s">
        <v>119</v>
      </c>
      <c r="W185" t="s">
        <v>314</v>
      </c>
      <c r="X185" s="48" t="s">
        <v>494</v>
      </c>
      <c r="Y185" s="41"/>
    </row>
    <row r="186" spans="1:25" s="35" customFormat="1" ht="15" x14ac:dyDescent="0.25">
      <c r="A186">
        <v>2.72</v>
      </c>
      <c r="B186">
        <v>1.48</v>
      </c>
      <c r="C186" s="29">
        <f t="shared" si="26"/>
        <v>4.3322734499205096E-2</v>
      </c>
      <c r="D186" s="30">
        <f>IF(OR($A186="",$B186=""),"",A186*'MPTO_working_2-way'!$G185)</f>
        <v>2.8378378378378382</v>
      </c>
      <c r="E186" s="32">
        <f>IF(OR($A186="",$B186=""),"",B186*'MPTO_working_2-way'!$G185)</f>
        <v>1.5441176470588236</v>
      </c>
      <c r="F186" s="30">
        <f>IF(OR($A186="",$B186=""),"",'MPTO_working_2-way'!D185)</f>
        <v>2.8902929350947737</v>
      </c>
      <c r="G186" s="32">
        <f>IF(OR($A186="",$B186=""),"",'MPTO_working_2-way'!E185)</f>
        <v>1.5290185353995747</v>
      </c>
      <c r="H186" s="30">
        <f>IF(OR($A186="",$B186=""),"",'OddsRatio_working_2-way'!M185)</f>
        <v>2.8929694486000916</v>
      </c>
      <c r="I186" s="30">
        <f>IF(OR($A186="",$B186=""),"",'OddsRatio_working_2-way'!N185)</f>
        <v>1.5282705437953743</v>
      </c>
      <c r="J186" s="30">
        <f>IF('Log_working_2-way'!$D185="","",A186^('Log_working_2-way'!$D185))</f>
        <v>2.9181384616579691</v>
      </c>
      <c r="K186" s="32">
        <f>IF('Log_working_2-way'!$D185="","",B186^('Log_working_2-way'!$D185))</f>
        <v>1.5213387980001232</v>
      </c>
      <c r="L186" s="37">
        <f t="shared" si="27"/>
        <v>0.35238095238095235</v>
      </c>
      <c r="M186" s="37">
        <f t="shared" si="28"/>
        <v>0.64761904761904754</v>
      </c>
      <c r="N186" s="38">
        <v>283</v>
      </c>
      <c r="O186" s="38">
        <f t="shared" si="29"/>
        <v>178.95588235294119</v>
      </c>
      <c r="P186" s="38">
        <f t="shared" si="30"/>
        <v>91.783783783783761</v>
      </c>
      <c r="Q186" s="38">
        <f t="shared" si="31"/>
        <v>191.21621621621622</v>
      </c>
      <c r="R186" s="38">
        <f t="shared" si="32"/>
        <v>104.04411764705881</v>
      </c>
      <c r="S186" s="39">
        <f t="shared" si="33"/>
        <v>-12.260333863275036</v>
      </c>
      <c r="T186" s="39">
        <f t="shared" si="34"/>
        <v>-12.260333863275051</v>
      </c>
      <c r="U186" t="s">
        <v>91</v>
      </c>
      <c r="V186" t="s">
        <v>122</v>
      </c>
      <c r="W186" t="s">
        <v>314</v>
      </c>
      <c r="X186" s="48" t="s">
        <v>494</v>
      </c>
      <c r="Y186" s="41"/>
    </row>
    <row r="187" spans="1:25" ht="15" x14ac:dyDescent="0.25">
      <c r="A187">
        <v>2.42</v>
      </c>
      <c r="B187">
        <v>1.59</v>
      </c>
      <c r="C187" s="29">
        <f t="shared" si="26"/>
        <v>4.21539581059307E-2</v>
      </c>
      <c r="D187" s="30">
        <f>IF(OR($A187="",$B187=""),"",A187*'MPTO_working_2-way'!$G186)</f>
        <v>2.5220125786163523</v>
      </c>
      <c r="E187" s="32">
        <f>IF(OR($A187="",$B187=""),"",B187*'MPTO_working_2-way'!$G186)</f>
        <v>1.6570247933884299</v>
      </c>
      <c r="F187" s="30">
        <f>IF(OR($A187="",$B187=""),"",'MPTO_working_2-way'!D186)</f>
        <v>2.5500695871164427</v>
      </c>
      <c r="G187" s="32">
        <f>IF(OR($A187="",$B187=""),"",'MPTO_working_2-way'!E186)</f>
        <v>1.6451323271623415</v>
      </c>
      <c r="H187" s="30">
        <f>IF(OR($A187="",$B187=""),"",'OddsRatio_working_2-way'!M186)</f>
        <v>2.5513799215591741</v>
      </c>
      <c r="I187" s="30">
        <f>IF(OR($A187="",$B187=""),"",'OddsRatio_working_2-way'!N186)</f>
        <v>1.6445874321971223</v>
      </c>
      <c r="J187" s="30">
        <f>IF('Log_working_2-way'!$D186="","",A187^('Log_working_2-way'!$D186))</f>
        <v>2.5645690601012014</v>
      </c>
      <c r="K187" s="32">
        <f>IF('Log_working_2-way'!$D186="","",B187^('Log_working_2-way'!$D186))</f>
        <v>1.6391536337391139</v>
      </c>
      <c r="L187" s="37">
        <f t="shared" si="27"/>
        <v>0.39650872817955113</v>
      </c>
      <c r="M187" s="37">
        <f t="shared" si="28"/>
        <v>0.60349127182044882</v>
      </c>
      <c r="N187" s="38">
        <v>284</v>
      </c>
      <c r="O187" s="38">
        <f t="shared" si="29"/>
        <v>166.64462809917356</v>
      </c>
      <c r="P187" s="38">
        <f t="shared" si="30"/>
        <v>105.38364779874213</v>
      </c>
      <c r="Q187" s="38">
        <f t="shared" si="31"/>
        <v>178.61635220125785</v>
      </c>
      <c r="R187" s="38">
        <f t="shared" si="32"/>
        <v>117.35537190082646</v>
      </c>
      <c r="S187" s="39">
        <f t="shared" si="33"/>
        <v>-11.971724102084295</v>
      </c>
      <c r="T187" s="39">
        <f t="shared" si="34"/>
        <v>-11.971724102084323</v>
      </c>
      <c r="U187" t="s">
        <v>50</v>
      </c>
      <c r="V187" t="s">
        <v>89</v>
      </c>
      <c r="W187" t="s">
        <v>314</v>
      </c>
      <c r="X187" s="48" t="s">
        <v>494</v>
      </c>
      <c r="Y187" s="41"/>
    </row>
    <row r="188" spans="1:25" s="35" customFormat="1" ht="15" x14ac:dyDescent="0.25">
      <c r="A188">
        <v>2.23</v>
      </c>
      <c r="B188">
        <v>1.71</v>
      </c>
      <c r="C188" s="29">
        <f t="shared" si="26"/>
        <v>3.3225814910969431E-2</v>
      </c>
      <c r="D188" s="30">
        <f>IF(OR($A188="",$B188=""),"",A188*'MPTO_working_2-way'!$G187)</f>
        <v>2.3040935672514617</v>
      </c>
      <c r="E188" s="32">
        <f>IF(OR($A188="",$B188=""),"",B188*'MPTO_working_2-way'!$G187)</f>
        <v>1.7668161434977576</v>
      </c>
      <c r="F188" s="30">
        <f>IF(OR($A188="",$B188=""),"",'MPTO_working_2-way'!D187)</f>
        <v>2.315792669966295</v>
      </c>
      <c r="G188" s="32">
        <f>IF(OR($A188="",$B188=""),"",'MPTO_working_2-way'!E187)</f>
        <v>1.7599981538319522</v>
      </c>
      <c r="H188" s="30">
        <f>IF(OR($A188="",$B188=""),"",'OddsRatio_working_2-way'!M187)</f>
        <v>2.3162045305336028</v>
      </c>
      <c r="I188" s="30">
        <f>IF(OR($A188="",$B188=""),"",'OddsRatio_working_2-way'!N187)</f>
        <v>1.7597603387632996</v>
      </c>
      <c r="J188" s="30">
        <f>IF('Log_working_2-way'!$D187="","",A188^('Log_working_2-way'!$D187))</f>
        <v>2.3215866387713424</v>
      </c>
      <c r="K188" s="32">
        <f>IF('Log_working_2-way'!$D187="","",B188^('Log_working_2-way'!$D187))</f>
        <v>1.7566662454529891</v>
      </c>
      <c r="L188" s="37">
        <f t="shared" si="27"/>
        <v>0.43401015228426398</v>
      </c>
      <c r="M188" s="37">
        <f t="shared" si="28"/>
        <v>0.56598984771573613</v>
      </c>
      <c r="N188" s="38">
        <v>285</v>
      </c>
      <c r="O188" s="38">
        <f t="shared" si="29"/>
        <v>157.19730941704034</v>
      </c>
      <c r="P188" s="38">
        <f t="shared" si="30"/>
        <v>118.3333333333333</v>
      </c>
      <c r="Q188" s="38">
        <f t="shared" si="31"/>
        <v>166.66666666666666</v>
      </c>
      <c r="R188" s="38">
        <f t="shared" si="32"/>
        <v>127.80269058295964</v>
      </c>
      <c r="S188" s="39">
        <f t="shared" si="33"/>
        <v>-9.469357249626313</v>
      </c>
      <c r="T188" s="39">
        <f t="shared" si="34"/>
        <v>-9.4693572496263414</v>
      </c>
      <c r="U188" t="s">
        <v>376</v>
      </c>
      <c r="V188" t="s">
        <v>124</v>
      </c>
      <c r="W188" t="s">
        <v>318</v>
      </c>
      <c r="X188" s="48" t="s">
        <v>494</v>
      </c>
      <c r="Y188" s="41"/>
    </row>
    <row r="189" spans="1:25" s="35" customFormat="1" ht="15" x14ac:dyDescent="0.25">
      <c r="A189">
        <v>1.93</v>
      </c>
      <c r="B189">
        <v>1.95</v>
      </c>
      <c r="C189" s="29">
        <f t="shared" si="26"/>
        <v>3.0955227846419575E-2</v>
      </c>
      <c r="D189" s="30">
        <f>IF(OR($A189="",$B189=""),"",A189*'MPTO_working_2-way'!$G188)</f>
        <v>1.9897435897435898</v>
      </c>
      <c r="E189" s="32">
        <f>IF(OR($A189="",$B189=""),"",B189*'MPTO_working_2-way'!$G188)</f>
        <v>2.0103626943005182</v>
      </c>
      <c r="F189" s="30">
        <f>IF(OR($A189="",$B189=""),"",'MPTO_working_2-way'!D188)</f>
        <v>1.9894277785119598</v>
      </c>
      <c r="G189" s="32">
        <f>IF(OR($A189="",$B189=""),"",'MPTO_working_2-way'!E188)</f>
        <v>2.0106851876586083</v>
      </c>
      <c r="H189" s="30">
        <f>IF(OR($A189="",$B189=""),"",'OddsRatio_working_2-way'!M188)</f>
        <v>1.9894176915848294</v>
      </c>
      <c r="I189" s="30">
        <f>IF(OR($A189="",$B189=""),"",'OddsRatio_working_2-way'!N188)</f>
        <v>2.0106954914038573</v>
      </c>
      <c r="J189" s="30">
        <f>IF('Log_working_2-way'!$D188="","",A189^('Log_working_2-way'!$D188))</f>
        <v>1.9892742724695103</v>
      </c>
      <c r="K189" s="32">
        <f>IF('Log_working_2-way'!$D188="","",B189^('Log_working_2-way'!$D188))</f>
        <v>2.0108420160403986</v>
      </c>
      <c r="L189" s="37">
        <f t="shared" si="27"/>
        <v>0.50257731958762886</v>
      </c>
      <c r="M189" s="37">
        <f t="shared" si="28"/>
        <v>0.49742268041237114</v>
      </c>
      <c r="N189" s="38">
        <v>286</v>
      </c>
      <c r="O189" s="38">
        <f t="shared" si="29"/>
        <v>137.81347150259069</v>
      </c>
      <c r="P189" s="38">
        <f t="shared" si="30"/>
        <v>139.33333333333331</v>
      </c>
      <c r="Q189" s="38">
        <f t="shared" si="31"/>
        <v>146.66666666666669</v>
      </c>
      <c r="R189" s="38">
        <f t="shared" si="32"/>
        <v>148.18652849740934</v>
      </c>
      <c r="S189" s="39">
        <f t="shared" si="33"/>
        <v>-8.8531951640759985</v>
      </c>
      <c r="T189" s="39">
        <f t="shared" si="34"/>
        <v>-8.8531951640760269</v>
      </c>
      <c r="U189" t="s">
        <v>58</v>
      </c>
      <c r="V189" t="s">
        <v>123</v>
      </c>
      <c r="W189" t="s">
        <v>318</v>
      </c>
      <c r="X189" s="48" t="s">
        <v>494</v>
      </c>
      <c r="Y189" s="41"/>
    </row>
    <row r="190" spans="1:25" s="35" customFormat="1" ht="15" x14ac:dyDescent="0.25">
      <c r="A190">
        <v>1.88</v>
      </c>
      <c r="B190">
        <v>2.0099999999999998</v>
      </c>
      <c r="C190" s="29">
        <f t="shared" si="26"/>
        <v>2.9427331427966497E-2</v>
      </c>
      <c r="D190" s="30">
        <f>IF(OR($A190="",$B190=""),"",A190*'MPTO_working_2-way'!$G189)</f>
        <v>1.9353233830845769</v>
      </c>
      <c r="E190" s="32">
        <f>IF(OR($A190="",$B190=""),"",B190*'MPTO_working_2-way'!$G189)</f>
        <v>2.0691489361702122</v>
      </c>
      <c r="F190" s="30">
        <f>IF(OR($A190="",$B190=""),"",'MPTO_working_2-way'!D189)</f>
        <v>1.9334834220221038</v>
      </c>
      <c r="G190" s="32">
        <f>IF(OR($A190="",$B190=""),"",'MPTO_working_2-way'!E189)</f>
        <v>2.0712563034422273</v>
      </c>
      <c r="H190" s="30">
        <f>IF(OR($A190="",$B190=""),"",'OddsRatio_working_2-way'!M189)</f>
        <v>1.9334276237142709</v>
      </c>
      <c r="I190" s="30">
        <f>IF(OR($A190="",$B190=""),"",'OddsRatio_working_2-way'!N189)</f>
        <v>2.0713203408538785</v>
      </c>
      <c r="J190" s="30">
        <f>IF('Log_working_2-way'!$D189="","",A190^('Log_working_2-way'!$D189))</f>
        <v>1.9325939690668699</v>
      </c>
      <c r="K190" s="32">
        <f>IF('Log_working_2-way'!$D189="","",B190^('Log_working_2-way'!$D189))</f>
        <v>2.0722780043286777</v>
      </c>
      <c r="L190" s="37">
        <f t="shared" si="27"/>
        <v>0.5167095115681235</v>
      </c>
      <c r="M190" s="37">
        <f t="shared" si="28"/>
        <v>0.48329048843187672</v>
      </c>
      <c r="N190" s="38">
        <v>287</v>
      </c>
      <c r="O190" s="38">
        <f t="shared" si="29"/>
        <v>134.34042553191486</v>
      </c>
      <c r="P190" s="38">
        <f t="shared" si="30"/>
        <v>144.21393034825869</v>
      </c>
      <c r="Q190" s="38">
        <f t="shared" si="31"/>
        <v>142.78606965174131</v>
      </c>
      <c r="R190" s="38">
        <f t="shared" si="32"/>
        <v>152.65957446808511</v>
      </c>
      <c r="S190" s="39">
        <f t="shared" si="33"/>
        <v>-8.4456441198264542</v>
      </c>
      <c r="T190" s="39">
        <f t="shared" si="34"/>
        <v>-8.4456441198264258</v>
      </c>
      <c r="U190" t="s">
        <v>272</v>
      </c>
      <c r="V190" t="s">
        <v>57</v>
      </c>
      <c r="W190" t="s">
        <v>318</v>
      </c>
      <c r="X190" s="48" t="s">
        <v>494</v>
      </c>
      <c r="Y190" s="41"/>
    </row>
    <row r="191" spans="1:25" ht="15" x14ac:dyDescent="0.25">
      <c r="A191">
        <v>1.75</v>
      </c>
      <c r="B191">
        <v>2.16</v>
      </c>
      <c r="C191" s="29">
        <f t="shared" si="26"/>
        <v>3.4391534391534417E-2</v>
      </c>
      <c r="D191" s="30">
        <f>IF(OR($A191="",$B191=""),"",A191*'MPTO_working_2-way'!$G190)</f>
        <v>1.8101851851851851</v>
      </c>
      <c r="E191" s="32">
        <f>IF(OR($A191="",$B191=""),"",B191*'MPTO_working_2-way'!$G190)</f>
        <v>2.2342857142857144</v>
      </c>
      <c r="F191" s="30">
        <f>IF(OR($A191="",$B191=""),"",'MPTO_working_2-way'!D190)</f>
        <v>1.8042959427207637</v>
      </c>
      <c r="G191" s="32">
        <f>IF(OR($A191="",$B191=""),"",'MPTO_working_2-way'!E190)</f>
        <v>2.2433234421364987</v>
      </c>
      <c r="H191" s="30">
        <f>IF(OR($A191="",$B191=""),"",'OddsRatio_working_2-way'!M190)</f>
        <v>1.8040844011283466</v>
      </c>
      <c r="I191" s="30">
        <f>IF(OR($A191="",$B191=""),"",'OddsRatio_working_2-way'!N190)</f>
        <v>2.2436505404118421</v>
      </c>
      <c r="J191" s="30">
        <f>IF('Log_working_2-way'!$D190="","",A191^('Log_working_2-way'!$D190))</f>
        <v>1.8014096722292445</v>
      </c>
      <c r="K191" s="32">
        <f>IF('Log_working_2-way'!$D190="","",B191^('Log_working_2-way'!$D190))</f>
        <v>2.2478012615174499</v>
      </c>
      <c r="L191" s="37">
        <f t="shared" si="27"/>
        <v>0.55242966751918166</v>
      </c>
      <c r="M191" s="37">
        <f t="shared" si="28"/>
        <v>0.4475703324808184</v>
      </c>
      <c r="N191" s="38">
        <v>288</v>
      </c>
      <c r="O191" s="38">
        <f t="shared" si="29"/>
        <v>123.42857142857142</v>
      </c>
      <c r="P191" s="38">
        <f t="shared" si="30"/>
        <v>154.66666666666666</v>
      </c>
      <c r="Q191" s="38">
        <f t="shared" si="31"/>
        <v>133.33333333333331</v>
      </c>
      <c r="R191" s="38">
        <f t="shared" si="32"/>
        <v>164.57142857142856</v>
      </c>
      <c r="S191" s="39">
        <f t="shared" si="33"/>
        <v>-9.904761904761898</v>
      </c>
      <c r="T191" s="39">
        <f t="shared" si="34"/>
        <v>-9.904761904761898</v>
      </c>
      <c r="U191" t="s">
        <v>97</v>
      </c>
      <c r="V191" t="s">
        <v>98</v>
      </c>
      <c r="W191" t="s">
        <v>318</v>
      </c>
      <c r="X191" s="48" t="s">
        <v>494</v>
      </c>
      <c r="Y191" s="41"/>
    </row>
    <row r="192" spans="1:25" s="35" customFormat="1" ht="15" x14ac:dyDescent="0.25">
      <c r="A192">
        <v>2.37</v>
      </c>
      <c r="B192">
        <v>1.65</v>
      </c>
      <c r="C192" s="29">
        <f t="shared" si="26"/>
        <v>2.8001534330648337E-2</v>
      </c>
      <c r="D192" s="30">
        <f>IF(OR($A192="",$B192=""),"",A192*'MPTO_working_2-way'!$G191)</f>
        <v>2.4363636363636365</v>
      </c>
      <c r="E192" s="32">
        <f>IF(OR($A192="",$B192=""),"",B192*'MPTO_working_2-way'!$G191)</f>
        <v>1.6962025316455696</v>
      </c>
      <c r="F192" s="30">
        <f>IF(OR($A192="",$B192=""),"",'MPTO_working_2-way'!D191)</f>
        <v>2.4513399153737665</v>
      </c>
      <c r="G192" s="32">
        <f>IF(OR($A192="",$B192=""),"",'MPTO_working_2-way'!E191)</f>
        <v>1.6890184645286688</v>
      </c>
      <c r="H192" s="30">
        <f>IF(OR($A192="",$B192=""),"",'OddsRatio_working_2-way'!M191)</f>
        <v>2.4517893468724408</v>
      </c>
      <c r="I192" s="30">
        <f>IF(OR($A192="",$B192=""),"",'OddsRatio_working_2-way'!N191)</f>
        <v>1.6888051645745159</v>
      </c>
      <c r="J192" s="30">
        <f>IF('Log_working_2-way'!$D191="","",A192^('Log_working_2-way'!$D191))</f>
        <v>2.4586772337716281</v>
      </c>
      <c r="K192" s="32">
        <f>IF('Log_working_2-way'!$D191="","",B192^('Log_working_2-way'!$D191))</f>
        <v>1.685552620448002</v>
      </c>
      <c r="L192" s="37">
        <f t="shared" si="27"/>
        <v>0.41044776119402981</v>
      </c>
      <c r="M192" s="37">
        <f t="shared" si="28"/>
        <v>0.58955223880597019</v>
      </c>
      <c r="N192" s="38">
        <v>289</v>
      </c>
      <c r="O192" s="38">
        <f t="shared" si="29"/>
        <v>167.05907172995782</v>
      </c>
      <c r="P192" s="38">
        <f t="shared" si="30"/>
        <v>113.84848484848483</v>
      </c>
      <c r="Q192" s="38">
        <f t="shared" si="31"/>
        <v>175.15151515151516</v>
      </c>
      <c r="R192" s="38">
        <f t="shared" si="32"/>
        <v>121.94092827004218</v>
      </c>
      <c r="S192" s="39">
        <f t="shared" si="33"/>
        <v>-8.0924434215573342</v>
      </c>
      <c r="T192" s="39">
        <f t="shared" si="34"/>
        <v>-8.0924434215573484</v>
      </c>
      <c r="U192" t="s">
        <v>34</v>
      </c>
      <c r="V192" t="s">
        <v>65</v>
      </c>
      <c r="W192" t="s">
        <v>319</v>
      </c>
      <c r="X192" s="48" t="s">
        <v>495</v>
      </c>
      <c r="Y192" s="41"/>
    </row>
    <row r="193" spans="1:25" s="35" customFormat="1" ht="15" x14ac:dyDescent="0.25">
      <c r="A193">
        <v>2.0299999999999998</v>
      </c>
      <c r="B193">
        <v>1.82</v>
      </c>
      <c r="C193" s="29">
        <f t="shared" si="26"/>
        <v>4.2061386888973207E-2</v>
      </c>
      <c r="D193" s="30">
        <f>IF(OR($A193="",$B193=""),"",A193*'MPTO_working_2-way'!$G192)</f>
        <v>2.1153846153846154</v>
      </c>
      <c r="E193" s="32">
        <f>IF(OR($A193="",$B193=""),"",B193*'MPTO_working_2-way'!$G192)</f>
        <v>1.8965517241379313</v>
      </c>
      <c r="F193" s="30">
        <f>IF(OR($A193="",$B193=""),"",'MPTO_working_2-way'!D192)</f>
        <v>2.1205303334672561</v>
      </c>
      <c r="G193" s="32">
        <f>IF(OR($A193="",$B193=""),"",'MPTO_working_2-way'!E192)</f>
        <v>1.8924345643599858</v>
      </c>
      <c r="H193" s="30">
        <f>IF(OR($A193="",$B193=""),"",'OddsRatio_working_2-way'!M192)</f>
        <v>2.1207575835012715</v>
      </c>
      <c r="I193" s="30">
        <f>IF(OR($A193="",$B193=""),"",'OddsRatio_working_2-way'!N192)</f>
        <v>1.892253610166061</v>
      </c>
      <c r="J193" s="30">
        <f>IF('Log_working_2-way'!$D192="","",A193^('Log_working_2-way'!$D192))</f>
        <v>2.1231274030900367</v>
      </c>
      <c r="K193" s="32">
        <f>IF('Log_working_2-way'!$D192="","",B193^('Log_working_2-way'!$D192))</f>
        <v>1.8903709385493244</v>
      </c>
      <c r="L193" s="37">
        <f t="shared" si="27"/>
        <v>0.47272727272727272</v>
      </c>
      <c r="M193" s="37">
        <f t="shared" si="28"/>
        <v>0.52727272727272723</v>
      </c>
      <c r="N193" s="38">
        <v>290</v>
      </c>
      <c r="O193" s="38">
        <f t="shared" si="29"/>
        <v>147.14285714285714</v>
      </c>
      <c r="P193" s="38">
        <f t="shared" si="30"/>
        <v>130.65934065934067</v>
      </c>
      <c r="Q193" s="38">
        <f t="shared" si="31"/>
        <v>159.34065934065933</v>
      </c>
      <c r="R193" s="38">
        <f t="shared" si="32"/>
        <v>142.85714285714289</v>
      </c>
      <c r="S193" s="39">
        <f t="shared" si="33"/>
        <v>-12.19780219780219</v>
      </c>
      <c r="T193" s="39">
        <f t="shared" si="34"/>
        <v>-12.197802197802218</v>
      </c>
      <c r="U193" t="s">
        <v>248</v>
      </c>
      <c r="V193" t="s">
        <v>255</v>
      </c>
      <c r="W193" t="s">
        <v>321</v>
      </c>
      <c r="X193" s="48" t="s">
        <v>495</v>
      </c>
      <c r="Y193" s="41"/>
    </row>
    <row r="194" spans="1:25" ht="15" x14ac:dyDescent="0.25">
      <c r="A194">
        <v>2.5</v>
      </c>
      <c r="B194">
        <v>1.52</v>
      </c>
      <c r="C194" s="29">
        <f t="shared" si="26"/>
        <v>5.7894736842105221E-2</v>
      </c>
      <c r="D194" s="30">
        <f>IF(OR($A194="",$B194=""),"",A194*'MPTO_working_2-way'!$G193)</f>
        <v>2.6447368421052628</v>
      </c>
      <c r="E194" s="32">
        <f>IF(OR($A194="",$B194=""),"",B194*'MPTO_working_2-way'!$G193)</f>
        <v>1.6079999999999999</v>
      </c>
      <c r="F194" s="30">
        <f>IF(OR($A194="",$B194=""),"",'MPTO_working_2-way'!D193)</f>
        <v>2.6950354609929077</v>
      </c>
      <c r="G194" s="32">
        <f>IF(OR($A194="",$B194=""),"",'MPTO_working_2-way'!E193)</f>
        <v>1.5899581589958158</v>
      </c>
      <c r="H194" s="30">
        <f>IF(OR($A194="",$B194=""),"",'OddsRatio_working_2-way'!M193)</f>
        <v>2.6984155512168937</v>
      </c>
      <c r="I194" s="30">
        <f>IF(OR($A194="",$B194=""),"",'OddsRatio_working_2-way'!N193)</f>
        <v>1.5887840577551897</v>
      </c>
      <c r="J194" s="30">
        <f>IF('Log_working_2-way'!$D193="","",A194^('Log_working_2-way'!$D193))</f>
        <v>2.7227702545643759</v>
      </c>
      <c r="K194" s="32">
        <f>IF('Log_working_2-way'!$D193="","",B194^('Log_working_2-way'!$D193))</f>
        <v>1.5804604516138872</v>
      </c>
      <c r="L194" s="37">
        <f t="shared" si="27"/>
        <v>0.37810945273631846</v>
      </c>
      <c r="M194" s="37">
        <f t="shared" si="28"/>
        <v>0.62189054726368165</v>
      </c>
      <c r="N194" s="38">
        <v>291</v>
      </c>
      <c r="O194" s="38">
        <f t="shared" si="29"/>
        <v>174.60000000000002</v>
      </c>
      <c r="P194" s="38">
        <f t="shared" si="30"/>
        <v>99.55263157894737</v>
      </c>
      <c r="Q194" s="38">
        <f t="shared" si="31"/>
        <v>191.44736842105266</v>
      </c>
      <c r="R194" s="38">
        <f t="shared" si="32"/>
        <v>116.4</v>
      </c>
      <c r="S194" s="39">
        <f t="shared" si="33"/>
        <v>-16.847368421052636</v>
      </c>
      <c r="T194" s="39">
        <f t="shared" si="34"/>
        <v>-16.847368421052636</v>
      </c>
      <c r="U194" t="s">
        <v>473</v>
      </c>
      <c r="V194" t="s">
        <v>479</v>
      </c>
      <c r="W194" t="s">
        <v>480</v>
      </c>
      <c r="X194" s="48" t="s">
        <v>495</v>
      </c>
      <c r="Y194" s="41"/>
    </row>
    <row r="195" spans="1:25" ht="15" x14ac:dyDescent="0.25">
      <c r="A195">
        <v>2.4900000000000002</v>
      </c>
      <c r="B195">
        <v>1.53</v>
      </c>
      <c r="C195" s="29">
        <f t="shared" ref="C195:C203" si="35">IF(OR($A195="",$B195=""),"",(1/A195)+(1/B195)-1)</f>
        <v>5.5201196944641318E-2</v>
      </c>
      <c r="D195" s="30">
        <f>IF(OR($A195="",$B195=""),"",A195*'MPTO_working_2-way'!$G194)</f>
        <v>2.6274509803921573</v>
      </c>
      <c r="E195" s="32">
        <f>IF(OR($A195="",$B195=""),"",B195*'MPTO_working_2-way'!$G194)</f>
        <v>1.6144578313253013</v>
      </c>
      <c r="F195" s="30">
        <f>IF(OR($A195="",$B195=""),"",'MPTO_working_2-way'!D194)</f>
        <v>2.6737551321191706</v>
      </c>
      <c r="G195" s="32">
        <f>IF(OR($A195="",$B195=""),"",'MPTO_working_2-way'!E194)</f>
        <v>1.5974589596829991</v>
      </c>
      <c r="H195" s="30">
        <f>IF(OR($A195="",$B195=""),"",'OddsRatio_working_2-way'!M194)</f>
        <v>2.6766993632482183</v>
      </c>
      <c r="I195" s="30">
        <f>IF(OR($A195="",$B195=""),"",'OddsRatio_working_2-way'!N194)</f>
        <v>1.5964098406184934</v>
      </c>
      <c r="J195" s="30">
        <f>IF('Log_working_2-way'!$D194="","",A195^('Log_working_2-way'!$D194))</f>
        <v>2.6990053120450619</v>
      </c>
      <c r="K195" s="32">
        <f>IF('Log_working_2-way'!$D194="","",B195^('Log_working_2-way'!$D194))</f>
        <v>1.5885796783005146</v>
      </c>
      <c r="L195" s="37">
        <f t="shared" si="27"/>
        <v>0.38059701492537307</v>
      </c>
      <c r="M195" s="37">
        <f t="shared" si="28"/>
        <v>0.61940298507462688</v>
      </c>
      <c r="N195" s="38">
        <v>292</v>
      </c>
      <c r="O195" s="38">
        <f t="shared" si="29"/>
        <v>174.73092369477911</v>
      </c>
      <c r="P195" s="38">
        <f t="shared" si="30"/>
        <v>101.15032679738562</v>
      </c>
      <c r="Q195" s="38">
        <f t="shared" si="31"/>
        <v>190.84967320261438</v>
      </c>
      <c r="R195" s="38">
        <f t="shared" si="32"/>
        <v>117.26907630522086</v>
      </c>
      <c r="S195" s="39">
        <f t="shared" si="33"/>
        <v>-16.118749507835275</v>
      </c>
      <c r="T195" s="39">
        <f t="shared" si="34"/>
        <v>-16.118749507835247</v>
      </c>
      <c r="U195" t="s">
        <v>465</v>
      </c>
      <c r="V195" t="s">
        <v>475</v>
      </c>
      <c r="W195" t="s">
        <v>480</v>
      </c>
      <c r="X195" s="48" t="s">
        <v>495</v>
      </c>
      <c r="Y195" s="41"/>
    </row>
    <row r="196" spans="1:25" ht="15" x14ac:dyDescent="0.25">
      <c r="A196">
        <v>2.36</v>
      </c>
      <c r="B196">
        <v>1.58</v>
      </c>
      <c r="C196" s="29">
        <f t="shared" si="35"/>
        <v>5.6640205964385348E-2</v>
      </c>
      <c r="D196" s="30">
        <f>IF(OR($A196="",$B196=""),"",A196*'MPTO_working_2-way'!$G195)</f>
        <v>2.4936708860759493</v>
      </c>
      <c r="E196" s="32">
        <f>IF(OR($A196="",$B196=""),"",B196*'MPTO_working_2-way'!$G195)</f>
        <v>1.669491525423729</v>
      </c>
      <c r="F196" s="30">
        <f>IF(OR($A196="",$B196=""),"",'MPTO_working_2-way'!D195)</f>
        <v>2.529028757460662</v>
      </c>
      <c r="G196" s="32">
        <f>IF(OR($A196="",$B196=""),"",'MPTO_working_2-way'!E195)</f>
        <v>1.6540099361249114</v>
      </c>
      <c r="H196" s="30">
        <f>IF(OR($A196="",$B196=""),"",'OddsRatio_working_2-way'!M195)</f>
        <v>2.5312829869775526</v>
      </c>
      <c r="I196" s="30">
        <f>IF(OR($A196="",$B196=""),"",'OddsRatio_working_2-way'!N195)</f>
        <v>1.6530471562110158</v>
      </c>
      <c r="J196" s="30">
        <f>IF('Log_working_2-way'!$D195="","",A196^('Log_working_2-way'!$D195))</f>
        <v>2.5481919379958096</v>
      </c>
      <c r="K196" s="32">
        <f>IF('Log_working_2-way'!$D195="","",B196^('Log_working_2-way'!$D195))</f>
        <v>1.6459147444531541</v>
      </c>
      <c r="L196" s="37">
        <f t="shared" si="27"/>
        <v>0.40101522842639592</v>
      </c>
      <c r="M196" s="37">
        <f t="shared" si="28"/>
        <v>0.59898477157360397</v>
      </c>
      <c r="N196" s="38">
        <v>293</v>
      </c>
      <c r="O196" s="38">
        <f t="shared" si="29"/>
        <v>168.84745762711867</v>
      </c>
      <c r="P196" s="38">
        <f t="shared" si="30"/>
        <v>107.55696202531644</v>
      </c>
      <c r="Q196" s="38">
        <f t="shared" si="31"/>
        <v>185.44303797468353</v>
      </c>
      <c r="R196" s="38">
        <f t="shared" si="32"/>
        <v>124.15254237288137</v>
      </c>
      <c r="S196" s="39">
        <f t="shared" si="33"/>
        <v>-16.595580347564862</v>
      </c>
      <c r="T196" s="39">
        <f t="shared" si="34"/>
        <v>-16.595580347564933</v>
      </c>
      <c r="U196" t="s">
        <v>477</v>
      </c>
      <c r="V196" t="s">
        <v>478</v>
      </c>
      <c r="W196" t="s">
        <v>480</v>
      </c>
      <c r="X196" s="48" t="s">
        <v>495</v>
      </c>
      <c r="Y196" s="41"/>
    </row>
    <row r="197" spans="1:25" ht="15" x14ac:dyDescent="0.25">
      <c r="A197">
        <v>1.94</v>
      </c>
      <c r="B197">
        <v>1.96</v>
      </c>
      <c r="C197" s="29">
        <f t="shared" si="35"/>
        <v>2.5667999158426325E-2</v>
      </c>
      <c r="D197" s="30">
        <f>IF(OR($A197="",$B197=""),"",A197*'MPTO_working_2-way'!$G196)</f>
        <v>1.989795918367347</v>
      </c>
      <c r="E197" s="32">
        <f>IF(OR($A197="",$B197=""),"",B197*'MPTO_working_2-way'!$G196)</f>
        <v>2.0103092783505154</v>
      </c>
      <c r="F197" s="30">
        <f>IF(OR($A197="",$B197=""),"",'MPTO_working_2-way'!D196)</f>
        <v>1.9895353704478862</v>
      </c>
      <c r="G197" s="32">
        <f>IF(OR($A197="",$B197=""),"",'MPTO_working_2-way'!E196)</f>
        <v>2.0105752961082914</v>
      </c>
      <c r="H197" s="30">
        <f>IF(OR($A197="",$B197=""),"",'OddsRatio_working_2-way'!M196)</f>
        <v>1.9895285072531594</v>
      </c>
      <c r="I197" s="30">
        <f>IF(OR($A197="",$B197=""),"",'OddsRatio_working_2-way'!N196)</f>
        <v>2.0105823052798226</v>
      </c>
      <c r="J197" s="30">
        <f>IF('Log_working_2-way'!$D196="","",A197^('Log_working_2-way'!$D196))</f>
        <v>1.9894107081664238</v>
      </c>
      <c r="K197" s="32">
        <f>IF('Log_working_2-way'!$D196="","",B197^('Log_working_2-way'!$D196))</f>
        <v>2.0107026250536491</v>
      </c>
      <c r="L197" s="37">
        <f t="shared" ref="L197:L203" si="36">(1/D197)</f>
        <v>0.50256410256410255</v>
      </c>
      <c r="M197" s="37">
        <f t="shared" ref="M197:M203" si="37">(1/E197)</f>
        <v>0.49743589743589745</v>
      </c>
      <c r="N197" s="38">
        <v>294</v>
      </c>
      <c r="O197" s="38">
        <f t="shared" ref="O197:O203" si="38">(1/A197)*((N197*A197)-N197)</f>
        <v>142.45360824742269</v>
      </c>
      <c r="P197" s="38">
        <f t="shared" ref="P197:P203" si="39">(1/B197)*((N197*B197)-N197)</f>
        <v>144</v>
      </c>
      <c r="Q197" s="38">
        <f t="shared" ref="Q197:Q203" si="40">(1/B197)*N197</f>
        <v>150</v>
      </c>
      <c r="R197" s="38">
        <f t="shared" ref="R197:R203" si="41">(1/A197)*N197</f>
        <v>151.54639175257734</v>
      </c>
      <c r="S197" s="39">
        <f t="shared" ref="S197:S203" si="42">O197-Q197</f>
        <v>-7.546391752577307</v>
      </c>
      <c r="T197" s="39">
        <f t="shared" ref="T197:T203" si="43">P197-R197</f>
        <v>-7.5463917525773354</v>
      </c>
      <c r="U197" t="s">
        <v>422</v>
      </c>
      <c r="V197" t="s">
        <v>400</v>
      </c>
      <c r="W197" t="s">
        <v>454</v>
      </c>
      <c r="X197" s="48" t="s">
        <v>495</v>
      </c>
      <c r="Y197" s="41"/>
    </row>
    <row r="198" spans="1:25" ht="15" x14ac:dyDescent="0.25">
      <c r="A198">
        <v>2.38</v>
      </c>
      <c r="B198">
        <v>1.62</v>
      </c>
      <c r="C198" s="29">
        <f t="shared" si="35"/>
        <v>3.7452017844174623E-2</v>
      </c>
      <c r="D198" s="30">
        <f>IF(OR($A198="",$B198=""),"",A198*'MPTO_working_2-way'!$G197)</f>
        <v>2.4691358024691357</v>
      </c>
      <c r="E198" s="32">
        <f>IF(OR($A198="",$B198=""),"",B198*'MPTO_working_2-way'!$G197)</f>
        <v>1.680672268907563</v>
      </c>
      <c r="F198" s="30">
        <f>IF(OR($A198="",$B198=""),"",'MPTO_working_2-way'!D197)</f>
        <v>2.4910195115648013</v>
      </c>
      <c r="G198" s="32">
        <f>IF(OR($A198="",$B198=""),"",'MPTO_working_2-way'!E197)</f>
        <v>1.6706820348383742</v>
      </c>
      <c r="H198" s="30">
        <f>IF(OR($A198="",$B198=""),"",'OddsRatio_working_2-way'!M197)</f>
        <v>2.4919136877222163</v>
      </c>
      <c r="I198" s="30">
        <f>IF(OR($A198="",$B198=""),"",'OddsRatio_working_2-way'!N197)</f>
        <v>1.6702800625998362</v>
      </c>
      <c r="J198" s="30">
        <f>IF('Log_working_2-way'!$D197="","",A198^('Log_working_2-way'!$D197))</f>
        <v>2.502110477070953</v>
      </c>
      <c r="K198" s="32">
        <f>IF('Log_working_2-way'!$D197="","",B198^('Log_working_2-way'!$D197))</f>
        <v>1.6657299947403132</v>
      </c>
      <c r="L198" s="37">
        <f t="shared" si="36"/>
        <v>0.40500000000000003</v>
      </c>
      <c r="M198" s="37">
        <f t="shared" si="37"/>
        <v>0.59499999999999997</v>
      </c>
      <c r="N198" s="38">
        <v>295</v>
      </c>
      <c r="O198" s="38">
        <f t="shared" si="38"/>
        <v>171.05042016806723</v>
      </c>
      <c r="P198" s="38">
        <f t="shared" si="39"/>
        <v>112.90123456790126</v>
      </c>
      <c r="Q198" s="38">
        <f t="shared" si="40"/>
        <v>182.09876543209876</v>
      </c>
      <c r="R198" s="38">
        <f t="shared" si="41"/>
        <v>123.94957983193278</v>
      </c>
      <c r="S198" s="39">
        <f t="shared" si="42"/>
        <v>-11.048345264031525</v>
      </c>
      <c r="T198" s="39">
        <f t="shared" si="43"/>
        <v>-11.048345264031525</v>
      </c>
      <c r="U198" t="s">
        <v>132</v>
      </c>
      <c r="V198" t="s">
        <v>140</v>
      </c>
      <c r="W198" t="s">
        <v>312</v>
      </c>
      <c r="X198" s="48" t="s">
        <v>495</v>
      </c>
      <c r="Y198" s="41"/>
    </row>
    <row r="199" spans="1:25" ht="15" x14ac:dyDescent="0.25">
      <c r="A199">
        <v>2.46</v>
      </c>
      <c r="B199">
        <v>1.58</v>
      </c>
      <c r="C199" s="29">
        <f t="shared" si="35"/>
        <v>3.9415457445713731E-2</v>
      </c>
      <c r="D199" s="30">
        <f>IF(OR($A199="",$B199=""),"",A199*'MPTO_working_2-way'!$G198)</f>
        <v>2.5569620253164556</v>
      </c>
      <c r="E199" s="32">
        <f>IF(OR($A199="",$B199=""),"",B199*'MPTO_working_2-way'!$G198)</f>
        <v>1.6422764227642277</v>
      </c>
      <c r="F199" s="30">
        <f>IF(OR($A199="",$B199=""),"",'MPTO_working_2-way'!D198)</f>
        <v>2.5853398962352006</v>
      </c>
      <c r="G199" s="32">
        <f>IF(OR($A199="",$B199=""),"",'MPTO_working_2-way'!E198)</f>
        <v>1.630779558613745</v>
      </c>
      <c r="H199" s="30">
        <f>IF(OR($A199="",$B199=""),"",'OddsRatio_working_2-way'!M198)</f>
        <v>2.5865816648727367</v>
      </c>
      <c r="I199" s="30">
        <f>IF(OR($A199="",$B199=""),"",'OddsRatio_working_2-way'!N198)</f>
        <v>1.6302858668672515</v>
      </c>
      <c r="J199" s="30">
        <f>IF('Log_working_2-way'!$D198="","",A199^('Log_working_2-way'!$D198))</f>
        <v>2.599899815124826</v>
      </c>
      <c r="K199" s="32">
        <f>IF('Log_working_2-way'!$D198="","",B199^('Log_working_2-way'!$D198))</f>
        <v>1.6250391371672495</v>
      </c>
      <c r="L199" s="37">
        <f t="shared" si="36"/>
        <v>0.3910891089108911</v>
      </c>
      <c r="M199" s="37">
        <f t="shared" si="37"/>
        <v>0.6089108910891089</v>
      </c>
      <c r="N199" s="38">
        <v>296</v>
      </c>
      <c r="O199" s="38">
        <f t="shared" si="38"/>
        <v>175.67479674796746</v>
      </c>
      <c r="P199" s="38">
        <f t="shared" si="39"/>
        <v>108.65822784810126</v>
      </c>
      <c r="Q199" s="38">
        <f t="shared" si="40"/>
        <v>187.34177215189871</v>
      </c>
      <c r="R199" s="38">
        <f t="shared" si="41"/>
        <v>120.32520325203252</v>
      </c>
      <c r="S199" s="39">
        <f t="shared" si="42"/>
        <v>-11.666975403931247</v>
      </c>
      <c r="T199" s="39">
        <f t="shared" si="43"/>
        <v>-11.666975403931261</v>
      </c>
      <c r="U199" t="s">
        <v>79</v>
      </c>
      <c r="V199" t="s">
        <v>362</v>
      </c>
      <c r="W199" t="s">
        <v>312</v>
      </c>
      <c r="X199" s="48" t="s">
        <v>495</v>
      </c>
      <c r="Y199" s="41"/>
    </row>
    <row r="200" spans="1:25" s="35" customFormat="1" ht="15" x14ac:dyDescent="0.25">
      <c r="A200">
        <v>1.9</v>
      </c>
      <c r="B200">
        <v>2.0099999999999998</v>
      </c>
      <c r="C200" s="29">
        <f t="shared" si="35"/>
        <v>2.3828227284629522E-2</v>
      </c>
      <c r="D200" s="30">
        <f>IF(OR($A200="",$B200=""),"",A200*'MPTO_working_2-way'!$G199)</f>
        <v>1.9452736318407959</v>
      </c>
      <c r="E200" s="32">
        <f>IF(OR($A200="",$B200=""),"",B200*'MPTO_working_2-way'!$G199)</f>
        <v>2.0578947368421052</v>
      </c>
      <c r="F200" s="30">
        <f>IF(OR($A200="",$B200=""),"",'MPTO_working_2-way'!D199)</f>
        <v>1.9440061084245355</v>
      </c>
      <c r="G200" s="32">
        <f>IF(OR($A200="",$B200=""),"",'MPTO_working_2-way'!E199)</f>
        <v>2.05931517929361</v>
      </c>
      <c r="H200" s="30">
        <f>IF(OR($A200="",$B200=""),"",'OddsRatio_working_2-way'!M199)</f>
        <v>1.9439751632913294</v>
      </c>
      <c r="I200" s="30">
        <f>IF(OR($A200="",$B200=""),"",'OddsRatio_working_2-way'!N199)</f>
        <v>2.0593499054713802</v>
      </c>
      <c r="J200" s="30">
        <f>IF('Log_working_2-way'!$D199="","",A200^('Log_working_2-way'!$D199))</f>
        <v>1.9434033475162076</v>
      </c>
      <c r="K200" s="32">
        <f>IF('Log_working_2-way'!$D199="","",B200^('Log_working_2-way'!$D199))</f>
        <v>2.0599919987911819</v>
      </c>
      <c r="L200" s="37">
        <f t="shared" si="36"/>
        <v>0.51406649616368294</v>
      </c>
      <c r="M200" s="37">
        <f t="shared" si="37"/>
        <v>0.48593350383631717</v>
      </c>
      <c r="N200" s="38">
        <v>297</v>
      </c>
      <c r="O200" s="38">
        <f t="shared" si="38"/>
        <v>140.68421052631575</v>
      </c>
      <c r="P200" s="38">
        <f t="shared" si="39"/>
        <v>149.23880597014923</v>
      </c>
      <c r="Q200" s="38">
        <f t="shared" si="40"/>
        <v>147.76119402985077</v>
      </c>
      <c r="R200" s="38">
        <f t="shared" si="41"/>
        <v>156.31578947368419</v>
      </c>
      <c r="S200" s="39">
        <f t="shared" si="42"/>
        <v>-7.0769835035350184</v>
      </c>
      <c r="T200" s="39">
        <f t="shared" si="43"/>
        <v>-7.0769835035349615</v>
      </c>
      <c r="U200" t="s">
        <v>51</v>
      </c>
      <c r="V200" t="s">
        <v>135</v>
      </c>
      <c r="W200" t="s">
        <v>313</v>
      </c>
      <c r="X200" s="48" t="s">
        <v>495</v>
      </c>
      <c r="Y200" s="41"/>
    </row>
    <row r="201" spans="1:25" ht="15" x14ac:dyDescent="0.25">
      <c r="A201">
        <v>2.63</v>
      </c>
      <c r="B201">
        <v>1.51</v>
      </c>
      <c r="C201" s="29">
        <f t="shared" si="35"/>
        <v>4.2479792511268322E-2</v>
      </c>
      <c r="D201" s="30">
        <f>IF(OR($A201="",$B201=""),"",A201*'MPTO_working_2-way'!$G200)</f>
        <v>2.7417218543046356</v>
      </c>
      <c r="E201" s="32">
        <f>IF(OR($A201="",$B201=""),"",B201*'MPTO_working_2-way'!$G200)</f>
        <v>1.5741444866920151</v>
      </c>
      <c r="F201" s="30">
        <f>IF(OR($A201="",$B201=""),"",'MPTO_working_2-way'!D200)</f>
        <v>2.7856065654262965</v>
      </c>
      <c r="G201" s="32">
        <f>IF(OR($A201="",$B201=""),"",'MPTO_working_2-way'!E200)</f>
        <v>1.5600337831202247</v>
      </c>
      <c r="H201" s="30">
        <f>IF(OR($A201="",$B201=""),"",'OddsRatio_working_2-way'!M200)</f>
        <v>2.7877579342216747</v>
      </c>
      <c r="I201" s="30">
        <f>IF(OR($A201="",$B201=""),"",'OddsRatio_working_2-way'!N200)</f>
        <v>1.5593598444497263</v>
      </c>
      <c r="J201" s="30">
        <f>IF('Log_working_2-way'!$D200="","",A201^('Log_working_2-way'!$D200))</f>
        <v>2.8086642204693022</v>
      </c>
      <c r="K201" s="32">
        <f>IF('Log_working_2-way'!$D200="","",B201^('Log_working_2-way'!$D200))</f>
        <v>1.5528942236384655</v>
      </c>
      <c r="L201" s="37">
        <f t="shared" si="36"/>
        <v>0.36473429951690822</v>
      </c>
      <c r="M201" s="37">
        <f t="shared" si="37"/>
        <v>0.63526570048309183</v>
      </c>
      <c r="N201" s="38">
        <v>298</v>
      </c>
      <c r="O201" s="38">
        <f t="shared" si="38"/>
        <v>184.69201520912549</v>
      </c>
      <c r="P201" s="38">
        <f t="shared" si="39"/>
        <v>100.64900662251658</v>
      </c>
      <c r="Q201" s="38">
        <f t="shared" si="40"/>
        <v>197.35099337748346</v>
      </c>
      <c r="R201" s="38">
        <f t="shared" si="41"/>
        <v>113.30798479087453</v>
      </c>
      <c r="S201" s="39">
        <f t="shared" si="42"/>
        <v>-12.658978168357976</v>
      </c>
      <c r="T201" s="39">
        <f t="shared" si="43"/>
        <v>-12.658978168357947</v>
      </c>
      <c r="U201" t="s">
        <v>55</v>
      </c>
      <c r="V201" t="s">
        <v>310</v>
      </c>
      <c r="W201" t="s">
        <v>314</v>
      </c>
      <c r="X201" s="48" t="s">
        <v>495</v>
      </c>
      <c r="Y201" s="41"/>
    </row>
    <row r="202" spans="1:25" s="50" customFormat="1" ht="15" x14ac:dyDescent="0.25">
      <c r="A202">
        <v>2.0699999999999998</v>
      </c>
      <c r="B202">
        <v>1.78</v>
      </c>
      <c r="C202" s="29">
        <f t="shared" si="35"/>
        <v>4.4889540248602255E-2</v>
      </c>
      <c r="D202" s="30">
        <f>IF(OR($A202="",$B202=""),"",A202*'MPTO_working_2-way'!$G201)</f>
        <v>2.1629213483146064</v>
      </c>
      <c r="E202" s="32">
        <f>IF(OR($A202="",$B202=""),"",B202*'MPTO_working_2-way'!$G201)</f>
        <v>1.8599033816425121</v>
      </c>
      <c r="F202" s="30">
        <f>IF(OR($A202="",$B202=""),"",'MPTO_working_2-way'!D201)</f>
        <v>2.1708596005420371</v>
      </c>
      <c r="G202" s="32">
        <f>IF(OR($A202="",$B202=""),"",'MPTO_working_2-way'!E201)</f>
        <v>1.8540733658732955</v>
      </c>
      <c r="H202" s="30">
        <f>IF(OR($A202="",$B202=""),"",'OddsRatio_working_2-way'!M201)</f>
        <v>2.1712364713391024</v>
      </c>
      <c r="I202" s="30">
        <f>IF(OR($A202="",$B202=""),"",'OddsRatio_working_2-way'!N201)</f>
        <v>1.8537985492004672</v>
      </c>
      <c r="J202" s="30">
        <f>IF('Log_working_2-way'!$D201="","",A202^('Log_working_2-way'!$D201))</f>
        <v>2.1749101411939322</v>
      </c>
      <c r="K202" s="32">
        <f>IF('Log_working_2-way'!$D201="","",B202^('Log_working_2-way'!$D201))</f>
        <v>1.8511289203643779</v>
      </c>
      <c r="L202" s="37">
        <f t="shared" si="36"/>
        <v>0.46233766233766244</v>
      </c>
      <c r="M202" s="37">
        <f t="shared" si="37"/>
        <v>0.53766233766233762</v>
      </c>
      <c r="N202" s="38">
        <v>299</v>
      </c>
      <c r="O202" s="38">
        <f t="shared" si="38"/>
        <v>154.55555555555554</v>
      </c>
      <c r="P202" s="38">
        <f t="shared" si="39"/>
        <v>131.02247191011239</v>
      </c>
      <c r="Q202" s="38">
        <f t="shared" si="40"/>
        <v>167.97752808988764</v>
      </c>
      <c r="R202" s="38">
        <f t="shared" si="41"/>
        <v>144.44444444444446</v>
      </c>
      <c r="S202" s="39">
        <f t="shared" si="42"/>
        <v>-13.421972534332099</v>
      </c>
      <c r="T202" s="39">
        <f t="shared" si="43"/>
        <v>-13.42197253433207</v>
      </c>
      <c r="U202" t="s">
        <v>126</v>
      </c>
      <c r="V202" t="s">
        <v>128</v>
      </c>
      <c r="W202" t="s">
        <v>318</v>
      </c>
      <c r="X202" s="48" t="s">
        <v>495</v>
      </c>
      <c r="Y202" s="52"/>
    </row>
    <row r="203" spans="1:25" ht="15" x14ac:dyDescent="0.25">
      <c r="A203">
        <v>1.78</v>
      </c>
      <c r="B203">
        <v>2.1</v>
      </c>
      <c r="C203" s="29">
        <f t="shared" si="35"/>
        <v>3.7988228999465079E-2</v>
      </c>
      <c r="D203" s="30">
        <f>IF(OR($A203="",$B203=""),"",A203*'MPTO_working_2-way'!$G202)</f>
        <v>1.8476190476190479</v>
      </c>
      <c r="E203" s="32">
        <f>IF(OR($A203="",$B203=""),"",B203*'MPTO_working_2-way'!$G202)</f>
        <v>2.1797752808988768</v>
      </c>
      <c r="F203" s="30">
        <f>IF(OR($A203="",$B203=""),"",'MPTO_working_2-way'!D202)</f>
        <v>1.8422868408082802</v>
      </c>
      <c r="G203" s="32">
        <f>IF(OR($A203="",$B203=""),"",'MPTO_working_2-way'!E202)</f>
        <v>2.1872440023405506</v>
      </c>
      <c r="H203" s="30">
        <f>IF(OR($A203="",$B203=""),"",'OddsRatio_working_2-way'!M202)</f>
        <v>1.8420753583206844</v>
      </c>
      <c r="I203" s="30">
        <f>IF(OR($A203="",$B203=""),"",'OddsRatio_working_2-way'!N202)</f>
        <v>2.1875421719907089</v>
      </c>
      <c r="J203" s="30">
        <f>IF('Log_working_2-way'!$D202="","",A203^('Log_working_2-way'!$D202))</f>
        <v>1.8396466235294411</v>
      </c>
      <c r="K203" s="32">
        <f>IF('Log_working_2-way'!$D202="","",B203^('Log_working_2-way'!$D202))</f>
        <v>2.1909772182449698</v>
      </c>
      <c r="L203" s="37">
        <f t="shared" si="36"/>
        <v>0.54123711340206171</v>
      </c>
      <c r="M203" s="37">
        <f t="shared" si="37"/>
        <v>0.45876288659793807</v>
      </c>
      <c r="N203" s="38">
        <v>300</v>
      </c>
      <c r="O203" s="38">
        <f t="shared" si="38"/>
        <v>131.46067415730337</v>
      </c>
      <c r="P203" s="38">
        <f t="shared" si="39"/>
        <v>157.14285714285714</v>
      </c>
      <c r="Q203" s="38">
        <f t="shared" si="40"/>
        <v>142.85714285714286</v>
      </c>
      <c r="R203" s="38">
        <f t="shared" si="41"/>
        <v>168.53932584269666</v>
      </c>
      <c r="S203" s="39">
        <f t="shared" si="42"/>
        <v>-11.396468699839488</v>
      </c>
      <c r="T203" s="39">
        <f t="shared" si="43"/>
        <v>-11.396468699839517</v>
      </c>
      <c r="U203" t="s">
        <v>94</v>
      </c>
      <c r="V203" t="s">
        <v>96</v>
      </c>
      <c r="W203" t="s">
        <v>318</v>
      </c>
      <c r="X203" s="48" t="s">
        <v>495</v>
      </c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3" activePane="bottomLeft" state="frozen"/>
      <selection pane="bottomLeft" activeCell="AF3" sqref="AF3:AG20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138</v>
      </c>
      <c r="O1" s="55"/>
      <c r="P1" s="55"/>
      <c r="Q1" s="13" t="s">
        <v>32</v>
      </c>
      <c r="R1" s="13" t="s">
        <v>33</v>
      </c>
      <c r="S1" s="46" t="s">
        <v>137</v>
      </c>
      <c r="T1" s="13" t="s">
        <v>150</v>
      </c>
      <c r="U1" s="13" t="s">
        <v>141</v>
      </c>
      <c r="V1" s="13" t="s">
        <v>142</v>
      </c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26" t="s">
        <v>162</v>
      </c>
      <c r="AE1" s="26" t="s">
        <v>163</v>
      </c>
      <c r="AF1" s="13" t="s">
        <v>160</v>
      </c>
      <c r="AG1" s="13" t="s">
        <v>161</v>
      </c>
      <c r="AH1" s="42" t="s">
        <v>159</v>
      </c>
      <c r="AI1" s="26" t="s">
        <v>164</v>
      </c>
      <c r="AJ1" s="13" t="s">
        <v>173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1.24</v>
      </c>
      <c r="B3">
        <v>6.99</v>
      </c>
      <c r="C3">
        <v>10.74</v>
      </c>
      <c r="D3" s="20">
        <f>IF(OR($A3="",$B3="",$C3=""),"",(1/A3)+(1/B3)+(1/C3)-1)</f>
        <v>4.2622999001482809E-2</v>
      </c>
      <c r="E3" s="17">
        <f>IF(OR($A3="",$B3="",$C3=""),"",A3*'MPTO_working_3-way'!$I2)</f>
        <v>1.2928525187618387</v>
      </c>
      <c r="F3" s="21">
        <f>IF(OR($A3="",$B3="",$C3=""),"",B3*'MPTO_working_3-way'!$I2)</f>
        <v>7.287934763020365</v>
      </c>
      <c r="G3" s="22">
        <f>IF(OR($A3="",$B3="",$C3=""),"",C3*'MPTO_working_3-way'!$I2)</f>
        <v>11.197771009275925</v>
      </c>
      <c r="H3" s="17">
        <f>IF(OR($A3="",$B3="",$C3=""),"",'MPTO_working_3-way'!E2)</f>
        <v>1.2622374766386466</v>
      </c>
      <c r="I3" s="21">
        <f>IF(OR($A3="",$B3="",$C3=""),"",'MPTO_working_3-way'!F2)</f>
        <v>7.7607304638729726</v>
      </c>
      <c r="J3" s="22">
        <f>IF(OR($A3="",$B3="",$C3=""),"",'MPTO_working_3-way'!G2)</f>
        <v>12.673917305467883</v>
      </c>
      <c r="K3" s="17">
        <f>IF(OR($A3="",$B3="",$C3=""),"",'OddsRatio_working_3-way'!H2)</f>
        <v>1.2701900916460596</v>
      </c>
      <c r="L3" s="21">
        <f>IF(OR($A3="",$B3="",$C3=""),"",'OddsRatio_working_3-way'!I2)</f>
        <v>7.7434943706662391</v>
      </c>
      <c r="M3" s="22">
        <f>IF(OR($A3="",$B3="",$C3=""),"",'OddsRatio_working_3-way'!J2)</f>
        <v>11.965214552635919</v>
      </c>
      <c r="N3" s="23">
        <f>(1/E3)* 100</f>
        <v>77.348342946161964</v>
      </c>
      <c r="O3" s="24">
        <f>(1/F3)* 100</f>
        <v>13.721308333796973</v>
      </c>
      <c r="P3" s="24">
        <f>(1/G3)* 100</f>
        <v>8.9303487200410459</v>
      </c>
      <c r="Q3" t="s">
        <v>273</v>
      </c>
      <c r="R3" t="s">
        <v>194</v>
      </c>
      <c r="S3" s="48" t="s">
        <v>492</v>
      </c>
      <c r="T3" s="35">
        <v>100</v>
      </c>
      <c r="U3" s="35">
        <f>(1/A4)*((T3*A4)-T3)</f>
        <v>95.549621717846023</v>
      </c>
      <c r="V3" s="35">
        <f>(1/B4)*((T3*B4)-T3)</f>
        <v>92.498124531132788</v>
      </c>
      <c r="W3" s="35">
        <f>(1/C4)*((T3*C4)-T3)</f>
        <v>9.9099099099099224</v>
      </c>
      <c r="X3" s="35">
        <f>((1/B4)+(1/C4))*T3</f>
        <v>97.591965558957298</v>
      </c>
      <c r="Y3" s="35">
        <f>((1/A4)+(1/C4))*T3</f>
        <v>94.540468372244064</v>
      </c>
      <c r="Z3" s="35">
        <f>((1/A4)+(1/B4))*T3</f>
        <v>11.9522537510212</v>
      </c>
      <c r="AA3" s="35">
        <f t="shared" ref="AA3" si="0">U3-X3</f>
        <v>-2.0423438411112755</v>
      </c>
      <c r="AB3" s="35">
        <f t="shared" ref="AB3" si="1">V3-Y3</f>
        <v>-2.0423438411112755</v>
      </c>
      <c r="AC3" s="35">
        <f t="shared" ref="AC3" si="2">W3-Z3</f>
        <v>-2.0423438411112773</v>
      </c>
      <c r="AD3" s="27"/>
      <c r="AE3" s="27"/>
      <c r="AF3">
        <v>1.37</v>
      </c>
      <c r="AG3">
        <v>3.12</v>
      </c>
      <c r="AH3" s="41"/>
      <c r="AI3" s="27"/>
      <c r="AJ3" t="s">
        <v>315</v>
      </c>
    </row>
    <row r="4" spans="1:36" ht="15" x14ac:dyDescent="0.25">
      <c r="A4">
        <v>22.47</v>
      </c>
      <c r="B4">
        <v>13.33</v>
      </c>
      <c r="C4">
        <v>1.1100000000000001</v>
      </c>
      <c r="D4" s="20">
        <f t="shared" ref="D4:D67" si="3">IF(OR($A4="",$B4="",$C4=""),"",(1/A4)+(1/B4)+(1/C4)-1)</f>
        <v>2.0423438411112826E-2</v>
      </c>
      <c r="E4" s="17">
        <f>IF(OR($A4="",$B4="",$C4=""),"",A4*'MPTO_working_3-way'!$I3)</f>
        <v>22.928914661097703</v>
      </c>
      <c r="F4" s="21">
        <f>IF(OR($A4="",$B4="",$C4=""),"",B4*'MPTO_working_3-way'!$I3)</f>
        <v>13.602244434020134</v>
      </c>
      <c r="G4" s="22">
        <f>IF(OR($A4="",$B4="",$C4=""),"",C4*'MPTO_working_3-way'!$I3)</f>
        <v>1.1326700166363353</v>
      </c>
      <c r="H4" s="17">
        <f>IF(OR($A4="",$B4="",$C4=""),"",'MPTO_working_3-way'!E3)</f>
        <v>26.528034681873358</v>
      </c>
      <c r="I4" s="21">
        <f>IF(OR($A4="",$B4="",$C4=""),"",'MPTO_working_3-way'!F3)</f>
        <v>14.660404509388206</v>
      </c>
      <c r="J4" s="22">
        <f>IF(OR($A4="",$B4="",$C4=""),"",'MPTO_working_3-way'!G3)</f>
        <v>1.1184517734369179</v>
      </c>
      <c r="K4" s="17">
        <f>IF(OR($A4="",$B4="",$C4=""),"",'OddsRatio_working_3-way'!H3)</f>
        <v>24.777649762931777</v>
      </c>
      <c r="L4" s="21">
        <f>IF(OR($A4="",$B4="",$C4=""),"",'OddsRatio_working_3-way'!I3)</f>
        <v>14.655259505214202</v>
      </c>
      <c r="M4" s="22">
        <f>IF(OR($A4="",$B4="",$C4=""),"",'OddsRatio_working_3-way'!J3)</f>
        <v>1.1218230774998836</v>
      </c>
      <c r="N4" s="23">
        <f t="shared" ref="N4:N67" si="4">(1/E4)* 100</f>
        <v>4.36130542932609</v>
      </c>
      <c r="O4" s="24">
        <f t="shared" ref="O4:O67" si="5">(1/F4)* 100</f>
        <v>7.3517279067484802</v>
      </c>
      <c r="P4" s="24">
        <f t="shared" ref="P4:P67" si="6">(1/G4)* 100</f>
        <v>88.28696666392544</v>
      </c>
      <c r="Q4" t="s">
        <v>175</v>
      </c>
      <c r="R4" t="s">
        <v>174</v>
      </c>
      <c r="S4" s="48" t="s">
        <v>492</v>
      </c>
      <c r="T4" s="35">
        <v>100</v>
      </c>
      <c r="U4" s="35">
        <f t="shared" ref="U4:U67" si="7">(1/A5)*((T4*A5)-T4)</f>
        <v>51.456310679611654</v>
      </c>
      <c r="V4" s="35">
        <f t="shared" ref="V4:V67" si="8">(1/B5)*((T4*B5)-T4)</f>
        <v>73.958333333333343</v>
      </c>
      <c r="W4" s="35">
        <f t="shared" ref="W4:W67" si="9">(1/C5)*((T4*C5)-T4)</f>
        <v>71.590909090909093</v>
      </c>
      <c r="X4" s="35">
        <f t="shared" ref="X4:X67" si="10">((1/B5)+(1/C5))*T4</f>
        <v>54.450757575757578</v>
      </c>
      <c r="Y4" s="35">
        <f t="shared" ref="Y4:Y67" si="11">((1/A5)+(1/C5))*T4</f>
        <v>76.952780229479274</v>
      </c>
      <c r="Z4" s="35">
        <f t="shared" ref="Z4:Z67" si="12">((1/A5)+(1/B5))*T4</f>
        <v>74.585355987055024</v>
      </c>
      <c r="AA4" s="35">
        <f t="shared" ref="AA4:AA67" si="13">U4-X4</f>
        <v>-2.9944468961459236</v>
      </c>
      <c r="AB4" s="35">
        <f t="shared" ref="AB4:AB67" si="14">V4-Y4</f>
        <v>-2.9944468961459307</v>
      </c>
      <c r="AC4" s="35">
        <f t="shared" ref="AC4:AC67" si="15">W4-Z4</f>
        <v>-2.9944468961459307</v>
      </c>
      <c r="AD4" s="4"/>
      <c r="AE4" s="4"/>
      <c r="AF4">
        <v>1.1599999999999999</v>
      </c>
      <c r="AG4">
        <v>4.92</v>
      </c>
      <c r="AH4" s="4"/>
      <c r="AI4" s="4"/>
      <c r="AJ4" t="s">
        <v>178</v>
      </c>
    </row>
    <row r="5" spans="1:36" s="12" customFormat="1" ht="15" x14ac:dyDescent="0.25">
      <c r="A5">
        <v>2.06</v>
      </c>
      <c r="B5">
        <v>3.84</v>
      </c>
      <c r="C5">
        <v>3.52</v>
      </c>
      <c r="D5" s="20">
        <f t="shared" si="3"/>
        <v>2.9944468961459414E-2</v>
      </c>
      <c r="E5" s="17">
        <f>IF(OR($A5="",$B5="",$C5=""),"",A5*'MPTO_working_3-way'!$I4)</f>
        <v>2.1216856060606064</v>
      </c>
      <c r="F5" s="21">
        <f>IF(OR($A5="",$B5="",$C5=""),"",B5*'MPTO_working_3-way'!$I4)</f>
        <v>3.954986760812004</v>
      </c>
      <c r="G5" s="22">
        <f>IF(OR($A5="",$B5="",$C5=""),"",C5*'MPTO_working_3-way'!$I4)</f>
        <v>3.625404530744337</v>
      </c>
      <c r="H5" s="17">
        <f>IF(OR($A5="",$B5="",$C5=""),"",'MPTO_working_3-way'!E4)</f>
        <v>2.1032466820932947</v>
      </c>
      <c r="I5" s="21">
        <f>IF(OR($A5="",$B5="",$C5=""),"",'MPTO_working_3-way'!F4)</f>
        <v>3.9930492669913611</v>
      </c>
      <c r="J5" s="22">
        <f>IF(OR($A5="",$B5="",$C5=""),"",'MPTO_working_3-way'!G4)</f>
        <v>3.6481781693368966</v>
      </c>
      <c r="K5" s="17">
        <f>IF(OR($A5="",$B5="",$C5=""),"",'OddsRatio_working_3-way'!H4)</f>
        <v>2.1106667113030273</v>
      </c>
      <c r="L5" s="21">
        <f>IF(OR($A5="",$B5="",$C5=""),"",'OddsRatio_working_3-way'!I4)</f>
        <v>3.9757485472647134</v>
      </c>
      <c r="M5" s="22">
        <f>IF(OR($A5="",$B5="",$C5=""),"",'OddsRatio_working_3-way'!J4)</f>
        <v>3.6404529363053086</v>
      </c>
      <c r="N5" s="23">
        <f t="shared" ref="N5:N68" si="16">(1/E5)* 100</f>
        <v>47.132336532024091</v>
      </c>
      <c r="O5" s="24">
        <f t="shared" ref="O5:O68" si="17">(1/F5)* 100</f>
        <v>25.28453470207543</v>
      </c>
      <c r="P5" s="24">
        <f t="shared" ref="P5:P68" si="18">(1/G5)* 100</f>
        <v>27.583128765900465</v>
      </c>
      <c r="Q5" t="s">
        <v>177</v>
      </c>
      <c r="R5" t="s">
        <v>213</v>
      </c>
      <c r="S5" s="48" t="s">
        <v>492</v>
      </c>
      <c r="T5" s="35">
        <v>100</v>
      </c>
      <c r="U5" s="35">
        <f t="shared" ref="U5:U68" si="19">(1/A6)*((T5*A6)-T5)</f>
        <v>40.828402366863905</v>
      </c>
      <c r="V5" s="35">
        <f t="shared" ref="V5:V68" si="20">(1/B6)*((T5*B6)-T5)</f>
        <v>75.728155339805824</v>
      </c>
      <c r="W5" s="35">
        <f t="shared" ref="W5:W68" si="21">(1/C6)*((T5*C6)-T5)</f>
        <v>80.314960629921259</v>
      </c>
      <c r="X5" s="35">
        <f t="shared" ref="X5:X68" si="22">((1/B6)+(1/C6))*T5</f>
        <v>43.956884030272917</v>
      </c>
      <c r="Y5" s="35">
        <f t="shared" ref="Y5:Y68" si="23">((1/A6)+(1/C6))*T5</f>
        <v>78.856637003214843</v>
      </c>
      <c r="Z5" s="35">
        <f t="shared" ref="Z5:Z68" si="24">((1/A6)+(1/B6))*T5</f>
        <v>83.443442293330278</v>
      </c>
      <c r="AA5" s="35">
        <f t="shared" ref="AA5:AA68" si="25">U5-X5</f>
        <v>-3.128481663409012</v>
      </c>
      <c r="AB5" s="35">
        <f t="shared" ref="AB5:AB68" si="26">V5-Y5</f>
        <v>-3.1284816634090191</v>
      </c>
      <c r="AC5" s="35">
        <f t="shared" ref="AC5:AC68" si="27">W5-Z5</f>
        <v>-3.1284816634090191</v>
      </c>
      <c r="AD5" s="27"/>
      <c r="AE5" s="27"/>
      <c r="AF5">
        <v>1.74</v>
      </c>
      <c r="AG5">
        <v>2.19</v>
      </c>
      <c r="AH5" s="36"/>
      <c r="AI5" s="27"/>
      <c r="AJ5" t="s">
        <v>179</v>
      </c>
    </row>
    <row r="6" spans="1:36" s="12" customFormat="1" ht="15" x14ac:dyDescent="0.25">
      <c r="A6">
        <v>1.69</v>
      </c>
      <c r="B6">
        <v>4.12</v>
      </c>
      <c r="C6">
        <v>5.08</v>
      </c>
      <c r="D6" s="20">
        <f t="shared" si="3"/>
        <v>3.1284816634089996E-2</v>
      </c>
      <c r="E6" s="17">
        <f>IF(OR($A6="",$B6="",$C6=""),"",A6*'MPTO_working_3-way'!$I5)</f>
        <v>1.742871340111612</v>
      </c>
      <c r="F6" s="21">
        <f>IF(OR($A6="",$B6="",$C6=""),"",B6*'MPTO_working_3-way'!$I5)</f>
        <v>4.2488934445324507</v>
      </c>
      <c r="G6" s="22">
        <f>IF(OR($A6="",$B6="",$C6=""),"",C6*'MPTO_working_3-way'!$I5)</f>
        <v>5.2389268685011769</v>
      </c>
      <c r="H6" s="17">
        <f>IF(OR($A6="",$B6="",$C6=""),"",'MPTO_working_3-way'!E5)</f>
        <v>1.7203185151041245</v>
      </c>
      <c r="I6" s="21">
        <f>IF(OR($A6="",$B6="",$C6=""),"",'MPTO_working_3-way'!F5)</f>
        <v>4.3049603911294811</v>
      </c>
      <c r="J6" s="22">
        <f>IF(OR($A6="",$B6="",$C6=""),"",'MPTO_working_3-way'!G5)</f>
        <v>5.3641702605381578</v>
      </c>
      <c r="K6" s="17">
        <f>IF(OR($A6="",$B6="",$C6=""),"",'OddsRatio_working_3-way'!H5)</f>
        <v>1.7282745533994361</v>
      </c>
      <c r="L6" s="21">
        <f>IF(OR($A6="",$B6="",$C6=""),"",'OddsRatio_working_3-way'!I5)</f>
        <v>4.2930675458061458</v>
      </c>
      <c r="M6" s="22">
        <f>IF(OR($A6="",$B6="",$C6=""),"",'OddsRatio_working_3-way'!J5)</f>
        <v>5.3063190983618851</v>
      </c>
      <c r="N6" s="23">
        <f t="shared" si="16"/>
        <v>57.37658179266181</v>
      </c>
      <c r="O6" s="24">
        <f t="shared" si="17"/>
        <v>23.535539618834576</v>
      </c>
      <c r="P6" s="24">
        <f t="shared" si="18"/>
        <v>19.087878588503632</v>
      </c>
      <c r="Q6" t="s">
        <v>212</v>
      </c>
      <c r="R6" t="s">
        <v>184</v>
      </c>
      <c r="S6" s="48" t="s">
        <v>492</v>
      </c>
      <c r="T6" s="35">
        <v>100</v>
      </c>
      <c r="U6" s="35">
        <f t="shared" si="19"/>
        <v>39.759036144578317</v>
      </c>
      <c r="V6" s="35">
        <f t="shared" si="20"/>
        <v>75.124378109452735</v>
      </c>
      <c r="W6" s="35">
        <f t="shared" si="21"/>
        <v>82.046678635547579</v>
      </c>
      <c r="X6" s="35">
        <f t="shared" si="22"/>
        <v>42.828943254999693</v>
      </c>
      <c r="Y6" s="35">
        <f t="shared" si="23"/>
        <v>78.194285219874118</v>
      </c>
      <c r="Z6" s="35">
        <f t="shared" si="24"/>
        <v>85.116585745968962</v>
      </c>
      <c r="AA6" s="35">
        <f t="shared" si="25"/>
        <v>-3.0699071104213758</v>
      </c>
      <c r="AB6" s="35">
        <f t="shared" si="26"/>
        <v>-3.0699071104213829</v>
      </c>
      <c r="AC6" s="35">
        <f t="shared" si="27"/>
        <v>-3.0699071104213829</v>
      </c>
      <c r="AD6" s="27"/>
      <c r="AE6" s="27"/>
      <c r="AF6">
        <v>1.79</v>
      </c>
      <c r="AG6">
        <v>2.1</v>
      </c>
      <c r="AH6" s="36"/>
      <c r="AI6" s="27"/>
      <c r="AJ6" t="s">
        <v>179</v>
      </c>
    </row>
    <row r="7" spans="1:36" s="12" customFormat="1" ht="15" x14ac:dyDescent="0.25">
      <c r="A7">
        <v>1.66</v>
      </c>
      <c r="B7">
        <v>4.0199999999999996</v>
      </c>
      <c r="C7">
        <v>5.57</v>
      </c>
      <c r="D7" s="20">
        <f t="shared" si="3"/>
        <v>3.0699071104213882E-2</v>
      </c>
      <c r="E7" s="17">
        <f>IF(OR($A7="",$B7="",$C7=""),"",A7*'MPTO_working_3-way'!$I6)</f>
        <v>1.7109604580329949</v>
      </c>
      <c r="F7" s="21">
        <f>IF(OR($A7="",$B7="",$C7=""),"",B7*'MPTO_working_3-way'!$I6)</f>
        <v>4.1434102658389396</v>
      </c>
      <c r="G7" s="22">
        <f>IF(OR($A7="",$B7="",$C7=""),"",C7*'MPTO_working_3-way'!$I6)</f>
        <v>5.740993826050472</v>
      </c>
      <c r="H7" s="17">
        <f>IF(OR($A7="",$B7="",$C7=""),"",'MPTO_working_3-way'!E6)</f>
        <v>1.688685393712404</v>
      </c>
      <c r="I7" s="21">
        <f>IF(OR($A7="",$B7="",$C7=""),"",'MPTO_working_3-way'!F6)</f>
        <v>4.1924643812709794</v>
      </c>
      <c r="J7" s="22">
        <f>IF(OR($A7="",$B7="",$C7=""),"",'MPTO_working_3-way'!G6)</f>
        <v>5.9066679153518589</v>
      </c>
      <c r="K7" s="17">
        <f>IF(OR($A7="",$B7="",$C7=""),"",'OddsRatio_working_3-way'!H6)</f>
        <v>1.6965284160505172</v>
      </c>
      <c r="L7" s="21">
        <f>IF(OR($A7="",$B7="",$C7=""),"",'OddsRatio_working_3-way'!I6)</f>
        <v>4.187145176473579</v>
      </c>
      <c r="M7" s="22">
        <f>IF(OR($A7="",$B7="",$C7=""),"",'OddsRatio_working_3-way'!J6)</f>
        <v>5.8229316081073712</v>
      </c>
      <c r="N7" s="23">
        <f t="shared" si="16"/>
        <v>58.446704323584989</v>
      </c>
      <c r="O7" s="24">
        <f t="shared" si="17"/>
        <v>24.134708750535093</v>
      </c>
      <c r="P7" s="24">
        <f t="shared" si="18"/>
        <v>17.418586925879904</v>
      </c>
      <c r="Q7" t="s">
        <v>158</v>
      </c>
      <c r="R7" t="s">
        <v>232</v>
      </c>
      <c r="S7" s="48" t="s">
        <v>492</v>
      </c>
      <c r="T7" s="35">
        <v>100</v>
      </c>
      <c r="U7" s="35">
        <f t="shared" si="19"/>
        <v>40.828402366863905</v>
      </c>
      <c r="V7" s="35">
        <f t="shared" si="20"/>
        <v>75.124378109452735</v>
      </c>
      <c r="W7" s="35">
        <f t="shared" si="21"/>
        <v>80.769230769230759</v>
      </c>
      <c r="X7" s="35">
        <f t="shared" si="22"/>
        <v>44.106391121316499</v>
      </c>
      <c r="Y7" s="35">
        <f t="shared" si="23"/>
        <v>78.402366863905328</v>
      </c>
      <c r="Z7" s="35">
        <f t="shared" si="24"/>
        <v>84.047219523683367</v>
      </c>
      <c r="AA7" s="35">
        <f t="shared" si="25"/>
        <v>-3.2779887544525934</v>
      </c>
      <c r="AB7" s="35">
        <f t="shared" si="26"/>
        <v>-3.2779887544525934</v>
      </c>
      <c r="AC7" s="35">
        <f t="shared" si="27"/>
        <v>-3.2779887544526076</v>
      </c>
      <c r="AD7" s="27"/>
      <c r="AE7" s="27"/>
      <c r="AF7">
        <v>1.97</v>
      </c>
      <c r="AG7">
        <v>1.92</v>
      </c>
      <c r="AH7" s="36"/>
      <c r="AI7" s="27"/>
      <c r="AJ7" t="s">
        <v>311</v>
      </c>
    </row>
    <row r="8" spans="1:36" ht="15" x14ac:dyDescent="0.25">
      <c r="A8">
        <v>1.69</v>
      </c>
      <c r="B8">
        <v>4.0199999999999996</v>
      </c>
      <c r="C8">
        <v>5.2</v>
      </c>
      <c r="D8" s="20">
        <f t="shared" si="3"/>
        <v>3.2779887544525987E-2</v>
      </c>
      <c r="E8" s="17">
        <f>IF(OR($A8="",$B8="",$C8=""),"",A8*'MPTO_working_3-way'!$I7)</f>
        <v>1.7453980099502489</v>
      </c>
      <c r="F8" s="21">
        <f>IF(OR($A8="",$B8="",$C8=""),"",B8*'MPTO_working_3-way'!$I7)</f>
        <v>4.1517751479289942</v>
      </c>
      <c r="G8" s="22">
        <f>IF(OR($A8="",$B8="",$C8=""),"",C8*'MPTO_working_3-way'!$I7)</f>
        <v>5.3704554152315351</v>
      </c>
      <c r="H8" s="17">
        <f>IF(OR($A8="",$B8="",$C8=""),"",'MPTO_working_3-way'!E7)</f>
        <v>1.7217946660133647</v>
      </c>
      <c r="I8" s="21">
        <f>IF(OR($A8="",$B8="",$C8=""),"",'MPTO_working_3-way'!F7)</f>
        <v>4.2046912714294562</v>
      </c>
      <c r="J8" s="22">
        <f>IF(OR($A8="",$B8="",$C8=""),"",'MPTO_working_3-way'!G7)</f>
        <v>5.5132547067734272</v>
      </c>
      <c r="K8" s="17">
        <f>IF(OR($A8="",$B8="",$C8=""),"",'OddsRatio_working_3-way'!H7)</f>
        <v>1.7301467457621875</v>
      </c>
      <c r="L8" s="21">
        <f>IF(OR($A8="",$B8="",$C8=""),"",'OddsRatio_working_3-way'!I7)</f>
        <v>4.1957147423214582</v>
      </c>
      <c r="M8" s="22">
        <f>IF(OR($A8="",$B8="",$C8=""),"",'OddsRatio_working_3-way'!J7)</f>
        <v>5.4443714959437512</v>
      </c>
      <c r="N8" s="23">
        <f t="shared" si="16"/>
        <v>57.293522411458696</v>
      </c>
      <c r="O8" s="24">
        <f t="shared" si="17"/>
        <v>24.086082804817217</v>
      </c>
      <c r="P8" s="24">
        <f t="shared" si="18"/>
        <v>18.620394783724077</v>
      </c>
      <c r="Q8" t="s">
        <v>69</v>
      </c>
      <c r="R8" t="s">
        <v>76</v>
      </c>
      <c r="S8" s="48" t="s">
        <v>492</v>
      </c>
      <c r="T8" s="35">
        <v>100</v>
      </c>
      <c r="U8" s="35">
        <f t="shared" si="19"/>
        <v>58.847736625514408</v>
      </c>
      <c r="V8" s="35">
        <f t="shared" si="20"/>
        <v>69.325153374233125</v>
      </c>
      <c r="W8" s="35">
        <f t="shared" si="21"/>
        <v>68.454258675078862</v>
      </c>
      <c r="X8" s="35">
        <f t="shared" si="22"/>
        <v>62.220587950688014</v>
      </c>
      <c r="Y8" s="35">
        <f t="shared" si="23"/>
        <v>72.698004699406724</v>
      </c>
      <c r="Z8" s="35">
        <f t="shared" si="24"/>
        <v>71.827110000252461</v>
      </c>
      <c r="AA8" s="35">
        <f t="shared" si="25"/>
        <v>-3.3728513251736061</v>
      </c>
      <c r="AB8" s="35">
        <f t="shared" si="26"/>
        <v>-3.372851325173599</v>
      </c>
      <c r="AC8" s="35">
        <f t="shared" si="27"/>
        <v>-3.372851325173599</v>
      </c>
      <c r="AF8">
        <v>1.68</v>
      </c>
      <c r="AG8">
        <v>2.2799999999999998</v>
      </c>
      <c r="AJ8" t="s">
        <v>311</v>
      </c>
    </row>
    <row r="9" spans="1:36" ht="15" x14ac:dyDescent="0.25">
      <c r="A9">
        <v>2.4300000000000002</v>
      </c>
      <c r="B9">
        <v>3.26</v>
      </c>
      <c r="C9">
        <v>3.17</v>
      </c>
      <c r="D9" s="20">
        <f t="shared" si="3"/>
        <v>3.3728513251735981E-2</v>
      </c>
      <c r="E9" s="17">
        <f>IF(OR($A9="",$B9="",$C9=""),"",A9*'MPTO_working_3-way'!$I8)</f>
        <v>2.5119602872017186</v>
      </c>
      <c r="F9" s="21">
        <f>IF(OR($A9="",$B9="",$C9=""),"",B9*'MPTO_working_3-way'!$I8)</f>
        <v>3.3699549532006592</v>
      </c>
      <c r="G9" s="22">
        <f>IF(OR($A9="",$B9="",$C9=""),"",C9*'MPTO_working_3-way'!$I8)</f>
        <v>3.2769193870080029</v>
      </c>
      <c r="H9" s="17">
        <f>IF(OR($A9="",$B9="",$C9=""),"",'MPTO_working_3-way'!E8)</f>
        <v>2.4982524973963383</v>
      </c>
      <c r="I9" s="21">
        <f>IF(OR($A9="",$B9="",$C9=""),"",'MPTO_working_3-way'!F8)</f>
        <v>3.3840302976699714</v>
      </c>
      <c r="J9" s="22">
        <f>IF(OR($A9="",$B9="",$C9=""),"",'MPTO_working_3-way'!G8)</f>
        <v>3.2871534783003664</v>
      </c>
      <c r="K9" s="17">
        <f>IF(OR($A9="",$B9="",$C9=""),"",'OddsRatio_working_3-way'!H8)</f>
        <v>2.504344363195826</v>
      </c>
      <c r="L9" s="21">
        <f>IF(OR($A9="",$B9="",$C9=""),"",'OddsRatio_working_3-way'!I8)</f>
        <v>3.3774952872885082</v>
      </c>
      <c r="M9" s="22">
        <f>IF(OR($A9="",$B9="",$C9=""),"",'OddsRatio_working_3-way'!J8)</f>
        <v>3.2828162714230369</v>
      </c>
      <c r="N9" s="23">
        <f t="shared" si="16"/>
        <v>39.809546555928364</v>
      </c>
      <c r="O9" s="24">
        <f t="shared" si="17"/>
        <v>29.673987156719612</v>
      </c>
      <c r="P9" s="24">
        <f t="shared" si="18"/>
        <v>30.516466287352028</v>
      </c>
      <c r="Q9" t="s">
        <v>331</v>
      </c>
      <c r="R9" t="s">
        <v>329</v>
      </c>
      <c r="S9" s="48" t="s">
        <v>492</v>
      </c>
      <c r="T9" s="35">
        <v>100</v>
      </c>
      <c r="U9" s="35">
        <f t="shared" si="19"/>
        <v>44.444444444444443</v>
      </c>
      <c r="V9" s="35">
        <f t="shared" si="20"/>
        <v>72.752043596730246</v>
      </c>
      <c r="W9" s="35">
        <f t="shared" si="21"/>
        <v>79.079497907949786</v>
      </c>
      <c r="X9" s="35">
        <f t="shared" si="22"/>
        <v>48.168458495319967</v>
      </c>
      <c r="Y9" s="35">
        <f t="shared" si="23"/>
        <v>76.476057647605771</v>
      </c>
      <c r="Z9" s="35">
        <f t="shared" si="24"/>
        <v>82.803511958825311</v>
      </c>
      <c r="AA9" s="35">
        <f t="shared" si="25"/>
        <v>-3.7240140508755246</v>
      </c>
      <c r="AB9" s="35">
        <f t="shared" si="26"/>
        <v>-3.7240140508755246</v>
      </c>
      <c r="AC9" s="35">
        <f t="shared" si="27"/>
        <v>-3.7240140508755246</v>
      </c>
      <c r="AF9">
        <v>2.23</v>
      </c>
      <c r="AG9">
        <v>1.7</v>
      </c>
      <c r="AJ9" t="s">
        <v>316</v>
      </c>
    </row>
    <row r="10" spans="1:36" ht="15" x14ac:dyDescent="0.25">
      <c r="A10">
        <v>1.8</v>
      </c>
      <c r="B10">
        <v>3.67</v>
      </c>
      <c r="C10">
        <v>4.78</v>
      </c>
      <c r="D10" s="20">
        <f t="shared" si="3"/>
        <v>3.7240140508755237E-2</v>
      </c>
      <c r="E10" s="17">
        <f>IF(OR($A10="",$B10="",$C10=""),"",A10*'MPTO_working_3-way'!$I9)</f>
        <v>1.8670322529157595</v>
      </c>
      <c r="F10" s="21">
        <f>IF(OR($A10="",$B10="",$C10=""),"",B10*'MPTO_working_3-way'!$I9)</f>
        <v>3.8066713156671317</v>
      </c>
      <c r="G10" s="22">
        <f>IF(OR($A10="",$B10="",$C10=""),"",C10*'MPTO_working_3-way'!$I9)</f>
        <v>4.9580078716318505</v>
      </c>
      <c r="H10" s="17">
        <f>IF(OR($A10="",$B10="",$C10=""),"",'MPTO_working_3-way'!E9)</f>
        <v>1.8411385550926422</v>
      </c>
      <c r="I10" s="21">
        <f>IF(OR($A10="",$B10="",$C10=""),"",'MPTO_working_3-way'!F9)</f>
        <v>3.8451750440816883</v>
      </c>
      <c r="J10" s="22">
        <f>IF(OR($A10="",$B10="",$C10=""),"",'MPTO_working_3-way'!G9)</f>
        <v>5.0815166547938864</v>
      </c>
      <c r="K10" s="17">
        <f>IF(OR($A10="",$B10="",$C10=""),"",'OddsRatio_working_3-way'!H9)</f>
        <v>1.8507382562763586</v>
      </c>
      <c r="L10" s="21">
        <f>IF(OR($A10="",$B10="",$C10=""),"",'OddsRatio_working_3-way'!I9)</f>
        <v>3.8393389303223477</v>
      </c>
      <c r="M10" s="22">
        <f>IF(OR($A10="",$B10="",$C10=""),"",'OddsRatio_working_3-way'!J9)</f>
        <v>5.019738260905795</v>
      </c>
      <c r="N10" s="23">
        <f t="shared" si="16"/>
        <v>53.560938673570945</v>
      </c>
      <c r="O10" s="24">
        <f t="shared" si="17"/>
        <v>26.269670194121993</v>
      </c>
      <c r="P10" s="24">
        <f t="shared" si="18"/>
        <v>20.169391132307052</v>
      </c>
      <c r="Q10" t="s">
        <v>299</v>
      </c>
      <c r="R10" t="s">
        <v>264</v>
      </c>
      <c r="S10" s="48" t="s">
        <v>492</v>
      </c>
      <c r="T10" s="35">
        <v>100</v>
      </c>
      <c r="U10" s="35">
        <f t="shared" si="19"/>
        <v>62.962962962962962</v>
      </c>
      <c r="V10" s="35">
        <f t="shared" si="20"/>
        <v>69.418960244648318</v>
      </c>
      <c r="W10" s="35">
        <f t="shared" si="21"/>
        <v>64.285714285714292</v>
      </c>
      <c r="X10" s="35">
        <f t="shared" si="22"/>
        <v>66.29532546963739</v>
      </c>
      <c r="Y10" s="35">
        <f t="shared" si="23"/>
        <v>72.751322751322746</v>
      </c>
      <c r="Z10" s="35">
        <f t="shared" si="24"/>
        <v>67.61807679238872</v>
      </c>
      <c r="AA10" s="35">
        <f t="shared" si="25"/>
        <v>-3.3323625066744285</v>
      </c>
      <c r="AB10" s="35">
        <f t="shared" si="26"/>
        <v>-3.3323625066744285</v>
      </c>
      <c r="AC10" s="35">
        <f t="shared" si="27"/>
        <v>-3.3323625066744285</v>
      </c>
      <c r="AF10">
        <v>2.0499999999999998</v>
      </c>
      <c r="AG10">
        <v>1.83</v>
      </c>
      <c r="AJ10" t="s">
        <v>321</v>
      </c>
    </row>
    <row r="11" spans="1:36" ht="15" x14ac:dyDescent="0.25">
      <c r="A11">
        <v>2.7</v>
      </c>
      <c r="B11">
        <v>3.27</v>
      </c>
      <c r="C11">
        <v>2.8</v>
      </c>
      <c r="D11" s="20">
        <f t="shared" si="3"/>
        <v>3.3323625066744356E-2</v>
      </c>
      <c r="E11" s="17">
        <f>IF(OR($A11="",$B11="",$C11=""),"",A11*'MPTO_working_3-way'!$I10)</f>
        <v>2.7899737876802098</v>
      </c>
      <c r="F11" s="21">
        <f>IF(OR($A11="",$B11="",$C11=""),"",B11*'MPTO_working_3-way'!$I10)</f>
        <v>3.378968253968254</v>
      </c>
      <c r="G11" s="22">
        <f>IF(OR($A11="",$B11="",$C11=""),"",C11*'MPTO_working_3-way'!$I10)</f>
        <v>2.8933061501868842</v>
      </c>
      <c r="H11" s="17">
        <f>IF(OR($A11="",$B11="",$C11=""),"",'MPTO_working_3-way'!E10)</f>
        <v>2.7834800819690595</v>
      </c>
      <c r="I11" s="21">
        <f>IF(OR($A11="",$B11="",$C11=""),"",'MPTO_working_3-way'!F10)</f>
        <v>3.3932522579405386</v>
      </c>
      <c r="J11" s="22">
        <f>IF(OR($A11="",$B11="",$C11=""),"",'MPTO_working_3-way'!G10)</f>
        <v>2.8898812307116803</v>
      </c>
      <c r="K11" s="17">
        <f>IF(OR($A11="",$B11="",$C11=""),"",'OddsRatio_working_3-way'!H10)</f>
        <v>2.7867176204648509</v>
      </c>
      <c r="L11" s="21">
        <f>IF(OR($A11="",$B11="",$C11=""),"",'OddsRatio_working_3-way'!I10)</f>
        <v>3.3857935285030645</v>
      </c>
      <c r="M11" s="22">
        <f>IF(OR($A11="",$B11="",$C11=""),"",'OddsRatio_working_3-way'!J10)</f>
        <v>2.8918186569627826</v>
      </c>
      <c r="N11" s="23">
        <f t="shared" si="16"/>
        <v>35.842630651790955</v>
      </c>
      <c r="O11" s="24">
        <f t="shared" si="17"/>
        <v>29.594832648267761</v>
      </c>
      <c r="P11" s="24">
        <f t="shared" si="18"/>
        <v>34.562536699941283</v>
      </c>
      <c r="Q11" t="s">
        <v>258</v>
      </c>
      <c r="R11" t="s">
        <v>254</v>
      </c>
      <c r="S11" s="48" t="s">
        <v>492</v>
      </c>
      <c r="T11" s="35">
        <v>100</v>
      </c>
      <c r="U11" s="35">
        <f t="shared" si="19"/>
        <v>49.748743718592962</v>
      </c>
      <c r="V11" s="35">
        <f t="shared" si="20"/>
        <v>69.78851963746223</v>
      </c>
      <c r="W11" s="35">
        <f t="shared" si="21"/>
        <v>76.958525345622121</v>
      </c>
      <c r="X11" s="35">
        <f t="shared" si="22"/>
        <v>53.252955016915649</v>
      </c>
      <c r="Y11" s="35">
        <f t="shared" si="23"/>
        <v>73.292730935784917</v>
      </c>
      <c r="Z11" s="35">
        <f t="shared" si="24"/>
        <v>80.462736643944794</v>
      </c>
      <c r="AA11" s="35">
        <f t="shared" si="25"/>
        <v>-3.5042112983226872</v>
      </c>
      <c r="AB11" s="35">
        <f t="shared" si="26"/>
        <v>-3.5042112983226872</v>
      </c>
      <c r="AC11" s="35">
        <f t="shared" si="27"/>
        <v>-3.504211298322673</v>
      </c>
      <c r="AF11">
        <v>2.27</v>
      </c>
      <c r="AG11">
        <v>1.68</v>
      </c>
      <c r="AJ11" t="s">
        <v>321</v>
      </c>
    </row>
    <row r="12" spans="1:36" ht="15" x14ac:dyDescent="0.25">
      <c r="A12">
        <v>1.99</v>
      </c>
      <c r="B12">
        <v>3.31</v>
      </c>
      <c r="C12">
        <v>4.34</v>
      </c>
      <c r="D12" s="20">
        <f t="shared" si="3"/>
        <v>3.504211298322657E-2</v>
      </c>
      <c r="E12" s="17">
        <f>IF(OR($A12="",$B12="",$C12=""),"",A12*'MPTO_working_3-way'!$I11)</f>
        <v>2.0597338048366209</v>
      </c>
      <c r="F12" s="21">
        <f>IF(OR($A12="",$B12="",$C12=""),"",B12*'MPTO_working_3-way'!$I11)</f>
        <v>3.4259893939744801</v>
      </c>
      <c r="G12" s="22">
        <f>IF(OR($A12="",$B12="",$C12=""),"",C12*'MPTO_working_3-way'!$I11)</f>
        <v>4.4920827703472028</v>
      </c>
      <c r="H12" s="17">
        <f>IF(OR($A12="",$B12="",$C12=""),"",'MPTO_working_3-way'!E11)</f>
        <v>2.0373575649386138</v>
      </c>
      <c r="I12" s="21">
        <f>IF(OR($A12="",$B12="",$C12=""),"",'MPTO_working_3-way'!F11)</f>
        <v>3.4431218731489408</v>
      </c>
      <c r="J12" s="22">
        <f>IF(OR($A12="",$B12="",$C12=""),"",'MPTO_working_3-way'!G11)</f>
        <v>4.5717620808759705</v>
      </c>
      <c r="K12" s="17">
        <f>IF(OR($A12="",$B12="",$C12=""),"",'OddsRatio_working_3-way'!H11)</f>
        <v>2.0463375439424598</v>
      </c>
      <c r="L12" s="21">
        <f>IF(OR($A12="",$B12="",$C12=""),"",'OddsRatio_working_3-way'!I11)</f>
        <v>3.4414542691990717</v>
      </c>
      <c r="M12" s="22">
        <f>IF(OR($A12="",$B12="",$C12=""),"",'OddsRatio_working_3-way'!J11)</f>
        <v>4.5300680775432474</v>
      </c>
      <c r="N12" s="23">
        <f t="shared" si="16"/>
        <v>48.549962992879095</v>
      </c>
      <c r="O12" s="24">
        <f t="shared" si="17"/>
        <v>29.188648445869909</v>
      </c>
      <c r="P12" s="24">
        <f t="shared" si="18"/>
        <v>22.261388561251017</v>
      </c>
      <c r="Q12" t="s">
        <v>291</v>
      </c>
      <c r="R12" t="s">
        <v>261</v>
      </c>
      <c r="S12" s="48" t="s">
        <v>492</v>
      </c>
      <c r="T12" s="35">
        <v>100</v>
      </c>
      <c r="U12" s="35">
        <f t="shared" si="19"/>
        <v>72.826086956521735</v>
      </c>
      <c r="V12" s="35">
        <f t="shared" si="20"/>
        <v>68.454258675078862</v>
      </c>
      <c r="W12" s="35">
        <f t="shared" si="21"/>
        <v>55.357142857142868</v>
      </c>
      <c r="X12" s="35">
        <f t="shared" si="22"/>
        <v>76.188598467778277</v>
      </c>
      <c r="Y12" s="35">
        <f t="shared" si="23"/>
        <v>71.816770186335404</v>
      </c>
      <c r="Z12" s="35">
        <f t="shared" si="24"/>
        <v>58.719654368399389</v>
      </c>
      <c r="AA12" s="35">
        <f t="shared" si="25"/>
        <v>-3.3625115112565425</v>
      </c>
      <c r="AB12" s="35">
        <f t="shared" si="26"/>
        <v>-3.3625115112565425</v>
      </c>
      <c r="AC12" s="35">
        <f t="shared" si="27"/>
        <v>-3.3625115112565211</v>
      </c>
      <c r="AF12">
        <v>2.14</v>
      </c>
      <c r="AG12">
        <v>1.75</v>
      </c>
      <c r="AJ12" t="s">
        <v>321</v>
      </c>
    </row>
    <row r="13" spans="1:36" ht="15" x14ac:dyDescent="0.25">
      <c r="A13">
        <v>3.68</v>
      </c>
      <c r="B13">
        <v>3.17</v>
      </c>
      <c r="C13">
        <v>2.2400000000000002</v>
      </c>
      <c r="D13" s="20">
        <f t="shared" si="3"/>
        <v>3.3625115112565274E-2</v>
      </c>
      <c r="E13" s="17">
        <f>IF(OR($A13="",$B13="",$C13=""),"",A13*'MPTO_working_3-way'!$I12)</f>
        <v>3.8037404236142405</v>
      </c>
      <c r="F13" s="21">
        <f>IF(OR($A13="",$B13="",$C13=""),"",B13*'MPTO_working_3-way'!$I12)</f>
        <v>3.2765916149068319</v>
      </c>
      <c r="G13" s="22">
        <f>IF(OR($A13="",$B13="",$C13=""),"",C13*'MPTO_working_3-way'!$I12)</f>
        <v>2.3153202578521466</v>
      </c>
      <c r="H13" s="17">
        <f>IF(OR($A13="",$B13="",$C13=""),"",'MPTO_working_3-way'!E12)</f>
        <v>3.8383183808022663</v>
      </c>
      <c r="I13" s="21">
        <f>IF(OR($A13="",$B13="",$C13=""),"",'MPTO_working_3-way'!F12)</f>
        <v>3.2867811018297637</v>
      </c>
      <c r="J13" s="22">
        <f>IF(OR($A13="",$B13="",$C13=""),"",'MPTO_working_3-way'!G12)</f>
        <v>2.2976874709245614</v>
      </c>
      <c r="K13" s="17">
        <f>IF(OR($A13="",$B13="",$C13=""),"",'OddsRatio_working_3-way'!H12)</f>
        <v>3.8209881246523429</v>
      </c>
      <c r="L13" s="21">
        <f>IF(OR($A13="",$B13="",$C13=""),"",'OddsRatio_working_3-way'!I12)</f>
        <v>3.2841582949610397</v>
      </c>
      <c r="M13" s="22">
        <f>IF(OR($A13="",$B13="",$C13=""),"",'OddsRatio_working_3-way'!J12)</f>
        <v>2.3052333114063082</v>
      </c>
      <c r="N13" s="23">
        <f t="shared" si="16"/>
        <v>26.289911735086786</v>
      </c>
      <c r="O13" s="24">
        <f t="shared" si="17"/>
        <v>30.519518985842076</v>
      </c>
      <c r="P13" s="24">
        <f t="shared" si="18"/>
        <v>43.190569279071141</v>
      </c>
      <c r="Q13" t="s">
        <v>260</v>
      </c>
      <c r="R13" t="s">
        <v>259</v>
      </c>
      <c r="S13" s="48" t="s">
        <v>492</v>
      </c>
      <c r="T13" s="35">
        <v>100</v>
      </c>
      <c r="U13" s="35">
        <f t="shared" si="19"/>
        <v>45.652173913043477</v>
      </c>
      <c r="V13" s="35">
        <f t="shared" si="20"/>
        <v>69.696969696969703</v>
      </c>
      <c r="W13" s="35">
        <f t="shared" si="21"/>
        <v>81.096408317580341</v>
      </c>
      <c r="X13" s="35">
        <f t="shared" si="22"/>
        <v>49.206621985449964</v>
      </c>
      <c r="Y13" s="35">
        <f t="shared" si="23"/>
        <v>73.251417769376175</v>
      </c>
      <c r="Z13" s="35">
        <f t="shared" si="24"/>
        <v>84.650856389986814</v>
      </c>
      <c r="AA13" s="35">
        <f t="shared" si="25"/>
        <v>-3.5544480724064869</v>
      </c>
      <c r="AB13" s="35">
        <f t="shared" si="26"/>
        <v>-3.5544480724064726</v>
      </c>
      <c r="AC13" s="35">
        <f t="shared" si="27"/>
        <v>-3.5544480724064726</v>
      </c>
      <c r="AF13">
        <v>2.2400000000000002</v>
      </c>
      <c r="AG13">
        <v>1.69</v>
      </c>
      <c r="AJ13" t="s">
        <v>321</v>
      </c>
    </row>
    <row r="14" spans="1:36" ht="15" x14ac:dyDescent="0.25">
      <c r="A14">
        <v>1.84</v>
      </c>
      <c r="B14">
        <v>3.3</v>
      </c>
      <c r="C14">
        <v>5.29</v>
      </c>
      <c r="D14" s="20">
        <f t="shared" si="3"/>
        <v>3.5544480724064798E-2</v>
      </c>
      <c r="E14" s="17">
        <f>IF(OR($A14="",$B14="",$C14=""),"",A14*'MPTO_working_3-way'!$I13)</f>
        <v>1.9054018445322793</v>
      </c>
      <c r="F14" s="21">
        <f>IF(OR($A14="",$B14="",$C14=""),"",B14*'MPTO_working_3-way'!$I13)</f>
        <v>3.4172967863894135</v>
      </c>
      <c r="G14" s="22">
        <f>IF(OR($A14="",$B14="",$C14=""),"",C14*'MPTO_working_3-way'!$I13)</f>
        <v>5.4780303030303026</v>
      </c>
      <c r="H14" s="17">
        <f>IF(OR($A14="",$B14="",$C14=""),"",'MPTO_working_3-way'!E13)</f>
        <v>1.8810071115580778</v>
      </c>
      <c r="I14" s="21">
        <f>IF(OR($A14="",$B14="",$C14=""),"",'MPTO_working_3-way'!F13)</f>
        <v>3.4342765336568402</v>
      </c>
      <c r="J14" s="22">
        <f>IF(OR($A14="",$B14="",$C14=""),"",'MPTO_working_3-way'!G13)</f>
        <v>5.6437308044614465</v>
      </c>
      <c r="K14" s="17">
        <f>IF(OR($A14="",$B14="",$C14=""),"",'OddsRatio_working_3-way'!H13)</f>
        <v>1.8905771383813976</v>
      </c>
      <c r="L14" s="21">
        <f>IF(OR($A14="",$B14="",$C14=""),"",'OddsRatio_working_3-way'!I13)</f>
        <v>3.4384850217585878</v>
      </c>
      <c r="M14" s="22">
        <f>IF(OR($A14="",$B14="",$C14=""),"",'OddsRatio_working_3-way'!J13)</f>
        <v>5.54830467101928</v>
      </c>
      <c r="N14" s="23">
        <f t="shared" si="16"/>
        <v>52.482367584013275</v>
      </c>
      <c r="O14" s="24">
        <f t="shared" si="17"/>
        <v>29.262895865025591</v>
      </c>
      <c r="P14" s="24">
        <f t="shared" si="18"/>
        <v>18.254736550961141</v>
      </c>
      <c r="Q14" t="s">
        <v>257</v>
      </c>
      <c r="R14" t="s">
        <v>265</v>
      </c>
      <c r="S14" s="48" t="s">
        <v>492</v>
      </c>
      <c r="T14" s="35">
        <v>100</v>
      </c>
      <c r="U14" s="35">
        <f t="shared" si="19"/>
        <v>63.099630996309962</v>
      </c>
      <c r="V14" s="35">
        <f t="shared" si="20"/>
        <v>68.152866242038215</v>
      </c>
      <c r="W14" s="35">
        <f t="shared" si="21"/>
        <v>65.397923875432525</v>
      </c>
      <c r="X14" s="35">
        <f t="shared" si="22"/>
        <v>66.449209882529246</v>
      </c>
      <c r="Y14" s="35">
        <f t="shared" si="23"/>
        <v>71.502445128257506</v>
      </c>
      <c r="Z14" s="35">
        <f t="shared" si="24"/>
        <v>68.74750276165183</v>
      </c>
      <c r="AA14" s="35">
        <f t="shared" si="25"/>
        <v>-3.3495788862192839</v>
      </c>
      <c r="AB14" s="35">
        <f t="shared" si="26"/>
        <v>-3.349578886219291</v>
      </c>
      <c r="AC14" s="35">
        <f t="shared" si="27"/>
        <v>-3.3495788862193052</v>
      </c>
      <c r="AF14">
        <v>2.35</v>
      </c>
      <c r="AG14">
        <v>1.63</v>
      </c>
      <c r="AJ14" t="s">
        <v>321</v>
      </c>
    </row>
    <row r="15" spans="1:36" ht="15" x14ac:dyDescent="0.25">
      <c r="A15">
        <v>2.71</v>
      </c>
      <c r="B15">
        <v>3.14</v>
      </c>
      <c r="C15">
        <v>2.89</v>
      </c>
      <c r="D15" s="20">
        <f t="shared" si="3"/>
        <v>3.3495788862192954E-2</v>
      </c>
      <c r="E15" s="17">
        <f>IF(OR($A15="",$B15="",$C15=""),"",A15*'MPTO_working_3-way'!$I14)</f>
        <v>2.800773587816543</v>
      </c>
      <c r="F15" s="21">
        <f>IF(OR($A15="",$B15="",$C15=""),"",B15*'MPTO_working_3-way'!$I14)</f>
        <v>3.2451767770272859</v>
      </c>
      <c r="G15" s="22">
        <f>IF(OR($A15="",$B15="",$C15=""),"",C15*'MPTO_working_3-way'!$I14)</f>
        <v>2.9868028298117379</v>
      </c>
      <c r="H15" s="17">
        <f>IF(OR($A15="",$B15="",$C15=""),"",'MPTO_working_3-way'!E14)</f>
        <v>2.7945573317884884</v>
      </c>
      <c r="I15" s="21">
        <f>IF(OR($A15="",$B15="",$C15=""),"",'MPTO_working_3-way'!F14)</f>
        <v>3.2540847141355096</v>
      </c>
      <c r="J15" s="22">
        <f>IF(OR($A15="",$B15="",$C15=""),"",'MPTO_working_3-way'!G14)</f>
        <v>2.9863627896267828</v>
      </c>
      <c r="K15" s="17">
        <f>IF(OR($A15="",$B15="",$C15=""),"",'OddsRatio_working_3-way'!H14)</f>
        <v>2.7975483714214788</v>
      </c>
      <c r="L15" s="21">
        <f>IF(OR($A15="",$B15="",$C15=""),"",'OddsRatio_working_3-way'!I14)</f>
        <v>3.24956345897191</v>
      </c>
      <c r="M15" s="22">
        <f>IF(OR($A15="",$B15="",$C15=""),"",'OddsRatio_working_3-way'!J14)</f>
        <v>2.986763989465846</v>
      </c>
      <c r="N15" s="23">
        <f t="shared" si="16"/>
        <v>35.704421248116333</v>
      </c>
      <c r="O15" s="24">
        <f t="shared" si="17"/>
        <v>30.814962287387026</v>
      </c>
      <c r="P15" s="24">
        <f t="shared" si="18"/>
        <v>33.480616464496634</v>
      </c>
      <c r="Q15" t="s">
        <v>360</v>
      </c>
      <c r="R15" t="s">
        <v>256</v>
      </c>
      <c r="S15" s="48" t="s">
        <v>492</v>
      </c>
      <c r="T15" s="35">
        <v>100</v>
      </c>
      <c r="U15" s="35">
        <f t="shared" si="19"/>
        <v>52.153110047846894</v>
      </c>
      <c r="V15" s="35">
        <f t="shared" si="20"/>
        <v>67.532467532467535</v>
      </c>
      <c r="W15" s="35">
        <f t="shared" si="21"/>
        <v>76.905311778290994</v>
      </c>
      <c r="X15" s="35">
        <f t="shared" si="22"/>
        <v>55.562220689241471</v>
      </c>
      <c r="Y15" s="35">
        <f t="shared" si="23"/>
        <v>70.941578173862112</v>
      </c>
      <c r="Z15" s="35">
        <f t="shared" si="24"/>
        <v>80.314422419685584</v>
      </c>
      <c r="AA15" s="35">
        <f t="shared" si="25"/>
        <v>-3.4091106413945766</v>
      </c>
      <c r="AB15" s="35">
        <f t="shared" si="26"/>
        <v>-3.4091106413945766</v>
      </c>
      <c r="AC15" s="35">
        <f t="shared" si="27"/>
        <v>-3.4091106413945909</v>
      </c>
      <c r="AF15">
        <v>2.2799999999999998</v>
      </c>
      <c r="AG15">
        <v>1.67</v>
      </c>
      <c r="AJ15" t="s">
        <v>321</v>
      </c>
    </row>
    <row r="16" spans="1:36" ht="15" x14ac:dyDescent="0.25">
      <c r="A16">
        <v>2.09</v>
      </c>
      <c r="B16">
        <v>3.08</v>
      </c>
      <c r="C16">
        <v>4.33</v>
      </c>
      <c r="D16" s="20">
        <f t="shared" si="3"/>
        <v>3.4091106413945971E-2</v>
      </c>
      <c r="E16" s="17">
        <f>IF(OR($A16="",$B16="",$C16=""),"",A16*'MPTO_working_3-way'!$I15)</f>
        <v>2.1612504124051468</v>
      </c>
      <c r="F16" s="21">
        <f>IF(OR($A16="",$B16="",$C16=""),"",B16*'MPTO_working_3-way'!$I15)</f>
        <v>3.1850006077549535</v>
      </c>
      <c r="G16" s="22">
        <f>IF(OR($A16="",$B16="",$C16=""),"",C16*'MPTO_working_3-way'!$I15)</f>
        <v>4.4776144907723863</v>
      </c>
      <c r="H16" s="17">
        <f>IF(OR($A16="",$B16="",$C16=""),"",'MPTO_working_3-way'!E15)</f>
        <v>2.140845371880717</v>
      </c>
      <c r="I16" s="21">
        <f>IF(OR($A16="",$B16="",$C16=""),"",'MPTO_working_3-way'!F15)</f>
        <v>3.1917105146037565</v>
      </c>
      <c r="J16" s="22">
        <f>IF(OR($A16="",$B16="",$C16=""),"",'MPTO_working_3-way'!G15)</f>
        <v>4.5540828748346538</v>
      </c>
      <c r="K16" s="17">
        <f>IF(OR($A16="",$B16="",$C16=""),"",'OddsRatio_working_3-way'!H15)</f>
        <v>2.1494977013451155</v>
      </c>
      <c r="L16" s="21">
        <f>IF(OR($A16="",$B16="",$C16=""),"",'OddsRatio_working_3-way'!I15)</f>
        <v>3.1935368979796706</v>
      </c>
      <c r="M16" s="22">
        <f>IF(OR($A16="",$B16="",$C16=""),"",'OddsRatio_working_3-way'!J15)</f>
        <v>4.5117682068616851</v>
      </c>
      <c r="N16" s="23">
        <f t="shared" si="16"/>
        <v>46.269511124680378</v>
      </c>
      <c r="O16" s="24">
        <f t="shared" si="17"/>
        <v>31.397168263175967</v>
      </c>
      <c r="P16" s="24">
        <f t="shared" si="18"/>
        <v>22.333320612143645</v>
      </c>
      <c r="Q16" t="s">
        <v>262</v>
      </c>
      <c r="R16" t="s">
        <v>253</v>
      </c>
      <c r="S16" s="48" t="s">
        <v>492</v>
      </c>
      <c r="T16" s="35">
        <v>100</v>
      </c>
      <c r="U16" s="35">
        <f t="shared" si="19"/>
        <v>60</v>
      </c>
      <c r="V16" s="35">
        <f t="shared" si="20"/>
        <v>68.051118210862612</v>
      </c>
      <c r="W16" s="35">
        <f t="shared" si="21"/>
        <v>68.75</v>
      </c>
      <c r="X16" s="35">
        <f t="shared" si="22"/>
        <v>63.198881789137374</v>
      </c>
      <c r="Y16" s="35">
        <f t="shared" si="23"/>
        <v>71.25</v>
      </c>
      <c r="Z16" s="35">
        <f t="shared" si="24"/>
        <v>71.948881789137388</v>
      </c>
      <c r="AA16" s="35">
        <f t="shared" si="25"/>
        <v>-3.1988817891373742</v>
      </c>
      <c r="AB16" s="35">
        <f t="shared" si="26"/>
        <v>-3.1988817891373884</v>
      </c>
      <c r="AC16" s="35">
        <f t="shared" si="27"/>
        <v>-3.1988817891373884</v>
      </c>
      <c r="AF16">
        <v>2.46</v>
      </c>
      <c r="AG16">
        <v>1.58</v>
      </c>
      <c r="AJ16" t="s">
        <v>321</v>
      </c>
    </row>
    <row r="17" spans="1:36" ht="15" x14ac:dyDescent="0.25">
      <c r="A17">
        <v>2.5</v>
      </c>
      <c r="B17">
        <v>3.13</v>
      </c>
      <c r="C17">
        <v>3.2</v>
      </c>
      <c r="D17" s="20">
        <f t="shared" si="3"/>
        <v>3.1988817891373866E-2</v>
      </c>
      <c r="E17" s="17">
        <f>IF(OR($A17="",$B17="",$C17=""),"",A17*'MPTO_working_3-way'!$I16)</f>
        <v>2.5799720447284349</v>
      </c>
      <c r="F17" s="21">
        <f>IF(OR($A17="",$B17="",$C17=""),"",B17*'MPTO_working_3-way'!$I16)</f>
        <v>3.2301250000000001</v>
      </c>
      <c r="G17" s="22">
        <f>IF(OR($A17="",$B17="",$C17=""),"",C17*'MPTO_working_3-way'!$I16)</f>
        <v>3.3023642172523964</v>
      </c>
      <c r="H17" s="17">
        <f>IF(OR($A17="",$B17="",$C17=""),"",'MPTO_working_3-way'!E16)</f>
        <v>2.5684685608780393</v>
      </c>
      <c r="I17" s="21">
        <f>IF(OR($A17="",$B17="",$C17=""),"",'MPTO_working_3-way'!F16)</f>
        <v>3.2380706064916596</v>
      </c>
      <c r="J17" s="22">
        <f>IF(OR($A17="",$B17="",$C17=""),"",'MPTO_working_3-way'!G16)</f>
        <v>3.3130457793066954</v>
      </c>
      <c r="K17" s="17">
        <f>IF(OR($A17="",$B17="",$C17=""),"",'OddsRatio_working_3-way'!H16)</f>
        <v>2.5736683431043188</v>
      </c>
      <c r="L17" s="21">
        <f>IF(OR($A17="",$B17="",$C17=""),"",'OddsRatio_working_3-way'!I16)</f>
        <v>3.2346090472081324</v>
      </c>
      <c r="M17" s="22">
        <f>IF(OR($A17="",$B17="",$C17=""),"",'OddsRatio_working_3-way'!J16)</f>
        <v>3.3080469032196675</v>
      </c>
      <c r="N17" s="23">
        <f t="shared" si="16"/>
        <v>38.760109902867526</v>
      </c>
      <c r="O17" s="24">
        <f t="shared" si="17"/>
        <v>30.958554235517198</v>
      </c>
      <c r="P17" s="24">
        <f t="shared" si="18"/>
        <v>30.281335861615261</v>
      </c>
      <c r="Q17" t="s">
        <v>263</v>
      </c>
      <c r="R17" t="s">
        <v>251</v>
      </c>
      <c r="S17" s="48" t="s">
        <v>492</v>
      </c>
      <c r="T17" s="35">
        <v>100</v>
      </c>
      <c r="U17" s="35">
        <f t="shared" si="19"/>
        <v>20.634920634920633</v>
      </c>
      <c r="V17" s="35">
        <f t="shared" si="20"/>
        <v>83.443708609271525</v>
      </c>
      <c r="W17" s="35">
        <f t="shared" si="21"/>
        <v>92.805755395683448</v>
      </c>
      <c r="X17" s="35">
        <f t="shared" si="22"/>
        <v>23.750535995045023</v>
      </c>
      <c r="Y17" s="35">
        <f t="shared" si="23"/>
        <v>86.559323969395905</v>
      </c>
      <c r="Z17" s="35">
        <f t="shared" si="24"/>
        <v>95.921370755807843</v>
      </c>
      <c r="AA17" s="35">
        <f t="shared" si="25"/>
        <v>-3.1156153601243908</v>
      </c>
      <c r="AB17" s="35">
        <f t="shared" si="26"/>
        <v>-3.1156153601243801</v>
      </c>
      <c r="AC17" s="35">
        <f t="shared" si="27"/>
        <v>-3.1156153601243943</v>
      </c>
      <c r="AF17">
        <v>2.2400000000000002</v>
      </c>
      <c r="AG17">
        <v>1.69</v>
      </c>
      <c r="AJ17" t="s">
        <v>321</v>
      </c>
    </row>
    <row r="18" spans="1:36" ht="15" x14ac:dyDescent="0.25">
      <c r="A18">
        <v>1.26</v>
      </c>
      <c r="B18">
        <v>6.04</v>
      </c>
      <c r="C18">
        <v>13.9</v>
      </c>
      <c r="D18" s="20">
        <f t="shared" si="3"/>
        <v>3.1156153601243908E-2</v>
      </c>
      <c r="E18" s="17">
        <f>IF(OR($A18="",$B18="",$C18=""),"",A18*'MPTO_working_3-way'!$I17)</f>
        <v>1.2992567535375674</v>
      </c>
      <c r="F18" s="21">
        <f>IF(OR($A18="",$B18="",$C18=""),"",B18*'MPTO_working_3-way'!$I17)</f>
        <v>6.2281831677515136</v>
      </c>
      <c r="G18" s="22">
        <f>IF(OR($A18="",$B18="",$C18=""),"",C18*'MPTO_working_3-way'!$I17)</f>
        <v>14.33307053505729</v>
      </c>
      <c r="H18" s="17">
        <f>IF(OR($A18="",$B18="",$C18=""),"",'MPTO_working_3-way'!E17)</f>
        <v>1.2767064501511354</v>
      </c>
      <c r="I18" s="21">
        <f>IF(OR($A18="",$B18="",$C18=""),"",'MPTO_working_3-way'!F17)</f>
        <v>6.444231996971947</v>
      </c>
      <c r="J18" s="22">
        <f>IF(OR($A18="",$B18="",$C18=""),"",'MPTO_working_3-way'!G17)</f>
        <v>16.245089929236013</v>
      </c>
      <c r="K18" s="17">
        <f>IF(OR($A18="",$B18="",$C18=""),"",'OddsRatio_working_3-way'!H17)</f>
        <v>1.2830694207124325</v>
      </c>
      <c r="L18" s="21">
        <f>IF(OR($A18="",$B18="",$C18=""),"",'OddsRatio_working_3-way'!I17)</f>
        <v>6.487191847656387</v>
      </c>
      <c r="M18" s="22">
        <f>IF(OR($A18="",$B18="",$C18=""),"",'OddsRatio_working_3-way'!J17)</f>
        <v>15.044598181501467</v>
      </c>
      <c r="N18" s="23">
        <f t="shared" si="16"/>
        <v>76.967081162151956</v>
      </c>
      <c r="O18" s="24">
        <f t="shared" si="17"/>
        <v>16.056046732501898</v>
      </c>
      <c r="P18" s="24">
        <f t="shared" si="18"/>
        <v>6.976872105346148</v>
      </c>
      <c r="Q18" t="s">
        <v>130</v>
      </c>
      <c r="R18" t="s">
        <v>80</v>
      </c>
      <c r="S18" s="48" t="s">
        <v>492</v>
      </c>
      <c r="T18" s="35">
        <v>100</v>
      </c>
      <c r="U18" s="35">
        <f t="shared" si="19"/>
        <v>88.193624557260932</v>
      </c>
      <c r="V18" s="35">
        <f t="shared" si="20"/>
        <v>78.165938864628828</v>
      </c>
      <c r="W18" s="35">
        <f t="shared" si="21"/>
        <v>30.555555555555554</v>
      </c>
      <c r="X18" s="35">
        <f t="shared" si="22"/>
        <v>91.278505579815629</v>
      </c>
      <c r="Y18" s="35">
        <f t="shared" si="23"/>
        <v>81.250819887183525</v>
      </c>
      <c r="Z18" s="35">
        <f t="shared" si="24"/>
        <v>33.640436578110254</v>
      </c>
      <c r="AA18" s="35">
        <f t="shared" si="25"/>
        <v>-3.084881022554697</v>
      </c>
      <c r="AB18" s="35">
        <f t="shared" si="26"/>
        <v>-3.084881022554697</v>
      </c>
      <c r="AC18" s="35">
        <f t="shared" si="27"/>
        <v>-3.0848810225547005</v>
      </c>
      <c r="AF18">
        <v>1.88</v>
      </c>
      <c r="AG18">
        <v>2</v>
      </c>
      <c r="AJ18" t="s">
        <v>312</v>
      </c>
    </row>
    <row r="19" spans="1:36" ht="15" x14ac:dyDescent="0.25">
      <c r="A19">
        <v>8.4700000000000006</v>
      </c>
      <c r="B19">
        <v>4.58</v>
      </c>
      <c r="C19">
        <v>1.44</v>
      </c>
      <c r="D19" s="20">
        <f t="shared" si="3"/>
        <v>3.0848810225546863E-2</v>
      </c>
      <c r="E19" s="17">
        <f>IF(OR($A19="",$B19="",$C19=""),"",A19*'MPTO_working_3-way'!$I18)</f>
        <v>8.7312894226103825</v>
      </c>
      <c r="F19" s="21">
        <f>IF(OR($A19="",$B19="",$C19=""),"",B19*'MPTO_working_3-way'!$I18)</f>
        <v>4.7212875508330043</v>
      </c>
      <c r="G19" s="22">
        <f>IF(OR($A19="",$B19="",$C19=""),"",C19*'MPTO_working_3-way'!$I18)</f>
        <v>1.4844222867247874</v>
      </c>
      <c r="H19" s="17">
        <f>IF(OR($A19="",$B19="",$C19=""),"",'MPTO_working_3-way'!E18)</f>
        <v>9.2780888239090089</v>
      </c>
      <c r="I19" s="21">
        <f>IF(OR($A19="",$B19="",$C19=""),"",'MPTO_working_3-way'!F18)</f>
        <v>4.8063595917118986</v>
      </c>
      <c r="J19" s="22">
        <f>IF(OR($A19="",$B19="",$C19=""),"",'MPTO_working_3-way'!G18)</f>
        <v>1.4616431774391776</v>
      </c>
      <c r="K19" s="17">
        <f>IF(OR($A19="",$B19="",$C19=""),"",'OddsRatio_working_3-way'!H18)</f>
        <v>8.9616182244353766</v>
      </c>
      <c r="L19" s="21">
        <f>IF(OR($A19="",$B19="",$C19=""),"",'OddsRatio_working_3-way'!I18)</f>
        <v>4.8156081985915193</v>
      </c>
      <c r="M19" s="22">
        <f>IF(OR($A19="",$B19="",$C19=""),"",'OddsRatio_working_3-way'!J18)</f>
        <v>1.4689574322291252</v>
      </c>
      <c r="N19" s="23">
        <f t="shared" si="16"/>
        <v>11.453062103409593</v>
      </c>
      <c r="O19" s="24">
        <f t="shared" si="17"/>
        <v>21.180662885563159</v>
      </c>
      <c r="P19" s="24">
        <f t="shared" si="18"/>
        <v>67.36627501102727</v>
      </c>
      <c r="Q19" t="s">
        <v>129</v>
      </c>
      <c r="R19" t="s">
        <v>109</v>
      </c>
      <c r="S19" s="48" t="s">
        <v>492</v>
      </c>
      <c r="T19" s="35">
        <v>100</v>
      </c>
      <c r="U19" s="35">
        <f t="shared" si="19"/>
        <v>69.879518072289159</v>
      </c>
      <c r="V19" s="35">
        <f t="shared" si="20"/>
        <v>71.098265895953759</v>
      </c>
      <c r="W19" s="35">
        <f t="shared" si="21"/>
        <v>54.545454545454554</v>
      </c>
      <c r="X19" s="35">
        <f t="shared" si="22"/>
        <v>74.356279558591694</v>
      </c>
      <c r="Y19" s="35">
        <f t="shared" si="23"/>
        <v>75.575027382256295</v>
      </c>
      <c r="Z19" s="35">
        <f t="shared" si="24"/>
        <v>59.02221603175709</v>
      </c>
      <c r="AA19" s="35">
        <f t="shared" si="25"/>
        <v>-4.4767614863025358</v>
      </c>
      <c r="AB19" s="35">
        <f t="shared" si="26"/>
        <v>-4.4767614863025358</v>
      </c>
      <c r="AC19" s="35">
        <f t="shared" si="27"/>
        <v>-4.4767614863025358</v>
      </c>
      <c r="AF19">
        <v>1.91</v>
      </c>
      <c r="AG19">
        <v>1.98</v>
      </c>
      <c r="AJ19" t="s">
        <v>312</v>
      </c>
    </row>
    <row r="20" spans="1:36" ht="15" x14ac:dyDescent="0.25">
      <c r="A20">
        <v>3.32</v>
      </c>
      <c r="B20">
        <v>3.46</v>
      </c>
      <c r="C20">
        <v>2.2000000000000002</v>
      </c>
      <c r="D20" s="20">
        <f t="shared" si="3"/>
        <v>4.4767614863025385E-2</v>
      </c>
      <c r="E20" s="17">
        <f>IF(OR($A20="",$B20="",$C20=""),"",A20*'MPTO_working_3-way'!$I19)</f>
        <v>3.4686284813452439</v>
      </c>
      <c r="F20" s="21">
        <f>IF(OR($A20="",$B20="",$C20=""),"",B20*'MPTO_working_3-way'!$I19)</f>
        <v>3.614895947426068</v>
      </c>
      <c r="G20" s="22">
        <f>IF(OR($A20="",$B20="",$C20=""),"",C20*'MPTO_working_3-way'!$I19)</f>
        <v>2.2984887526986562</v>
      </c>
      <c r="H20" s="17">
        <f>IF(OR($A20="",$B20="",$C20=""),"",'MPTO_working_3-way'!E19)</f>
        <v>3.4930558627095398</v>
      </c>
      <c r="I20" s="21">
        <f>IF(OR($A20="",$B20="",$C20=""),"",'MPTO_working_3-way'!F19)</f>
        <v>3.6483727161434873</v>
      </c>
      <c r="J20" s="22">
        <f>IF(OR($A20="",$B20="",$C20=""),"",'MPTO_working_3-way'!G19)</f>
        <v>2.274676689996832</v>
      </c>
      <c r="K20" s="17">
        <f>IF(OR($A20="",$B20="",$C20=""),"",'OddsRatio_working_3-way'!H19)</f>
        <v>3.4835526694482599</v>
      </c>
      <c r="L20" s="21">
        <f>IF(OR($A20="",$B20="",$C20=""),"",'OddsRatio_working_3-way'!I19)</f>
        <v>3.6334222270873799</v>
      </c>
      <c r="M20" s="22">
        <f>IF(OR($A20="",$B20="",$C20=""),"",'OddsRatio_working_3-way'!J19)</f>
        <v>2.2845962083353073</v>
      </c>
      <c r="N20" s="23">
        <f t="shared" si="16"/>
        <v>28.829838807417286</v>
      </c>
      <c r="O20" s="24">
        <f t="shared" si="17"/>
        <v>27.663313537752998</v>
      </c>
      <c r="P20" s="24">
        <f t="shared" si="18"/>
        <v>43.506847654829713</v>
      </c>
      <c r="Q20" t="s">
        <v>410</v>
      </c>
      <c r="R20" t="s">
        <v>413</v>
      </c>
      <c r="S20" s="48" t="s">
        <v>492</v>
      </c>
      <c r="T20" s="35">
        <v>100</v>
      </c>
      <c r="U20" s="35">
        <f t="shared" si="19"/>
        <v>70.414201183431956</v>
      </c>
      <c r="V20" s="35">
        <f t="shared" si="20"/>
        <v>66.666666666666657</v>
      </c>
      <c r="W20" s="35">
        <f t="shared" si="21"/>
        <v>60.15936254980079</v>
      </c>
      <c r="X20" s="35">
        <f t="shared" si="22"/>
        <v>73.173970783532539</v>
      </c>
      <c r="Y20" s="35">
        <f t="shared" si="23"/>
        <v>69.426436266767254</v>
      </c>
      <c r="Z20" s="35">
        <f t="shared" si="24"/>
        <v>62.91913214990138</v>
      </c>
      <c r="AA20" s="35">
        <f t="shared" si="25"/>
        <v>-2.7597696001005829</v>
      </c>
      <c r="AB20" s="35">
        <f t="shared" si="26"/>
        <v>-2.7597696001005971</v>
      </c>
      <c r="AC20" s="35">
        <f t="shared" si="27"/>
        <v>-2.75976960010059</v>
      </c>
      <c r="AF20">
        <v>1.98</v>
      </c>
      <c r="AG20">
        <v>1.85</v>
      </c>
      <c r="AJ20" t="s">
        <v>452</v>
      </c>
    </row>
    <row r="21" spans="1:36" ht="15" x14ac:dyDescent="0.25">
      <c r="A21">
        <v>3.38</v>
      </c>
      <c r="B21">
        <v>3</v>
      </c>
      <c r="C21">
        <v>2.5099999999999998</v>
      </c>
      <c r="D21" s="20">
        <f t="shared" si="3"/>
        <v>2.7597696001005811E-2</v>
      </c>
      <c r="E21" s="17">
        <f>IF(OR($A21="",$B21="",$C21=""),"",A21*'MPTO_working_3-way'!$I20)</f>
        <v>3.4732802124833997</v>
      </c>
      <c r="F21" s="21">
        <f>IF(OR($A21="",$B21="",$C21=""),"",B21*'MPTO_working_3-way'!$I20)</f>
        <v>3.0827930880030174</v>
      </c>
      <c r="G21" s="22">
        <f>IF(OR($A21="",$B21="",$C21=""),"",C21*'MPTO_working_3-way'!$I20)</f>
        <v>2.5792702169625246</v>
      </c>
      <c r="H21" s="17">
        <f>IF(OR($A21="",$B21="",$C21=""),"",'MPTO_working_3-way'!E20)</f>
        <v>3.4884683565123633</v>
      </c>
      <c r="I21" s="21">
        <f>IF(OR($A21="",$B21="",$C21=""),"",'MPTO_working_3-way'!F20)</f>
        <v>3.0851428340539009</v>
      </c>
      <c r="J21" s="22">
        <f>IF(OR($A21="",$B21="",$C21=""),"",'MPTO_working_3-way'!G20)</f>
        <v>2.569325921339543</v>
      </c>
      <c r="K21" s="17">
        <f>IF(OR($A21="",$B21="",$C21=""),"",'OddsRatio_working_3-way'!H20)</f>
        <v>3.4807166774037488</v>
      </c>
      <c r="L21" s="21">
        <f>IF(OR($A21="",$B21="",$C21=""),"",'OddsRatio_working_3-way'!I20)</f>
        <v>3.084635863364495</v>
      </c>
      <c r="M21" s="22">
        <f>IF(OR($A21="",$B21="",$C21=""),"",'OddsRatio_working_3-way'!J20)</f>
        <v>2.5739000768401938</v>
      </c>
      <c r="N21" s="23">
        <f t="shared" si="16"/>
        <v>28.791227278636374</v>
      </c>
      <c r="O21" s="24">
        <f t="shared" si="17"/>
        <v>32.43811606726365</v>
      </c>
      <c r="P21" s="24">
        <f t="shared" si="18"/>
        <v>38.77065665409998</v>
      </c>
      <c r="Q21" t="s">
        <v>368</v>
      </c>
      <c r="R21" t="s">
        <v>88</v>
      </c>
      <c r="S21" s="48" t="s">
        <v>492</v>
      </c>
      <c r="T21" s="35">
        <v>100</v>
      </c>
      <c r="U21" s="35">
        <f t="shared" si="19"/>
        <v>55.947136563876647</v>
      </c>
      <c r="V21" s="35">
        <f t="shared" si="20"/>
        <v>67.21311475409837</v>
      </c>
      <c r="W21" s="35">
        <f t="shared" si="21"/>
        <v>74.093264248704671</v>
      </c>
      <c r="X21" s="35">
        <f t="shared" si="22"/>
        <v>58.69362099719698</v>
      </c>
      <c r="Y21" s="35">
        <f t="shared" si="23"/>
        <v>69.959599187418689</v>
      </c>
      <c r="Z21" s="35">
        <f t="shared" si="24"/>
        <v>76.83974868202499</v>
      </c>
      <c r="AA21" s="35">
        <f t="shared" si="25"/>
        <v>-2.7464844333203331</v>
      </c>
      <c r="AB21" s="35">
        <f t="shared" si="26"/>
        <v>-2.7464844333203189</v>
      </c>
      <c r="AC21" s="35">
        <f t="shared" si="27"/>
        <v>-2.7464844333203189</v>
      </c>
      <c r="AF21">
        <v>2.57</v>
      </c>
      <c r="AG21">
        <v>1.55</v>
      </c>
      <c r="AJ21" t="s">
        <v>314</v>
      </c>
    </row>
    <row r="22" spans="1:36" ht="15" x14ac:dyDescent="0.25">
      <c r="A22">
        <v>2.27</v>
      </c>
      <c r="B22">
        <v>3.05</v>
      </c>
      <c r="C22">
        <v>3.86</v>
      </c>
      <c r="D22" s="20">
        <f t="shared" si="3"/>
        <v>2.7464844333203287E-2</v>
      </c>
      <c r="E22" s="17">
        <f>IF(OR($A22="",$B22="",$C22=""),"",A22*'MPTO_working_3-way'!$I21)</f>
        <v>2.3323451966363713</v>
      </c>
      <c r="F22" s="21">
        <f>IF(OR($A22="",$B22="",$C22=""),"",B22*'MPTO_working_3-way'!$I21)</f>
        <v>3.13376777521627</v>
      </c>
      <c r="G22" s="22">
        <f>IF(OR($A22="",$B22="",$C22=""),"",C22*'MPTO_working_3-way'!$I21)</f>
        <v>3.9660142991261647</v>
      </c>
      <c r="H22" s="17">
        <f>IF(OR($A22="",$B22="",$C22=""),"",'MPTO_working_3-way'!E21)</f>
        <v>2.318175706758506</v>
      </c>
      <c r="I22" s="21">
        <f>IF(OR($A22="",$B22="",$C22=""),"",'MPTO_working_3-way'!F21)</f>
        <v>3.1376102088984257</v>
      </c>
      <c r="J22" s="22">
        <f>IF(OR($A22="",$B22="",$C22=""),"",'MPTO_working_3-way'!G21)</f>
        <v>4.0014019407571482</v>
      </c>
      <c r="K22" s="17">
        <f>IF(OR($A22="",$B22="",$C22=""),"",'OddsRatio_working_3-way'!H21)</f>
        <v>2.3244207072849314</v>
      </c>
      <c r="L22" s="21">
        <f>IF(OR($A22="",$B22="",$C22=""),"",'OddsRatio_working_3-way'!I21)</f>
        <v>3.1378444487670145</v>
      </c>
      <c r="M22" s="22">
        <f>IF(OR($A22="",$B22="",$C22=""),"",'OddsRatio_working_3-way'!J21)</f>
        <v>3.9825537187676399</v>
      </c>
      <c r="N22" s="23">
        <f t="shared" si="16"/>
        <v>42.875299995993984</v>
      </c>
      <c r="O22" s="24">
        <f t="shared" si="17"/>
        <v>31.910469177346339</v>
      </c>
      <c r="P22" s="24">
        <f t="shared" si="18"/>
        <v>25.214230826659673</v>
      </c>
      <c r="Q22" t="s">
        <v>120</v>
      </c>
      <c r="R22" t="s">
        <v>121</v>
      </c>
      <c r="S22" s="48" t="s">
        <v>492</v>
      </c>
      <c r="T22" s="35">
        <v>100</v>
      </c>
      <c r="U22" s="35">
        <f t="shared" si="19"/>
        <v>63.898916967509031</v>
      </c>
      <c r="V22" s="35">
        <f t="shared" si="20"/>
        <v>71.181556195965413</v>
      </c>
      <c r="W22" s="35">
        <f t="shared" si="21"/>
        <v>61.685823754789276</v>
      </c>
      <c r="X22" s="35">
        <f t="shared" si="22"/>
        <v>67.132620049245318</v>
      </c>
      <c r="Y22" s="35">
        <f t="shared" si="23"/>
        <v>74.415259277701708</v>
      </c>
      <c r="Z22" s="35">
        <f t="shared" si="24"/>
        <v>64.919526836525549</v>
      </c>
      <c r="AA22" s="35">
        <f t="shared" si="25"/>
        <v>-3.2337030817362873</v>
      </c>
      <c r="AB22" s="35">
        <f t="shared" si="26"/>
        <v>-3.2337030817362944</v>
      </c>
      <c r="AC22" s="35">
        <f t="shared" si="27"/>
        <v>-3.2337030817362731</v>
      </c>
      <c r="AF22">
        <v>2.36</v>
      </c>
      <c r="AG22">
        <v>1.64</v>
      </c>
      <c r="AJ22" t="s">
        <v>314</v>
      </c>
    </row>
    <row r="23" spans="1:36" ht="15" x14ac:dyDescent="0.25">
      <c r="A23">
        <v>2.77</v>
      </c>
      <c r="B23">
        <v>3.47</v>
      </c>
      <c r="C23">
        <v>2.61</v>
      </c>
      <c r="D23" s="20">
        <f t="shared" si="3"/>
        <v>3.2337030817362944E-2</v>
      </c>
      <c r="E23" s="17">
        <f>IF(OR($A23="",$B23="",$C23=""),"",A23*'MPTO_working_3-way'!$I22)</f>
        <v>2.8595735753640952</v>
      </c>
      <c r="F23" s="21">
        <f>IF(OR($A23="",$B23="",$C23=""),"",B23*'MPTO_working_3-way'!$I22)</f>
        <v>3.5822094969362497</v>
      </c>
      <c r="G23" s="22">
        <f>IF(OR($A23="",$B23="",$C23=""),"",C23*'MPTO_working_3-way'!$I22)</f>
        <v>2.6943996504333172</v>
      </c>
      <c r="H23" s="17">
        <f>IF(OR($A23="",$B23="",$C23=""),"",'MPTO_working_3-way'!E22)</f>
        <v>2.8552517011453342</v>
      </c>
      <c r="I23" s="21">
        <f>IF(OR($A23="",$B23="",$C23=""),"",'MPTO_working_3-way'!F22)</f>
        <v>3.6048321334098485</v>
      </c>
      <c r="J23" s="22">
        <f>IF(OR($A23="",$B23="",$C23=""),"",'MPTO_working_3-way'!G22)</f>
        <v>2.6855532518932841</v>
      </c>
      <c r="K23" s="17">
        <f>IF(OR($A23="",$B23="",$C23=""),"",'OddsRatio_working_3-way'!H22)</f>
        <v>2.8579165430976858</v>
      </c>
      <c r="L23" s="21">
        <f>IF(OR($A23="",$B23="",$C23=""),"",'OddsRatio_working_3-way'!I22)</f>
        <v>3.5926857974301045</v>
      </c>
      <c r="M23" s="22">
        <f>IF(OR($A23="",$B23="",$C23=""),"",'OddsRatio_working_3-way'!J22)</f>
        <v>2.6899692849645627</v>
      </c>
      <c r="N23" s="23">
        <f t="shared" si="16"/>
        <v>34.970249012483443</v>
      </c>
      <c r="O23" s="24">
        <f t="shared" si="17"/>
        <v>27.915731920627991</v>
      </c>
      <c r="P23" s="24">
        <f t="shared" si="18"/>
        <v>37.114019066888559</v>
      </c>
      <c r="Q23" t="s">
        <v>370</v>
      </c>
      <c r="R23" t="s">
        <v>125</v>
      </c>
      <c r="S23" s="48" t="s">
        <v>492</v>
      </c>
      <c r="T23" s="35">
        <v>100</v>
      </c>
      <c r="U23" s="35">
        <f t="shared" si="19"/>
        <v>63.768115942028999</v>
      </c>
      <c r="V23" s="35">
        <f t="shared" si="20"/>
        <v>74.025974025974023</v>
      </c>
      <c r="W23" s="35">
        <f t="shared" si="21"/>
        <v>57.805907172995774</v>
      </c>
      <c r="X23" s="35">
        <f t="shared" si="22"/>
        <v>68.16811880103019</v>
      </c>
      <c r="Y23" s="35">
        <f t="shared" si="23"/>
        <v>78.425976884975228</v>
      </c>
      <c r="Z23" s="35">
        <f t="shared" si="24"/>
        <v>62.205910031996993</v>
      </c>
      <c r="AA23" s="35">
        <f t="shared" si="25"/>
        <v>-4.4000028590011908</v>
      </c>
      <c r="AB23" s="35">
        <f t="shared" si="26"/>
        <v>-4.400002859001205</v>
      </c>
      <c r="AC23" s="35">
        <f t="shared" si="27"/>
        <v>-4.4000028590012192</v>
      </c>
      <c r="AF23">
        <v>1.76</v>
      </c>
      <c r="AG23">
        <v>2.13</v>
      </c>
      <c r="AJ23" t="s">
        <v>318</v>
      </c>
    </row>
    <row r="24" spans="1:36" ht="15" x14ac:dyDescent="0.25">
      <c r="A24">
        <v>2.76</v>
      </c>
      <c r="B24">
        <v>3.85</v>
      </c>
      <c r="C24">
        <v>2.37</v>
      </c>
      <c r="D24" s="20">
        <f t="shared" si="3"/>
        <v>4.4000028590012175E-2</v>
      </c>
      <c r="E24" s="17">
        <f>IF(OR($A24="",$B24="",$C24=""),"",A24*'MPTO_working_3-way'!$I23)</f>
        <v>2.8814400789084336</v>
      </c>
      <c r="F24" s="21">
        <f>IF(OR($A24="",$B24="",$C24=""),"",B24*'MPTO_working_3-way'!$I23)</f>
        <v>4.0194001100715466</v>
      </c>
      <c r="G24" s="22">
        <f>IF(OR($A24="",$B24="",$C24=""),"",C24*'MPTO_working_3-way'!$I23)</f>
        <v>2.474280067758329</v>
      </c>
      <c r="H24" s="17">
        <f>IF(OR($A24="",$B24="",$C24=""),"",'MPTO_working_3-way'!E23)</f>
        <v>2.8764382979598273</v>
      </c>
      <c r="I24" s="21">
        <f>IF(OR($A24="",$B24="",$C24=""),"",'MPTO_working_3-way'!F23)</f>
        <v>4.0804071395240324</v>
      </c>
      <c r="J24" s="22">
        <f>IF(OR($A24="",$B24="",$C24=""),"",'MPTO_working_3-way'!G23)</f>
        <v>2.4553479502059159</v>
      </c>
      <c r="K24" s="17">
        <f>IF(OR($A24="",$B24="",$C24=""),"",'OddsRatio_working_3-way'!H23)</f>
        <v>2.8812200456242811</v>
      </c>
      <c r="L24" s="21">
        <f>IF(OR($A24="",$B24="",$C24=""),"",'OddsRatio_working_3-way'!I23)</f>
        <v>4.0462938238802293</v>
      </c>
      <c r="M24" s="22">
        <f>IF(OR($A24="",$B24="",$C24=""),"",'OddsRatio_working_3-way'!J23)</f>
        <v>2.4643587855143556</v>
      </c>
      <c r="N24" s="23">
        <f t="shared" si="16"/>
        <v>34.704868836933329</v>
      </c>
      <c r="O24" s="24">
        <f t="shared" si="17"/>
        <v>24.879334542840514</v>
      </c>
      <c r="P24" s="24">
        <f t="shared" si="18"/>
        <v>40.415796620226146</v>
      </c>
      <c r="Q24" t="s">
        <v>195</v>
      </c>
      <c r="R24" t="s">
        <v>193</v>
      </c>
      <c r="S24" s="48" t="s">
        <v>493</v>
      </c>
      <c r="T24" s="35">
        <v>100</v>
      </c>
      <c r="U24" s="35">
        <f t="shared" si="19"/>
        <v>65.870307167235495</v>
      </c>
      <c r="V24" s="35">
        <f t="shared" si="20"/>
        <v>74.226804123711347</v>
      </c>
      <c r="W24" s="35">
        <f t="shared" si="21"/>
        <v>55.55555555555555</v>
      </c>
      <c r="X24" s="35">
        <f t="shared" si="22"/>
        <v>70.217640320733096</v>
      </c>
      <c r="Y24" s="35">
        <f t="shared" si="23"/>
        <v>78.574137277208948</v>
      </c>
      <c r="Z24" s="35">
        <f t="shared" si="24"/>
        <v>59.902888709053158</v>
      </c>
      <c r="AA24" s="35">
        <f t="shared" si="25"/>
        <v>-4.3473331534976012</v>
      </c>
      <c r="AB24" s="35">
        <f t="shared" si="26"/>
        <v>-4.3473331534976012</v>
      </c>
      <c r="AC24" s="35">
        <f t="shared" si="27"/>
        <v>-4.3473331534976083</v>
      </c>
      <c r="AF24">
        <v>1.65</v>
      </c>
      <c r="AG24">
        <v>2.27</v>
      </c>
      <c r="AJ24" t="s">
        <v>315</v>
      </c>
    </row>
    <row r="25" spans="1:36" ht="15" x14ac:dyDescent="0.25">
      <c r="A25">
        <v>2.93</v>
      </c>
      <c r="B25">
        <v>3.88</v>
      </c>
      <c r="C25">
        <v>2.25</v>
      </c>
      <c r="D25" s="20">
        <f t="shared" si="3"/>
        <v>4.3473331534976012E-2</v>
      </c>
      <c r="E25" s="17">
        <f>IF(OR($A25="",$B25="",$C25=""),"",A25*'MPTO_working_3-way'!$I24)</f>
        <v>3.0573768613974797</v>
      </c>
      <c r="F25" s="21">
        <f>IF(OR($A25="",$B25="",$C25=""),"",B25*'MPTO_working_3-way'!$I24)</f>
        <v>4.048676526355707</v>
      </c>
      <c r="G25" s="22">
        <f>IF(OR($A25="",$B25="",$C25=""),"",C25*'MPTO_working_3-way'!$I24)</f>
        <v>2.347814995953696</v>
      </c>
      <c r="H25" s="17">
        <f>IF(OR($A25="",$B25="",$C25=""),"",'MPTO_working_3-way'!E24)</f>
        <v>3.0599210463354334</v>
      </c>
      <c r="I25" s="21">
        <f>IF(OR($A25="",$B25="",$C25=""),"",'MPTO_working_3-way'!F24)</f>
        <v>4.1111515898315076</v>
      </c>
      <c r="J25" s="22">
        <f>IF(OR($A25="",$B25="",$C25=""),"",'MPTO_working_3-way'!G24)</f>
        <v>2.3258338081786549</v>
      </c>
      <c r="K25" s="17">
        <f>IF(OR($A25="",$B25="",$C25=""),"",'OddsRatio_working_3-way'!H24)</f>
        <v>3.0621242070278964</v>
      </c>
      <c r="L25" s="21">
        <f>IF(OR($A25="",$B25="",$C25=""),"",'OddsRatio_working_3-way'!I24)</f>
        <v>4.0771594384664978</v>
      </c>
      <c r="M25" s="22">
        <f>IF(OR($A25="",$B25="",$C25=""),"",'OddsRatio_working_3-way'!J24)</f>
        <v>2.3355726729455286</v>
      </c>
      <c r="N25" s="23">
        <f t="shared" si="16"/>
        <v>32.707776807825887</v>
      </c>
      <c r="O25" s="24">
        <f t="shared" si="17"/>
        <v>24.699429393538626</v>
      </c>
      <c r="P25" s="24">
        <f t="shared" si="18"/>
        <v>42.592793798635491</v>
      </c>
      <c r="Q25" t="s">
        <v>275</v>
      </c>
      <c r="R25" t="s">
        <v>196</v>
      </c>
      <c r="S25" s="48" t="s">
        <v>493</v>
      </c>
      <c r="T25" s="35">
        <v>100</v>
      </c>
      <c r="U25" s="35">
        <f t="shared" si="19"/>
        <v>50.495049504950494</v>
      </c>
      <c r="V25" s="35">
        <f t="shared" si="20"/>
        <v>71.910112359550567</v>
      </c>
      <c r="W25" s="35">
        <f t="shared" si="21"/>
        <v>73.190348525469176</v>
      </c>
      <c r="X25" s="35">
        <f t="shared" si="22"/>
        <v>54.899539114980264</v>
      </c>
      <c r="Y25" s="35">
        <f t="shared" si="23"/>
        <v>76.314601969580337</v>
      </c>
      <c r="Z25" s="35">
        <f t="shared" si="24"/>
        <v>77.594838135498946</v>
      </c>
      <c r="AA25" s="35">
        <f t="shared" si="25"/>
        <v>-4.4044896100297706</v>
      </c>
      <c r="AB25" s="35">
        <f t="shared" si="26"/>
        <v>-4.4044896100297706</v>
      </c>
      <c r="AC25" s="35">
        <f t="shared" si="27"/>
        <v>-4.4044896100297706</v>
      </c>
      <c r="AF25">
        <v>1.6</v>
      </c>
      <c r="AG25">
        <v>2.38</v>
      </c>
      <c r="AJ25" t="s">
        <v>315</v>
      </c>
    </row>
    <row r="26" spans="1:36" ht="15" x14ac:dyDescent="0.25">
      <c r="A26">
        <v>2.02</v>
      </c>
      <c r="B26">
        <v>3.56</v>
      </c>
      <c r="C26">
        <v>3.73</v>
      </c>
      <c r="D26" s="20">
        <f t="shared" si="3"/>
        <v>4.4044896100297715E-2</v>
      </c>
      <c r="E26" s="17">
        <f>IF(OR($A26="",$B26="",$C26=""),"",A26*'MPTO_working_3-way'!$I25)</f>
        <v>2.1089706901226015</v>
      </c>
      <c r="F26" s="21">
        <f>IF(OR($A26="",$B26="",$C26=""),"",B26*'MPTO_working_3-way'!$I25)</f>
        <v>3.7167998301170599</v>
      </c>
      <c r="G26" s="22">
        <f>IF(OR($A26="",$B26="",$C26=""),"",C26*'MPTO_working_3-way'!$I25)</f>
        <v>3.8942874624541104</v>
      </c>
      <c r="H26" s="17">
        <f>IF(OR($A26="",$B26="",$C26=""),"",'MPTO_working_3-way'!E25)</f>
        <v>2.0817378854406741</v>
      </c>
      <c r="I26" s="21">
        <f>IF(OR($A26="",$B26="",$C26=""),"",'MPTO_working_3-way'!F25)</f>
        <v>3.7563306703234036</v>
      </c>
      <c r="J26" s="22">
        <f>IF(OR($A26="",$B26="",$C26=""),"",'MPTO_working_3-way'!G25)</f>
        <v>3.9460981505848123</v>
      </c>
      <c r="K26" s="17">
        <f>IF(OR($A26="",$B26="",$C26=""),"",'OddsRatio_working_3-way'!H25)</f>
        <v>2.0924586512189518</v>
      </c>
      <c r="L26" s="21">
        <f>IF(OR($A26="",$B26="",$C26=""),"",'OddsRatio_working_3-way'!I25)</f>
        <v>3.741857006980899</v>
      </c>
      <c r="M26" s="22">
        <f>IF(OR($A26="",$B26="",$C26=""),"",'OddsRatio_working_3-way'!J25)</f>
        <v>3.9239334488507245</v>
      </c>
      <c r="N26" s="23">
        <f t="shared" si="16"/>
        <v>47.416495861394196</v>
      </c>
      <c r="O26" s="24">
        <f t="shared" si="17"/>
        <v>26.904865629218055</v>
      </c>
      <c r="P26" s="24">
        <f t="shared" si="18"/>
        <v>25.678638509387746</v>
      </c>
      <c r="Q26" t="s">
        <v>274</v>
      </c>
      <c r="R26" t="s">
        <v>279</v>
      </c>
      <c r="S26" s="48" t="s">
        <v>493</v>
      </c>
      <c r="T26" s="35">
        <v>100</v>
      </c>
      <c r="U26" s="35">
        <f t="shared" si="19"/>
        <v>51.92307692307692</v>
      </c>
      <c r="V26" s="35">
        <f t="shared" si="20"/>
        <v>74.293059125964007</v>
      </c>
      <c r="W26" s="35">
        <f t="shared" si="21"/>
        <v>71.428571428571431</v>
      </c>
      <c r="X26" s="35">
        <f t="shared" si="22"/>
        <v>54.278369445464556</v>
      </c>
      <c r="Y26" s="35">
        <f t="shared" si="23"/>
        <v>76.64835164835165</v>
      </c>
      <c r="Z26" s="35">
        <f t="shared" si="24"/>
        <v>73.783863950959059</v>
      </c>
      <c r="AA26" s="35">
        <f t="shared" si="25"/>
        <v>-2.3552925223876358</v>
      </c>
      <c r="AB26" s="35">
        <f t="shared" si="26"/>
        <v>-2.3552925223876429</v>
      </c>
      <c r="AC26" s="35">
        <f t="shared" si="27"/>
        <v>-2.3552925223876287</v>
      </c>
      <c r="AF26">
        <v>1.86</v>
      </c>
      <c r="AG26">
        <v>1.98</v>
      </c>
      <c r="AJ26" t="s">
        <v>315</v>
      </c>
    </row>
    <row r="27" spans="1:36" ht="15" x14ac:dyDescent="0.25">
      <c r="A27">
        <v>2.08</v>
      </c>
      <c r="B27">
        <v>3.89</v>
      </c>
      <c r="C27">
        <v>3.5</v>
      </c>
      <c r="D27" s="20">
        <f t="shared" si="3"/>
        <v>2.3552925223876198E-2</v>
      </c>
      <c r="E27" s="17">
        <f>IF(OR($A27="",$B27="",$C27=""),"",A27*'MPTO_working_3-way'!$I26)</f>
        <v>2.1289900844656624</v>
      </c>
      <c r="F27" s="21">
        <f>IF(OR($A27="",$B27="",$C27=""),"",B27*'MPTO_working_3-way'!$I26)</f>
        <v>3.9816208791208787</v>
      </c>
      <c r="G27" s="22">
        <f>IF(OR($A27="",$B27="",$C27=""),"",C27*'MPTO_working_3-way'!$I26)</f>
        <v>3.5824352382835665</v>
      </c>
      <c r="H27" s="17">
        <f>IF(OR($A27="",$B27="",$C27=""),"",'MPTO_working_3-way'!E26)</f>
        <v>2.1145303399870574</v>
      </c>
      <c r="I27" s="21">
        <f>IF(OR($A27="",$B27="",$C27=""),"",'MPTO_working_3-way'!F26)</f>
        <v>4.0125442780900196</v>
      </c>
      <c r="J27" s="22">
        <f>IF(OR($A27="",$B27="",$C27=""),"",'MPTO_working_3-way'!G26)</f>
        <v>3.598891835334185</v>
      </c>
      <c r="K27" s="17">
        <f>IF(OR($A27="",$B27="",$C27=""),"",'OddsRatio_working_3-way'!H26)</f>
        <v>2.12041101355253</v>
      </c>
      <c r="L27" s="21">
        <f>IF(OR($A27="",$B27="",$C27=""),"",'OddsRatio_working_3-way'!I26)</f>
        <v>3.9981368788581571</v>
      </c>
      <c r="M27" s="22">
        <f>IF(OR($A27="",$B27="",$C27=""),"",'OddsRatio_working_3-way'!J26)</f>
        <v>3.5935440128530773</v>
      </c>
      <c r="N27" s="23">
        <f t="shared" si="16"/>
        <v>46.970627402005107</v>
      </c>
      <c r="O27" s="24">
        <f t="shared" si="17"/>
        <v>25.11539974194617</v>
      </c>
      <c r="P27" s="24">
        <f t="shared" si="18"/>
        <v>27.913972856048748</v>
      </c>
      <c r="Q27" t="s">
        <v>201</v>
      </c>
      <c r="R27" t="s">
        <v>281</v>
      </c>
      <c r="S27" s="48" t="s">
        <v>493</v>
      </c>
      <c r="T27" s="35">
        <v>100</v>
      </c>
      <c r="U27" s="35">
        <f t="shared" si="19"/>
        <v>65.156794425087099</v>
      </c>
      <c r="V27" s="35">
        <f t="shared" si="20"/>
        <v>71.671388101982998</v>
      </c>
      <c r="W27" s="35">
        <f t="shared" si="21"/>
        <v>60.9375</v>
      </c>
      <c r="X27" s="35">
        <f t="shared" si="22"/>
        <v>67.391111898017002</v>
      </c>
      <c r="Y27" s="35">
        <f t="shared" si="23"/>
        <v>73.905705574912901</v>
      </c>
      <c r="Z27" s="35">
        <f t="shared" si="24"/>
        <v>63.171817472929881</v>
      </c>
      <c r="AA27" s="35">
        <f t="shared" si="25"/>
        <v>-2.2343174729299022</v>
      </c>
      <c r="AB27" s="35">
        <f t="shared" si="26"/>
        <v>-2.2343174729299022</v>
      </c>
      <c r="AC27" s="35">
        <f t="shared" si="27"/>
        <v>-2.2343174729298809</v>
      </c>
      <c r="AF27">
        <v>1.62</v>
      </c>
      <c r="AG27">
        <v>2.4300000000000002</v>
      </c>
      <c r="AJ27" t="s">
        <v>178</v>
      </c>
    </row>
    <row r="28" spans="1:36" ht="15" x14ac:dyDescent="0.25">
      <c r="A28">
        <v>2.87</v>
      </c>
      <c r="B28">
        <v>3.53</v>
      </c>
      <c r="C28">
        <v>2.56</v>
      </c>
      <c r="D28" s="20">
        <f t="shared" si="3"/>
        <v>2.2343174729298809E-2</v>
      </c>
      <c r="E28" s="17">
        <f>IF(OR($A28="",$B28="",$C28=""),"",A28*'MPTO_working_3-way'!$I27)</f>
        <v>2.9341249114730878</v>
      </c>
      <c r="F28" s="21">
        <f>IF(OR($A28="",$B28="",$C28=""),"",B28*'MPTO_working_3-way'!$I27)</f>
        <v>3.6088714067944245</v>
      </c>
      <c r="G28" s="22">
        <f>IF(OR($A28="",$B28="",$C28=""),"",C28*'MPTO_working_3-way'!$I27)</f>
        <v>2.6171985273070049</v>
      </c>
      <c r="H28" s="17">
        <f>IF(OR($A28="",$B28="",$C28=""),"",'MPTO_working_3-way'!E27)</f>
        <v>2.93268607838493</v>
      </c>
      <c r="I28" s="21">
        <f>IF(OR($A28="",$B28="",$C28=""),"",'MPTO_working_3-way'!F27)</f>
        <v>3.6253111296202105</v>
      </c>
      <c r="J28" s="22">
        <f>IF(OR($A28="",$B28="",$C28=""),"",'MPTO_working_3-way'!G27)</f>
        <v>2.6097581067784139</v>
      </c>
      <c r="K28" s="17">
        <f>IF(OR($A28="",$B28="",$C28=""),"",'OddsRatio_working_3-way'!H27)</f>
        <v>2.9339415681831365</v>
      </c>
      <c r="L28" s="21">
        <f>IF(OR($A28="",$B28="",$C28=""),"",'OddsRatio_working_3-way'!I27)</f>
        <v>3.6165091804830669</v>
      </c>
      <c r="M28" s="22">
        <f>IF(OR($A28="",$B28="",$C28=""),"",'OddsRatio_working_3-way'!J27)</f>
        <v>2.6133416290725626</v>
      </c>
      <c r="N28" s="23">
        <f t="shared" si="16"/>
        <v>34.081711930183175</v>
      </c>
      <c r="O28" s="24">
        <f t="shared" si="17"/>
        <v>27.709493835588027</v>
      </c>
      <c r="P28" s="24">
        <f t="shared" si="18"/>
        <v>38.208794234228804</v>
      </c>
      <c r="Q28" t="s">
        <v>198</v>
      </c>
      <c r="R28" t="s">
        <v>283</v>
      </c>
      <c r="S28" s="48" t="s">
        <v>493</v>
      </c>
      <c r="T28" s="35">
        <v>100</v>
      </c>
      <c r="U28" s="35">
        <f t="shared" si="19"/>
        <v>43.502824858757066</v>
      </c>
      <c r="V28" s="35">
        <f t="shared" si="20"/>
        <v>75.429975429975428</v>
      </c>
      <c r="W28" s="35">
        <f t="shared" si="21"/>
        <v>78.723404255319153</v>
      </c>
      <c r="X28" s="35">
        <f t="shared" si="22"/>
        <v>45.846620314705419</v>
      </c>
      <c r="Y28" s="35">
        <f t="shared" si="23"/>
        <v>77.773770885923781</v>
      </c>
      <c r="Z28" s="35">
        <f t="shared" si="24"/>
        <v>81.067199711267506</v>
      </c>
      <c r="AA28" s="35">
        <f t="shared" si="25"/>
        <v>-2.3437954559483529</v>
      </c>
      <c r="AB28" s="35">
        <f t="shared" si="26"/>
        <v>-2.3437954559483529</v>
      </c>
      <c r="AC28" s="35">
        <f t="shared" si="27"/>
        <v>-2.3437954559483529</v>
      </c>
      <c r="AF28">
        <v>1.72</v>
      </c>
      <c r="AG28">
        <v>2.23</v>
      </c>
      <c r="AJ28" t="s">
        <v>178</v>
      </c>
    </row>
    <row r="29" spans="1:36" ht="15" x14ac:dyDescent="0.25">
      <c r="A29">
        <v>1.77</v>
      </c>
      <c r="B29">
        <v>4.07</v>
      </c>
      <c r="C29">
        <v>4.7</v>
      </c>
      <c r="D29" s="20">
        <f t="shared" si="3"/>
        <v>2.3437954559483609E-2</v>
      </c>
      <c r="E29" s="17">
        <f>IF(OR($A29="",$B29="",$C29=""),"",A29*'MPTO_working_3-way'!$I28)</f>
        <v>1.811485179570286</v>
      </c>
      <c r="F29" s="21">
        <f>IF(OR($A29="",$B29="",$C29=""),"",B29*'MPTO_working_3-way'!$I28)</f>
        <v>4.1653924750570983</v>
      </c>
      <c r="G29" s="22">
        <f>IF(OR($A29="",$B29="",$C29=""),"",C29*'MPTO_working_3-way'!$I28)</f>
        <v>4.8101583864295732</v>
      </c>
      <c r="H29" s="17">
        <f>IF(OR($A29="",$B29="",$C29=""),"",'MPTO_working_3-way'!E28)</f>
        <v>1.7948194693270934</v>
      </c>
      <c r="I29" s="21">
        <f>IF(OR($A29="",$B29="",$C29=""),"",'MPTO_working_3-way'!F28)</f>
        <v>4.2036660358235576</v>
      </c>
      <c r="J29" s="22">
        <f>IF(OR($A29="",$B29="",$C29=""),"",'MPTO_working_3-way'!G28)</f>
        <v>4.8791601359007757</v>
      </c>
      <c r="K29" s="17">
        <f>IF(OR($A29="",$B29="",$C29=""),"",'OddsRatio_working_3-way'!H28)</f>
        <v>1.8009128810019619</v>
      </c>
      <c r="L29" s="21">
        <f>IF(OR($A29="",$B29="",$C29=""),"",'OddsRatio_working_3-way'!I28)</f>
        <v>4.1932500580208094</v>
      </c>
      <c r="M29" s="22">
        <f>IF(OR($A29="",$B29="",$C29=""),"",'OddsRatio_working_3-way'!J28)</f>
        <v>4.8485424152042329</v>
      </c>
      <c r="N29" s="23">
        <f t="shared" si="16"/>
        <v>55.203322184353532</v>
      </c>
      <c r="O29" s="24">
        <f t="shared" si="17"/>
        <v>24.00734158877291</v>
      </c>
      <c r="P29" s="24">
        <f t="shared" si="18"/>
        <v>20.789336226873562</v>
      </c>
      <c r="Q29" t="s">
        <v>208</v>
      </c>
      <c r="R29" t="s">
        <v>183</v>
      </c>
      <c r="S29" s="48" t="s">
        <v>493</v>
      </c>
      <c r="T29" s="35">
        <v>100</v>
      </c>
      <c r="U29" s="35">
        <f t="shared" si="19"/>
        <v>26.470588235294116</v>
      </c>
      <c r="V29" s="35">
        <f t="shared" si="20"/>
        <v>81.378026070763497</v>
      </c>
      <c r="W29" s="35">
        <f t="shared" si="21"/>
        <v>89.539748953974893</v>
      </c>
      <c r="X29" s="35">
        <f t="shared" si="22"/>
        <v>29.082224975261607</v>
      </c>
      <c r="Y29" s="35">
        <f t="shared" si="23"/>
        <v>83.989662810730977</v>
      </c>
      <c r="Z29" s="35">
        <f t="shared" si="24"/>
        <v>92.151385693942373</v>
      </c>
      <c r="AA29" s="35">
        <f t="shared" si="25"/>
        <v>-2.6116367399674907</v>
      </c>
      <c r="AB29" s="35">
        <f t="shared" si="26"/>
        <v>-2.61163673996748</v>
      </c>
      <c r="AC29" s="35">
        <f t="shared" si="27"/>
        <v>-2.61163673996748</v>
      </c>
      <c r="AF29">
        <v>1.68</v>
      </c>
      <c r="AG29">
        <v>2.31</v>
      </c>
      <c r="AJ29" t="s">
        <v>178</v>
      </c>
    </row>
    <row r="30" spans="1:36" ht="15" x14ac:dyDescent="0.25">
      <c r="A30">
        <v>1.36</v>
      </c>
      <c r="B30">
        <v>5.37</v>
      </c>
      <c r="C30">
        <v>9.56</v>
      </c>
      <c r="D30" s="20">
        <f t="shared" si="3"/>
        <v>2.6116367399674711E-2</v>
      </c>
      <c r="E30" s="17">
        <f>IF(OR($A30="",$B30="",$C30=""),"",A30*'MPTO_working_3-way'!$I29)</f>
        <v>1.3955182596635578</v>
      </c>
      <c r="F30" s="21">
        <f>IF(OR($A30="",$B30="",$C30=""),"",B30*'MPTO_working_3-way'!$I29)</f>
        <v>5.5102448929362531</v>
      </c>
      <c r="G30" s="22">
        <f>IF(OR($A30="",$B30="",$C30=""),"",C30*'MPTO_working_3-way'!$I29)</f>
        <v>9.8096724723408908</v>
      </c>
      <c r="H30" s="17">
        <f>IF(OR($A30="",$B30="",$C30=""),"",'MPTO_working_3-way'!E29)</f>
        <v>1.3762945288160069</v>
      </c>
      <c r="I30" s="21">
        <f>IF(OR($A30="",$B30="",$C30=""),"",'MPTO_working_3-way'!F29)</f>
        <v>5.6333494991257966</v>
      </c>
      <c r="J30" s="22">
        <f>IF(OR($A30="",$B30="",$C30=""),"",'MPTO_working_3-way'!G29)</f>
        <v>10.427848942198695</v>
      </c>
      <c r="K30" s="17">
        <f>IF(OR($A30="",$B30="",$C30=""),"",'OddsRatio_working_3-way'!H29)</f>
        <v>1.3821424826599764</v>
      </c>
      <c r="L30" s="21">
        <f>IF(OR($A30="",$B30="",$C30=""),"",'OddsRatio_working_3-way'!I29)</f>
        <v>5.6387851367335964</v>
      </c>
      <c r="M30" s="22">
        <f>IF(OR($A30="",$B30="",$C30=""),"",'OddsRatio_working_3-way'!J29)</f>
        <v>10.086499032137205</v>
      </c>
      <c r="N30" s="23">
        <f t="shared" si="16"/>
        <v>71.657965997599177</v>
      </c>
      <c r="O30" s="24">
        <f t="shared" si="17"/>
        <v>18.148013734959942</v>
      </c>
      <c r="P30" s="24">
        <f t="shared" si="18"/>
        <v>10.194020267440887</v>
      </c>
      <c r="Q30" t="s">
        <v>207</v>
      </c>
      <c r="R30" t="s">
        <v>202</v>
      </c>
      <c r="S30" s="48" t="s">
        <v>493</v>
      </c>
      <c r="T30" s="35">
        <v>100</v>
      </c>
      <c r="U30" s="35">
        <f t="shared" si="19"/>
        <v>41.860465116279073</v>
      </c>
      <c r="V30" s="35">
        <f t="shared" si="20"/>
        <v>73.68421052631578</v>
      </c>
      <c r="W30" s="35">
        <f t="shared" si="21"/>
        <v>81.785063752276869</v>
      </c>
      <c r="X30" s="35">
        <f t="shared" si="22"/>
        <v>44.530725721407336</v>
      </c>
      <c r="Y30" s="35">
        <f t="shared" si="23"/>
        <v>76.354471131444072</v>
      </c>
      <c r="Z30" s="35">
        <f t="shared" si="24"/>
        <v>84.455324357405146</v>
      </c>
      <c r="AA30" s="35">
        <f t="shared" si="25"/>
        <v>-2.6702606051282629</v>
      </c>
      <c r="AB30" s="35">
        <f t="shared" si="26"/>
        <v>-2.6702606051282913</v>
      </c>
      <c r="AC30" s="35">
        <f t="shared" si="27"/>
        <v>-2.6702606051282771</v>
      </c>
      <c r="AF30">
        <v>1.61</v>
      </c>
      <c r="AG30">
        <v>2.46</v>
      </c>
      <c r="AJ30" t="s">
        <v>178</v>
      </c>
    </row>
    <row r="31" spans="1:36" ht="15" x14ac:dyDescent="0.25">
      <c r="A31">
        <v>1.72</v>
      </c>
      <c r="B31">
        <v>3.8</v>
      </c>
      <c r="C31">
        <v>5.49</v>
      </c>
      <c r="D31" s="20">
        <f t="shared" si="3"/>
        <v>2.6702606051282718E-2</v>
      </c>
      <c r="E31" s="17">
        <f>IF(OR($A31="",$B31="",$C31=""),"",A31*'MPTO_working_3-way'!$I30)</f>
        <v>1.7659284824082062</v>
      </c>
      <c r="F31" s="21">
        <f>IF(OR($A31="",$B31="",$C31=""),"",B31*'MPTO_working_3-way'!$I30)</f>
        <v>3.9014699029948741</v>
      </c>
      <c r="G31" s="22">
        <f>IF(OR($A31="",$B31="",$C31=""),"",C31*'MPTO_working_3-way'!$I30)</f>
        <v>5.6365973072215425</v>
      </c>
      <c r="H31" s="17">
        <f>IF(OR($A31="",$B31="",$C31=""),"",'MPTO_working_3-way'!E30)</f>
        <v>1.7467417323079959</v>
      </c>
      <c r="I31" s="21">
        <f>IF(OR($A31="",$B31="",$C31=""),"",'MPTO_working_3-way'!F30)</f>
        <v>3.9330279895243878</v>
      </c>
      <c r="J31" s="22">
        <f>IF(OR($A31="",$B31="",$C31=""),"",'MPTO_working_3-way'!G30)</f>
        <v>5.7720559532950411</v>
      </c>
      <c r="K31" s="17">
        <f>IF(OR($A31="",$B31="",$C31=""),"",'OddsRatio_working_3-way'!H30)</f>
        <v>1.7537537586481271</v>
      </c>
      <c r="L31" s="21">
        <f>IF(OR($A31="",$B31="",$C31=""),"",'OddsRatio_working_3-way'!I30)</f>
        <v>3.9312646169649383</v>
      </c>
      <c r="M31" s="22">
        <f>IF(OR($A31="",$B31="",$C31=""),"",'OddsRatio_working_3-way'!J30)</f>
        <v>5.700492189347349</v>
      </c>
      <c r="N31" s="23">
        <f t="shared" si="16"/>
        <v>56.627434800547228</v>
      </c>
      <c r="O31" s="24">
        <f t="shared" si="17"/>
        <v>25.631365225510848</v>
      </c>
      <c r="P31" s="24">
        <f t="shared" si="18"/>
        <v>17.741199973941931</v>
      </c>
      <c r="Q31" t="s">
        <v>203</v>
      </c>
      <c r="R31" t="s">
        <v>282</v>
      </c>
      <c r="S31" s="48" t="s">
        <v>493</v>
      </c>
      <c r="T31" s="35">
        <v>100</v>
      </c>
      <c r="U31" s="35">
        <f t="shared" si="19"/>
        <v>76.851851851851848</v>
      </c>
      <c r="V31" s="35">
        <f t="shared" si="20"/>
        <v>76.798143851508115</v>
      </c>
      <c r="W31" s="35">
        <f t="shared" si="21"/>
        <v>43.820224719101127</v>
      </c>
      <c r="X31" s="35">
        <f t="shared" si="22"/>
        <v>79.381631429390765</v>
      </c>
      <c r="Y31" s="35">
        <f t="shared" si="23"/>
        <v>79.327923429047019</v>
      </c>
      <c r="Z31" s="35">
        <f t="shared" si="24"/>
        <v>46.350004296640023</v>
      </c>
      <c r="AA31" s="35">
        <f t="shared" si="25"/>
        <v>-2.5297795775389176</v>
      </c>
      <c r="AB31" s="35">
        <f t="shared" si="26"/>
        <v>-2.5297795775389034</v>
      </c>
      <c r="AC31" s="35">
        <f t="shared" si="27"/>
        <v>-2.5297795775388963</v>
      </c>
      <c r="AF31">
        <v>2.08</v>
      </c>
      <c r="AG31">
        <v>1.84</v>
      </c>
      <c r="AJ31" t="s">
        <v>178</v>
      </c>
    </row>
    <row r="32" spans="1:36" ht="15" x14ac:dyDescent="0.25">
      <c r="A32">
        <v>4.32</v>
      </c>
      <c r="B32">
        <v>4.3099999999999996</v>
      </c>
      <c r="C32">
        <v>1.78</v>
      </c>
      <c r="D32" s="20">
        <f t="shared" si="3"/>
        <v>2.5297795775389043E-2</v>
      </c>
      <c r="E32" s="17">
        <f>IF(OR($A32="",$B32="",$C32=""),"",A32*'MPTO_working_3-way'!$I31)</f>
        <v>4.429286477749681</v>
      </c>
      <c r="F32" s="21">
        <f>IF(OR($A32="",$B32="",$C32=""),"",B32*'MPTO_working_3-way'!$I31)</f>
        <v>4.4190334997919267</v>
      </c>
      <c r="G32" s="22">
        <f>IF(OR($A32="",$B32="",$C32=""),"",C32*'MPTO_working_3-way'!$I31)</f>
        <v>1.8250300764801926</v>
      </c>
      <c r="H32" s="17">
        <f>IF(OR($A32="",$B32="",$C32=""),"",'MPTO_working_3-way'!E31)</f>
        <v>4.483322162588804</v>
      </c>
      <c r="I32" s="21">
        <f>IF(OR($A32="",$B32="",$C32=""),"",'MPTO_working_3-way'!F31)</f>
        <v>4.47255269096663</v>
      </c>
      <c r="J32" s="22">
        <f>IF(OR($A32="",$B32="",$C32=""),"",'MPTO_working_3-way'!G31)</f>
        <v>1.8071249922027186</v>
      </c>
      <c r="K32" s="17">
        <f>IF(OR($A32="",$B32="",$C32=""),"",'OddsRatio_working_3-way'!H31)</f>
        <v>4.4632592102294746</v>
      </c>
      <c r="L32" s="21">
        <f>IF(OR($A32="",$B32="",$C32=""),"",'OddsRatio_working_3-way'!I31)</f>
        <v>4.4528277065842046</v>
      </c>
      <c r="M32" s="22">
        <f>IF(OR($A32="",$B32="",$C32=""),"",'OddsRatio_working_3-way'!J31)</f>
        <v>1.813657284331021</v>
      </c>
      <c r="N32" s="23">
        <f t="shared" si="16"/>
        <v>22.576999817542951</v>
      </c>
      <c r="O32" s="24">
        <f t="shared" si="17"/>
        <v>22.629382647746066</v>
      </c>
      <c r="P32" s="24">
        <f t="shared" si="18"/>
        <v>54.793617534710982</v>
      </c>
      <c r="Q32" t="s">
        <v>204</v>
      </c>
      <c r="R32" t="s">
        <v>199</v>
      </c>
      <c r="S32" s="48" t="s">
        <v>493</v>
      </c>
      <c r="T32" s="35">
        <v>100</v>
      </c>
      <c r="U32" s="35">
        <f t="shared" si="19"/>
        <v>75.186104218362274</v>
      </c>
      <c r="V32" s="35">
        <f t="shared" si="20"/>
        <v>74.358974358974365</v>
      </c>
      <c r="W32" s="35">
        <f t="shared" si="21"/>
        <v>47.643979057591622</v>
      </c>
      <c r="X32" s="35">
        <f t="shared" si="22"/>
        <v>77.997046583434027</v>
      </c>
      <c r="Y32" s="35">
        <f t="shared" si="23"/>
        <v>77.169916724046089</v>
      </c>
      <c r="Z32" s="35">
        <f t="shared" si="24"/>
        <v>50.454921422663354</v>
      </c>
      <c r="AA32" s="35">
        <f t="shared" si="25"/>
        <v>-2.8109423650717531</v>
      </c>
      <c r="AB32" s="35">
        <f t="shared" si="26"/>
        <v>-2.8109423650717247</v>
      </c>
      <c r="AC32" s="35">
        <f t="shared" si="27"/>
        <v>-2.8109423650717318</v>
      </c>
      <c r="AF32">
        <v>1.38</v>
      </c>
      <c r="AG32">
        <v>3.26</v>
      </c>
      <c r="AJ32" t="s">
        <v>178</v>
      </c>
    </row>
    <row r="33" spans="1:36" ht="15" x14ac:dyDescent="0.25">
      <c r="A33">
        <v>4.03</v>
      </c>
      <c r="B33">
        <v>3.9</v>
      </c>
      <c r="C33">
        <v>1.91</v>
      </c>
      <c r="D33" s="20">
        <f t="shared" si="3"/>
        <v>2.8109423650717336E-2</v>
      </c>
      <c r="E33" s="17">
        <f>IF(OR($A33="",$B33="",$C33=""),"",A33*'MPTO_working_3-way'!$I32)</f>
        <v>4.1432809773123909</v>
      </c>
      <c r="F33" s="21">
        <f>IF(OR($A33="",$B33="",$C33=""),"",B33*'MPTO_working_3-way'!$I32)</f>
        <v>4.0096267522377973</v>
      </c>
      <c r="G33" s="22">
        <f>IF(OR($A33="",$B33="",$C33=""),"",C33*'MPTO_working_3-way'!$I32)</f>
        <v>1.9636889991728701</v>
      </c>
      <c r="H33" s="17">
        <f>IF(OR($A33="",$B33="",$C33=""),"",'MPTO_working_3-way'!E32)</f>
        <v>4.1881457478129969</v>
      </c>
      <c r="I33" s="21">
        <f>IF(OR($A33="",$B33="",$C33=""),"",'MPTO_working_3-way'!F32)</f>
        <v>4.0479201117220507</v>
      </c>
      <c r="J33" s="22">
        <f>IF(OR($A33="",$B33="",$C33=""),"",'MPTO_working_3-way'!G32)</f>
        <v>1.9448048757892133</v>
      </c>
      <c r="K33" s="17">
        <f>IF(OR($A33="",$B33="",$C33=""),"",'OddsRatio_working_3-way'!H32)</f>
        <v>4.1699201884765476</v>
      </c>
      <c r="L33" s="21">
        <f>IF(OR($A33="",$B33="",$C33=""),"",'OddsRatio_working_3-way'!I32)</f>
        <v>4.033917012073263</v>
      </c>
      <c r="M33" s="22">
        <f>IF(OR($A33="",$B33="",$C33=""),"",'OddsRatio_working_3-way'!J32)</f>
        <v>1.9520222348229894</v>
      </c>
      <c r="N33" s="23">
        <f t="shared" si="16"/>
        <v>24.135461859230865</v>
      </c>
      <c r="O33" s="24">
        <f t="shared" si="17"/>
        <v>24.939977254538565</v>
      </c>
      <c r="P33" s="24">
        <f t="shared" si="18"/>
        <v>50.924560886230573</v>
      </c>
      <c r="Q33" t="s">
        <v>371</v>
      </c>
      <c r="R33" t="s">
        <v>185</v>
      </c>
      <c r="S33" s="48" t="s">
        <v>493</v>
      </c>
      <c r="T33" s="35">
        <v>100</v>
      </c>
      <c r="U33" s="35">
        <f t="shared" si="19"/>
        <v>64.539007092198588</v>
      </c>
      <c r="V33" s="35">
        <f t="shared" si="20"/>
        <v>72.222222222222229</v>
      </c>
      <c r="W33" s="35">
        <f t="shared" si="21"/>
        <v>60.474308300395251</v>
      </c>
      <c r="X33" s="35">
        <f t="shared" si="22"/>
        <v>67.303469477382521</v>
      </c>
      <c r="Y33" s="35">
        <f t="shared" si="23"/>
        <v>74.986684607406161</v>
      </c>
      <c r="Z33" s="35">
        <f t="shared" si="24"/>
        <v>63.23877068557919</v>
      </c>
      <c r="AA33" s="35">
        <f t="shared" si="25"/>
        <v>-2.7644623851839327</v>
      </c>
      <c r="AB33" s="35">
        <f t="shared" si="26"/>
        <v>-2.7644623851839327</v>
      </c>
      <c r="AC33" s="35">
        <f t="shared" si="27"/>
        <v>-2.7644623851839398</v>
      </c>
      <c r="AF33">
        <v>1.78</v>
      </c>
      <c r="AG33">
        <v>2.12</v>
      </c>
      <c r="AJ33" t="s">
        <v>179</v>
      </c>
    </row>
    <row r="34" spans="1:36" ht="15" x14ac:dyDescent="0.25">
      <c r="A34">
        <v>2.82</v>
      </c>
      <c r="B34">
        <v>3.6</v>
      </c>
      <c r="C34">
        <v>2.5299999999999998</v>
      </c>
      <c r="D34" s="20">
        <f t="shared" si="3"/>
        <v>2.7644623851839523E-2</v>
      </c>
      <c r="E34" s="17">
        <f>IF(OR($A34="",$B34="",$C34=""),"",A34*'MPTO_working_3-way'!$I33)</f>
        <v>2.8979578392621872</v>
      </c>
      <c r="F34" s="21">
        <f>IF(OR($A34="",$B34="",$C34=""),"",B34*'MPTO_working_3-way'!$I33)</f>
        <v>3.6995206458666225</v>
      </c>
      <c r="G34" s="22">
        <f>IF(OR($A34="",$B34="",$C34=""),"",C34*'MPTO_working_3-way'!$I33)</f>
        <v>2.599940898345154</v>
      </c>
      <c r="H34" s="17">
        <f>IF(OR($A34="",$B34="",$C34=""),"",'MPTO_working_3-way'!E33)</f>
        <v>2.8952354328329943</v>
      </c>
      <c r="I34" s="21">
        <f>IF(OR($A34="",$B34="",$C34=""),"",'MPTO_working_3-way'!F33)</f>
        <v>3.7235224531452968</v>
      </c>
      <c r="J34" s="22">
        <f>IF(OR($A34="",$B34="",$C34=""),"",'MPTO_working_3-way'!G33)</f>
        <v>2.5903914346687755</v>
      </c>
      <c r="K34" s="17">
        <f>IF(OR($A34="",$B34="",$C34=""),"",'OddsRatio_working_3-way'!H33)</f>
        <v>2.8973533798145277</v>
      </c>
      <c r="L34" s="21">
        <f>IF(OR($A34="",$B34="",$C34=""),"",'OddsRatio_working_3-way'!I33)</f>
        <v>3.7105048283064668</v>
      </c>
      <c r="M34" s="22">
        <f>IF(OR($A34="",$B34="",$C34=""),"",'OddsRatio_working_3-way'!J33)</f>
        <v>2.5950278412726511</v>
      </c>
      <c r="N34" s="23">
        <f t="shared" si="16"/>
        <v>34.507058261917209</v>
      </c>
      <c r="O34" s="24">
        <f t="shared" si="17"/>
        <v>27.030528971835142</v>
      </c>
      <c r="P34" s="24">
        <f t="shared" si="18"/>
        <v>38.462412766247638</v>
      </c>
      <c r="Q34" t="s">
        <v>482</v>
      </c>
      <c r="R34" t="s">
        <v>286</v>
      </c>
      <c r="S34" s="48" t="s">
        <v>493</v>
      </c>
      <c r="T34" s="35">
        <v>100</v>
      </c>
      <c r="U34" s="35">
        <f t="shared" si="19"/>
        <v>51.456310679611654</v>
      </c>
      <c r="V34" s="35">
        <f t="shared" si="20"/>
        <v>73.544973544973558</v>
      </c>
      <c r="W34" s="35">
        <f t="shared" si="21"/>
        <v>72.14484679665739</v>
      </c>
      <c r="X34" s="35">
        <f t="shared" si="22"/>
        <v>54.310179658369087</v>
      </c>
      <c r="Y34" s="35">
        <f t="shared" si="23"/>
        <v>76.398842523730963</v>
      </c>
      <c r="Z34" s="35">
        <f t="shared" si="24"/>
        <v>74.998715775414809</v>
      </c>
      <c r="AA34" s="35">
        <f t="shared" si="25"/>
        <v>-2.8538689787574327</v>
      </c>
      <c r="AB34" s="35">
        <f t="shared" si="26"/>
        <v>-2.8538689787574043</v>
      </c>
      <c r="AC34" s="35">
        <f t="shared" si="27"/>
        <v>-2.8538689787574185</v>
      </c>
      <c r="AF34">
        <v>1.65</v>
      </c>
      <c r="AG34">
        <v>2.33</v>
      </c>
      <c r="AJ34" t="s">
        <v>179</v>
      </c>
    </row>
    <row r="35" spans="1:36" s="35" customFormat="1" ht="15" x14ac:dyDescent="0.25">
      <c r="A35">
        <v>2.06</v>
      </c>
      <c r="B35">
        <v>3.78</v>
      </c>
      <c r="C35">
        <v>3.59</v>
      </c>
      <c r="D35" s="20">
        <f t="shared" si="3"/>
        <v>2.8538689787574345E-2</v>
      </c>
      <c r="E35" s="17">
        <f>IF(OR($A35="",$B35="",$C35=""),"",A35*'MPTO_working_3-way'!$I34)</f>
        <v>2.1187897009624033</v>
      </c>
      <c r="F35" s="21">
        <f>IF(OR($A35="",$B35="",$C35=""),"",B35*'MPTO_working_3-way'!$I34)</f>
        <v>3.8878762473970307</v>
      </c>
      <c r="G35" s="22">
        <f>IF(OR($A35="",$B35="",$C35=""),"",C35*'MPTO_working_3-way'!$I34)</f>
        <v>3.6924538963373918</v>
      </c>
      <c r="H35" s="17">
        <f>IF(OR($A35="",$B35="",$C35=""),"",'MPTO_working_3-way'!E34)</f>
        <v>2.1011758329631096</v>
      </c>
      <c r="I35" s="21">
        <f>IF(OR($A35="",$B35="",$C35=""),"",'MPTO_working_3-way'!F34)</f>
        <v>3.9209940410723343</v>
      </c>
      <c r="J35" s="22">
        <f>IF(OR($A35="",$B35="",$C35=""),"",'MPTO_working_3-way'!G34)</f>
        <v>3.716938269381223</v>
      </c>
      <c r="K35" s="17">
        <f>IF(OR($A35="",$B35="",$C35=""),"",'OddsRatio_working_3-way'!H34)</f>
        <v>2.1082548140837414</v>
      </c>
      <c r="L35" s="21">
        <f>IF(OR($A35="",$B35="",$C35=""),"",'OddsRatio_working_3-way'!I34)</f>
        <v>3.9065550784460386</v>
      </c>
      <c r="M35" s="22">
        <f>IF(OR($A35="",$B35="",$C35=""),"",'OddsRatio_working_3-way'!J34)</f>
        <v>3.7079056306385749</v>
      </c>
      <c r="N35" s="23">
        <f t="shared" si="16"/>
        <v>47.196755749085284</v>
      </c>
      <c r="O35" s="24">
        <f t="shared" si="17"/>
        <v>25.720983291829551</v>
      </c>
      <c r="P35" s="24">
        <f t="shared" si="18"/>
        <v>27.082260959085154</v>
      </c>
      <c r="Q35" t="s">
        <v>210</v>
      </c>
      <c r="R35" t="s">
        <v>211</v>
      </c>
      <c r="S35" s="48" t="s">
        <v>493</v>
      </c>
      <c r="T35" s="35">
        <v>100</v>
      </c>
      <c r="U35" s="35">
        <f t="shared" si="19"/>
        <v>75.369458128078819</v>
      </c>
      <c r="V35" s="35">
        <f t="shared" si="20"/>
        <v>72.899728997289984</v>
      </c>
      <c r="W35" s="35">
        <f t="shared" si="21"/>
        <v>48.717948717948723</v>
      </c>
      <c r="X35" s="35">
        <f t="shared" si="22"/>
        <v>78.382322284761315</v>
      </c>
      <c r="Y35" s="35">
        <f t="shared" si="23"/>
        <v>75.91259315397248</v>
      </c>
      <c r="Z35" s="35">
        <f t="shared" si="24"/>
        <v>51.730812874631212</v>
      </c>
      <c r="AA35" s="35">
        <f t="shared" si="25"/>
        <v>-3.0128641566824967</v>
      </c>
      <c r="AB35" s="35">
        <f t="shared" si="26"/>
        <v>-3.0128641566824967</v>
      </c>
      <c r="AC35" s="35">
        <f t="shared" si="27"/>
        <v>-3.0128641566824896</v>
      </c>
      <c r="AD35" s="36"/>
      <c r="AE35" s="36"/>
      <c r="AF35">
        <v>1.62</v>
      </c>
      <c r="AG35">
        <v>2.41</v>
      </c>
      <c r="AH35" s="36"/>
      <c r="AI35" s="36"/>
      <c r="AJ35" t="s">
        <v>179</v>
      </c>
    </row>
    <row r="36" spans="1:36" ht="15" x14ac:dyDescent="0.25">
      <c r="A36">
        <v>4.0599999999999996</v>
      </c>
      <c r="B36">
        <v>3.69</v>
      </c>
      <c r="C36">
        <v>1.95</v>
      </c>
      <c r="D36" s="20">
        <f t="shared" si="3"/>
        <v>3.0128641566824932E-2</v>
      </c>
      <c r="E36" s="17">
        <f>IF(OR($A36="",$B36="",$C36=""),"",A36*'MPTO_working_3-way'!$I35)</f>
        <v>4.1823222847613089</v>
      </c>
      <c r="F36" s="21">
        <f>IF(OR($A36="",$B36="",$C36=""),"",B36*'MPTO_working_3-way'!$I35)</f>
        <v>3.8011746873815841</v>
      </c>
      <c r="G36" s="22">
        <f>IF(OR($A36="",$B36="",$C36=""),"",C36*'MPTO_working_3-way'!$I35)</f>
        <v>2.0087508510553085</v>
      </c>
      <c r="H36" s="17">
        <f>IF(OR($A36="",$B36="",$C36=""),"",'MPTO_working_3-way'!E35)</f>
        <v>4.2325796024693902</v>
      </c>
      <c r="I36" s="21">
        <f>IF(OR($A36="",$B36="",$C36=""),"",'MPTO_working_3-way'!F35)</f>
        <v>3.8320074085636597</v>
      </c>
      <c r="J36" s="22">
        <f>IF(OR($A36="",$B36="",$C36=""),"",'MPTO_working_3-way'!G35)</f>
        <v>1.9889508517491479</v>
      </c>
      <c r="K36" s="17">
        <f>IF(OR($A36="",$B36="",$C36=""),"",'OddsRatio_working_3-way'!H35)</f>
        <v>4.210213515247009</v>
      </c>
      <c r="L36" s="21">
        <f>IF(OR($A36="",$B36="",$C36=""),"",'OddsRatio_working_3-way'!I35)</f>
        <v>3.8220504431419786</v>
      </c>
      <c r="M36" s="22">
        <f>IF(OR($A36="",$B36="",$C36=""),"",'OddsRatio_working_3-way'!J35)</f>
        <v>1.9966349148642675</v>
      </c>
      <c r="N36" s="23">
        <f t="shared" si="16"/>
        <v>23.910161195458219</v>
      </c>
      <c r="O36" s="24">
        <f t="shared" si="17"/>
        <v>26.307657033485189</v>
      </c>
      <c r="P36" s="24">
        <f t="shared" si="18"/>
        <v>49.782181771056592</v>
      </c>
      <c r="Q36" t="s">
        <v>372</v>
      </c>
      <c r="R36" t="s">
        <v>206</v>
      </c>
      <c r="S36" s="48" t="s">
        <v>493</v>
      </c>
      <c r="T36" s="35">
        <v>100</v>
      </c>
      <c r="U36" s="35">
        <f t="shared" si="19"/>
        <v>63.503649635036496</v>
      </c>
      <c r="V36" s="35">
        <f t="shared" si="20"/>
        <v>69.696969696969703</v>
      </c>
      <c r="W36" s="35">
        <f t="shared" si="21"/>
        <v>64.664310954063609</v>
      </c>
      <c r="X36" s="35">
        <f t="shared" si="22"/>
        <v>65.638719348966703</v>
      </c>
      <c r="Y36" s="35">
        <f t="shared" si="23"/>
        <v>71.83203941089991</v>
      </c>
      <c r="Z36" s="35">
        <f t="shared" si="24"/>
        <v>66.799380667993802</v>
      </c>
      <c r="AA36" s="35">
        <f t="shared" si="25"/>
        <v>-2.1350697139302071</v>
      </c>
      <c r="AB36" s="35">
        <f t="shared" si="26"/>
        <v>-2.1350697139302071</v>
      </c>
      <c r="AC36" s="35">
        <f t="shared" si="27"/>
        <v>-2.1350697139301928</v>
      </c>
      <c r="AF36">
        <v>1.8</v>
      </c>
      <c r="AG36">
        <v>2.09</v>
      </c>
      <c r="AJ36" t="s">
        <v>179</v>
      </c>
    </row>
    <row r="37" spans="1:36" ht="15" x14ac:dyDescent="0.25">
      <c r="A37">
        <v>2.74</v>
      </c>
      <c r="B37">
        <v>3.3</v>
      </c>
      <c r="C37">
        <v>2.83</v>
      </c>
      <c r="D37" s="20">
        <f t="shared" si="3"/>
        <v>2.1350697139302044E-2</v>
      </c>
      <c r="E37" s="17">
        <f>IF(OR($A37="",$B37="",$C37=""),"",A37*'MPTO_working_3-way'!$I36)</f>
        <v>2.798500910161688</v>
      </c>
      <c r="F37" s="21">
        <f>IF(OR($A37="",$B37="",$C37=""),"",B37*'MPTO_working_3-way'!$I36)</f>
        <v>3.3704573005596967</v>
      </c>
      <c r="G37" s="22">
        <f>IF(OR($A37="",$B37="",$C37=""),"",C37*'MPTO_working_3-way'!$I36)</f>
        <v>2.8904224729042247</v>
      </c>
      <c r="H37" s="17">
        <f>IF(OR($A37="",$B37="",$C37=""),"",'MPTO_working_3-way'!E36)</f>
        <v>2.7944934704881503</v>
      </c>
      <c r="I37" s="21">
        <f>IF(OR($A37="",$B37="",$C37=""),"",'MPTO_working_3-way'!F36)</f>
        <v>3.3793670260861601</v>
      </c>
      <c r="J37" s="22">
        <f>IF(OR($A37="",$B37="",$C37=""),"",'MPTO_working_3-way'!G36)</f>
        <v>2.8881701270821374</v>
      </c>
      <c r="K37" s="17">
        <f>IF(OR($A37="",$B37="",$C37=""),"",'OddsRatio_working_3-way'!H36)</f>
        <v>2.7965103354868179</v>
      </c>
      <c r="L37" s="21">
        <f>IF(OR($A37="",$B37="",$C37=""),"",'OddsRatio_working_3-way'!I36)</f>
        <v>3.3746975698963682</v>
      </c>
      <c r="M37" s="22">
        <f>IF(OR($A37="",$B37="",$C37=""),"",'OddsRatio_working_3-way'!J36)</f>
        <v>2.8894332838740677</v>
      </c>
      <c r="N37" s="23">
        <f t="shared" si="16"/>
        <v>35.733417000826471</v>
      </c>
      <c r="O37" s="24">
        <f t="shared" si="17"/>
        <v>29.669564418868038</v>
      </c>
      <c r="P37" s="24">
        <f t="shared" si="18"/>
        <v>34.597018580305487</v>
      </c>
      <c r="Q37" t="s">
        <v>35</v>
      </c>
      <c r="R37" t="s">
        <v>59</v>
      </c>
      <c r="S37" s="48" t="s">
        <v>493</v>
      </c>
      <c r="T37" s="35">
        <v>100</v>
      </c>
      <c r="U37" s="35">
        <f t="shared" si="19"/>
        <v>29.078014184397166</v>
      </c>
      <c r="V37" s="35">
        <f t="shared" si="20"/>
        <v>80.46875</v>
      </c>
      <c r="W37" s="35">
        <f t="shared" si="21"/>
        <v>87.699876998769994</v>
      </c>
      <c r="X37" s="35">
        <f t="shared" si="22"/>
        <v>31.831373001230013</v>
      </c>
      <c r="Y37" s="35">
        <f t="shared" si="23"/>
        <v>83.222108816832858</v>
      </c>
      <c r="Z37" s="35">
        <f t="shared" si="24"/>
        <v>90.453235815602838</v>
      </c>
      <c r="AA37" s="35">
        <f t="shared" si="25"/>
        <v>-2.7533588168328471</v>
      </c>
      <c r="AB37" s="35">
        <f t="shared" si="26"/>
        <v>-2.7533588168328578</v>
      </c>
      <c r="AC37" s="35">
        <f t="shared" si="27"/>
        <v>-2.7533588168328436</v>
      </c>
      <c r="AF37">
        <v>2.21</v>
      </c>
      <c r="AG37">
        <v>1.74</v>
      </c>
      <c r="AJ37" t="s">
        <v>319</v>
      </c>
    </row>
    <row r="38" spans="1:36" ht="15" x14ac:dyDescent="0.25">
      <c r="A38">
        <v>1.41</v>
      </c>
      <c r="B38">
        <v>5.12</v>
      </c>
      <c r="C38">
        <v>8.1300000000000008</v>
      </c>
      <c r="D38" s="20">
        <f t="shared" si="3"/>
        <v>2.7533588168328516E-2</v>
      </c>
      <c r="E38" s="17">
        <f>IF(OR($A38="",$B38="",$C38=""),"",A38*'MPTO_working_3-way'!$I37)</f>
        <v>1.448822359317343</v>
      </c>
      <c r="F38" s="21">
        <f>IF(OR($A38="",$B38="",$C38=""),"",B38*'MPTO_working_3-way'!$I37)</f>
        <v>5.2609719714218421</v>
      </c>
      <c r="G38" s="22">
        <f>IF(OR($A38="",$B38="",$C38=""),"",C38*'MPTO_working_3-way'!$I37)</f>
        <v>8.3538480718085122</v>
      </c>
      <c r="H38" s="17">
        <f>IF(OR($A38="",$B38="",$C38=""),"",'MPTO_working_3-way'!E37)</f>
        <v>1.4284857287470378</v>
      </c>
      <c r="I38" s="21">
        <f>IF(OR($A38="",$B38="",$C38=""),"",'MPTO_working_3-way'!F37)</f>
        <v>5.3724552003216219</v>
      </c>
      <c r="J38" s="22">
        <f>IF(OR($A38="",$B38="",$C38=""),"",'MPTO_working_3-way'!G37)</f>
        <v>8.785542229271563</v>
      </c>
      <c r="K38" s="17">
        <f>IF(OR($A38="",$B38="",$C38=""),"",'OddsRatio_working_3-way'!H37)</f>
        <v>1.4348124924624412</v>
      </c>
      <c r="L38" s="21">
        <f>IF(OR($A38="",$B38="",$C38=""),"",'OddsRatio_working_3-way'!I37)</f>
        <v>5.369335290110385</v>
      </c>
      <c r="M38" s="22">
        <f>IF(OR($A38="",$B38="",$C38=""),"",'OddsRatio_working_3-way'!J37)</f>
        <v>8.5614952957492836</v>
      </c>
      <c r="N38" s="23">
        <f t="shared" si="16"/>
        <v>69.02157421639879</v>
      </c>
      <c r="O38" s="24">
        <f t="shared" si="17"/>
        <v>19.007894461937948</v>
      </c>
      <c r="P38" s="24">
        <f t="shared" si="18"/>
        <v>11.970531321663257</v>
      </c>
      <c r="Q38" t="s">
        <v>104</v>
      </c>
      <c r="R38" t="s">
        <v>103</v>
      </c>
      <c r="S38" s="48" t="s">
        <v>493</v>
      </c>
      <c r="T38" s="35">
        <v>100</v>
      </c>
      <c r="U38" s="35">
        <f t="shared" si="19"/>
        <v>39.393939393939398</v>
      </c>
      <c r="V38" s="35">
        <f t="shared" si="20"/>
        <v>74.424552429667528</v>
      </c>
      <c r="W38" s="35">
        <f t="shared" si="21"/>
        <v>83.579638752052546</v>
      </c>
      <c r="X38" s="35">
        <f t="shared" si="22"/>
        <v>41.995808818279933</v>
      </c>
      <c r="Y38" s="35">
        <f t="shared" si="23"/>
        <v>77.026421854008063</v>
      </c>
      <c r="Z38" s="35">
        <f t="shared" si="24"/>
        <v>86.181508176393095</v>
      </c>
      <c r="AA38" s="35">
        <f t="shared" si="25"/>
        <v>-2.6018694243405349</v>
      </c>
      <c r="AB38" s="35">
        <f t="shared" si="26"/>
        <v>-2.6018694243405349</v>
      </c>
      <c r="AC38" s="35">
        <f t="shared" si="27"/>
        <v>-2.6018694243405491</v>
      </c>
      <c r="AF38">
        <v>1.62</v>
      </c>
      <c r="AG38">
        <v>2.44</v>
      </c>
      <c r="AJ38" t="s">
        <v>319</v>
      </c>
    </row>
    <row r="39" spans="1:36" ht="15" x14ac:dyDescent="0.25">
      <c r="A39">
        <v>1.65</v>
      </c>
      <c r="B39">
        <v>3.91</v>
      </c>
      <c r="C39">
        <v>6.09</v>
      </c>
      <c r="D39" s="20">
        <f t="shared" si="3"/>
        <v>2.6018694243405527E-2</v>
      </c>
      <c r="E39" s="17">
        <f>IF(OR($A39="",$B39="",$C39=""),"",A39*'MPTO_working_3-way'!$I38)</f>
        <v>1.692930845501619</v>
      </c>
      <c r="F39" s="21">
        <f>IF(OR($A39="",$B39="",$C39=""),"",B39*'MPTO_working_3-way'!$I38)</f>
        <v>4.0117330944917153</v>
      </c>
      <c r="G39" s="22">
        <f>IF(OR($A39="",$B39="",$C39=""),"",C39*'MPTO_working_3-way'!$I38)</f>
        <v>6.2484538479423399</v>
      </c>
      <c r="H39" s="17">
        <f>IF(OR($A39="",$B39="",$C39=""),"",'MPTO_working_3-way'!E38)</f>
        <v>1.6739547644565271</v>
      </c>
      <c r="I39" s="21">
        <f>IF(OR($A39="",$B39="",$C39=""),"",'MPTO_working_3-way'!F38)</f>
        <v>4.0472462966425269</v>
      </c>
      <c r="J39" s="22">
        <f>IF(OR($A39="",$B39="",$C39=""),"",'MPTO_working_3-way'!G38)</f>
        <v>6.4295981913825582</v>
      </c>
      <c r="K39" s="17">
        <f>IF(OR($A39="",$B39="",$C39=""),"",'OddsRatio_working_3-way'!H38)</f>
        <v>1.6807335818985238</v>
      </c>
      <c r="L39" s="21">
        <f>IF(OR($A39="",$B39="",$C39=""),"",'OddsRatio_working_3-way'!I38)</f>
        <v>4.0475918820380068</v>
      </c>
      <c r="M39" s="22">
        <f>IF(OR($A39="",$B39="",$C39=""),"",'OddsRatio_working_3-way'!J38)</f>
        <v>6.3306675874822869</v>
      </c>
      <c r="N39" s="23">
        <f t="shared" si="16"/>
        <v>59.069158238634245</v>
      </c>
      <c r="O39" s="24">
        <f t="shared" si="17"/>
        <v>24.926882632671742</v>
      </c>
      <c r="P39" s="24">
        <f t="shared" si="18"/>
        <v>16.003959128694007</v>
      </c>
      <c r="Q39" t="s">
        <v>101</v>
      </c>
      <c r="R39" t="s">
        <v>37</v>
      </c>
      <c r="S39" s="48" t="s">
        <v>493</v>
      </c>
      <c r="T39" s="35">
        <v>100</v>
      </c>
      <c r="U39" s="35">
        <f t="shared" si="19"/>
        <v>68.454258675078862</v>
      </c>
      <c r="V39" s="35">
        <f t="shared" si="20"/>
        <v>73.190348525469176</v>
      </c>
      <c r="W39" s="35">
        <f t="shared" si="21"/>
        <v>56.140350877192972</v>
      </c>
      <c r="X39" s="35">
        <f t="shared" si="22"/>
        <v>70.669300597337852</v>
      </c>
      <c r="Y39" s="35">
        <f t="shared" si="23"/>
        <v>75.405390447728166</v>
      </c>
      <c r="Z39" s="35">
        <f t="shared" si="24"/>
        <v>58.355392799451963</v>
      </c>
      <c r="AA39" s="35">
        <f t="shared" si="25"/>
        <v>-2.2150419222589903</v>
      </c>
      <c r="AB39" s="35">
        <f t="shared" si="26"/>
        <v>-2.2150419222589903</v>
      </c>
      <c r="AC39" s="35">
        <f t="shared" si="27"/>
        <v>-2.2150419222589903</v>
      </c>
      <c r="AF39">
        <v>1.91</v>
      </c>
      <c r="AG39">
        <v>2</v>
      </c>
      <c r="AJ39" t="s">
        <v>319</v>
      </c>
    </row>
    <row r="40" spans="1:36" ht="15" x14ac:dyDescent="0.25">
      <c r="A40">
        <v>3.17</v>
      </c>
      <c r="B40">
        <v>3.73</v>
      </c>
      <c r="C40">
        <v>2.2799999999999998</v>
      </c>
      <c r="D40" s="20">
        <f t="shared" si="3"/>
        <v>2.2150419222589868E-2</v>
      </c>
      <c r="E40" s="17">
        <f>IF(OR($A40="",$B40="",$C40=""),"",A40*'MPTO_working_3-way'!$I39)</f>
        <v>3.2402168289356097</v>
      </c>
      <c r="F40" s="21">
        <f>IF(OR($A40="",$B40="",$C40=""),"",B40*'MPTO_working_3-way'!$I39)</f>
        <v>3.8126210637002602</v>
      </c>
      <c r="G40" s="22">
        <f>IF(OR($A40="",$B40="",$C40=""),"",C40*'MPTO_working_3-way'!$I39)</f>
        <v>2.3305029558275048</v>
      </c>
      <c r="H40" s="17">
        <f>IF(OR($A40="",$B40="",$C40=""),"",'MPTO_working_3-way'!E39)</f>
        <v>3.2459740003711661</v>
      </c>
      <c r="I40" s="21">
        <f>IF(OR($A40="",$B40="",$C40=""),"",'MPTO_working_3-way'!F39)</f>
        <v>3.8356347407487785</v>
      </c>
      <c r="J40" s="22">
        <f>IF(OR($A40="",$B40="",$C40=""),"",'MPTO_working_3-way'!G39)</f>
        <v>2.319039448950869</v>
      </c>
      <c r="K40" s="17">
        <f>IF(OR($A40="",$B40="",$C40=""),"",'OddsRatio_working_3-way'!H39)</f>
        <v>3.2446439002929588</v>
      </c>
      <c r="L40" s="21">
        <f>IF(OR($A40="",$B40="",$C40=""),"",'OddsRatio_working_3-way'!I39)</f>
        <v>3.8239068423040439</v>
      </c>
      <c r="M40" s="22">
        <f>IF(OR($A40="",$B40="",$C40=""),"",'OddsRatio_working_3-way'!J39)</f>
        <v>2.3240295817396248</v>
      </c>
      <c r="N40" s="23">
        <f t="shared" si="16"/>
        <v>30.862132159485562</v>
      </c>
      <c r="O40" s="24">
        <f t="shared" si="17"/>
        <v>26.228675320527937</v>
      </c>
      <c r="P40" s="24">
        <f t="shared" si="18"/>
        <v>42.909192519986497</v>
      </c>
      <c r="Q40" t="s">
        <v>105</v>
      </c>
      <c r="R40" t="s">
        <v>63</v>
      </c>
      <c r="S40" s="48" t="s">
        <v>493</v>
      </c>
      <c r="T40" s="35">
        <v>100</v>
      </c>
      <c r="U40" s="35">
        <f t="shared" si="19"/>
        <v>37.5</v>
      </c>
      <c r="V40" s="35">
        <f t="shared" si="20"/>
        <v>75.550122249388764</v>
      </c>
      <c r="W40" s="35">
        <f t="shared" si="21"/>
        <v>84.301412872841439</v>
      </c>
      <c r="X40" s="35">
        <f t="shared" si="22"/>
        <v>40.148464877769804</v>
      </c>
      <c r="Y40" s="35">
        <f t="shared" si="23"/>
        <v>78.198587127158561</v>
      </c>
      <c r="Z40" s="35">
        <f t="shared" si="24"/>
        <v>86.94987775061125</v>
      </c>
      <c r="AA40" s="35">
        <f t="shared" si="25"/>
        <v>-2.6484648777698041</v>
      </c>
      <c r="AB40" s="35">
        <f t="shared" si="26"/>
        <v>-2.648464877769797</v>
      </c>
      <c r="AC40" s="35">
        <f t="shared" si="27"/>
        <v>-2.6484648777698112</v>
      </c>
      <c r="AF40">
        <v>1.63</v>
      </c>
      <c r="AG40">
        <v>2.41</v>
      </c>
      <c r="AJ40" t="s">
        <v>319</v>
      </c>
    </row>
    <row r="41" spans="1:36" ht="15" x14ac:dyDescent="0.25">
      <c r="A41">
        <v>1.6</v>
      </c>
      <c r="B41">
        <v>4.09</v>
      </c>
      <c r="C41">
        <v>6.37</v>
      </c>
      <c r="D41" s="20">
        <f t="shared" si="3"/>
        <v>2.6484648777697961E-2</v>
      </c>
      <c r="E41" s="17">
        <f>IF(OR($A41="",$B41="",$C41=""),"",A41*'MPTO_working_3-way'!$I40)</f>
        <v>1.6423754380443167</v>
      </c>
      <c r="F41" s="21">
        <f>IF(OR($A41="",$B41="",$C41=""),"",B41*'MPTO_working_3-way'!$I40)</f>
        <v>4.1983222135007843</v>
      </c>
      <c r="G41" s="22">
        <f>IF(OR($A41="",$B41="",$C41=""),"",C41*'MPTO_working_3-way'!$I40)</f>
        <v>6.5387072127139358</v>
      </c>
      <c r="H41" s="17">
        <f>IF(OR($A41="",$B41="",$C41=""),"",'MPTO_working_3-way'!E40)</f>
        <v>1.6229240390220709</v>
      </c>
      <c r="I41" s="21">
        <f>IF(OR($A41="",$B41="",$C41=""),"",'MPTO_working_3-way'!F40)</f>
        <v>4.2432113485419025</v>
      </c>
      <c r="J41" s="22">
        <f>IF(OR($A41="",$B41="",$C41=""),"",'MPTO_working_3-way'!G40)</f>
        <v>6.7495668712941175</v>
      </c>
      <c r="K41" s="17">
        <f>IF(OR($A41="",$B41="",$C41=""),"",'OddsRatio_working_3-way'!H40)</f>
        <v>1.6296908257933769</v>
      </c>
      <c r="L41" s="21">
        <f>IF(OR($A41="",$B41="",$C41=""),"",'OddsRatio_working_3-way'!I40)</f>
        <v>4.2429077528358903</v>
      </c>
      <c r="M41" s="22">
        <f>IF(OR($A41="",$B41="",$C41=""),"",'OddsRatio_working_3-way'!J40)</f>
        <v>6.635732890850722</v>
      </c>
      <c r="N41" s="23">
        <f t="shared" si="16"/>
        <v>60.8874181162113</v>
      </c>
      <c r="O41" s="24">
        <f t="shared" si="17"/>
        <v>23.819038871867505</v>
      </c>
      <c r="P41" s="24">
        <f t="shared" si="18"/>
        <v>15.293543011921207</v>
      </c>
      <c r="Q41" t="s">
        <v>39</v>
      </c>
      <c r="R41" t="s">
        <v>64</v>
      </c>
      <c r="S41" s="48" t="s">
        <v>493</v>
      </c>
      <c r="T41" s="35">
        <v>100</v>
      </c>
      <c r="U41" s="35">
        <f t="shared" si="19"/>
        <v>55.752212389380524</v>
      </c>
      <c r="V41" s="35">
        <f t="shared" si="20"/>
        <v>70.760233918128648</v>
      </c>
      <c r="W41" s="35">
        <f t="shared" si="21"/>
        <v>71.181556195965413</v>
      </c>
      <c r="X41" s="35">
        <f t="shared" si="22"/>
        <v>58.058209885905931</v>
      </c>
      <c r="Y41" s="35">
        <f t="shared" si="23"/>
        <v>73.066231414654055</v>
      </c>
      <c r="Z41" s="35">
        <f t="shared" si="24"/>
        <v>73.48755369249082</v>
      </c>
      <c r="AA41" s="35">
        <f t="shared" si="25"/>
        <v>-2.3059974965254071</v>
      </c>
      <c r="AB41" s="35">
        <f t="shared" si="26"/>
        <v>-2.3059974965254071</v>
      </c>
      <c r="AC41" s="35">
        <f t="shared" si="27"/>
        <v>-2.3059974965254071</v>
      </c>
      <c r="AF41">
        <v>1.89</v>
      </c>
      <c r="AG41">
        <v>2.0099999999999998</v>
      </c>
      <c r="AJ41" t="s">
        <v>319</v>
      </c>
    </row>
    <row r="42" spans="1:36" ht="15" x14ac:dyDescent="0.25">
      <c r="A42">
        <v>2.2599999999999998</v>
      </c>
      <c r="B42">
        <v>3.42</v>
      </c>
      <c r="C42">
        <v>3.47</v>
      </c>
      <c r="D42" s="20">
        <f t="shared" si="3"/>
        <v>2.3059974965254026E-2</v>
      </c>
      <c r="E42" s="17">
        <f>IF(OR($A42="",$B42="",$C42=""),"",A42*'MPTO_working_3-way'!$I41)</f>
        <v>2.312115543421474</v>
      </c>
      <c r="F42" s="21">
        <f>IF(OR($A42="",$B42="",$C42=""),"",B42*'MPTO_working_3-way'!$I41)</f>
        <v>3.4988651143811689</v>
      </c>
      <c r="G42" s="22">
        <f>IF(OR($A42="",$B42="",$C42=""),"",C42*'MPTO_working_3-way'!$I41)</f>
        <v>3.5500181131294317</v>
      </c>
      <c r="H42" s="17">
        <f>IF(OR($A42="",$B42="",$C42=""),"",'MPTO_working_3-way'!E41)</f>
        <v>2.2999544588220511</v>
      </c>
      <c r="I42" s="21">
        <f>IF(OR($A42="",$B42="",$C42=""),"",'MPTO_working_3-way'!F41)</f>
        <v>3.5123335284897186</v>
      </c>
      <c r="J42" s="22">
        <f>IF(OR($A42="",$B42="",$C42=""),"",'MPTO_working_3-way'!G41)</f>
        <v>3.5650906078587723</v>
      </c>
      <c r="K42" s="17">
        <f>IF(OR($A42="",$B42="",$C42=""),"",'OddsRatio_working_3-way'!H41)</f>
        <v>2.3051398030293511</v>
      </c>
      <c r="L42" s="21">
        <f>IF(OR($A42="",$B42="",$C42=""),"",'OddsRatio_working_3-way'!I41)</f>
        <v>3.5066970820087535</v>
      </c>
      <c r="M42" s="22">
        <f>IF(OR($A42="",$B42="",$C42=""),"",'OddsRatio_working_3-way'!J41)</f>
        <v>3.5584883440337269</v>
      </c>
      <c r="N42" s="23">
        <f t="shared" si="16"/>
        <v>43.250433692435529</v>
      </c>
      <c r="O42" s="24">
        <f t="shared" si="17"/>
        <v>28.580695948802422</v>
      </c>
      <c r="P42" s="24">
        <f t="shared" si="18"/>
        <v>28.168870358762042</v>
      </c>
      <c r="Q42" t="s">
        <v>36</v>
      </c>
      <c r="R42" t="s">
        <v>60</v>
      </c>
      <c r="S42" s="48" t="s">
        <v>493</v>
      </c>
      <c r="T42" s="35">
        <v>100</v>
      </c>
      <c r="U42" s="35">
        <f t="shared" si="19"/>
        <v>86.631016042780729</v>
      </c>
      <c r="V42" s="35">
        <f t="shared" si="20"/>
        <v>77.827050997782706</v>
      </c>
      <c r="W42" s="35">
        <f t="shared" si="21"/>
        <v>32.885906040268459</v>
      </c>
      <c r="X42" s="35">
        <f t="shared" si="22"/>
        <v>89.287042961948842</v>
      </c>
      <c r="Y42" s="35">
        <f t="shared" si="23"/>
        <v>80.483077916950791</v>
      </c>
      <c r="Z42" s="35">
        <f t="shared" si="24"/>
        <v>35.541932959436544</v>
      </c>
      <c r="AA42" s="35">
        <f t="shared" si="25"/>
        <v>-2.656026919168113</v>
      </c>
      <c r="AB42" s="35">
        <f t="shared" si="26"/>
        <v>-2.6560269191680845</v>
      </c>
      <c r="AC42" s="35">
        <f t="shared" si="27"/>
        <v>-2.6560269191680845</v>
      </c>
      <c r="AF42">
        <v>2.0699999999999998</v>
      </c>
      <c r="AG42">
        <v>1.85</v>
      </c>
      <c r="AJ42" t="s">
        <v>319</v>
      </c>
    </row>
    <row r="43" spans="1:36" ht="15" x14ac:dyDescent="0.25">
      <c r="A43">
        <v>7.48</v>
      </c>
      <c r="B43">
        <v>4.51</v>
      </c>
      <c r="C43">
        <v>1.49</v>
      </c>
      <c r="D43" s="20">
        <f t="shared" si="3"/>
        <v>2.6560269191680863E-2</v>
      </c>
      <c r="E43" s="17">
        <f>IF(OR($A43="",$B43="",$C43=""),"",A43*'MPTO_working_3-way'!$I42)</f>
        <v>7.6786708135537731</v>
      </c>
      <c r="F43" s="21">
        <f>IF(OR($A43="",$B43="",$C43=""),"",B43*'MPTO_working_3-way'!$I42)</f>
        <v>4.6297868140544809</v>
      </c>
      <c r="G43" s="22">
        <f>IF(OR($A43="",$B43="",$C43=""),"",C43*'MPTO_working_3-way'!$I42)</f>
        <v>1.5295748010956045</v>
      </c>
      <c r="H43" s="17">
        <f>IF(OR($A43="",$B43="",$C43=""),"",'MPTO_working_3-way'!E42)</f>
        <v>8.0104830623163696</v>
      </c>
      <c r="I43" s="21">
        <f>IF(OR($A43="",$B43="",$C43=""),"",'MPTO_working_3-way'!F42)</f>
        <v>4.6975689390014219</v>
      </c>
      <c r="J43" s="22">
        <f>IF(OR($A43="",$B43="",$C43=""),"",'MPTO_working_3-way'!G42)</f>
        <v>1.5099182379795555</v>
      </c>
      <c r="K43" s="17">
        <f>IF(OR($A43="",$B43="",$C43=""),"",'OddsRatio_working_3-way'!H42)</f>
        <v>7.8290047723450753</v>
      </c>
      <c r="L43" s="21">
        <f>IF(OR($A43="",$B43="",$C43=""),"",'OddsRatio_working_3-way'!I42)</f>
        <v>4.6990442516869138</v>
      </c>
      <c r="M43" s="22">
        <f>IF(OR($A43="",$B43="",$C43=""),"",'OddsRatio_working_3-way'!J42)</f>
        <v>1.5163907929705378</v>
      </c>
      <c r="N43" s="23">
        <f t="shared" si="16"/>
        <v>13.023087254045066</v>
      </c>
      <c r="O43" s="24">
        <f t="shared" si="17"/>
        <v>21.599266665245477</v>
      </c>
      <c r="P43" s="24">
        <f t="shared" si="18"/>
        <v>65.377646080709468</v>
      </c>
      <c r="Q43" t="s">
        <v>41</v>
      </c>
      <c r="R43" t="s">
        <v>66</v>
      </c>
      <c r="S43" s="48" t="s">
        <v>493</v>
      </c>
      <c r="T43" s="35">
        <v>100</v>
      </c>
      <c r="U43" s="35">
        <f t="shared" si="19"/>
        <v>67.21311475409837</v>
      </c>
      <c r="V43" s="35">
        <f t="shared" si="20"/>
        <v>69.325153374233125</v>
      </c>
      <c r="W43" s="35">
        <f t="shared" si="21"/>
        <v>60.784313725490193</v>
      </c>
      <c r="X43" s="35">
        <f t="shared" si="22"/>
        <v>69.890532900276682</v>
      </c>
      <c r="Y43" s="35">
        <f t="shared" si="23"/>
        <v>72.00257152041145</v>
      </c>
      <c r="Z43" s="35">
        <f t="shared" si="24"/>
        <v>63.461731871668512</v>
      </c>
      <c r="AA43" s="35">
        <f t="shared" si="25"/>
        <v>-2.6774181461783115</v>
      </c>
      <c r="AB43" s="35">
        <f t="shared" si="26"/>
        <v>-2.6774181461783257</v>
      </c>
      <c r="AC43" s="35">
        <f t="shared" si="27"/>
        <v>-2.6774181461783186</v>
      </c>
      <c r="AF43">
        <v>1.79</v>
      </c>
      <c r="AG43">
        <v>2.13</v>
      </c>
      <c r="AJ43" t="s">
        <v>319</v>
      </c>
    </row>
    <row r="44" spans="1:36" ht="15" x14ac:dyDescent="0.25">
      <c r="A44">
        <v>3.05</v>
      </c>
      <c r="B44">
        <v>3.26</v>
      </c>
      <c r="C44">
        <v>2.5499999999999998</v>
      </c>
      <c r="D44" s="20">
        <f t="shared" si="3"/>
        <v>2.6774181461783231E-2</v>
      </c>
      <c r="E44" s="17">
        <f>IF(OR($A44="",$B44="",$C44=""),"",A44*'MPTO_working_3-way'!$I43)</f>
        <v>3.1316612534584385</v>
      </c>
      <c r="F44" s="21">
        <f>IF(OR($A44="",$B44="",$C44=""),"",B44*'MPTO_working_3-way'!$I43)</f>
        <v>3.347283831565413</v>
      </c>
      <c r="G44" s="22">
        <f>IF(OR($A44="",$B44="",$C44=""),"",C44*'MPTO_working_3-way'!$I43)</f>
        <v>2.618274162727547</v>
      </c>
      <c r="H44" s="17">
        <f>IF(OR($A44="",$B44="",$C44=""),"",'MPTO_working_3-way'!E43)</f>
        <v>3.1353454121264703</v>
      </c>
      <c r="I44" s="21">
        <f>IF(OR($A44="",$B44="",$C44=""),"",'MPTO_working_3-way'!F43)</f>
        <v>3.3576907032641539</v>
      </c>
      <c r="J44" s="22">
        <f>IF(OR($A44="",$B44="",$C44=""),"",'MPTO_working_3-way'!G43)</f>
        <v>2.609384514316393</v>
      </c>
      <c r="K44" s="17">
        <f>IF(OR($A44="",$B44="",$C44=""),"",'OddsRatio_working_3-way'!H43)</f>
        <v>3.1339467183885885</v>
      </c>
      <c r="L44" s="21">
        <f>IF(OR($A44="",$B44="",$C44=""),"",'OddsRatio_working_3-way'!I43)</f>
        <v>3.3525461383210775</v>
      </c>
      <c r="M44" s="22">
        <f>IF(OR($A44="",$B44="",$C44=""),"",'OddsRatio_working_3-way'!J43)</f>
        <v>2.6134719090255181</v>
      </c>
      <c r="N44" s="23">
        <f t="shared" si="16"/>
        <v>31.931933854456755</v>
      </c>
      <c r="O44" s="24">
        <f t="shared" si="17"/>
        <v>29.874968790212613</v>
      </c>
      <c r="P44" s="24">
        <f t="shared" si="18"/>
        <v>38.193097355330629</v>
      </c>
      <c r="Q44" t="s">
        <v>45</v>
      </c>
      <c r="R44" t="s">
        <v>68</v>
      </c>
      <c r="S44" s="48" t="s">
        <v>493</v>
      </c>
      <c r="T44" s="35">
        <v>100</v>
      </c>
      <c r="U44" s="35">
        <f t="shared" si="19"/>
        <v>52.830188679245275</v>
      </c>
      <c r="V44" s="35">
        <f t="shared" si="20"/>
        <v>69.418960244648318</v>
      </c>
      <c r="W44" s="35">
        <f t="shared" si="21"/>
        <v>75</v>
      </c>
      <c r="X44" s="35">
        <f t="shared" si="22"/>
        <v>55.581039755351682</v>
      </c>
      <c r="Y44" s="35">
        <f t="shared" si="23"/>
        <v>72.169811320754704</v>
      </c>
      <c r="Z44" s="35">
        <f t="shared" si="24"/>
        <v>77.7508510761064</v>
      </c>
      <c r="AA44" s="35">
        <f t="shared" si="25"/>
        <v>-2.7508510761064073</v>
      </c>
      <c r="AB44" s="35">
        <f t="shared" si="26"/>
        <v>-2.750851076106386</v>
      </c>
      <c r="AC44" s="35">
        <f t="shared" si="27"/>
        <v>-2.7508510761064002</v>
      </c>
      <c r="AF44">
        <v>2.1</v>
      </c>
      <c r="AG44">
        <v>1.79</v>
      </c>
      <c r="AJ44" t="s">
        <v>311</v>
      </c>
    </row>
    <row r="45" spans="1:36" ht="15" x14ac:dyDescent="0.25">
      <c r="A45">
        <v>2.12</v>
      </c>
      <c r="B45">
        <v>3.27</v>
      </c>
      <c r="C45">
        <v>4</v>
      </c>
      <c r="D45" s="20">
        <f t="shared" si="3"/>
        <v>2.7508510761063976E-2</v>
      </c>
      <c r="E45" s="17">
        <f>IF(OR($A45="",$B45="",$C45=""),"",A45*'MPTO_working_3-way'!$I44)</f>
        <v>2.1783180428134559</v>
      </c>
      <c r="F45" s="21">
        <f>IF(OR($A45="",$B45="",$C45=""),"",B45*'MPTO_working_3-way'!$I44)</f>
        <v>3.3599528301886794</v>
      </c>
      <c r="G45" s="22">
        <f>IF(OR($A45="",$B45="",$C45=""),"",C45*'MPTO_working_3-way'!$I44)</f>
        <v>4.1100340430442559</v>
      </c>
      <c r="H45" s="17">
        <f>IF(OR($A45="",$B45="",$C45=""),"",'MPTO_working_3-way'!E44)</f>
        <v>2.1620284220265509</v>
      </c>
      <c r="I45" s="21">
        <f>IF(OR($A45="",$B45="",$C45=""),"",'MPTO_working_3-way'!F44)</f>
        <v>3.3710793769147234</v>
      </c>
      <c r="J45" s="22">
        <f>IF(OR($A45="",$B45="",$C45=""),"",'MPTO_working_3-way'!G44)</f>
        <v>4.1522980473585429</v>
      </c>
      <c r="K45" s="17">
        <f>IF(OR($A45="",$B45="",$C45=""),"",'OddsRatio_working_3-way'!H44)</f>
        <v>2.1688100639150032</v>
      </c>
      <c r="L45" s="21">
        <f>IF(OR($A45="",$B45="",$C45=""),"",'OddsRatio_working_3-way'!I44)</f>
        <v>3.3689275402563013</v>
      </c>
      <c r="M45" s="22">
        <f>IF(OR($A45="",$B45="",$C45=""),"",'OddsRatio_working_3-way'!J44)</f>
        <v>4.1307412426294725</v>
      </c>
      <c r="N45" s="23">
        <f t="shared" si="16"/>
        <v>45.906978703092747</v>
      </c>
      <c r="O45" s="24">
        <f t="shared" si="17"/>
        <v>29.762322584268087</v>
      </c>
      <c r="P45" s="24">
        <f t="shared" si="18"/>
        <v>24.330698712639158</v>
      </c>
      <c r="Q45" t="s">
        <v>71</v>
      </c>
      <c r="R45" t="s">
        <v>78</v>
      </c>
      <c r="S45" s="48" t="s">
        <v>493</v>
      </c>
      <c r="T45" s="35">
        <v>100</v>
      </c>
      <c r="U45" s="35">
        <f t="shared" si="19"/>
        <v>57.627118644067799</v>
      </c>
      <c r="V45" s="35">
        <f t="shared" si="20"/>
        <v>70.414201183431956</v>
      </c>
      <c r="W45" s="35">
        <f t="shared" si="21"/>
        <v>69.135802469135797</v>
      </c>
      <c r="X45" s="35">
        <f t="shared" si="22"/>
        <v>60.449996347432247</v>
      </c>
      <c r="Y45" s="35">
        <f t="shared" si="23"/>
        <v>73.237078886796397</v>
      </c>
      <c r="Z45" s="35">
        <f t="shared" si="24"/>
        <v>71.958680172500252</v>
      </c>
      <c r="AA45" s="35">
        <f t="shared" si="25"/>
        <v>-2.8228777033644477</v>
      </c>
      <c r="AB45" s="35">
        <f t="shared" si="26"/>
        <v>-2.8228777033644405</v>
      </c>
      <c r="AC45" s="35">
        <f t="shared" si="27"/>
        <v>-2.8228777033644548</v>
      </c>
      <c r="AF45">
        <v>2.33</v>
      </c>
      <c r="AG45">
        <v>1.65</v>
      </c>
      <c r="AJ45" t="s">
        <v>311</v>
      </c>
    </row>
    <row r="46" spans="1:36" ht="15" x14ac:dyDescent="0.25">
      <c r="A46">
        <v>2.36</v>
      </c>
      <c r="B46">
        <v>3.38</v>
      </c>
      <c r="C46">
        <v>3.24</v>
      </c>
      <c r="D46" s="20">
        <f t="shared" si="3"/>
        <v>2.8228777033644459E-2</v>
      </c>
      <c r="E46" s="17">
        <f>IF(OR($A46="",$B46="",$C46=""),"",A46*'MPTO_working_3-way'!$I45)</f>
        <v>2.4266199137994007</v>
      </c>
      <c r="F46" s="21">
        <f>IF(OR($A46="",$B46="",$C46=""),"",B46*'MPTO_working_3-way'!$I45)</f>
        <v>3.4754132663737183</v>
      </c>
      <c r="G46" s="22">
        <f>IF(OR($A46="",$B46="",$C46=""),"",C46*'MPTO_working_3-way'!$I45)</f>
        <v>3.3314612375890085</v>
      </c>
      <c r="H46" s="17">
        <f>IF(OR($A46="",$B46="",$C46=""),"",'MPTO_working_3-way'!E45)</f>
        <v>2.4135978945606826</v>
      </c>
      <c r="I46" s="21">
        <f>IF(OR($A46="",$B46="",$C46=""),"",'MPTO_working_3-way'!F45)</f>
        <v>3.4910301980690184</v>
      </c>
      <c r="J46" s="22">
        <f>IF(OR($A46="",$B46="",$C46=""),"",'MPTO_working_3-way'!G45)</f>
        <v>3.3418842910461146</v>
      </c>
      <c r="K46" s="17">
        <f>IF(OR($A46="",$B46="",$C46=""),"",'OddsRatio_working_3-way'!H45)</f>
        <v>2.419295249053699</v>
      </c>
      <c r="L46" s="21">
        <f>IF(OR($A46="",$B46="",$C46=""),"",'OddsRatio_working_3-way'!I45)</f>
        <v>3.4837666858439738</v>
      </c>
      <c r="M46" s="22">
        <f>IF(OR($A46="",$B46="",$C46=""),"",'OddsRatio_working_3-way'!J45)</f>
        <v>3.3376627631472702</v>
      </c>
      <c r="N46" s="23">
        <f t="shared" si="16"/>
        <v>41.209585164669768</v>
      </c>
      <c r="O46" s="24">
        <f t="shared" si="17"/>
        <v>28.773556505509063</v>
      </c>
      <c r="P46" s="24">
        <f t="shared" si="18"/>
        <v>30.016858329821179</v>
      </c>
      <c r="Q46" t="s">
        <v>48</v>
      </c>
      <c r="R46" t="s">
        <v>47</v>
      </c>
      <c r="S46" s="48" t="s">
        <v>493</v>
      </c>
      <c r="T46" s="35">
        <v>100</v>
      </c>
      <c r="U46" s="35">
        <f t="shared" si="19"/>
        <v>60.474308300395251</v>
      </c>
      <c r="V46" s="35">
        <f t="shared" si="20"/>
        <v>69.696969696969703</v>
      </c>
      <c r="W46" s="35">
        <f t="shared" si="21"/>
        <v>67.21311475409837</v>
      </c>
      <c r="X46" s="35">
        <f t="shared" si="22"/>
        <v>63.089915548931955</v>
      </c>
      <c r="Y46" s="35">
        <f t="shared" si="23"/>
        <v>72.312576945506393</v>
      </c>
      <c r="Z46" s="35">
        <f t="shared" si="24"/>
        <v>69.828722002635061</v>
      </c>
      <c r="AA46" s="35">
        <f t="shared" si="25"/>
        <v>-2.6156072485367048</v>
      </c>
      <c r="AB46" s="35">
        <f t="shared" si="26"/>
        <v>-2.6156072485366906</v>
      </c>
      <c r="AC46" s="35">
        <f t="shared" si="27"/>
        <v>-2.6156072485366906</v>
      </c>
      <c r="AF46">
        <v>2.09</v>
      </c>
      <c r="AG46">
        <v>1.81</v>
      </c>
      <c r="AJ46" t="s">
        <v>311</v>
      </c>
    </row>
    <row r="47" spans="1:36" ht="15" x14ac:dyDescent="0.25">
      <c r="A47">
        <v>2.5299999999999998</v>
      </c>
      <c r="B47">
        <v>3.3</v>
      </c>
      <c r="C47">
        <v>3.05</v>
      </c>
      <c r="D47" s="20">
        <f t="shared" si="3"/>
        <v>2.6156072485366888E-2</v>
      </c>
      <c r="E47" s="17">
        <f>IF(OR($A47="",$B47="",$C47=""),"",A47*'MPTO_working_3-way'!$I46)</f>
        <v>2.596174863387978</v>
      </c>
      <c r="F47" s="21">
        <f>IF(OR($A47="",$B47="",$C47=""),"",B47*'MPTO_working_3-way'!$I46)</f>
        <v>3.3863150392017105</v>
      </c>
      <c r="G47" s="22">
        <f>IF(OR($A47="",$B47="",$C47=""),"",C47*'MPTO_working_3-way'!$I46)</f>
        <v>3.1297760210803687</v>
      </c>
      <c r="H47" s="17">
        <f>IF(OR($A47="",$B47="",$C47=""),"",'MPTO_working_3-way'!E46)</f>
        <v>2.5870662519324257</v>
      </c>
      <c r="I47" s="21">
        <f>IF(OR($A47="",$B47="",$C47=""),"",'MPTO_working_3-way'!F46)</f>
        <v>3.3977592406859265</v>
      </c>
      <c r="J47" s="22">
        <f>IF(OR($A47="",$B47="",$C47=""),"",'MPTO_working_3-way'!G46)</f>
        <v>3.133321302082158</v>
      </c>
      <c r="K47" s="17">
        <f>IF(OR($A47="",$B47="",$C47=""),"",'OddsRatio_working_3-way'!H46)</f>
        <v>2.591242538911553</v>
      </c>
      <c r="L47" s="21">
        <f>IF(OR($A47="",$B47="",$C47=""),"",'OddsRatio_working_3-way'!I46)</f>
        <v>3.3920639473833809</v>
      </c>
      <c r="M47" s="22">
        <f>IF(OR($A47="",$B47="",$C47=""),"",'OddsRatio_working_3-way'!J46)</f>
        <v>3.1320569965808391</v>
      </c>
      <c r="N47" s="23">
        <f t="shared" si="16"/>
        <v>38.51820669332772</v>
      </c>
      <c r="O47" s="24">
        <f t="shared" si="17"/>
        <v>29.530625131551254</v>
      </c>
      <c r="P47" s="24">
        <f t="shared" si="18"/>
        <v>31.95116817512103</v>
      </c>
      <c r="Q47" t="s">
        <v>323</v>
      </c>
      <c r="R47" t="s">
        <v>44</v>
      </c>
      <c r="S47" s="48" t="s">
        <v>493</v>
      </c>
      <c r="T47" s="35">
        <v>100</v>
      </c>
      <c r="U47" s="35">
        <f t="shared" si="19"/>
        <v>40.119760479041922</v>
      </c>
      <c r="V47" s="35">
        <f t="shared" si="20"/>
        <v>75.490196078431367</v>
      </c>
      <c r="W47" s="35">
        <f t="shared" si="21"/>
        <v>81.412639405204473</v>
      </c>
      <c r="X47" s="35">
        <f t="shared" si="22"/>
        <v>43.097164516364167</v>
      </c>
      <c r="Y47" s="35">
        <f t="shared" si="23"/>
        <v>78.467600115753626</v>
      </c>
      <c r="Z47" s="35">
        <f t="shared" si="24"/>
        <v>84.390043442526718</v>
      </c>
      <c r="AA47" s="35">
        <f t="shared" si="25"/>
        <v>-2.9774040373222448</v>
      </c>
      <c r="AB47" s="35">
        <f t="shared" si="26"/>
        <v>-2.977404037322259</v>
      </c>
      <c r="AC47" s="35">
        <f t="shared" si="27"/>
        <v>-2.9774040373222448</v>
      </c>
      <c r="AF47">
        <v>2.2999999999999998</v>
      </c>
      <c r="AG47">
        <v>1.67</v>
      </c>
      <c r="AJ47" t="s">
        <v>311</v>
      </c>
    </row>
    <row r="48" spans="1:36" ht="15" x14ac:dyDescent="0.25">
      <c r="A48">
        <v>1.67</v>
      </c>
      <c r="B48">
        <v>4.08</v>
      </c>
      <c r="C48">
        <v>5.38</v>
      </c>
      <c r="D48" s="20">
        <f t="shared" si="3"/>
        <v>2.977404037322251E-2</v>
      </c>
      <c r="E48" s="17">
        <f>IF(OR($A48="",$B48="",$C48=""),"",A48*'MPTO_working_3-way'!$I47)</f>
        <v>1.7197226474232816</v>
      </c>
      <c r="F48" s="21">
        <f>IF(OR($A48="",$B48="",$C48=""),"",B48*'MPTO_working_3-way'!$I47)</f>
        <v>4.2014780847227478</v>
      </c>
      <c r="G48" s="22">
        <f>IF(OR($A48="",$B48="",$C48=""),"",C48*'MPTO_working_3-way'!$I47)</f>
        <v>5.5401843372079371</v>
      </c>
      <c r="H48" s="17">
        <f>IF(OR($A48="",$B48="",$C48=""),"",'MPTO_working_3-way'!E47)</f>
        <v>1.6981454288100599</v>
      </c>
      <c r="I48" s="21">
        <f>IF(OR($A48="",$B48="",$C48=""),"",'MPTO_working_3-way'!F47)</f>
        <v>4.2521823214332111</v>
      </c>
      <c r="J48" s="22">
        <f>IF(OR($A48="",$B48="",$C48=""),"",'MPTO_working_3-way'!G47)</f>
        <v>5.6834674910312319</v>
      </c>
      <c r="K48" s="17">
        <f>IF(OR($A48="",$B48="",$C48=""),"",'OddsRatio_working_3-way'!H47)</f>
        <v>1.7057443442079439</v>
      </c>
      <c r="L48" s="21">
        <f>IF(OR($A48="",$B48="",$C48=""),"",'OddsRatio_working_3-way'!I47)</f>
        <v>4.2443172838215943</v>
      </c>
      <c r="M48" s="22">
        <f>IF(OR($A48="",$B48="",$C48=""),"",'OddsRatio_working_3-way'!J47)</f>
        <v>5.6136719815384986</v>
      </c>
      <c r="N48" s="23">
        <f t="shared" si="16"/>
        <v>58.148911482809964</v>
      </c>
      <c r="O48" s="24">
        <f t="shared" si="17"/>
        <v>23.801147592228585</v>
      </c>
      <c r="P48" s="24">
        <f t="shared" si="18"/>
        <v>18.049940924961454</v>
      </c>
      <c r="Q48" t="s">
        <v>99</v>
      </c>
      <c r="R48" t="s">
        <v>43</v>
      </c>
      <c r="S48" s="48" t="s">
        <v>493</v>
      </c>
      <c r="T48" s="35">
        <v>100</v>
      </c>
      <c r="U48" s="35">
        <f t="shared" si="19"/>
        <v>80.6949806949807</v>
      </c>
      <c r="V48" s="35">
        <f t="shared" si="20"/>
        <v>72.899728997289984</v>
      </c>
      <c r="W48" s="35">
        <f t="shared" si="21"/>
        <v>43.181818181818187</v>
      </c>
      <c r="X48" s="35">
        <f t="shared" si="22"/>
        <v>83.918452820891858</v>
      </c>
      <c r="Y48" s="35">
        <f t="shared" si="23"/>
        <v>76.123201123201127</v>
      </c>
      <c r="Z48" s="35">
        <f t="shared" si="24"/>
        <v>46.405290307729338</v>
      </c>
      <c r="AA48" s="35">
        <f t="shared" si="25"/>
        <v>-3.2234721259111581</v>
      </c>
      <c r="AB48" s="35">
        <f t="shared" si="26"/>
        <v>-3.2234721259111438</v>
      </c>
      <c r="AC48" s="35">
        <f t="shared" si="27"/>
        <v>-3.223472125911151</v>
      </c>
      <c r="AF48">
        <v>1.85</v>
      </c>
      <c r="AG48">
        <v>2.0499999999999998</v>
      </c>
      <c r="AJ48" t="s">
        <v>311</v>
      </c>
    </row>
    <row r="49" spans="1:36" ht="15" x14ac:dyDescent="0.25">
      <c r="A49">
        <v>5.18</v>
      </c>
      <c r="B49">
        <v>3.69</v>
      </c>
      <c r="C49">
        <v>1.76</v>
      </c>
      <c r="D49" s="20">
        <f t="shared" si="3"/>
        <v>3.2234721259111643E-2</v>
      </c>
      <c r="E49" s="17">
        <f>IF(OR($A49="",$B49="",$C49=""),"",A49*'MPTO_working_3-way'!$I48)</f>
        <v>5.3469758561221976</v>
      </c>
      <c r="F49" s="21">
        <f>IF(OR($A49="",$B49="",$C49=""),"",B49*'MPTO_working_3-way'!$I48)</f>
        <v>3.8089461214461218</v>
      </c>
      <c r="G49" s="22">
        <f>IF(OR($A49="",$B49="",$C49=""),"",C49*'MPTO_working_3-way'!$I48)</f>
        <v>1.8167331094160366</v>
      </c>
      <c r="H49" s="17">
        <f>IF(OR($A49="",$B49="",$C49=""),"",'MPTO_working_3-way'!E48)</f>
        <v>5.485304469989118</v>
      </c>
      <c r="I49" s="21">
        <f>IF(OR($A49="",$B49="",$C49=""),"",'MPTO_working_3-way'!F48)</f>
        <v>3.842343970865445</v>
      </c>
      <c r="J49" s="22">
        <f>IF(OR($A49="",$B49="",$C49=""),"",'MPTO_working_3-way'!G48)</f>
        <v>1.7939249807388054</v>
      </c>
      <c r="K49" s="17">
        <f>IF(OR($A49="",$B49="",$C49=""),"",'OddsRatio_working_3-way'!H48)</f>
        <v>5.4129090266294266</v>
      </c>
      <c r="L49" s="21">
        <f>IF(OR($A49="",$B49="",$C49=""),"",'OddsRatio_working_3-way'!I48)</f>
        <v>3.8398864310127174</v>
      </c>
      <c r="M49" s="22">
        <f>IF(OR($A49="",$B49="",$C49=""),"",'OddsRatio_working_3-way'!J48)</f>
        <v>1.8023470957508052</v>
      </c>
      <c r="N49" s="23">
        <f t="shared" si="16"/>
        <v>18.70216037828218</v>
      </c>
      <c r="O49" s="24">
        <f t="shared" si="17"/>
        <v>26.253981235637312</v>
      </c>
      <c r="P49" s="24">
        <f t="shared" si="18"/>
        <v>55.043858386080494</v>
      </c>
      <c r="Q49" t="s">
        <v>73</v>
      </c>
      <c r="R49" t="s">
        <v>40</v>
      </c>
      <c r="S49" s="48" t="s">
        <v>493</v>
      </c>
      <c r="T49" s="35">
        <v>100</v>
      </c>
      <c r="U49" s="35">
        <f t="shared" si="19"/>
        <v>60.317460317460316</v>
      </c>
      <c r="V49" s="35">
        <f t="shared" si="20"/>
        <v>67.845659163987136</v>
      </c>
      <c r="W49" s="35">
        <f t="shared" si="21"/>
        <v>69.135802469135797</v>
      </c>
      <c r="X49" s="35">
        <f t="shared" si="22"/>
        <v>63.018538366877053</v>
      </c>
      <c r="Y49" s="35">
        <f t="shared" si="23"/>
        <v>70.546737213403873</v>
      </c>
      <c r="Z49" s="35">
        <f t="shared" si="24"/>
        <v>71.836880518552547</v>
      </c>
      <c r="AA49" s="35">
        <f t="shared" si="25"/>
        <v>-2.7010780494167363</v>
      </c>
      <c r="AB49" s="35">
        <f t="shared" si="26"/>
        <v>-2.7010780494167363</v>
      </c>
      <c r="AC49" s="35">
        <f t="shared" si="27"/>
        <v>-2.7010780494167506</v>
      </c>
      <c r="AF49">
        <v>2.0299999999999998</v>
      </c>
      <c r="AG49">
        <v>1.86</v>
      </c>
      <c r="AJ49" t="s">
        <v>311</v>
      </c>
    </row>
    <row r="50" spans="1:36" ht="15" x14ac:dyDescent="0.25">
      <c r="A50">
        <v>2.52</v>
      </c>
      <c r="B50">
        <v>3.11</v>
      </c>
      <c r="C50">
        <v>3.24</v>
      </c>
      <c r="D50" s="20">
        <f t="shared" si="3"/>
        <v>2.7010780494167497E-2</v>
      </c>
      <c r="E50" s="17">
        <f>IF(OR($A50="",$B50="",$C50=""),"",A50*'MPTO_working_3-way'!$I49)</f>
        <v>2.5880671668453021</v>
      </c>
      <c r="F50" s="21">
        <f>IF(OR($A50="",$B50="",$C50=""),"",B50*'MPTO_working_3-way'!$I49)</f>
        <v>3.1940035273368608</v>
      </c>
      <c r="G50" s="22">
        <f>IF(OR($A50="",$B50="",$C50=""),"",C50*'MPTO_working_3-way'!$I49)</f>
        <v>3.327514928801103</v>
      </c>
      <c r="H50" s="17">
        <f>IF(OR($A50="",$B50="",$C50=""),"",'MPTO_working_3-way'!E49)</f>
        <v>2.5785038164962324</v>
      </c>
      <c r="I50" s="21">
        <f>IF(OR($A50="",$B50="",$C50=""),"",'MPTO_working_3-way'!F49)</f>
        <v>3.1995923477503525</v>
      </c>
      <c r="J50" s="22">
        <f>IF(OR($A50="",$B50="",$C50=""),"",'MPTO_working_3-way'!G49)</f>
        <v>3.337356162309479</v>
      </c>
      <c r="K50" s="17">
        <f>IF(OR($A50="",$B50="",$C50=""),"",'OddsRatio_working_3-way'!H49)</f>
        <v>2.582856059689278</v>
      </c>
      <c r="L50" s="21">
        <f>IF(OR($A50="",$B50="",$C50=""),"",'OddsRatio_working_3-way'!I49)</f>
        <v>3.1972541354897208</v>
      </c>
      <c r="M50" s="22">
        <f>IF(OR($A50="",$B50="",$C50=""),"",'OddsRatio_working_3-way'!J49)</f>
        <v>3.3326299826999892</v>
      </c>
      <c r="N50" s="23">
        <f t="shared" si="16"/>
        <v>38.638873550524565</v>
      </c>
      <c r="O50" s="24">
        <f t="shared" si="17"/>
        <v>31.308669243511872</v>
      </c>
      <c r="P50" s="24">
        <f t="shared" si="18"/>
        <v>30.052457205963552</v>
      </c>
      <c r="Q50" t="s">
        <v>215</v>
      </c>
      <c r="R50" t="s">
        <v>67</v>
      </c>
      <c r="S50" s="48" t="s">
        <v>493</v>
      </c>
      <c r="T50" s="35">
        <v>100</v>
      </c>
      <c r="U50" s="35">
        <f t="shared" si="19"/>
        <v>39.393939393939398</v>
      </c>
      <c r="V50" s="35">
        <f t="shared" si="20"/>
        <v>73.190348525469176</v>
      </c>
      <c r="W50" s="35">
        <f t="shared" si="21"/>
        <v>84.447900466562984</v>
      </c>
      <c r="X50" s="35">
        <f t="shared" si="22"/>
        <v>42.361751007967847</v>
      </c>
      <c r="Y50" s="35">
        <f t="shared" si="23"/>
        <v>76.158160139497625</v>
      </c>
      <c r="Z50" s="35">
        <f t="shared" si="24"/>
        <v>87.415712080591447</v>
      </c>
      <c r="AA50" s="35">
        <f t="shared" si="25"/>
        <v>-2.9678116140284487</v>
      </c>
      <c r="AB50" s="35">
        <f t="shared" si="26"/>
        <v>-2.9678116140284487</v>
      </c>
      <c r="AC50" s="35">
        <f t="shared" si="27"/>
        <v>-2.9678116140284629</v>
      </c>
      <c r="AF50">
        <v>2.5</v>
      </c>
      <c r="AG50">
        <v>1.58</v>
      </c>
      <c r="AJ50" t="s">
        <v>311</v>
      </c>
    </row>
    <row r="51" spans="1:36" ht="15" x14ac:dyDescent="0.25">
      <c r="A51">
        <v>1.65</v>
      </c>
      <c r="B51">
        <v>3.73</v>
      </c>
      <c r="C51">
        <v>6.43</v>
      </c>
      <c r="D51" s="20">
        <f t="shared" si="3"/>
        <v>2.9678116140284594E-2</v>
      </c>
      <c r="E51" s="17">
        <f>IF(OR($A51="",$B51="",$C51=""),"",A51*'MPTO_working_3-way'!$I50)</f>
        <v>1.6989688916314696</v>
      </c>
      <c r="F51" s="21">
        <f>IF(OR($A51="",$B51="",$C51=""),"",B51*'MPTO_working_3-way'!$I50)</f>
        <v>3.8406993732032615</v>
      </c>
      <c r="G51" s="22">
        <f>IF(OR($A51="",$B51="",$C51=""),"",C51*'MPTO_working_3-way'!$I50)</f>
        <v>6.6208302867820299</v>
      </c>
      <c r="H51" s="17">
        <f>IF(OR($A51="",$B51="",$C51=""),"",'MPTO_working_3-way'!E50)</f>
        <v>1.6773798100476796</v>
      </c>
      <c r="I51" s="21">
        <f>IF(OR($A51="",$B51="",$C51=""),"",'MPTO_working_3-way'!F50)</f>
        <v>3.8729095533426516</v>
      </c>
      <c r="J51" s="22">
        <f>IF(OR($A51="",$B51="",$C51=""),"",'MPTO_working_3-way'!G50)</f>
        <v>6.8667976552768852</v>
      </c>
      <c r="K51" s="17">
        <f>IF(OR($A51="",$B51="",$C51=""),"",'OddsRatio_working_3-way'!H50)</f>
        <v>1.6851959194054547</v>
      </c>
      <c r="L51" s="21">
        <f>IF(OR($A51="",$B51="",$C51=""),"",'OddsRatio_working_3-way'!I50)</f>
        <v>3.8778228615029082</v>
      </c>
      <c r="M51" s="22">
        <f>IF(OR($A51="",$B51="",$C51=""),"",'OddsRatio_working_3-way'!J50)</f>
        <v>6.7240212959563355</v>
      </c>
      <c r="N51" s="23">
        <f t="shared" si="16"/>
        <v>58.859229555388126</v>
      </c>
      <c r="O51" s="24">
        <f t="shared" si="17"/>
        <v>26.036924602249439</v>
      </c>
      <c r="P51" s="24">
        <f t="shared" si="18"/>
        <v>15.103845842362427</v>
      </c>
      <c r="Q51" t="s">
        <v>61</v>
      </c>
      <c r="R51" t="s">
        <v>70</v>
      </c>
      <c r="S51" s="48" t="s">
        <v>493</v>
      </c>
      <c r="T51" s="35">
        <v>100</v>
      </c>
      <c r="U51" s="35">
        <f t="shared" si="19"/>
        <v>38.271604938271601</v>
      </c>
      <c r="V51" s="35">
        <f t="shared" si="20"/>
        <v>74.093264248704671</v>
      </c>
      <c r="W51" s="35">
        <f t="shared" si="21"/>
        <v>84.639016897081419</v>
      </c>
      <c r="X51" s="35">
        <f t="shared" si="22"/>
        <v>41.267718854213932</v>
      </c>
      <c r="Y51" s="35">
        <f t="shared" si="23"/>
        <v>77.089378164646988</v>
      </c>
      <c r="Z51" s="35">
        <f t="shared" si="24"/>
        <v>87.635130813023736</v>
      </c>
      <c r="AA51" s="35">
        <f t="shared" si="25"/>
        <v>-2.9961139159423311</v>
      </c>
      <c r="AB51" s="35">
        <f t="shared" si="26"/>
        <v>-2.9961139159423169</v>
      </c>
      <c r="AC51" s="35">
        <f t="shared" si="27"/>
        <v>-2.9961139159423169</v>
      </c>
      <c r="AF51">
        <v>2.16</v>
      </c>
      <c r="AG51">
        <v>1.75</v>
      </c>
      <c r="AJ51" t="s">
        <v>311</v>
      </c>
    </row>
    <row r="52" spans="1:36" ht="15" x14ac:dyDescent="0.25">
      <c r="A52">
        <v>1.62</v>
      </c>
      <c r="B52">
        <v>3.86</v>
      </c>
      <c r="C52">
        <v>6.51</v>
      </c>
      <c r="D52" s="20">
        <f t="shared" si="3"/>
        <v>2.9961139159423222E-2</v>
      </c>
      <c r="E52" s="17">
        <f>IF(OR($A52="",$B52="",$C52=""),"",A52*'MPTO_working_3-way'!$I51)</f>
        <v>1.6685370454382658</v>
      </c>
      <c r="F52" s="21">
        <f>IF(OR($A52="",$B52="",$C52=""),"",B52*'MPTO_working_3-way'!$I51)</f>
        <v>3.9756499971553736</v>
      </c>
      <c r="G52" s="22">
        <f>IF(OR($A52="",$B52="",$C52=""),"",C52*'MPTO_working_3-way'!$I51)</f>
        <v>6.7050470159278452</v>
      </c>
      <c r="H52" s="17">
        <f>IF(OR($A52="",$B52="",$C52=""),"",'MPTO_working_3-way'!E51)</f>
        <v>1.6466410301672469</v>
      </c>
      <c r="I52" s="21">
        <f>IF(OR($A52="",$B52="",$C52=""),"",'MPTO_working_3-way'!F51)</f>
        <v>4.0147693548215306</v>
      </c>
      <c r="J52" s="22">
        <f>IF(OR($A52="",$B52="",$C52=""),"",'MPTO_working_3-way'!G51)</f>
        <v>6.9626835497423825</v>
      </c>
      <c r="K52" s="17">
        <f>IF(OR($A52="",$B52="",$C52=""),"",'OddsRatio_working_3-way'!H51)</f>
        <v>1.6544073080239667</v>
      </c>
      <c r="L52" s="21">
        <f>IF(OR($A52="",$B52="",$C52=""),"",'OddsRatio_working_3-way'!I51)</f>
        <v>4.0187175821750705</v>
      </c>
      <c r="M52" s="22">
        <f>IF(OR($A52="",$B52="",$C52=""),"",'OddsRatio_working_3-way'!J51)</f>
        <v>6.8157810761484745</v>
      </c>
      <c r="N52" s="23">
        <f t="shared" si="16"/>
        <v>59.932741843159697</v>
      </c>
      <c r="O52" s="24">
        <f t="shared" si="17"/>
        <v>25.153119633657699</v>
      </c>
      <c r="P52" s="24">
        <f t="shared" si="18"/>
        <v>14.914138523182599</v>
      </c>
      <c r="Q52" t="s">
        <v>106</v>
      </c>
      <c r="R52" t="s">
        <v>74</v>
      </c>
      <c r="S52" s="48" t="s">
        <v>493</v>
      </c>
      <c r="T52" s="35">
        <v>100</v>
      </c>
      <c r="U52" s="35">
        <f t="shared" si="19"/>
        <v>62.264150943396231</v>
      </c>
      <c r="V52" s="35">
        <f t="shared" si="20"/>
        <v>68.35443037974683</v>
      </c>
      <c r="W52" s="35">
        <f t="shared" si="21"/>
        <v>66.666666666666657</v>
      </c>
      <c r="X52" s="35">
        <f t="shared" si="22"/>
        <v>64.978902953586498</v>
      </c>
      <c r="Y52" s="35">
        <f t="shared" si="23"/>
        <v>71.069182389937112</v>
      </c>
      <c r="Z52" s="35">
        <f t="shared" si="24"/>
        <v>69.381418676856939</v>
      </c>
      <c r="AA52" s="35">
        <f t="shared" si="25"/>
        <v>-2.7147520101902671</v>
      </c>
      <c r="AB52" s="35">
        <f t="shared" si="26"/>
        <v>-2.7147520101902813</v>
      </c>
      <c r="AC52" s="35">
        <f t="shared" si="27"/>
        <v>-2.7147520101902813</v>
      </c>
      <c r="AF52">
        <v>2.19</v>
      </c>
      <c r="AG52">
        <v>1.74</v>
      </c>
      <c r="AJ52" t="s">
        <v>311</v>
      </c>
    </row>
    <row r="53" spans="1:36" ht="15" x14ac:dyDescent="0.25">
      <c r="A53">
        <v>2.65</v>
      </c>
      <c r="B53">
        <v>3.16</v>
      </c>
      <c r="C53">
        <v>3</v>
      </c>
      <c r="D53" s="20">
        <f t="shared" si="3"/>
        <v>2.7147520101902689E-2</v>
      </c>
      <c r="E53" s="17">
        <f>IF(OR($A53="",$B53="",$C53=""),"",A53*'MPTO_working_3-way'!$I52)</f>
        <v>2.7219409282700422</v>
      </c>
      <c r="F53" s="21">
        <f>IF(OR($A53="",$B53="",$C53=""),"",B53*'MPTO_working_3-way'!$I52)</f>
        <v>3.2457861635220127</v>
      </c>
      <c r="G53" s="22">
        <f>IF(OR($A53="",$B53="",$C53=""),"",C53*'MPTO_working_3-way'!$I52)</f>
        <v>3.0814425603057081</v>
      </c>
      <c r="H53" s="17">
        <f>IF(OR($A53="",$B53="",$C53=""),"",'MPTO_working_3-way'!E52)</f>
        <v>2.7151091577202968</v>
      </c>
      <c r="I53" s="21">
        <f>IF(OR($A53="",$B53="",$C53=""),"",'MPTO_working_3-way'!F52)</f>
        <v>3.2530214088397789</v>
      </c>
      <c r="J53" s="22">
        <f>IF(OR($A53="",$B53="",$C53=""),"",'MPTO_working_3-way'!G52)</f>
        <v>3.0837152209492635</v>
      </c>
      <c r="K53" s="17">
        <f>IF(OR($A53="",$B53="",$C53=""),"",'OddsRatio_working_3-way'!H52)</f>
        <v>2.7183175270555653</v>
      </c>
      <c r="L53" s="21">
        <f>IF(OR($A53="",$B53="",$C53=""),"",'OddsRatio_working_3-way'!I52)</f>
        <v>3.2494338536000131</v>
      </c>
      <c r="M53" s="22">
        <f>IF(OR($A53="",$B53="",$C53=""),"",'OddsRatio_working_3-way'!J52)</f>
        <v>3.0828091237037154</v>
      </c>
      <c r="N53" s="23">
        <f t="shared" si="16"/>
        <v>36.738490156564872</v>
      </c>
      <c r="O53" s="24">
        <f t="shared" si="17"/>
        <v>30.809176871802819</v>
      </c>
      <c r="P53" s="24">
        <f t="shared" si="18"/>
        <v>32.452332971632309</v>
      </c>
      <c r="Q53" t="s">
        <v>72</v>
      </c>
      <c r="R53" t="s">
        <v>46</v>
      </c>
      <c r="S53" s="48" t="s">
        <v>493</v>
      </c>
      <c r="T53" s="35">
        <v>100</v>
      </c>
      <c r="U53" s="35">
        <f t="shared" si="19"/>
        <v>61.832061068702288</v>
      </c>
      <c r="V53" s="35">
        <f t="shared" si="20"/>
        <v>70.674486803519059</v>
      </c>
      <c r="W53" s="35">
        <f t="shared" si="21"/>
        <v>63.099630996309962</v>
      </c>
      <c r="X53" s="35">
        <f t="shared" si="22"/>
        <v>66.225882200170972</v>
      </c>
      <c r="Y53" s="35">
        <f t="shared" si="23"/>
        <v>75.068307934987743</v>
      </c>
      <c r="Z53" s="35">
        <f t="shared" si="24"/>
        <v>67.493452127778639</v>
      </c>
      <c r="AA53" s="35">
        <f t="shared" si="25"/>
        <v>-4.3938211314686839</v>
      </c>
      <c r="AB53" s="35">
        <f t="shared" si="26"/>
        <v>-4.3938211314686839</v>
      </c>
      <c r="AC53" s="35">
        <f t="shared" si="27"/>
        <v>-4.3938211314686768</v>
      </c>
      <c r="AF53">
        <v>2.33</v>
      </c>
      <c r="AG53">
        <v>1.66</v>
      </c>
      <c r="AJ53" t="s">
        <v>311</v>
      </c>
    </row>
    <row r="54" spans="1:36" ht="15" x14ac:dyDescent="0.25">
      <c r="A54">
        <v>2.62</v>
      </c>
      <c r="B54">
        <v>3.41</v>
      </c>
      <c r="C54">
        <v>2.71</v>
      </c>
      <c r="D54" s="20">
        <f t="shared" si="3"/>
        <v>4.3938211314686892E-2</v>
      </c>
      <c r="E54" s="17">
        <f>IF(OR($A54="",$B54="",$C54=""),"",A54*'MPTO_working_3-way'!$I53)</f>
        <v>2.73511811364448</v>
      </c>
      <c r="F54" s="21">
        <f>IF(OR($A54="",$B54="",$C54=""),"",B54*'MPTO_working_3-way'!$I53)</f>
        <v>3.5598293005830826</v>
      </c>
      <c r="G54" s="22">
        <f>IF(OR($A54="",$B54="",$C54=""),"",C54*'MPTO_working_3-way'!$I53)</f>
        <v>2.8290725526628013</v>
      </c>
      <c r="H54" s="17">
        <f>IF(OR($A54="",$B54="",$C54=""),"",'MPTO_working_3-way'!E53)</f>
        <v>2.7245482864220691</v>
      </c>
      <c r="I54" s="21">
        <f>IF(OR($A54="",$B54="",$C54=""),"",'MPTO_working_3-way'!F53)</f>
        <v>3.5892587072391255</v>
      </c>
      <c r="J54" s="22">
        <f>IF(OR($A54="",$B54="",$C54=""),"",'MPTO_working_3-way'!G53)</f>
        <v>2.8220078945460587</v>
      </c>
      <c r="K54" s="17">
        <f>IF(OR($A54="",$B54="",$C54=""),"",'OddsRatio_working_3-way'!H53)</f>
        <v>2.7299218267211307</v>
      </c>
      <c r="L54" s="21">
        <f>IF(OR($A54="",$B54="",$C54=""),"",'OddsRatio_working_3-way'!I53)</f>
        <v>3.5735256804925468</v>
      </c>
      <c r="M54" s="22">
        <f>IF(OR($A54="",$B54="",$C54=""),"",'OddsRatio_working_3-way'!J53)</f>
        <v>2.8260285948723052</v>
      </c>
      <c r="N54" s="23">
        <f t="shared" si="16"/>
        <v>36.561492354256089</v>
      </c>
      <c r="O54" s="24">
        <f t="shared" si="17"/>
        <v>28.09123459476568</v>
      </c>
      <c r="P54" s="24">
        <f t="shared" si="18"/>
        <v>35.347273050978224</v>
      </c>
      <c r="Q54" t="s">
        <v>324</v>
      </c>
      <c r="R54" t="s">
        <v>225</v>
      </c>
      <c r="S54" s="48" t="s">
        <v>493</v>
      </c>
      <c r="T54" s="35">
        <v>100</v>
      </c>
      <c r="U54" s="35">
        <f t="shared" si="19"/>
        <v>63.898916967509031</v>
      </c>
      <c r="V54" s="35">
        <f t="shared" si="20"/>
        <v>69.418960244648318</v>
      </c>
      <c r="W54" s="35">
        <f t="shared" si="21"/>
        <v>62.264150943396231</v>
      </c>
      <c r="X54" s="35">
        <f t="shared" si="22"/>
        <v>68.316888811955451</v>
      </c>
      <c r="Y54" s="35">
        <f t="shared" si="23"/>
        <v>73.836932089094759</v>
      </c>
      <c r="Z54" s="35">
        <f t="shared" si="24"/>
        <v>66.682122787842658</v>
      </c>
      <c r="AA54" s="35">
        <f t="shared" si="25"/>
        <v>-4.41797184444642</v>
      </c>
      <c r="AB54" s="35">
        <f t="shared" si="26"/>
        <v>-4.4179718444464413</v>
      </c>
      <c r="AC54" s="35">
        <f t="shared" si="27"/>
        <v>-4.4179718444464271</v>
      </c>
      <c r="AF54">
        <v>2.06</v>
      </c>
      <c r="AG54">
        <v>1.78</v>
      </c>
      <c r="AJ54" t="s">
        <v>320</v>
      </c>
    </row>
    <row r="55" spans="1:36" ht="15" x14ac:dyDescent="0.25">
      <c r="A55">
        <v>2.77</v>
      </c>
      <c r="B55">
        <v>3.27</v>
      </c>
      <c r="C55">
        <v>2.65</v>
      </c>
      <c r="D55" s="20">
        <f t="shared" si="3"/>
        <v>4.4179718444464333E-2</v>
      </c>
      <c r="E55" s="17">
        <f>IF(OR($A55="",$B55="",$C55=""),"",A55*'MPTO_working_3-way'!$I54)</f>
        <v>2.8923778200911663</v>
      </c>
      <c r="F55" s="21">
        <f>IF(OR($A55="",$B55="",$C55=""),"",B55*'MPTO_working_3-way'!$I54)</f>
        <v>3.4144676793133986</v>
      </c>
      <c r="G55" s="22">
        <f>IF(OR($A55="",$B55="",$C55=""),"",C55*'MPTO_working_3-way'!$I54)</f>
        <v>2.7670762538778302</v>
      </c>
      <c r="H55" s="17">
        <f>IF(OR($A55="",$B55="",$C55=""),"",'MPTO_working_3-way'!E54)</f>
        <v>2.8878009274529814</v>
      </c>
      <c r="I55" s="21">
        <f>IF(OR($A55="",$B55="",$C55=""),"",'MPTO_working_3-way'!F54)</f>
        <v>3.4354365135118572</v>
      </c>
      <c r="J55" s="22">
        <f>IF(OR($A55="",$B55="",$C55=""),"",'MPTO_working_3-way'!G54)</f>
        <v>2.7576171623316679</v>
      </c>
      <c r="K55" s="17">
        <f>IF(OR($A55="",$B55="",$C55=""),"",'OddsRatio_working_3-way'!H54)</f>
        <v>2.8904548092067879</v>
      </c>
      <c r="L55" s="21">
        <f>IF(OR($A55="",$B55="",$C55=""),"",'OddsRatio_working_3-way'!I54)</f>
        <v>3.4244815914685933</v>
      </c>
      <c r="M55" s="22">
        <f>IF(OR($A55="",$B55="",$C55=""),"",'OddsRatio_working_3-way'!J54)</f>
        <v>2.7622883814639554</v>
      </c>
      <c r="N55" s="23">
        <f t="shared" si="16"/>
        <v>34.573629802225511</v>
      </c>
      <c r="O55" s="24">
        <f t="shared" si="17"/>
        <v>29.287142064882161</v>
      </c>
      <c r="P55" s="24">
        <f t="shared" si="18"/>
        <v>36.139228132892335</v>
      </c>
      <c r="Q55" t="s">
        <v>235</v>
      </c>
      <c r="R55" t="s">
        <v>228</v>
      </c>
      <c r="S55" s="48" t="s">
        <v>493</v>
      </c>
      <c r="T55" s="35">
        <v>100</v>
      </c>
      <c r="U55" s="35">
        <f t="shared" si="19"/>
        <v>61.832061068702288</v>
      </c>
      <c r="V55" s="35">
        <f t="shared" si="20"/>
        <v>69.696969696969703</v>
      </c>
      <c r="W55" s="35">
        <f t="shared" si="21"/>
        <v>64.157706093189958</v>
      </c>
      <c r="X55" s="35">
        <f t="shared" si="22"/>
        <v>66.145324209840339</v>
      </c>
      <c r="Y55" s="35">
        <f t="shared" si="23"/>
        <v>74.010232838107754</v>
      </c>
      <c r="Z55" s="35">
        <f t="shared" si="24"/>
        <v>68.47096923432801</v>
      </c>
      <c r="AA55" s="35">
        <f t="shared" si="25"/>
        <v>-4.3132631411380515</v>
      </c>
      <c r="AB55" s="35">
        <f t="shared" si="26"/>
        <v>-4.3132631411380515</v>
      </c>
      <c r="AC55" s="35">
        <f t="shared" si="27"/>
        <v>-4.3132631411380515</v>
      </c>
      <c r="AF55">
        <v>2.16</v>
      </c>
      <c r="AG55">
        <v>1.71</v>
      </c>
      <c r="AJ55" t="s">
        <v>320</v>
      </c>
    </row>
    <row r="56" spans="1:36" ht="15" x14ac:dyDescent="0.25">
      <c r="A56">
        <v>2.62</v>
      </c>
      <c r="B56">
        <v>3.3</v>
      </c>
      <c r="C56">
        <v>2.79</v>
      </c>
      <c r="D56" s="20">
        <f t="shared" si="3"/>
        <v>4.3132631411380462E-2</v>
      </c>
      <c r="E56" s="17">
        <f>IF(OR($A56="",$B56="",$C56=""),"",A56*'MPTO_working_3-way'!$I55)</f>
        <v>2.7330074942978171</v>
      </c>
      <c r="F56" s="21">
        <f>IF(OR($A56="",$B56="",$C56=""),"",B56*'MPTO_working_3-way'!$I55)</f>
        <v>3.4423376836575552</v>
      </c>
      <c r="G56" s="22">
        <f>IF(OR($A56="",$B56="",$C56=""),"",C56*'MPTO_working_3-way'!$I55)</f>
        <v>2.9103400416377516</v>
      </c>
      <c r="H56" s="17">
        <f>IF(OR($A56="",$B56="",$C56=""),"",'MPTO_working_3-way'!E55)</f>
        <v>2.7225564266188726</v>
      </c>
      <c r="I56" s="21">
        <f>IF(OR($A56="",$B56="",$C56=""),"",'MPTO_working_3-way'!F55)</f>
        <v>3.4643701403709324</v>
      </c>
      <c r="J56" s="22">
        <f>IF(OR($A56="",$B56="",$C56=""),"",'MPTO_working_3-way'!G55)</f>
        <v>2.9065931814950394</v>
      </c>
      <c r="K56" s="17">
        <f>IF(OR($A56="",$B56="",$C56=""),"",'OddsRatio_working_3-way'!H55)</f>
        <v>2.7276499155330796</v>
      </c>
      <c r="L56" s="21">
        <f>IF(OR($A56="",$B56="",$C56=""),"",'OddsRatio_working_3-way'!I55)</f>
        <v>3.4528362998309139</v>
      </c>
      <c r="M56" s="22">
        <f>IF(OR($A56="",$B56="",$C56=""),"",'OddsRatio_working_3-way'!J55)</f>
        <v>2.9089465116075379</v>
      </c>
      <c r="N56" s="23">
        <f t="shared" si="16"/>
        <v>36.58972769326148</v>
      </c>
      <c r="O56" s="24">
        <f t="shared" si="17"/>
        <v>29.050026229195481</v>
      </c>
      <c r="P56" s="24">
        <f t="shared" si="18"/>
        <v>34.360246077543039</v>
      </c>
      <c r="Q56" t="s">
        <v>42</v>
      </c>
      <c r="R56" t="s">
        <v>327</v>
      </c>
      <c r="S56" s="48" t="s">
        <v>493</v>
      </c>
      <c r="T56" s="35">
        <v>100</v>
      </c>
      <c r="U56" s="35">
        <f t="shared" si="19"/>
        <v>62.686567164179095</v>
      </c>
      <c r="V56" s="35">
        <f t="shared" si="20"/>
        <v>69.6048632218845</v>
      </c>
      <c r="W56" s="35">
        <f t="shared" si="21"/>
        <v>63.369963369963365</v>
      </c>
      <c r="X56" s="35">
        <f t="shared" si="22"/>
        <v>67.025173408152128</v>
      </c>
      <c r="Y56" s="35">
        <f t="shared" si="23"/>
        <v>73.943469465857532</v>
      </c>
      <c r="Z56" s="35">
        <f t="shared" si="24"/>
        <v>67.70856961393639</v>
      </c>
      <c r="AA56" s="35">
        <f t="shared" si="25"/>
        <v>-4.3386062439730324</v>
      </c>
      <c r="AB56" s="35">
        <f t="shared" si="26"/>
        <v>-4.3386062439730324</v>
      </c>
      <c r="AC56" s="35">
        <f t="shared" si="27"/>
        <v>-4.3386062439730253</v>
      </c>
      <c r="AF56">
        <v>2.19</v>
      </c>
      <c r="AG56">
        <v>1.69</v>
      </c>
      <c r="AJ56" t="s">
        <v>320</v>
      </c>
    </row>
    <row r="57" spans="1:36" ht="15" x14ac:dyDescent="0.25">
      <c r="A57">
        <v>2.68</v>
      </c>
      <c r="B57">
        <v>3.29</v>
      </c>
      <c r="C57">
        <v>2.73</v>
      </c>
      <c r="D57" s="20">
        <f t="shared" si="3"/>
        <v>4.33860624397302E-2</v>
      </c>
      <c r="E57" s="17">
        <f>IF(OR($A57="",$B57="",$C57=""),"",A57*'MPTO_working_3-way'!$I56)</f>
        <v>2.796274647338477</v>
      </c>
      <c r="F57" s="21">
        <f>IF(OR($A57="",$B57="",$C57=""),"",B57*'MPTO_working_3-way'!$I56)</f>
        <v>3.4327401454267124</v>
      </c>
      <c r="G57" s="22">
        <f>IF(OR($A57="",$B57="",$C57=""),"",C57*'MPTO_working_3-way'!$I56)</f>
        <v>2.8484439504604633</v>
      </c>
      <c r="H57" s="17">
        <f>IF(OR($A57="",$B57="",$C57=""),"",'MPTO_working_3-way'!E56)</f>
        <v>2.7880602404037935</v>
      </c>
      <c r="I57" s="21">
        <f>IF(OR($A57="",$B57="",$C57=""),"",'MPTO_working_3-way'!F56)</f>
        <v>3.4543585471241705</v>
      </c>
      <c r="J57" s="22">
        <f>IF(OR($A57="",$B57="",$C57=""),"",'MPTO_working_3-way'!G56)</f>
        <v>2.8422143658488737</v>
      </c>
      <c r="K57" s="17">
        <f>IF(OR($A57="",$B57="",$C57=""),"",'OddsRatio_working_3-way'!H56)</f>
        <v>2.7922466216728115</v>
      </c>
      <c r="L57" s="21">
        <f>IF(OR($A57="",$B57="",$C57=""),"",'OddsRatio_working_3-way'!I56)</f>
        <v>3.4430028354944868</v>
      </c>
      <c r="M57" s="22">
        <f>IF(OR($A57="",$B57="",$C57=""),"",'OddsRatio_working_3-way'!J56)</f>
        <v>2.845587294936883</v>
      </c>
      <c r="N57" s="23">
        <f t="shared" si="16"/>
        <v>35.761866272750083</v>
      </c>
      <c r="O57" s="24">
        <f t="shared" si="17"/>
        <v>29.131246690264501</v>
      </c>
      <c r="P57" s="24">
        <f t="shared" si="18"/>
        <v>35.106887036985427</v>
      </c>
      <c r="Q57" t="s">
        <v>223</v>
      </c>
      <c r="R57" t="s">
        <v>77</v>
      </c>
      <c r="S57" s="48" t="s">
        <v>493</v>
      </c>
      <c r="T57" s="35">
        <v>100</v>
      </c>
      <c r="U57" s="35">
        <f t="shared" si="19"/>
        <v>54.128440366972484</v>
      </c>
      <c r="V57" s="35">
        <f t="shared" si="20"/>
        <v>72.602739726027394</v>
      </c>
      <c r="W57" s="35">
        <f t="shared" si="21"/>
        <v>68.847352024922117</v>
      </c>
      <c r="X57" s="35">
        <f t="shared" si="22"/>
        <v>58.549908249050489</v>
      </c>
      <c r="Y57" s="35">
        <f t="shared" si="23"/>
        <v>77.024207608105399</v>
      </c>
      <c r="Z57" s="35">
        <f t="shared" si="24"/>
        <v>73.268819907000122</v>
      </c>
      <c r="AA57" s="35">
        <f t="shared" si="25"/>
        <v>-4.4214678820780051</v>
      </c>
      <c r="AB57" s="35">
        <f t="shared" si="26"/>
        <v>-4.4214678820780051</v>
      </c>
      <c r="AC57" s="35">
        <f t="shared" si="27"/>
        <v>-4.4214678820780051</v>
      </c>
      <c r="AF57">
        <v>2.17</v>
      </c>
      <c r="AG57">
        <v>1.7</v>
      </c>
      <c r="AJ57" t="s">
        <v>320</v>
      </c>
    </row>
    <row r="58" spans="1:36" ht="15" x14ac:dyDescent="0.25">
      <c r="A58">
        <v>2.1800000000000002</v>
      </c>
      <c r="B58">
        <v>3.65</v>
      </c>
      <c r="C58">
        <v>3.21</v>
      </c>
      <c r="D58" s="20">
        <f t="shared" si="3"/>
        <v>4.4214678820780007E-2</v>
      </c>
      <c r="E58" s="17">
        <f>IF(OR($A58="",$B58="",$C58=""),"",A58*'MPTO_working_3-way'!$I57)</f>
        <v>2.2763879998293004</v>
      </c>
      <c r="F58" s="21">
        <f>IF(OR($A58="",$B58="",$C58=""),"",B58*'MPTO_working_3-way'!$I57)</f>
        <v>3.8113835776958469</v>
      </c>
      <c r="G58" s="22">
        <f>IF(OR($A58="",$B58="",$C58=""),"",C58*'MPTO_working_3-way'!$I57)</f>
        <v>3.3519291190147036</v>
      </c>
      <c r="H58" s="17">
        <f>IF(OR($A58="",$B58="",$C58=""),"",'MPTO_working_3-way'!E57)</f>
        <v>2.2523670516637631</v>
      </c>
      <c r="I58" s="21">
        <f>IF(OR($A58="",$B58="",$C58=""),"",'MPTO_working_3-way'!F57)</f>
        <v>3.8575130877005561</v>
      </c>
      <c r="J58" s="22">
        <f>IF(OR($A58="",$B58="",$C58=""),"",'MPTO_working_3-way'!G57)</f>
        <v>3.3694055889475125</v>
      </c>
      <c r="K58" s="17">
        <f>IF(OR($A58="",$B58="",$C58=""),"",'OddsRatio_working_3-way'!H57)</f>
        <v>2.262395382943228</v>
      </c>
      <c r="L58" s="21">
        <f>IF(OR($A58="",$B58="",$C58=""),"",'OddsRatio_working_3-way'!I57)</f>
        <v>3.8350404786436898</v>
      </c>
      <c r="M58" s="22">
        <f>IF(OR($A58="",$B58="",$C58=""),"",'OddsRatio_working_3-way'!J57)</f>
        <v>3.3643167765292659</v>
      </c>
      <c r="N58" s="23">
        <f t="shared" si="16"/>
        <v>43.929242294151393</v>
      </c>
      <c r="O58" s="24">
        <f t="shared" si="17"/>
        <v>26.237191288013712</v>
      </c>
      <c r="P58" s="24">
        <f t="shared" si="18"/>
        <v>29.833566417834906</v>
      </c>
      <c r="Q58" t="s">
        <v>220</v>
      </c>
      <c r="R58" t="s">
        <v>214</v>
      </c>
      <c r="S58" s="48" t="s">
        <v>493</v>
      </c>
      <c r="T58" s="35">
        <v>100</v>
      </c>
      <c r="U58" s="35">
        <f t="shared" si="19"/>
        <v>65.870307167235495</v>
      </c>
      <c r="V58" s="35">
        <f t="shared" si="20"/>
        <v>68.152866242038215</v>
      </c>
      <c r="W58" s="35">
        <f t="shared" si="21"/>
        <v>61.538461538461533</v>
      </c>
      <c r="X58" s="35">
        <f t="shared" si="22"/>
        <v>70.308672219500238</v>
      </c>
      <c r="Y58" s="35">
        <f t="shared" si="23"/>
        <v>72.591231294302958</v>
      </c>
      <c r="Z58" s="35">
        <f t="shared" si="24"/>
        <v>65.976826590726276</v>
      </c>
      <c r="AA58" s="35">
        <f t="shared" si="25"/>
        <v>-4.4383650522647429</v>
      </c>
      <c r="AB58" s="35">
        <f t="shared" si="26"/>
        <v>-4.4383650522647429</v>
      </c>
      <c r="AC58" s="35">
        <f t="shared" si="27"/>
        <v>-4.4383650522647429</v>
      </c>
      <c r="AF58">
        <v>1.88</v>
      </c>
      <c r="AG58">
        <v>1.95</v>
      </c>
      <c r="AJ58" t="s">
        <v>320</v>
      </c>
    </row>
    <row r="59" spans="1:36" ht="15" x14ac:dyDescent="0.25">
      <c r="A59">
        <v>2.93</v>
      </c>
      <c r="B59">
        <v>3.14</v>
      </c>
      <c r="C59">
        <v>2.6</v>
      </c>
      <c r="D59" s="20">
        <f t="shared" si="3"/>
        <v>4.4383650522647367E-2</v>
      </c>
      <c r="E59" s="17">
        <f>IF(OR($A59="",$B59="",$C59=""),"",A59*'MPTO_working_3-way'!$I58)</f>
        <v>3.0600440960313571</v>
      </c>
      <c r="F59" s="21">
        <f>IF(OR($A59="",$B59="",$C59=""),"",B59*'MPTO_working_3-way'!$I58)</f>
        <v>3.2793646626411128</v>
      </c>
      <c r="G59" s="22">
        <f>IF(OR($A59="",$B59="",$C59=""),"",C59*'MPTO_working_3-way'!$I58)</f>
        <v>2.7153974913588832</v>
      </c>
      <c r="H59" s="17">
        <f>IF(OR($A59="",$B59="",$C59=""),"",'MPTO_working_3-way'!E58)</f>
        <v>3.0627648277957791</v>
      </c>
      <c r="I59" s="21">
        <f>IF(OR($A59="",$B59="",$C59=""),"",'MPTO_working_3-way'!F58)</f>
        <v>3.2929747727639822</v>
      </c>
      <c r="J59" s="22">
        <f>IF(OR($A59="",$B59="",$C59=""),"",'MPTO_working_3-way'!G58)</f>
        <v>2.7040120698204748</v>
      </c>
      <c r="K59" s="17">
        <f>IF(OR($A59="",$B59="",$C59=""),"",'OddsRatio_working_3-way'!H58)</f>
        <v>3.0618542269263904</v>
      </c>
      <c r="L59" s="21">
        <f>IF(OR($A59="",$B59="",$C59=""),"",'OddsRatio_working_3-way'!I58)</f>
        <v>3.2862010599080183</v>
      </c>
      <c r="M59" s="22">
        <f>IF(OR($A59="",$B59="",$C59=""),"",'OddsRatio_working_3-way'!J58)</f>
        <v>2.7093092036695463</v>
      </c>
      <c r="N59" s="23">
        <f t="shared" si="16"/>
        <v>32.679267638558656</v>
      </c>
      <c r="O59" s="24">
        <f t="shared" si="17"/>
        <v>30.493711522604102</v>
      </c>
      <c r="P59" s="24">
        <f t="shared" si="18"/>
        <v>36.827020838837257</v>
      </c>
      <c r="Q59" t="s">
        <v>238</v>
      </c>
      <c r="R59" t="s">
        <v>230</v>
      </c>
      <c r="S59" s="48" t="s">
        <v>493</v>
      </c>
      <c r="T59" s="35">
        <v>100</v>
      </c>
      <c r="U59" s="35">
        <f t="shared" si="19"/>
        <v>42.857142857142854</v>
      </c>
      <c r="V59" s="35">
        <f t="shared" si="20"/>
        <v>73.333333333333329</v>
      </c>
      <c r="W59" s="35">
        <f t="shared" si="21"/>
        <v>78.991596638655466</v>
      </c>
      <c r="X59" s="35">
        <f t="shared" si="22"/>
        <v>47.675070028011199</v>
      </c>
      <c r="Y59" s="35">
        <f t="shared" si="23"/>
        <v>78.151260504201687</v>
      </c>
      <c r="Z59" s="35">
        <f t="shared" si="24"/>
        <v>83.809523809523796</v>
      </c>
      <c r="AA59" s="35">
        <f t="shared" si="25"/>
        <v>-4.8179271708683444</v>
      </c>
      <c r="AB59" s="35">
        <f t="shared" si="26"/>
        <v>-4.8179271708683586</v>
      </c>
      <c r="AC59" s="35">
        <f t="shared" si="27"/>
        <v>-4.8179271708683302</v>
      </c>
      <c r="AF59">
        <v>2.0699999999999998</v>
      </c>
      <c r="AG59">
        <v>1.77</v>
      </c>
      <c r="AJ59" t="s">
        <v>320</v>
      </c>
    </row>
    <row r="60" spans="1:36" ht="15" x14ac:dyDescent="0.25">
      <c r="A60">
        <v>1.75</v>
      </c>
      <c r="B60">
        <v>3.75</v>
      </c>
      <c r="C60">
        <v>4.76</v>
      </c>
      <c r="D60" s="20">
        <f t="shared" si="3"/>
        <v>4.8179271708683302E-2</v>
      </c>
      <c r="E60" s="17">
        <f>IF(OR($A60="",$B60="",$C60=""),"",A60*'MPTO_working_3-way'!$I59)</f>
        <v>1.8343137254901958</v>
      </c>
      <c r="F60" s="21">
        <f>IF(OR($A60="",$B60="",$C60=""),"",B60*'MPTO_working_3-way'!$I59)</f>
        <v>3.9306722689075624</v>
      </c>
      <c r="G60" s="22">
        <f>IF(OR($A60="",$B60="",$C60=""),"",C60*'MPTO_working_3-way'!$I59)</f>
        <v>4.9893333333333327</v>
      </c>
      <c r="H60" s="17">
        <f>IF(OR($A60="",$B60="",$C60=""),"",'MPTO_working_3-way'!E59)</f>
        <v>1.8006052454606589</v>
      </c>
      <c r="I60" s="21">
        <f>IF(OR($A60="",$B60="",$C60=""),"",'MPTO_working_3-way'!F59)</f>
        <v>3.9903129657228007</v>
      </c>
      <c r="J60" s="22">
        <f>IF(OR($A60="",$B60="",$C60=""),"",'MPTO_working_3-way'!G59)</f>
        <v>5.1539942252165529</v>
      </c>
      <c r="K60" s="17">
        <f>IF(OR($A60="",$B60="",$C60=""),"",'OddsRatio_working_3-way'!H59)</f>
        <v>1.8126944949165271</v>
      </c>
      <c r="L60" s="21">
        <f>IF(OR($A60="",$B60="",$C60=""),"",'OddsRatio_working_3-way'!I59)</f>
        <v>3.9798798146939323</v>
      </c>
      <c r="M60" s="22">
        <f>IF(OR($A60="",$B60="",$C60=""),"",'OddsRatio_working_3-way'!J59)</f>
        <v>5.0743084011815212</v>
      </c>
      <c r="N60" s="23">
        <f t="shared" si="16"/>
        <v>54.516301443078575</v>
      </c>
      <c r="O60" s="24">
        <f t="shared" si="17"/>
        <v>25.440940673436668</v>
      </c>
      <c r="P60" s="24">
        <f t="shared" si="18"/>
        <v>20.042757883484768</v>
      </c>
      <c r="Q60" t="s">
        <v>332</v>
      </c>
      <c r="R60" t="s">
        <v>218</v>
      </c>
      <c r="S60" s="48" t="s">
        <v>493</v>
      </c>
      <c r="T60" s="35">
        <v>100</v>
      </c>
      <c r="U60" s="35">
        <f t="shared" si="19"/>
        <v>45.945945945945937</v>
      </c>
      <c r="V60" s="35">
        <f t="shared" si="20"/>
        <v>73.68421052631578</v>
      </c>
      <c r="W60" s="35">
        <f t="shared" si="21"/>
        <v>75.845410628019309</v>
      </c>
      <c r="X60" s="35">
        <f t="shared" si="22"/>
        <v>50.470378845664889</v>
      </c>
      <c r="Y60" s="35">
        <f t="shared" si="23"/>
        <v>78.208643426034726</v>
      </c>
      <c r="Z60" s="35">
        <f t="shared" si="24"/>
        <v>80.369843527738254</v>
      </c>
      <c r="AA60" s="35">
        <f t="shared" si="25"/>
        <v>-4.5244328997189527</v>
      </c>
      <c r="AB60" s="35">
        <f t="shared" si="26"/>
        <v>-4.5244328997189456</v>
      </c>
      <c r="AC60" s="35">
        <f t="shared" si="27"/>
        <v>-4.5244328997189456</v>
      </c>
      <c r="AF60">
        <v>1.84</v>
      </c>
      <c r="AG60">
        <v>2</v>
      </c>
      <c r="AJ60" t="s">
        <v>320</v>
      </c>
    </row>
    <row r="61" spans="1:36" ht="15" x14ac:dyDescent="0.25">
      <c r="A61">
        <v>1.85</v>
      </c>
      <c r="B61">
        <v>3.8</v>
      </c>
      <c r="C61">
        <v>4.1399999999999997</v>
      </c>
      <c r="D61" s="20">
        <f t="shared" si="3"/>
        <v>4.5244328997189331E-2</v>
      </c>
      <c r="E61" s="17">
        <f>IF(OR($A61="",$B61="",$C61=""),"",A61*'MPTO_working_3-way'!$I60)</f>
        <v>1.9337020086448005</v>
      </c>
      <c r="F61" s="21">
        <f>IF(OR($A61="",$B61="",$C61=""),"",B61*'MPTO_working_3-way'!$I60)</f>
        <v>3.9719284501893193</v>
      </c>
      <c r="G61" s="22">
        <f>IF(OR($A61="",$B61="",$C61=""),"",C61*'MPTO_working_3-way'!$I60)</f>
        <v>4.3273115220483636</v>
      </c>
      <c r="H61" s="17">
        <f>IF(OR($A61="",$B61="",$C61=""),"",'MPTO_working_3-way'!E60)</f>
        <v>1.9030977000470803</v>
      </c>
      <c r="I61" s="21">
        <f>IF(OR($A61="",$B61="",$C61=""),"",'MPTO_working_3-way'!F60)</f>
        <v>4.031015410753362</v>
      </c>
      <c r="J61" s="22">
        <f>IF(OR($A61="",$B61="",$C61=""),"",'MPTO_working_3-way'!G60)</f>
        <v>4.4157040843161441</v>
      </c>
      <c r="K61" s="17">
        <f>IF(OR($A61="",$B61="",$C61=""),"",'OddsRatio_working_3-way'!H60)</f>
        <v>1.9144302948381213</v>
      </c>
      <c r="L61" s="21">
        <f>IF(OR($A61="",$B61="",$C61=""),"",'OddsRatio_working_3-way'!I60)</f>
        <v>4.0122409712314573</v>
      </c>
      <c r="M61" s="22">
        <f>IF(OR($A61="",$B61="",$C61=""),"",'OddsRatio_working_3-way'!J60)</f>
        <v>4.3780130891667053</v>
      </c>
      <c r="N61" s="23">
        <f t="shared" si="16"/>
        <v>51.714276322277378</v>
      </c>
      <c r="O61" s="24">
        <f t="shared" si="17"/>
        <v>25.176687156898197</v>
      </c>
      <c r="P61" s="24">
        <f t="shared" si="18"/>
        <v>23.109036520824432</v>
      </c>
      <c r="Q61" t="s">
        <v>229</v>
      </c>
      <c r="R61" t="s">
        <v>226</v>
      </c>
      <c r="S61" s="48" t="s">
        <v>493</v>
      </c>
      <c r="T61" s="35">
        <v>100</v>
      </c>
      <c r="U61" s="35">
        <f t="shared" si="19"/>
        <v>34.640522875816991</v>
      </c>
      <c r="V61" s="35">
        <f t="shared" si="20"/>
        <v>76.359338061465735</v>
      </c>
      <c r="W61" s="35">
        <f t="shared" si="21"/>
        <v>84.025559105431313</v>
      </c>
      <c r="X61" s="35">
        <f t="shared" si="22"/>
        <v>39.615102833102966</v>
      </c>
      <c r="Y61" s="35">
        <f t="shared" si="23"/>
        <v>81.333918018751689</v>
      </c>
      <c r="Z61" s="35">
        <f t="shared" si="24"/>
        <v>89.000139062717281</v>
      </c>
      <c r="AA61" s="35">
        <f t="shared" si="25"/>
        <v>-4.9745799572859752</v>
      </c>
      <c r="AB61" s="35">
        <f t="shared" si="26"/>
        <v>-4.9745799572859539</v>
      </c>
      <c r="AC61" s="35">
        <f t="shared" si="27"/>
        <v>-4.9745799572859681</v>
      </c>
      <c r="AF61">
        <v>1.95</v>
      </c>
      <c r="AG61">
        <v>1.88</v>
      </c>
      <c r="AJ61" t="s">
        <v>320</v>
      </c>
    </row>
    <row r="62" spans="1:36" ht="15" x14ac:dyDescent="0.25">
      <c r="A62">
        <v>1.53</v>
      </c>
      <c r="B62">
        <v>4.2300000000000004</v>
      </c>
      <c r="C62">
        <v>6.26</v>
      </c>
      <c r="D62" s="20">
        <f t="shared" si="3"/>
        <v>4.974579957285985E-2</v>
      </c>
      <c r="E62" s="17">
        <f>IF(OR($A62="",$B62="",$C62=""),"",A62*'MPTO_working_3-way'!$I61)</f>
        <v>1.6061110733464756</v>
      </c>
      <c r="F62" s="21">
        <f>IF(OR($A62="",$B62="",$C62=""),"",B62*'MPTO_working_3-way'!$I61)</f>
        <v>4.4404247321931978</v>
      </c>
      <c r="G62" s="22">
        <f>IF(OR($A62="",$B62="",$C62=""),"",C62*'MPTO_working_3-way'!$I61)</f>
        <v>6.5714087053261023</v>
      </c>
      <c r="H62" s="17">
        <f>IF(OR($A62="",$B62="",$C62=""),"",'MPTO_working_3-way'!E61)</f>
        <v>1.5698270745371261</v>
      </c>
      <c r="I62" s="21">
        <f>IF(OR($A62="",$B62="",$C62=""),"",'MPTO_working_3-way'!F61)</f>
        <v>4.549079620273889</v>
      </c>
      <c r="J62" s="22">
        <f>IF(OR($A62="",$B62="",$C62=""),"",'MPTO_working_3-way'!G61)</f>
        <v>6.9850705970830163</v>
      </c>
      <c r="K62" s="17">
        <f>IF(OR($A62="",$B62="",$C62=""),"",'OddsRatio_working_3-way'!H61)</f>
        <v>1.5815818280967615</v>
      </c>
      <c r="L62" s="21">
        <f>IF(OR($A62="",$B62="",$C62=""),"",'OddsRatio_working_3-way'!I61)</f>
        <v>4.5443571787783767</v>
      </c>
      <c r="M62" s="22">
        <f>IF(OR($A62="",$B62="",$C62=""),"",'OddsRatio_working_3-way'!J61)</f>
        <v>6.7719253128093699</v>
      </c>
      <c r="N62" s="23">
        <f t="shared" si="16"/>
        <v>62.262194476774937</v>
      </c>
      <c r="O62" s="24">
        <f t="shared" si="17"/>
        <v>22.520368215003696</v>
      </c>
      <c r="P62" s="24">
        <f t="shared" si="18"/>
        <v>15.217437308221351</v>
      </c>
      <c r="Q62" t="s">
        <v>216</v>
      </c>
      <c r="R62" t="s">
        <v>333</v>
      </c>
      <c r="S62" s="48" t="s">
        <v>493</v>
      </c>
      <c r="T62" s="35">
        <v>100</v>
      </c>
      <c r="U62" s="35">
        <f t="shared" si="19"/>
        <v>61.832061068702288</v>
      </c>
      <c r="V62" s="35">
        <f t="shared" si="20"/>
        <v>71.014492753623188</v>
      </c>
      <c r="W62" s="35">
        <f t="shared" si="21"/>
        <v>62.686567164179095</v>
      </c>
      <c r="X62" s="35">
        <f t="shared" si="22"/>
        <v>66.298940082197703</v>
      </c>
      <c r="Y62" s="35">
        <f t="shared" si="23"/>
        <v>75.481371767118603</v>
      </c>
      <c r="Z62" s="35">
        <f t="shared" si="24"/>
        <v>67.15344617767451</v>
      </c>
      <c r="AA62" s="35">
        <f t="shared" si="25"/>
        <v>-4.4668790134954151</v>
      </c>
      <c r="AB62" s="35">
        <f t="shared" si="26"/>
        <v>-4.4668790134954151</v>
      </c>
      <c r="AC62" s="35">
        <f t="shared" si="27"/>
        <v>-4.4668790134954151</v>
      </c>
      <c r="AF62">
        <v>1.78</v>
      </c>
      <c r="AG62">
        <v>2.06</v>
      </c>
      <c r="AJ62" t="s">
        <v>320</v>
      </c>
    </row>
    <row r="63" spans="1:36" ht="15" x14ac:dyDescent="0.25">
      <c r="A63">
        <v>2.62</v>
      </c>
      <c r="B63">
        <v>3.45</v>
      </c>
      <c r="C63">
        <v>2.68</v>
      </c>
      <c r="D63" s="20">
        <f t="shared" si="3"/>
        <v>4.4668790134954062E-2</v>
      </c>
      <c r="E63" s="17">
        <f>IF(OR($A63="",$B63="",$C63=""),"",A63*'MPTO_working_3-way'!$I62)</f>
        <v>2.7370322301535799</v>
      </c>
      <c r="F63" s="21">
        <f>IF(OR($A63="",$B63="",$C63=""),"",B63*'MPTO_working_3-way'!$I62)</f>
        <v>3.6041073259655918</v>
      </c>
      <c r="G63" s="22">
        <f>IF(OR($A63="",$B63="",$C63=""),"",C63*'MPTO_working_3-way'!$I62)</f>
        <v>2.7997123575616771</v>
      </c>
      <c r="H63" s="17">
        <f>IF(OR($A63="",$B63="",$C63=""),"",'MPTO_working_3-way'!E62)</f>
        <v>2.7263572219604502</v>
      </c>
      <c r="I63" s="21">
        <f>IF(OR($A63="",$B63="",$C63=""),"",'MPTO_working_3-way'!F62)</f>
        <v>3.6368202126637414</v>
      </c>
      <c r="J63" s="22">
        <f>IF(OR($A63="",$B63="",$C63=""),"",'MPTO_working_3-way'!G62)</f>
        <v>2.7913878744394069</v>
      </c>
      <c r="K63" s="17">
        <f>IF(OR($A63="",$B63="",$C63=""),"",'OddsRatio_working_3-way'!H62)</f>
        <v>2.7318881379710471</v>
      </c>
      <c r="L63" s="21">
        <f>IF(OR($A63="",$B63="",$C63=""),"",'OddsRatio_working_3-way'!I62)</f>
        <v>3.6192135419932492</v>
      </c>
      <c r="M63" s="22">
        <f>IF(OR($A63="",$B63="",$C63=""),"",'OddsRatio_working_3-way'!J62)</f>
        <v>2.7960321430810864</v>
      </c>
      <c r="N63" s="23">
        <f t="shared" si="16"/>
        <v>36.535923434993244</v>
      </c>
      <c r="O63" s="24">
        <f t="shared" si="17"/>
        <v>27.746121565125303</v>
      </c>
      <c r="P63" s="24">
        <f t="shared" si="18"/>
        <v>35.717954999881457</v>
      </c>
      <c r="Q63" t="s">
        <v>231</v>
      </c>
      <c r="R63" t="s">
        <v>219</v>
      </c>
      <c r="S63" s="48" t="s">
        <v>493</v>
      </c>
      <c r="T63" s="35">
        <v>100</v>
      </c>
      <c r="U63" s="35">
        <f t="shared" si="19"/>
        <v>43.502824858757066</v>
      </c>
      <c r="V63" s="35">
        <f t="shared" si="20"/>
        <v>75.062344139650875</v>
      </c>
      <c r="W63" s="35">
        <f t="shared" si="21"/>
        <v>76.580796252927385</v>
      </c>
      <c r="X63" s="35">
        <f t="shared" si="22"/>
        <v>48.356859607421733</v>
      </c>
      <c r="Y63" s="35">
        <f t="shared" si="23"/>
        <v>79.916378888315549</v>
      </c>
      <c r="Z63" s="35">
        <f t="shared" si="24"/>
        <v>81.434831001592073</v>
      </c>
      <c r="AA63" s="35">
        <f t="shared" si="25"/>
        <v>-4.8540347486646667</v>
      </c>
      <c r="AB63" s="35">
        <f t="shared" si="26"/>
        <v>-4.8540347486646738</v>
      </c>
      <c r="AC63" s="35">
        <f t="shared" si="27"/>
        <v>-4.854034748664688</v>
      </c>
      <c r="AF63">
        <v>2.11</v>
      </c>
      <c r="AG63">
        <v>1.74</v>
      </c>
      <c r="AJ63" t="s">
        <v>320</v>
      </c>
    </row>
    <row r="64" spans="1:36" ht="15" x14ac:dyDescent="0.25">
      <c r="A64">
        <v>1.77</v>
      </c>
      <c r="B64">
        <v>4.01</v>
      </c>
      <c r="C64">
        <v>4.2699999999999996</v>
      </c>
      <c r="D64" s="20">
        <f t="shared" si="3"/>
        <v>4.8540347486646596E-2</v>
      </c>
      <c r="E64" s="17">
        <f>IF(OR($A64="",$B64="",$C64=""),"",A64*'MPTO_working_3-way'!$I63)</f>
        <v>1.8559164150513645</v>
      </c>
      <c r="F64" s="21">
        <f>IF(OR($A64="",$B64="",$C64=""),"",B64*'MPTO_working_3-way'!$I63)</f>
        <v>4.2046467934214524</v>
      </c>
      <c r="G64" s="22">
        <f>IF(OR($A64="",$B64="",$C64=""),"",C64*'MPTO_working_3-way'!$I63)</f>
        <v>4.4772672837679801</v>
      </c>
      <c r="H64" s="17">
        <f>IF(OR($A64="",$B64="",$C64=""),"",'MPTO_working_3-way'!E63)</f>
        <v>1.8221852068438853</v>
      </c>
      <c r="I64" s="21">
        <f>IF(OR($A64="",$B64="",$C64=""),"",'MPTO_working_3-way'!F63)</f>
        <v>4.2882300780485236</v>
      </c>
      <c r="J64" s="22">
        <f>IF(OR($A64="",$B64="",$C64=""),"",'MPTO_working_3-way'!G63)</f>
        <v>4.5869051218347057</v>
      </c>
      <c r="K64" s="17">
        <f>IF(OR($A64="",$B64="",$C64=""),"",'OddsRatio_working_3-way'!H63)</f>
        <v>1.8342302717323944</v>
      </c>
      <c r="L64" s="21">
        <f>IF(OR($A64="",$B64="",$C64=""),"",'OddsRatio_working_3-way'!I63)</f>
        <v>4.2610819713175418</v>
      </c>
      <c r="M64" s="22">
        <f>IF(OR($A64="",$B64="",$C64=""),"",'OddsRatio_working_3-way'!J63)</f>
        <v>4.5427701150193887</v>
      </c>
      <c r="N64" s="23">
        <f t="shared" si="16"/>
        <v>53.881736908519343</v>
      </c>
      <c r="O64" s="24">
        <f t="shared" si="17"/>
        <v>23.783210555630731</v>
      </c>
      <c r="P64" s="24">
        <f t="shared" si="18"/>
        <v>22.335052535849943</v>
      </c>
      <c r="Q64" t="s">
        <v>217</v>
      </c>
      <c r="R64" t="s">
        <v>233</v>
      </c>
      <c r="S64" s="48" t="s">
        <v>493</v>
      </c>
      <c r="T64" s="35">
        <v>100</v>
      </c>
      <c r="U64" s="35">
        <f t="shared" si="19"/>
        <v>43.181818181818187</v>
      </c>
      <c r="V64" s="35">
        <f t="shared" si="20"/>
        <v>72.527472527472526</v>
      </c>
      <c r="W64" s="35">
        <f t="shared" si="21"/>
        <v>79.38144329896906</v>
      </c>
      <c r="X64" s="35">
        <f t="shared" si="22"/>
        <v>48.091084173558393</v>
      </c>
      <c r="Y64" s="35">
        <f t="shared" si="23"/>
        <v>77.436738519212753</v>
      </c>
      <c r="Z64" s="35">
        <f t="shared" si="24"/>
        <v>84.290709290709302</v>
      </c>
      <c r="AA64" s="35">
        <f t="shared" si="25"/>
        <v>-4.9092659917402059</v>
      </c>
      <c r="AB64" s="35">
        <f t="shared" si="26"/>
        <v>-4.9092659917402273</v>
      </c>
      <c r="AC64" s="35">
        <f t="shared" si="27"/>
        <v>-4.9092659917402415</v>
      </c>
      <c r="AF64">
        <v>1.88</v>
      </c>
      <c r="AG64">
        <v>1.96</v>
      </c>
      <c r="AJ64" t="s">
        <v>320</v>
      </c>
    </row>
    <row r="65" spans="1:36" ht="15" x14ac:dyDescent="0.25">
      <c r="A65">
        <v>1.76</v>
      </c>
      <c r="B65">
        <v>3.64</v>
      </c>
      <c r="C65">
        <v>4.8499999999999996</v>
      </c>
      <c r="D65" s="20">
        <f t="shared" si="3"/>
        <v>4.9092659917402193E-2</v>
      </c>
      <c r="E65" s="17">
        <f>IF(OR($A65="",$B65="",$C65=""),"",A65*'MPTO_working_3-way'!$I64)</f>
        <v>1.8464030814546279</v>
      </c>
      <c r="F65" s="21">
        <f>IF(OR($A65="",$B65="",$C65=""),"",B65*'MPTO_working_3-way'!$I64)</f>
        <v>3.8186972820993441</v>
      </c>
      <c r="G65" s="22">
        <f>IF(OR($A65="",$B65="",$C65=""),"",C65*'MPTO_working_3-way'!$I64)</f>
        <v>5.0880994005994005</v>
      </c>
      <c r="H65" s="17">
        <f>IF(OR($A65="",$B65="",$C65=""),"",'MPTO_working_3-way'!E64)</f>
        <v>1.8121930203839132</v>
      </c>
      <c r="I65" s="21">
        <f>IF(OR($A65="",$B65="",$C65=""),"",'MPTO_working_3-way'!F64)</f>
        <v>3.8705523979098637</v>
      </c>
      <c r="J65" s="22">
        <f>IF(OR($A65="",$B65="",$C65=""),"",'MPTO_working_3-way'!G64)</f>
        <v>5.2681113879180552</v>
      </c>
      <c r="K65" s="17">
        <f>IF(OR($A65="",$B65="",$C65=""),"",'OddsRatio_working_3-way'!H64)</f>
        <v>1.8245867708329311</v>
      </c>
      <c r="L65" s="21">
        <f>IF(OR($A65="",$B65="",$C65=""),"",'OddsRatio_working_3-way'!I64)</f>
        <v>3.8643540460512344</v>
      </c>
      <c r="M65" s="22">
        <f>IF(OR($A65="",$B65="",$C65=""),"",'OddsRatio_working_3-way'!J64)</f>
        <v>5.1771829838247161</v>
      </c>
      <c r="N65" s="23">
        <f t="shared" si="16"/>
        <v>54.159355020799836</v>
      </c>
      <c r="O65" s="24">
        <f t="shared" si="17"/>
        <v>26.186940889177947</v>
      </c>
      <c r="P65" s="24">
        <f t="shared" si="18"/>
        <v>19.653704090022213</v>
      </c>
      <c r="Q65" t="s">
        <v>75</v>
      </c>
      <c r="R65" t="s">
        <v>236</v>
      </c>
      <c r="S65" s="48" t="s">
        <v>493</v>
      </c>
      <c r="T65" s="35">
        <v>100</v>
      </c>
      <c r="U65" s="35">
        <f t="shared" si="19"/>
        <v>70.760233918128648</v>
      </c>
      <c r="V65" s="35">
        <f t="shared" si="20"/>
        <v>71.014492753623188</v>
      </c>
      <c r="W65" s="35">
        <f t="shared" si="21"/>
        <v>53.703703703703695</v>
      </c>
      <c r="X65" s="35">
        <f t="shared" si="22"/>
        <v>75.281803542673103</v>
      </c>
      <c r="Y65" s="35">
        <f t="shared" si="23"/>
        <v>75.536062378167628</v>
      </c>
      <c r="Z65" s="35">
        <f t="shared" si="24"/>
        <v>58.225273328248164</v>
      </c>
      <c r="AA65" s="35">
        <f t="shared" si="25"/>
        <v>-4.5215696245444548</v>
      </c>
      <c r="AB65" s="35">
        <f t="shared" si="26"/>
        <v>-4.5215696245444406</v>
      </c>
      <c r="AC65" s="35">
        <f t="shared" si="27"/>
        <v>-4.521569624544469</v>
      </c>
      <c r="AF65">
        <v>2.11</v>
      </c>
      <c r="AG65">
        <v>1.74</v>
      </c>
      <c r="AJ65" t="s">
        <v>320</v>
      </c>
    </row>
    <row r="66" spans="1:36" ht="15" x14ac:dyDescent="0.25">
      <c r="A66">
        <v>3.42</v>
      </c>
      <c r="B66">
        <v>3.45</v>
      </c>
      <c r="C66">
        <v>2.16</v>
      </c>
      <c r="D66" s="20">
        <f t="shared" si="3"/>
        <v>4.5215696245444637E-2</v>
      </c>
      <c r="E66" s="17">
        <f>IF(OR($A66="",$B66="",$C66=""),"",A66*'MPTO_working_3-way'!$I65)</f>
        <v>3.5746376811594205</v>
      </c>
      <c r="F66" s="21">
        <f>IF(OR($A66="",$B66="",$C66=""),"",B66*'MPTO_working_3-way'!$I65)</f>
        <v>3.605994152046784</v>
      </c>
      <c r="G66" s="22">
        <f>IF(OR($A66="",$B66="",$C66=""),"",C66*'MPTO_working_3-way'!$I65)</f>
        <v>2.2576659038901608</v>
      </c>
      <c r="H66" s="17">
        <f>IF(OR($A66="",$B66="",$C66=""),"",'MPTO_working_3-way'!E65)</f>
        <v>3.6058676717771103</v>
      </c>
      <c r="I66" s="21">
        <f>IF(OR($A66="",$B66="",$C66=""),"",'MPTO_working_3-way'!F65)</f>
        <v>3.6392330231840853</v>
      </c>
      <c r="J66" s="22">
        <f>IF(OR($A66="",$B66="",$C66=""),"",'MPTO_working_3-way'!G65)</f>
        <v>2.2326857575375305</v>
      </c>
      <c r="K66" s="17">
        <f>IF(OR($A66="",$B66="",$C66=""),"",'OddsRatio_working_3-way'!H65)</f>
        <v>3.593065166813501</v>
      </c>
      <c r="L66" s="21">
        <f>IF(OR($A66="",$B66="",$C66=""),"",'OddsRatio_working_3-way'!I65)</f>
        <v>3.6252106027657343</v>
      </c>
      <c r="M66" s="22">
        <f>IF(OR($A66="",$B66="",$C66=""),"",'OddsRatio_working_3-way'!J65)</f>
        <v>2.2429568568196947</v>
      </c>
      <c r="N66" s="23">
        <f t="shared" si="16"/>
        <v>27.974863166430165</v>
      </c>
      <c r="O66" s="24">
        <f t="shared" si="17"/>
        <v>27.731603486722072</v>
      </c>
      <c r="P66" s="24">
        <f t="shared" si="18"/>
        <v>44.293533346847745</v>
      </c>
      <c r="Q66" t="s">
        <v>377</v>
      </c>
      <c r="R66" t="s">
        <v>234</v>
      </c>
      <c r="S66" s="48" t="s">
        <v>493</v>
      </c>
      <c r="T66" s="35">
        <v>100</v>
      </c>
      <c r="U66" s="35">
        <f t="shared" si="19"/>
        <v>46.236559139784944</v>
      </c>
      <c r="V66" s="35">
        <f t="shared" si="20"/>
        <v>71.751412429378533</v>
      </c>
      <c r="W66" s="35">
        <f t="shared" si="21"/>
        <v>77.168949771689498</v>
      </c>
      <c r="X66" s="35">
        <f t="shared" si="22"/>
        <v>51.079637798931977</v>
      </c>
      <c r="Y66" s="35">
        <f t="shared" si="23"/>
        <v>76.594491088525558</v>
      </c>
      <c r="Z66" s="35">
        <f t="shared" si="24"/>
        <v>82.012028430836523</v>
      </c>
      <c r="AA66" s="35">
        <f t="shared" si="25"/>
        <v>-4.8430786591470323</v>
      </c>
      <c r="AB66" s="35">
        <f t="shared" si="26"/>
        <v>-4.8430786591470252</v>
      </c>
      <c r="AC66" s="35">
        <f t="shared" si="27"/>
        <v>-4.8430786591470252</v>
      </c>
      <c r="AF66">
        <v>2.0699999999999998</v>
      </c>
      <c r="AG66">
        <v>1.77</v>
      </c>
      <c r="AJ66" t="s">
        <v>316</v>
      </c>
    </row>
    <row r="67" spans="1:36" ht="15" x14ac:dyDescent="0.25">
      <c r="A67">
        <v>1.86</v>
      </c>
      <c r="B67">
        <v>3.54</v>
      </c>
      <c r="C67">
        <v>4.38</v>
      </c>
      <c r="D67" s="20">
        <f t="shared" si="3"/>
        <v>4.8430786591470376E-2</v>
      </c>
      <c r="E67" s="17">
        <f>IF(OR($A67="",$B67="",$C67=""),"",A67*'MPTO_working_3-way'!$I66)</f>
        <v>1.950081263060135</v>
      </c>
      <c r="F67" s="21">
        <f>IF(OR($A67="",$B67="",$C67=""),"",B67*'MPTO_working_3-way'!$I66)</f>
        <v>3.7114449845338053</v>
      </c>
      <c r="G67" s="22">
        <f>IF(OR($A67="",$B67="",$C67=""),"",C67*'MPTO_working_3-way'!$I66)</f>
        <v>4.5921268452706405</v>
      </c>
      <c r="H67" s="17">
        <f>IF(OR($A67="",$B67="",$C67=""),"",'MPTO_working_3-way'!E66)</f>
        <v>1.9175793224617852</v>
      </c>
      <c r="I67" s="21">
        <f>IF(OR($A67="",$B67="",$C67=""),"",'MPTO_working_3-way'!F66)</f>
        <v>3.7545672408459914</v>
      </c>
      <c r="J67" s="22">
        <f>IF(OR($A67="",$B67="",$C67=""),"",'MPTO_working_3-way'!G66)</f>
        <v>4.7132703931343682</v>
      </c>
      <c r="K67" s="17">
        <f>IF(OR($A67="",$B67="",$C67=""),"",'OddsRatio_working_3-way'!H66)</f>
        <v>1.9297736154195984</v>
      </c>
      <c r="L67" s="21">
        <f>IF(OR($A67="",$B67="",$C67=""),"",'OddsRatio_working_3-way'!I66)</f>
        <v>3.7460755618206734</v>
      </c>
      <c r="M67" s="22">
        <f>IF(OR($A67="",$B67="",$C67=""),"",'OddsRatio_working_3-way'!J66)</f>
        <v>4.6542265350212118</v>
      </c>
      <c r="N67" s="23">
        <f t="shared" si="16"/>
        <v>51.279914275508986</v>
      </c>
      <c r="O67" s="24">
        <f t="shared" si="17"/>
        <v>26.943683771877602</v>
      </c>
      <c r="P67" s="24">
        <f t="shared" si="18"/>
        <v>21.776401952613401</v>
      </c>
      <c r="Q67" t="s">
        <v>325</v>
      </c>
      <c r="R67" t="s">
        <v>239</v>
      </c>
      <c r="S67" s="48" t="s">
        <v>493</v>
      </c>
      <c r="T67" s="35">
        <v>100</v>
      </c>
      <c r="U67" s="35">
        <f t="shared" si="19"/>
        <v>48.186528497409334</v>
      </c>
      <c r="V67" s="35">
        <f t="shared" si="20"/>
        <v>71.590909090909093</v>
      </c>
      <c r="W67" s="35">
        <f t="shared" si="21"/>
        <v>75.550122249388764</v>
      </c>
      <c r="X67" s="35">
        <f t="shared" si="22"/>
        <v>52.858968659702164</v>
      </c>
      <c r="Y67" s="35">
        <f t="shared" si="23"/>
        <v>76.263349253201923</v>
      </c>
      <c r="Z67" s="35">
        <f t="shared" si="24"/>
        <v>80.222562411681594</v>
      </c>
      <c r="AA67" s="35">
        <f t="shared" si="25"/>
        <v>-4.6724401622928298</v>
      </c>
      <c r="AB67" s="35">
        <f t="shared" si="26"/>
        <v>-4.6724401622928298</v>
      </c>
      <c r="AC67" s="35">
        <f t="shared" si="27"/>
        <v>-4.6724401622928298</v>
      </c>
      <c r="AF67">
        <v>2.06</v>
      </c>
      <c r="AG67">
        <v>1.78</v>
      </c>
      <c r="AJ67" t="s">
        <v>316</v>
      </c>
    </row>
    <row r="68" spans="1:36" ht="15" x14ac:dyDescent="0.25">
      <c r="A68">
        <v>1.93</v>
      </c>
      <c r="B68">
        <v>3.52</v>
      </c>
      <c r="C68">
        <v>4.09</v>
      </c>
      <c r="D68" s="20">
        <f t="shared" ref="D68:D131" si="28">IF(OR($A68="",$B68="",$C68=""),"",(1/A68)+(1/B68)+(1/C68)-1)</f>
        <v>4.6724401622928458E-2</v>
      </c>
      <c r="E68" s="17">
        <f>IF(OR($A68="",$B68="",$C68=""),"",A68*'MPTO_working_3-way'!$I67)</f>
        <v>2.0201780951322519</v>
      </c>
      <c r="F68" s="21">
        <f>IF(OR($A68="",$B68="",$C68=""),"",B68*'MPTO_working_3-way'!$I67)</f>
        <v>3.6844698937127083</v>
      </c>
      <c r="G68" s="22">
        <f>IF(OR($A68="",$B68="",$C68=""),"",C68*'MPTO_working_3-way'!$I67)</f>
        <v>4.2811028026377773</v>
      </c>
      <c r="H68" s="17">
        <f>IF(OR($A68="",$B68="",$C68=""),"",'MPTO_working_3-way'!E67)</f>
        <v>1.9898125003162888</v>
      </c>
      <c r="I68" s="21">
        <f>IF(OR($A68="",$B68="",$C68=""),"",'MPTO_working_3-way'!F67)</f>
        <v>3.7241713556788021</v>
      </c>
      <c r="J68" s="22">
        <f>IF(OR($A68="",$B68="",$C68=""),"",'MPTO_working_3-way'!G67)</f>
        <v>4.3682623954776645</v>
      </c>
      <c r="K68" s="17">
        <f>IF(OR($A68="",$B68="",$C68=""),"",'OddsRatio_working_3-way'!H67)</f>
        <v>2.0014556191809905</v>
      </c>
      <c r="L68" s="21">
        <f>IF(OR($A68="",$B68="",$C68=""),"",'OddsRatio_working_3-way'!I67)</f>
        <v>3.7136216777807483</v>
      </c>
      <c r="M68" s="22">
        <f>IF(OR($A68="",$B68="",$C68=""),"",'OddsRatio_working_3-way'!J67)</f>
        <v>4.3274170572787751</v>
      </c>
      <c r="N68" s="23">
        <f t="shared" si="16"/>
        <v>49.500586230964679</v>
      </c>
      <c r="O68" s="24">
        <f t="shared" si="17"/>
        <v>27.140946427773244</v>
      </c>
      <c r="P68" s="24">
        <f t="shared" si="18"/>
        <v>23.35846734126206</v>
      </c>
      <c r="Q68" t="s">
        <v>381</v>
      </c>
      <c r="R68" t="s">
        <v>237</v>
      </c>
      <c r="S68" s="48" t="s">
        <v>493</v>
      </c>
      <c r="T68" s="35">
        <v>100</v>
      </c>
      <c r="U68" s="35">
        <f t="shared" si="19"/>
        <v>59.514170040485837</v>
      </c>
      <c r="V68" s="35">
        <f t="shared" si="20"/>
        <v>69.418960244648318</v>
      </c>
      <c r="W68" s="35">
        <f t="shared" si="21"/>
        <v>66.666666666666657</v>
      </c>
      <c r="X68" s="35">
        <f t="shared" si="22"/>
        <v>63.914373088685018</v>
      </c>
      <c r="Y68" s="35">
        <f t="shared" si="23"/>
        <v>73.819163292847506</v>
      </c>
      <c r="Z68" s="35">
        <f t="shared" si="24"/>
        <v>71.066869714865845</v>
      </c>
      <c r="AA68" s="35">
        <f t="shared" si="25"/>
        <v>-4.400203048199181</v>
      </c>
      <c r="AB68" s="35">
        <f t="shared" si="26"/>
        <v>-4.4002030481991881</v>
      </c>
      <c r="AC68" s="35">
        <f t="shared" si="27"/>
        <v>-4.4002030481991881</v>
      </c>
      <c r="AF68">
        <v>2.13</v>
      </c>
      <c r="AG68">
        <v>1.73</v>
      </c>
      <c r="AJ68" t="s">
        <v>316</v>
      </c>
    </row>
    <row r="69" spans="1:36" ht="15" x14ac:dyDescent="0.25">
      <c r="A69">
        <v>2.4700000000000002</v>
      </c>
      <c r="B69">
        <v>3.27</v>
      </c>
      <c r="C69">
        <v>3</v>
      </c>
      <c r="D69" s="20">
        <f t="shared" si="28"/>
        <v>4.4002030481991694E-2</v>
      </c>
      <c r="E69" s="17">
        <f>IF(OR($A69="",$B69="",$C69=""),"",A69*'MPTO_working_3-way'!$I68)</f>
        <v>2.5786850152905196</v>
      </c>
      <c r="F69" s="21">
        <f>IF(OR($A69="",$B69="",$C69=""),"",B69*'MPTO_working_3-way'!$I68)</f>
        <v>3.4138866396761127</v>
      </c>
      <c r="G69" s="22">
        <f>IF(OR($A69="",$B69="",$C69=""),"",C69*'MPTO_working_3-way'!$I68)</f>
        <v>3.1320060914459749</v>
      </c>
      <c r="H69" s="17">
        <f>IF(OR($A69="",$B69="",$C69=""),"",'MPTO_working_3-way'!E68)</f>
        <v>2.5628477143401094</v>
      </c>
      <c r="I69" s="21">
        <f>IF(OR($A69="",$B69="",$C69=""),"",'MPTO_working_3-way'!F68)</f>
        <v>3.4347376180081075</v>
      </c>
      <c r="J69" s="22">
        <f>IF(OR($A69="",$B69="",$C69=""),"",'MPTO_working_3-way'!G68)</f>
        <v>3.1380819788901113</v>
      </c>
      <c r="K69" s="17">
        <f>IF(OR($A69="",$B69="",$C69=""),"",'OddsRatio_working_3-way'!H68)</f>
        <v>2.5699933070727199</v>
      </c>
      <c r="L69" s="21">
        <f>IF(OR($A69="",$B69="",$C69=""),"",'OddsRatio_working_3-way'!I68)</f>
        <v>3.4244114333707998</v>
      </c>
      <c r="M69" s="22">
        <f>IF(OR($A69="",$B69="",$C69=""),"",'OddsRatio_working_3-way'!J68)</f>
        <v>3.1360453157451973</v>
      </c>
      <c r="N69" s="23">
        <f t="shared" ref="N69:N132" si="29">(1/E69)* 100</f>
        <v>38.779455190161642</v>
      </c>
      <c r="O69" s="24">
        <f t="shared" ref="O69:O132" si="30">(1/F69)* 100</f>
        <v>29.292126703271947</v>
      </c>
      <c r="P69" s="24">
        <f t="shared" ref="P69:P132" si="31">(1/G69)* 100</f>
        <v>31.928418106566426</v>
      </c>
      <c r="Q69" t="s">
        <v>243</v>
      </c>
      <c r="R69" t="s">
        <v>330</v>
      </c>
      <c r="S69" s="48" t="s">
        <v>493</v>
      </c>
      <c r="T69" s="35">
        <v>100</v>
      </c>
      <c r="U69" s="35">
        <f t="shared" ref="U69:U132" si="32">(1/A70)*((T69*A70)-T69)</f>
        <v>54.337899543379002</v>
      </c>
      <c r="V69" s="35">
        <f t="shared" ref="V69:V132" si="33">(1/B70)*((T69*B70)-T69)</f>
        <v>72.14484679665739</v>
      </c>
      <c r="W69" s="35">
        <f t="shared" ref="W69:W132" si="34">(1/C70)*((T69*C70)-T69)</f>
        <v>69.040247678018574</v>
      </c>
      <c r="X69" s="35">
        <f t="shared" ref="X69:X132" si="35">((1/B70)+(1/C70))*T69</f>
        <v>58.814905525324043</v>
      </c>
      <c r="Y69" s="35">
        <f t="shared" ref="Y69:Y132" si="36">((1/A70)+(1/C70))*T69</f>
        <v>76.621852778602431</v>
      </c>
      <c r="Z69" s="35">
        <f t="shared" ref="Z69:Z132" si="37">((1/A70)+(1/B70))*T69</f>
        <v>73.517253659963615</v>
      </c>
      <c r="AA69" s="35">
        <f t="shared" ref="AA69:AA132" si="38">U69-X69</f>
        <v>-4.477005981945041</v>
      </c>
      <c r="AB69" s="35">
        <f t="shared" ref="AB69:AB132" si="39">V69-Y69</f>
        <v>-4.477005981945041</v>
      </c>
      <c r="AC69" s="35">
        <f t="shared" ref="AC69:AC132" si="40">W69-Z69</f>
        <v>-4.477005981945041</v>
      </c>
      <c r="AF69">
        <v>2.23</v>
      </c>
      <c r="AG69">
        <v>1.67</v>
      </c>
      <c r="AJ69" t="s">
        <v>316</v>
      </c>
    </row>
    <row r="70" spans="1:36" ht="15" x14ac:dyDescent="0.25">
      <c r="A70">
        <v>2.19</v>
      </c>
      <c r="B70">
        <v>3.59</v>
      </c>
      <c r="C70">
        <v>3.23</v>
      </c>
      <c r="D70" s="20">
        <f t="shared" si="28"/>
        <v>4.4770059819450481E-2</v>
      </c>
      <c r="E70" s="17">
        <f>IF(OR($A70="",$B70="",$C70=""),"",A70*'MPTO_working_3-way'!$I69)</f>
        <v>2.2880464310045965</v>
      </c>
      <c r="F70" s="21">
        <f>IF(OR($A70="",$B70="",$C70=""),"",B70*'MPTO_working_3-way'!$I69)</f>
        <v>3.7507245147518269</v>
      </c>
      <c r="G70" s="22">
        <f>IF(OR($A70="",$B70="",$C70=""),"",C70*'MPTO_working_3-way'!$I69)</f>
        <v>3.3746072932168252</v>
      </c>
      <c r="H70" s="17">
        <f>IF(OR($A70="",$B70="",$C70=""),"",'MPTO_working_3-way'!E69)</f>
        <v>2.2639921155852258</v>
      </c>
      <c r="I70" s="21">
        <f>IF(OR($A70="",$B70="",$C70=""),"",'MPTO_working_3-way'!F69)</f>
        <v>3.7932212129315888</v>
      </c>
      <c r="J70" s="22">
        <f>IF(OR($A70="",$B70="",$C70=""),"",'MPTO_working_3-way'!G69)</f>
        <v>3.3935787455717601</v>
      </c>
      <c r="K70" s="17">
        <f>IF(OR($A70="",$B70="",$C70=""),"",'OddsRatio_working_3-way'!H69)</f>
        <v>2.27403504337398</v>
      </c>
      <c r="L70" s="21">
        <f>IF(OR($A70="",$B70="",$C70=""),"",'OddsRatio_working_3-way'!I69)</f>
        <v>3.772899800284546</v>
      </c>
      <c r="M70" s="22">
        <f>IF(OR($A70="",$B70="",$C70=""),"",'OddsRatio_working_3-way'!J69)</f>
        <v>3.3874774342218283</v>
      </c>
      <c r="N70" s="23">
        <f t="shared" si="29"/>
        <v>43.705406780619263</v>
      </c>
      <c r="O70" s="24">
        <f t="shared" si="30"/>
        <v>26.661515556979442</v>
      </c>
      <c r="P70" s="24">
        <f t="shared" si="31"/>
        <v>29.633077662401298</v>
      </c>
      <c r="Q70" t="s">
        <v>334</v>
      </c>
      <c r="R70" t="s">
        <v>242</v>
      </c>
      <c r="S70" s="48" t="s">
        <v>493</v>
      </c>
      <c r="T70" s="35">
        <v>100</v>
      </c>
      <c r="U70" s="35">
        <f t="shared" si="32"/>
        <v>40.119760479041922</v>
      </c>
      <c r="V70" s="35">
        <f t="shared" si="33"/>
        <v>75.124378109452735</v>
      </c>
      <c r="W70" s="35">
        <f t="shared" si="34"/>
        <v>80.039920159680634</v>
      </c>
      <c r="X70" s="35">
        <f t="shared" si="35"/>
        <v>44.835701730866631</v>
      </c>
      <c r="Y70" s="35">
        <f t="shared" si="36"/>
        <v>79.840319361277452</v>
      </c>
      <c r="Z70" s="35">
        <f t="shared" si="37"/>
        <v>84.75586141150535</v>
      </c>
      <c r="AA70" s="35">
        <f t="shared" si="38"/>
        <v>-4.7159412518247095</v>
      </c>
      <c r="AB70" s="35">
        <f t="shared" si="39"/>
        <v>-4.7159412518247166</v>
      </c>
      <c r="AC70" s="35">
        <f t="shared" si="40"/>
        <v>-4.7159412518247166</v>
      </c>
      <c r="AF70">
        <v>2.0099999999999998</v>
      </c>
      <c r="AG70">
        <v>1.83</v>
      </c>
      <c r="AJ70" t="s">
        <v>316</v>
      </c>
    </row>
    <row r="71" spans="1:36" ht="15" x14ac:dyDescent="0.25">
      <c r="A71">
        <v>1.67</v>
      </c>
      <c r="B71">
        <v>4.0199999999999996</v>
      </c>
      <c r="C71">
        <v>5.01</v>
      </c>
      <c r="D71" s="20">
        <f t="shared" si="28"/>
        <v>4.7159412518247068E-2</v>
      </c>
      <c r="E71" s="17">
        <f>IF(OR($A71="",$B71="",$C71=""),"",A71*'MPTO_working_3-way'!$I70)</f>
        <v>1.7487562189054726</v>
      </c>
      <c r="F71" s="21">
        <f>IF(OR($A71="",$B71="",$C71=""),"",B71*'MPTO_working_3-way'!$I70)</f>
        <v>4.2095808383233528</v>
      </c>
      <c r="G71" s="22">
        <f>IF(OR($A71="",$B71="",$C71=""),"",C71*'MPTO_working_3-way'!$I70)</f>
        <v>5.2462686567164178</v>
      </c>
      <c r="H71" s="17">
        <f>IF(OR($A71="",$B71="",$C71=""),"",'MPTO_working_3-way'!E70)</f>
        <v>1.7150229064836418</v>
      </c>
      <c r="I71" s="21">
        <f>IF(OR($A71="",$B71="",$C71=""),"",'MPTO_working_3-way'!F70)</f>
        <v>4.291174841266459</v>
      </c>
      <c r="J71" s="22">
        <f>IF(OR($A71="",$B71="",$C71=""),"",'MPTO_working_3-way'!G70)</f>
        <v>5.4382999405951278</v>
      </c>
      <c r="K71" s="17">
        <f>IF(OR($A71="",$B71="",$C71=""),"",'OddsRatio_working_3-way'!H70)</f>
        <v>1.7266553070422337</v>
      </c>
      <c r="L71" s="21">
        <f>IF(OR($A71="",$B71="",$C71=""),"",'OddsRatio_working_3-way'!I70)</f>
        <v>4.275371682488875</v>
      </c>
      <c r="M71" s="22">
        <f>IF(OR($A71="",$B71="",$C71=""),"",'OddsRatio_working_3-way'!J70)</f>
        <v>5.3490862406557582</v>
      </c>
      <c r="N71" s="23">
        <f t="shared" si="29"/>
        <v>57.183499288762448</v>
      </c>
      <c r="O71" s="24">
        <f t="shared" si="30"/>
        <v>23.755334281650072</v>
      </c>
      <c r="P71" s="24">
        <f t="shared" si="31"/>
        <v>19.06116642958748</v>
      </c>
      <c r="Q71" t="s">
        <v>222</v>
      </c>
      <c r="R71" t="s">
        <v>326</v>
      </c>
      <c r="S71" s="48" t="s">
        <v>493</v>
      </c>
      <c r="T71" s="35">
        <v>100</v>
      </c>
      <c r="U71" s="35">
        <f t="shared" si="32"/>
        <v>55.55555555555555</v>
      </c>
      <c r="V71" s="35">
        <f t="shared" si="33"/>
        <v>68.454258675078862</v>
      </c>
      <c r="W71" s="35">
        <f t="shared" si="34"/>
        <v>71.590909090909093</v>
      </c>
      <c r="X71" s="35">
        <f t="shared" si="35"/>
        <v>59.954832234012045</v>
      </c>
      <c r="Y71" s="35">
        <f t="shared" si="36"/>
        <v>72.853535353535364</v>
      </c>
      <c r="Z71" s="35">
        <f t="shared" si="37"/>
        <v>75.990185769365581</v>
      </c>
      <c r="AA71" s="35">
        <f t="shared" si="38"/>
        <v>-4.3992766784564949</v>
      </c>
      <c r="AB71" s="35">
        <f t="shared" si="39"/>
        <v>-4.3992766784565021</v>
      </c>
      <c r="AC71" s="35">
        <f t="shared" si="40"/>
        <v>-4.3992766784564878</v>
      </c>
      <c r="AF71">
        <v>1.81</v>
      </c>
      <c r="AG71">
        <v>2.04</v>
      </c>
      <c r="AJ71" t="s">
        <v>316</v>
      </c>
    </row>
    <row r="72" spans="1:36" ht="15" x14ac:dyDescent="0.25">
      <c r="A72">
        <v>2.25</v>
      </c>
      <c r="B72">
        <v>3.17</v>
      </c>
      <c r="C72">
        <v>3.52</v>
      </c>
      <c r="D72" s="20">
        <f t="shared" si="28"/>
        <v>4.3992766784564985E-2</v>
      </c>
      <c r="E72" s="17">
        <f>IF(OR($A72="",$B72="",$C72=""),"",A72*'MPTO_working_3-way'!$I71)</f>
        <v>2.3489837252652714</v>
      </c>
      <c r="F72" s="21">
        <f>IF(OR($A72="",$B72="",$C72=""),"",B72*'MPTO_working_3-way'!$I71)</f>
        <v>3.309457070707071</v>
      </c>
      <c r="G72" s="22">
        <f>IF(OR($A72="",$B72="",$C72=""),"",C72*'MPTO_working_3-way'!$I71)</f>
        <v>3.6748545390816689</v>
      </c>
      <c r="H72" s="17">
        <f>IF(OR($A72="",$B72="",$C72=""),"",'MPTO_working_3-way'!E71)</f>
        <v>2.326770814347543</v>
      </c>
      <c r="I72" s="21">
        <f>IF(OR($A72="",$B72="",$C72=""),"",'MPTO_working_3-way'!F71)</f>
        <v>3.3245437090331271</v>
      </c>
      <c r="J72" s="22">
        <f>IF(OR($A72="",$B72="",$C72=""),"",'MPTO_working_3-way'!G71)</f>
        <v>3.7115852757108372</v>
      </c>
      <c r="K72" s="17">
        <f>IF(OR($A72="",$B72="",$C72=""),"",'OddsRatio_working_3-way'!H71)</f>
        <v>2.3362167397012685</v>
      </c>
      <c r="L72" s="21">
        <f>IF(OR($A72="",$B72="",$C72=""),"",'OddsRatio_working_3-way'!I71)</f>
        <v>3.3196722601214019</v>
      </c>
      <c r="M72" s="22">
        <f>IF(OR($A72="",$B72="",$C72=""),"",'OddsRatio_working_3-way'!J71)</f>
        <v>3.693812947237757</v>
      </c>
      <c r="N72" s="23">
        <f t="shared" si="29"/>
        <v>42.57160189081641</v>
      </c>
      <c r="O72" s="24">
        <f t="shared" si="30"/>
        <v>30.216436673292407</v>
      </c>
      <c r="P72" s="24">
        <f t="shared" si="31"/>
        <v>27.211961435891169</v>
      </c>
      <c r="Q72" t="s">
        <v>240</v>
      </c>
      <c r="R72" t="s">
        <v>227</v>
      </c>
      <c r="S72" s="48" t="s">
        <v>493</v>
      </c>
      <c r="T72" s="35">
        <v>100</v>
      </c>
      <c r="U72" s="35">
        <f t="shared" si="32"/>
        <v>76.798143851508115</v>
      </c>
      <c r="V72" s="35">
        <f t="shared" si="33"/>
        <v>72.451790633608823</v>
      </c>
      <c r="W72" s="35">
        <f t="shared" si="34"/>
        <v>45.945945945945937</v>
      </c>
      <c r="X72" s="35">
        <f t="shared" si="35"/>
        <v>81.602263420445226</v>
      </c>
      <c r="Y72" s="35">
        <f t="shared" si="36"/>
        <v>77.255910202545934</v>
      </c>
      <c r="Z72" s="35">
        <f t="shared" si="37"/>
        <v>50.750065514883069</v>
      </c>
      <c r="AA72" s="35">
        <f t="shared" si="38"/>
        <v>-4.8041195689371108</v>
      </c>
      <c r="AB72" s="35">
        <f t="shared" si="39"/>
        <v>-4.8041195689371108</v>
      </c>
      <c r="AC72" s="35">
        <f t="shared" si="40"/>
        <v>-4.8041195689371321</v>
      </c>
      <c r="AF72">
        <v>2.25</v>
      </c>
      <c r="AG72">
        <v>1.66</v>
      </c>
      <c r="AJ72" t="s">
        <v>316</v>
      </c>
    </row>
    <row r="73" spans="1:36" ht="15" x14ac:dyDescent="0.25">
      <c r="A73">
        <v>4.3099999999999996</v>
      </c>
      <c r="B73">
        <v>3.63</v>
      </c>
      <c r="C73">
        <v>1.85</v>
      </c>
      <c r="D73" s="20">
        <f t="shared" si="28"/>
        <v>4.8041195689371152E-2</v>
      </c>
      <c r="E73" s="17">
        <f>IF(OR($A73="",$B73="",$C73=""),"",A73*'MPTO_working_3-way'!$I72)</f>
        <v>4.5170575534211892</v>
      </c>
      <c r="F73" s="21">
        <f>IF(OR($A73="",$B73="",$C73=""),"",B73*'MPTO_working_3-way'!$I72)</f>
        <v>3.8043895403524171</v>
      </c>
      <c r="G73" s="22">
        <f>IF(OR($A73="",$B73="",$C73=""),"",C73*'MPTO_working_3-way'!$I72)</f>
        <v>1.9388762120253367</v>
      </c>
      <c r="H73" s="17">
        <f>IF(OR($A73="",$B73="",$C73=""),"",'MPTO_working_3-way'!E72)</f>
        <v>4.6295261171022286</v>
      </c>
      <c r="I73" s="21">
        <f>IF(OR($A73="",$B73="",$C73=""),"",'MPTO_working_3-way'!F72)</f>
        <v>3.854034430973273</v>
      </c>
      <c r="J73" s="22">
        <f>IF(OR($A73="",$B73="",$C73=""),"",'MPTO_working_3-way'!G72)</f>
        <v>1.9064802475683336</v>
      </c>
      <c r="K73" s="17">
        <f>IF(OR($A73="",$B73="",$C73=""),"",'OddsRatio_working_3-way'!H72)</f>
        <v>4.5768698612493326</v>
      </c>
      <c r="L73" s="21">
        <f>IF(OR($A73="",$B73="",$C73=""),"",'OddsRatio_working_3-way'!I72)</f>
        <v>3.8420446329564188</v>
      </c>
      <c r="M73" s="22">
        <f>IF(OR($A73="",$B73="",$C73=""),"",'OddsRatio_working_3-way'!J72)</f>
        <v>1.9185315353661427</v>
      </c>
      <c r="N73" s="23">
        <f t="shared" si="29"/>
        <v>22.138305482572537</v>
      </c>
      <c r="O73" s="24">
        <f t="shared" si="30"/>
        <v>26.28542606883957</v>
      </c>
      <c r="P73" s="24">
        <f t="shared" si="31"/>
        <v>51.576268448587903</v>
      </c>
      <c r="Q73" t="s">
        <v>187</v>
      </c>
      <c r="R73" t="s">
        <v>335</v>
      </c>
      <c r="S73" s="48" t="s">
        <v>493</v>
      </c>
      <c r="T73" s="35">
        <v>100</v>
      </c>
      <c r="U73" s="35">
        <f t="shared" si="32"/>
        <v>57.264957264957268</v>
      </c>
      <c r="V73" s="35">
        <f t="shared" si="33"/>
        <v>69.6048632218845</v>
      </c>
      <c r="W73" s="35">
        <f t="shared" si="34"/>
        <v>68.75</v>
      </c>
      <c r="X73" s="35">
        <f t="shared" si="35"/>
        <v>61.645136778115493</v>
      </c>
      <c r="Y73" s="35">
        <f t="shared" si="36"/>
        <v>73.98504273504274</v>
      </c>
      <c r="Z73" s="35">
        <f t="shared" si="37"/>
        <v>73.13017951315824</v>
      </c>
      <c r="AA73" s="35">
        <f t="shared" si="38"/>
        <v>-4.3801795131582253</v>
      </c>
      <c r="AB73" s="35">
        <f t="shared" si="39"/>
        <v>-4.3801795131582395</v>
      </c>
      <c r="AC73" s="35">
        <f t="shared" si="40"/>
        <v>-4.3801795131582395</v>
      </c>
      <c r="AF73">
        <v>2.25</v>
      </c>
      <c r="AG73">
        <v>1.66</v>
      </c>
      <c r="AJ73" t="s">
        <v>316</v>
      </c>
    </row>
    <row r="74" spans="1:36" ht="15" x14ac:dyDescent="0.25">
      <c r="A74">
        <v>2.34</v>
      </c>
      <c r="B74">
        <v>3.29</v>
      </c>
      <c r="C74">
        <v>3.2</v>
      </c>
      <c r="D74" s="20">
        <f t="shared" si="28"/>
        <v>4.3801795131582333E-2</v>
      </c>
      <c r="E74" s="17">
        <f>IF(OR($A74="",$B74="",$C74=""),"",A74*'MPTO_working_3-way'!$I73)</f>
        <v>2.4424962006079025</v>
      </c>
      <c r="F74" s="21">
        <f>IF(OR($A74="",$B74="",$C74=""),"",B74*'MPTO_working_3-way'!$I73)</f>
        <v>3.4341079059829061</v>
      </c>
      <c r="G74" s="22">
        <f>IF(OR($A74="",$B74="",$C74=""),"",C74*'MPTO_working_3-way'!$I73)</f>
        <v>3.3401657444210637</v>
      </c>
      <c r="H74" s="17">
        <f>IF(OR($A74="",$B74="",$C74=""),"",'MPTO_working_3-way'!E73)</f>
        <v>2.4227750802165682</v>
      </c>
      <c r="I74" s="21">
        <f>IF(OR($A74="",$B74="",$C74=""),"",'MPTO_working_3-way'!F73)</f>
        <v>3.456012928736699</v>
      </c>
      <c r="J74" s="22">
        <f>IF(OR($A74="",$B74="",$C74=""),"",'MPTO_working_3-way'!G73)</f>
        <v>3.3568378941095682</v>
      </c>
      <c r="K74" s="17">
        <f>IF(OR($A74="",$B74="",$C74=""),"",'OddsRatio_working_3-way'!H73)</f>
        <v>2.431318653707101</v>
      </c>
      <c r="L74" s="21">
        <f>IF(OR($A74="",$B74="",$C74=""),"",'OddsRatio_working_3-way'!I73)</f>
        <v>3.4460594902904931</v>
      </c>
      <c r="M74" s="22">
        <f>IF(OR($A74="",$B74="",$C74=""),"",'OddsRatio_working_3-way'!J73)</f>
        <v>3.3499261478773303</v>
      </c>
      <c r="N74" s="23">
        <f t="shared" si="29"/>
        <v>40.941721823399938</v>
      </c>
      <c r="O74" s="24">
        <f t="shared" si="30"/>
        <v>29.119644093238861</v>
      </c>
      <c r="P74" s="24">
        <f t="shared" si="31"/>
        <v>29.938634083361205</v>
      </c>
      <c r="Q74" t="s">
        <v>359</v>
      </c>
      <c r="R74" t="s">
        <v>328</v>
      </c>
      <c r="S74" s="48" t="s">
        <v>493</v>
      </c>
      <c r="T74" s="35">
        <v>100</v>
      </c>
      <c r="U74" s="35">
        <f t="shared" si="32"/>
        <v>51.456310679611654</v>
      </c>
      <c r="V74" s="35">
        <f t="shared" si="33"/>
        <v>71.671388101982998</v>
      </c>
      <c r="W74" s="35">
        <f t="shared" si="34"/>
        <v>72.29916897506925</v>
      </c>
      <c r="X74" s="35">
        <f t="shared" si="35"/>
        <v>56.029442922947744</v>
      </c>
      <c r="Y74" s="35">
        <f t="shared" si="36"/>
        <v>76.244520345319103</v>
      </c>
      <c r="Z74" s="35">
        <f t="shared" si="37"/>
        <v>76.872301218405354</v>
      </c>
      <c r="AA74" s="35">
        <f t="shared" si="38"/>
        <v>-4.5731322433360901</v>
      </c>
      <c r="AB74" s="35">
        <f t="shared" si="39"/>
        <v>-4.5731322433361044</v>
      </c>
      <c r="AC74" s="35">
        <f t="shared" si="40"/>
        <v>-4.5731322433361044</v>
      </c>
      <c r="AF74">
        <v>2.2000000000000002</v>
      </c>
      <c r="AG74">
        <v>1.69</v>
      </c>
      <c r="AJ74" t="s">
        <v>316</v>
      </c>
    </row>
    <row r="75" spans="1:36" ht="15" x14ac:dyDescent="0.25">
      <c r="A75">
        <v>2.06</v>
      </c>
      <c r="B75">
        <v>3.53</v>
      </c>
      <c r="C75">
        <v>3.61</v>
      </c>
      <c r="D75" s="20">
        <f t="shared" si="28"/>
        <v>4.5731322433360866E-2</v>
      </c>
      <c r="E75" s="17">
        <f>IF(OR($A75="",$B75="",$C75=""),"",A75*'MPTO_working_3-way'!$I74)</f>
        <v>2.1542065242127233</v>
      </c>
      <c r="F75" s="21">
        <f>IF(OR($A75="",$B75="",$C75=""),"",B75*'MPTO_working_3-way'!$I74)</f>
        <v>3.6914315681897638</v>
      </c>
      <c r="G75" s="22">
        <f>IF(OR($A75="",$B75="",$C75=""),"",C75*'MPTO_working_3-way'!$I74)</f>
        <v>3.7750900739844324</v>
      </c>
      <c r="H75" s="17">
        <f>IF(OR($A75="",$B75="",$C75=""),"",'MPTO_working_3-way'!E74)</f>
        <v>2.1267856960569542</v>
      </c>
      <c r="I75" s="21">
        <f>IF(OR($A75="",$B75="",$C75=""),"",'MPTO_working_3-way'!F74)</f>
        <v>3.7307538128458839</v>
      </c>
      <c r="J75" s="22">
        <f>IF(OR($A75="",$B75="",$C75=""),"",'MPTO_working_3-way'!G74)</f>
        <v>3.8202271968553996</v>
      </c>
      <c r="K75" s="17">
        <f>IF(OR($A75="",$B75="",$C75=""),"",'OddsRatio_working_3-way'!H74)</f>
        <v>2.1377093812939574</v>
      </c>
      <c r="L75" s="21">
        <f>IF(OR($A75="",$B75="",$C75=""),"",'OddsRatio_working_3-way'!I74)</f>
        <v>3.7154761647865202</v>
      </c>
      <c r="M75" s="22">
        <f>IF(OR($A75="",$B75="",$C75=""),"",'OddsRatio_working_3-way'!J74)</f>
        <v>3.801341023752101</v>
      </c>
      <c r="N75" s="23">
        <f t="shared" si="29"/>
        <v>46.420804540338132</v>
      </c>
      <c r="O75" s="24">
        <f t="shared" si="30"/>
        <v>27.089761289829045</v>
      </c>
      <c r="P75" s="24">
        <f t="shared" si="31"/>
        <v>26.489434169832837</v>
      </c>
      <c r="Q75" t="s">
        <v>224</v>
      </c>
      <c r="R75" t="s">
        <v>186</v>
      </c>
      <c r="S75" s="48" t="s">
        <v>493</v>
      </c>
      <c r="T75" s="35">
        <v>100</v>
      </c>
      <c r="U75" s="35">
        <f t="shared" si="32"/>
        <v>59.839357429718881</v>
      </c>
      <c r="V75" s="35">
        <f t="shared" si="33"/>
        <v>68.35443037974683</v>
      </c>
      <c r="W75" s="35">
        <f t="shared" si="34"/>
        <v>67.426710097719877</v>
      </c>
      <c r="X75" s="35">
        <f t="shared" si="35"/>
        <v>64.218859522533307</v>
      </c>
      <c r="Y75" s="35">
        <f t="shared" si="36"/>
        <v>72.733932472561264</v>
      </c>
      <c r="Z75" s="35">
        <f t="shared" si="37"/>
        <v>71.806212190534282</v>
      </c>
      <c r="AA75" s="35">
        <f t="shared" si="38"/>
        <v>-4.3795020928144268</v>
      </c>
      <c r="AB75" s="35">
        <f t="shared" si="39"/>
        <v>-4.3795020928144339</v>
      </c>
      <c r="AC75" s="35">
        <f t="shared" si="40"/>
        <v>-4.3795020928144055</v>
      </c>
      <c r="AF75">
        <v>2.0299999999999998</v>
      </c>
      <c r="AG75">
        <v>1.81</v>
      </c>
      <c r="AJ75" t="s">
        <v>316</v>
      </c>
    </row>
    <row r="76" spans="1:36" ht="15" x14ac:dyDescent="0.25">
      <c r="A76">
        <v>2.4900000000000002</v>
      </c>
      <c r="B76">
        <v>3.16</v>
      </c>
      <c r="C76">
        <v>3.07</v>
      </c>
      <c r="D76" s="20">
        <f t="shared" si="28"/>
        <v>4.3795020928144135E-2</v>
      </c>
      <c r="E76" s="17">
        <f>IF(OR($A76="",$B76="",$C76=""),"",A76*'MPTO_working_3-way'!$I75)</f>
        <v>2.5990496021110792</v>
      </c>
      <c r="F76" s="21">
        <f>IF(OR($A76="",$B76="",$C76=""),"",B76*'MPTO_working_3-way'!$I75)</f>
        <v>3.2983922661329355</v>
      </c>
      <c r="G76" s="22">
        <f>IF(OR($A76="",$B76="",$C76=""),"",C76*'MPTO_working_3-way'!$I75)</f>
        <v>3.2044507142494023</v>
      </c>
      <c r="H76" s="17">
        <f>IF(OR($A76="",$B76="",$C76=""),"",'MPTO_working_3-way'!E75)</f>
        <v>2.5839253435323108</v>
      </c>
      <c r="I76" s="21">
        <f>IF(OR($A76="",$B76="",$C76=""),"",'MPTO_working_3-way'!F75)</f>
        <v>3.3128230287486327</v>
      </c>
      <c r="J76" s="22">
        <f>IF(OR($A76="",$B76="",$C76=""),"",'MPTO_working_3-way'!G75)</f>
        <v>3.2140434805285669</v>
      </c>
      <c r="K76" s="17">
        <f>IF(OR($A76="",$B76="",$C76=""),"",'OddsRatio_working_3-way'!H75)</f>
        <v>2.5907346641126923</v>
      </c>
      <c r="L76" s="21">
        <f>IF(OR($A76="",$B76="",$C76=""),"",'OddsRatio_working_3-way'!I75)</f>
        <v>3.3060314593848421</v>
      </c>
      <c r="M76" s="22">
        <f>IF(OR($A76="",$B76="",$C76=""),"",'OddsRatio_working_3-way'!J75)</f>
        <v>3.2099468152438062</v>
      </c>
      <c r="N76" s="23">
        <f t="shared" si="29"/>
        <v>38.475602742931478</v>
      </c>
      <c r="O76" s="24">
        <f t="shared" si="30"/>
        <v>30.317800895537783</v>
      </c>
      <c r="P76" s="24">
        <f t="shared" si="31"/>
        <v>31.206596361530746</v>
      </c>
      <c r="Q76" t="s">
        <v>241</v>
      </c>
      <c r="R76" t="s">
        <v>221</v>
      </c>
      <c r="S76" s="48" t="s">
        <v>493</v>
      </c>
      <c r="T76" s="35">
        <v>100</v>
      </c>
      <c r="U76" s="35">
        <f t="shared" si="32"/>
        <v>67.10526315789474</v>
      </c>
      <c r="V76" s="35">
        <f t="shared" si="33"/>
        <v>72.752043596730246</v>
      </c>
      <c r="W76" s="35">
        <f t="shared" si="34"/>
        <v>54.545454545454554</v>
      </c>
      <c r="X76" s="35">
        <f t="shared" si="35"/>
        <v>72.702501857815221</v>
      </c>
      <c r="Y76" s="35">
        <f t="shared" si="36"/>
        <v>78.349282296650728</v>
      </c>
      <c r="Z76" s="35">
        <f t="shared" si="37"/>
        <v>60.142693245375021</v>
      </c>
      <c r="AA76" s="35">
        <f t="shared" si="38"/>
        <v>-5.5972386999204815</v>
      </c>
      <c r="AB76" s="35">
        <f t="shared" si="39"/>
        <v>-5.5972386999204815</v>
      </c>
      <c r="AC76" s="35">
        <f t="shared" si="40"/>
        <v>-5.5972386999204673</v>
      </c>
      <c r="AF76">
        <v>2.3199999999999998</v>
      </c>
      <c r="AG76">
        <v>1.62</v>
      </c>
      <c r="AJ76" t="s">
        <v>316</v>
      </c>
    </row>
    <row r="77" spans="1:36" ht="15" x14ac:dyDescent="0.25">
      <c r="A77">
        <v>3.04</v>
      </c>
      <c r="B77">
        <v>3.67</v>
      </c>
      <c r="C77">
        <v>2.2000000000000002</v>
      </c>
      <c r="D77" s="20">
        <f t="shared" si="28"/>
        <v>5.5972386999204815E-2</v>
      </c>
      <c r="E77" s="17">
        <f>IF(OR($A77="",$B77="",$C77=""),"",A77*'MPTO_working_3-way'!$I76)</f>
        <v>3.2101560564775826</v>
      </c>
      <c r="F77" s="21">
        <f>IF(OR($A77="",$B77="",$C77=""),"",B77*'MPTO_working_3-way'!$I76)</f>
        <v>3.8754186602870817</v>
      </c>
      <c r="G77" s="22">
        <f>IF(OR($A77="",$B77="",$C77=""),"",C77*'MPTO_working_3-way'!$I76)</f>
        <v>2.3231392513982509</v>
      </c>
      <c r="H77" s="17">
        <f>IF(OR($A77="",$B77="",$C77=""),"",'MPTO_working_3-way'!E76)</f>
        <v>3.2227925574750884</v>
      </c>
      <c r="I77" s="21">
        <f>IF(OR($A77="",$B77="",$C77=""),"",'MPTO_working_3-way'!F76)</f>
        <v>3.9397672358075058</v>
      </c>
      <c r="J77" s="22">
        <f>IF(OR($A77="",$B77="",$C77=""),"",'MPTO_working_3-way'!G76)</f>
        <v>2.2941673500213113</v>
      </c>
      <c r="K77" s="17">
        <f>IF(OR($A77="",$B77="",$C77=""),"",'OddsRatio_working_3-way'!H76)</f>
        <v>3.2209421182689022</v>
      </c>
      <c r="L77" s="21">
        <f>IF(OR($A77="",$B77="",$C77=""),"",'OddsRatio_working_3-way'!I76)</f>
        <v>3.9068213018519446</v>
      </c>
      <c r="M77" s="22">
        <f>IF(OR($A77="",$B77="",$C77=""),"",'OddsRatio_working_3-way'!J76)</f>
        <v>2.3064365401581779</v>
      </c>
      <c r="N77" s="23">
        <f t="shared" si="29"/>
        <v>31.151133540133031</v>
      </c>
      <c r="O77" s="24">
        <f t="shared" si="30"/>
        <v>25.80366374986496</v>
      </c>
      <c r="P77" s="24">
        <f t="shared" si="31"/>
        <v>43.045202710001995</v>
      </c>
      <c r="Q77" t="s">
        <v>382</v>
      </c>
      <c r="R77" t="s">
        <v>386</v>
      </c>
      <c r="S77" s="48" t="s">
        <v>493</v>
      </c>
      <c r="T77" s="35">
        <v>100</v>
      </c>
      <c r="U77" s="35">
        <f t="shared" si="32"/>
        <v>73.68421052631578</v>
      </c>
      <c r="V77" s="35">
        <f t="shared" si="33"/>
        <v>72.14484679665739</v>
      </c>
      <c r="W77" s="35">
        <f t="shared" si="34"/>
        <v>48.186528497409334</v>
      </c>
      <c r="X77" s="35">
        <f t="shared" si="35"/>
        <v>79.668624705933297</v>
      </c>
      <c r="Y77" s="35">
        <f t="shared" si="36"/>
        <v>78.129260976274878</v>
      </c>
      <c r="Z77" s="35">
        <f t="shared" si="37"/>
        <v>54.170942677026822</v>
      </c>
      <c r="AA77" s="35">
        <f t="shared" si="38"/>
        <v>-5.9844141796175165</v>
      </c>
      <c r="AB77" s="35">
        <f t="shared" si="39"/>
        <v>-5.9844141796174881</v>
      </c>
      <c r="AC77" s="35">
        <f t="shared" si="40"/>
        <v>-5.9844141796174881</v>
      </c>
      <c r="AF77">
        <v>1.83</v>
      </c>
      <c r="AG77">
        <v>1.97</v>
      </c>
      <c r="AJ77" t="s">
        <v>453</v>
      </c>
    </row>
    <row r="78" spans="1:36" ht="15" x14ac:dyDescent="0.25">
      <c r="A78">
        <v>3.8</v>
      </c>
      <c r="B78">
        <v>3.59</v>
      </c>
      <c r="C78">
        <v>1.93</v>
      </c>
      <c r="D78" s="20">
        <f t="shared" si="28"/>
        <v>5.9844141796175032E-2</v>
      </c>
      <c r="E78" s="17">
        <f>IF(OR($A78="",$B78="",$C78=""),"",A78*'MPTO_working_3-way'!$I77)</f>
        <v>4.027407738825465</v>
      </c>
      <c r="F78" s="21">
        <f>IF(OR($A78="",$B78="",$C78=""),"",B78*'MPTO_working_3-way'!$I77)</f>
        <v>3.8048404690482682</v>
      </c>
      <c r="G78" s="22">
        <f>IF(OR($A78="",$B78="",$C78=""),"",C78*'MPTO_working_3-way'!$I77)</f>
        <v>2.0454991936666178</v>
      </c>
      <c r="H78" s="17">
        <f>IF(OR($A78="",$B78="",$C78=""),"",'MPTO_working_3-way'!E77)</f>
        <v>4.111675618387066</v>
      </c>
      <c r="I78" s="21">
        <f>IF(OR($A78="",$B78="",$C78=""),"",'MPTO_working_3-way'!F77)</f>
        <v>3.8669239159595739</v>
      </c>
      <c r="J78" s="22">
        <f>IF(OR($A78="",$B78="",$C78=""),"",'MPTO_working_3-way'!G77)</f>
        <v>2.0072797300964971</v>
      </c>
      <c r="K78" s="17">
        <f>IF(OR($A78="",$B78="",$C78=""),"",'OddsRatio_working_3-way'!H77)</f>
        <v>4.0761790139714362</v>
      </c>
      <c r="L78" s="21">
        <f>IF(OR($A78="",$B78="",$C78=""),"",'OddsRatio_working_3-way'!I77)</f>
        <v>3.8454655879235786</v>
      </c>
      <c r="M78" s="22">
        <f>IF(OR($A78="",$B78="",$C78=""),"",'OddsRatio_working_3-way'!J77)</f>
        <v>2.0217308867833701</v>
      </c>
      <c r="N78" s="23">
        <f t="shared" si="29"/>
        <v>24.829867370012938</v>
      </c>
      <c r="O78" s="24">
        <f t="shared" si="30"/>
        <v>26.282310865194752</v>
      </c>
      <c r="P78" s="24">
        <f t="shared" si="31"/>
        <v>48.887821764792314</v>
      </c>
      <c r="Q78" t="s">
        <v>489</v>
      </c>
      <c r="R78" t="s">
        <v>385</v>
      </c>
      <c r="S78" s="48" t="s">
        <v>493</v>
      </c>
      <c r="T78" s="35">
        <v>100</v>
      </c>
      <c r="U78" s="35">
        <f t="shared" si="32"/>
        <v>54.751131221719454</v>
      </c>
      <c r="V78" s="35">
        <f t="shared" si="33"/>
        <v>71.428571428571431</v>
      </c>
      <c r="W78" s="35">
        <f t="shared" si="34"/>
        <v>68.253968253968253</v>
      </c>
      <c r="X78" s="35">
        <f t="shared" si="35"/>
        <v>60.317460317460316</v>
      </c>
      <c r="Y78" s="35">
        <f t="shared" si="36"/>
        <v>76.994900524312285</v>
      </c>
      <c r="Z78" s="35">
        <f t="shared" si="37"/>
        <v>73.820297349709122</v>
      </c>
      <c r="AA78" s="35">
        <f t="shared" si="38"/>
        <v>-5.566329095740862</v>
      </c>
      <c r="AB78" s="35">
        <f t="shared" si="39"/>
        <v>-5.5663290957408549</v>
      </c>
      <c r="AC78" s="35">
        <f t="shared" si="40"/>
        <v>-5.5663290957408691</v>
      </c>
      <c r="AF78">
        <v>1.81</v>
      </c>
      <c r="AG78">
        <v>2</v>
      </c>
      <c r="AJ78" t="s">
        <v>453</v>
      </c>
    </row>
    <row r="79" spans="1:36" ht="15" x14ac:dyDescent="0.25">
      <c r="A79">
        <v>2.21</v>
      </c>
      <c r="B79">
        <v>3.5</v>
      </c>
      <c r="C79">
        <v>3.15</v>
      </c>
      <c r="D79" s="20">
        <f t="shared" si="28"/>
        <v>5.5663290957408629E-2</v>
      </c>
      <c r="E79" s="17">
        <f>IF(OR($A79="",$B79="",$C79=""),"",A79*'MPTO_working_3-way'!$I78)</f>
        <v>2.333015873015873</v>
      </c>
      <c r="F79" s="21">
        <f>IF(OR($A79="",$B79="",$C79=""),"",B79*'MPTO_working_3-way'!$I78)</f>
        <v>3.6948215183509303</v>
      </c>
      <c r="G79" s="22">
        <f>IF(OR($A79="",$B79="",$C79=""),"",C79*'MPTO_working_3-way'!$I78)</f>
        <v>3.3253393665158373</v>
      </c>
      <c r="H79" s="17">
        <f>IF(OR($A79="",$B79="",$C79=""),"",'MPTO_working_3-way'!E78)</f>
        <v>2.3044965517241378</v>
      </c>
      <c r="I79" s="21">
        <f>IF(OR($A79="",$B79="",$C79=""),"",'MPTO_working_3-way'!F78)</f>
        <v>3.7430773366789141</v>
      </c>
      <c r="J79" s="22">
        <f>IF(OR($A79="",$B79="",$C79=""),"",'MPTO_working_3-way'!G78)</f>
        <v>3.3455346415698841</v>
      </c>
      <c r="K79" s="17">
        <f>IF(OR($A79="",$B79="",$C79=""),"",'OddsRatio_working_3-way'!H78)</f>
        <v>2.3164387734350425</v>
      </c>
      <c r="L79" s="21">
        <f>IF(OR($A79="",$B79="",$C79=""),"",'OddsRatio_working_3-way'!I78)</f>
        <v>3.7199148211467814</v>
      </c>
      <c r="M79" s="22">
        <f>IF(OR($A79="",$B79="",$C79=""),"",'OddsRatio_working_3-way'!J78)</f>
        <v>3.3391267461862317</v>
      </c>
      <c r="N79" s="23">
        <f t="shared" si="29"/>
        <v>42.862974554361138</v>
      </c>
      <c r="O79" s="24">
        <f t="shared" si="30"/>
        <v>27.064906790039462</v>
      </c>
      <c r="P79" s="24">
        <f t="shared" si="31"/>
        <v>30.0721186555994</v>
      </c>
      <c r="Q79" t="s">
        <v>384</v>
      </c>
      <c r="R79" t="s">
        <v>460</v>
      </c>
      <c r="S79" s="48" t="s">
        <v>493</v>
      </c>
      <c r="T79" s="35">
        <v>100</v>
      </c>
      <c r="U79" s="35">
        <f t="shared" si="32"/>
        <v>44.134078212290497</v>
      </c>
      <c r="V79" s="35">
        <f t="shared" si="33"/>
        <v>73.262032085561486</v>
      </c>
      <c r="W79" s="35">
        <f t="shared" si="34"/>
        <v>76.744186046511629</v>
      </c>
      <c r="X79" s="35">
        <f t="shared" si="35"/>
        <v>49.99378186792687</v>
      </c>
      <c r="Y79" s="35">
        <f t="shared" si="36"/>
        <v>79.121735741197867</v>
      </c>
      <c r="Z79" s="35">
        <f t="shared" si="37"/>
        <v>82.603889702147995</v>
      </c>
      <c r="AA79" s="35">
        <f t="shared" si="38"/>
        <v>-5.8597036556363733</v>
      </c>
      <c r="AB79" s="35">
        <f t="shared" si="39"/>
        <v>-5.8597036556363804</v>
      </c>
      <c r="AC79" s="35">
        <f t="shared" si="40"/>
        <v>-5.8597036556363662</v>
      </c>
      <c r="AF79">
        <v>1.88</v>
      </c>
      <c r="AG79">
        <v>1.92</v>
      </c>
      <c r="AJ79" t="s">
        <v>453</v>
      </c>
    </row>
    <row r="80" spans="1:36" ht="15" x14ac:dyDescent="0.25">
      <c r="A80">
        <v>1.79</v>
      </c>
      <c r="B80">
        <v>3.74</v>
      </c>
      <c r="C80">
        <v>4.3</v>
      </c>
      <c r="D80" s="20">
        <f t="shared" si="28"/>
        <v>5.8597036556363724E-2</v>
      </c>
      <c r="E80" s="17">
        <f>IF(OR($A80="",$B80="",$C80=""),"",A80*'MPTO_working_3-way'!$I79)</f>
        <v>1.894888695435891</v>
      </c>
      <c r="F80" s="21">
        <f>IF(OR($A80="",$B80="",$C80=""),"",B80*'MPTO_working_3-way'!$I79)</f>
        <v>3.9591529167208006</v>
      </c>
      <c r="G80" s="22">
        <f>IF(OR($A80="",$B80="",$C80=""),"",C80*'MPTO_working_3-way'!$I79)</f>
        <v>4.5519672571923637</v>
      </c>
      <c r="H80" s="17">
        <f>IF(OR($A80="",$B80="",$C80=""),"",'MPTO_working_3-way'!E79)</f>
        <v>1.8548509660178722</v>
      </c>
      <c r="I80" s="21">
        <f>IF(OR($A80="",$B80="",$C80=""),"",'MPTO_working_3-way'!F79)</f>
        <v>4.0347418121133352</v>
      </c>
      <c r="J80" s="22">
        <f>IF(OR($A80="",$B80="",$C80=""),"",'MPTO_working_3-way'!G79)</f>
        <v>4.6942672112488024</v>
      </c>
      <c r="K80" s="17">
        <f>IF(OR($A80="",$B80="",$C80=""),"",'OddsRatio_working_3-way'!H79)</f>
        <v>1.8692244092459056</v>
      </c>
      <c r="L80" s="21">
        <f>IF(OR($A80="",$B80="",$C80=""),"",'OddsRatio_working_3-way'!I79)</f>
        <v>4.0147783308022564</v>
      </c>
      <c r="M80" s="22">
        <f>IF(OR($A80="",$B80="",$C80=""),"",'OddsRatio_working_3-way'!J79)</f>
        <v>4.6309374057107453</v>
      </c>
      <c r="N80" s="23">
        <f t="shared" si="29"/>
        <v>52.77354825160139</v>
      </c>
      <c r="O80" s="24">
        <f t="shared" si="30"/>
        <v>25.257928173894779</v>
      </c>
      <c r="P80" s="24">
        <f t="shared" si="31"/>
        <v>21.968523574503834</v>
      </c>
      <c r="Q80" t="s">
        <v>393</v>
      </c>
      <c r="R80" t="s">
        <v>459</v>
      </c>
      <c r="S80" s="48" t="s">
        <v>493</v>
      </c>
      <c r="T80" s="35">
        <v>100</v>
      </c>
      <c r="U80" s="35">
        <f t="shared" si="32"/>
        <v>55.55555555555555</v>
      </c>
      <c r="V80" s="35">
        <f t="shared" si="33"/>
        <v>70.326409495548958</v>
      </c>
      <c r="W80" s="35">
        <f t="shared" si="34"/>
        <v>68.55345911949685</v>
      </c>
      <c r="X80" s="35">
        <f t="shared" si="35"/>
        <v>61.120131384954178</v>
      </c>
      <c r="Y80" s="35">
        <f t="shared" si="36"/>
        <v>75.890985324947579</v>
      </c>
      <c r="Z80" s="35">
        <f t="shared" si="37"/>
        <v>74.118034948895485</v>
      </c>
      <c r="AA80" s="35">
        <f t="shared" si="38"/>
        <v>-5.5645758293986276</v>
      </c>
      <c r="AB80" s="35">
        <f t="shared" si="39"/>
        <v>-5.5645758293986205</v>
      </c>
      <c r="AC80" s="35">
        <f t="shared" si="40"/>
        <v>-5.5645758293986347</v>
      </c>
      <c r="AF80">
        <v>1.92</v>
      </c>
      <c r="AG80">
        <v>1.88</v>
      </c>
      <c r="AJ80" t="s">
        <v>453</v>
      </c>
    </row>
    <row r="81" spans="1:36" ht="15" x14ac:dyDescent="0.25">
      <c r="A81">
        <v>2.25</v>
      </c>
      <c r="B81">
        <v>3.37</v>
      </c>
      <c r="C81">
        <v>3.18</v>
      </c>
      <c r="D81" s="20">
        <f t="shared" si="28"/>
        <v>5.5645758293986214E-2</v>
      </c>
      <c r="E81" s="17">
        <f>IF(OR($A81="",$B81="",$C81=""),"",A81*'MPTO_working_3-way'!$I80)</f>
        <v>2.3752029561614689</v>
      </c>
      <c r="F81" s="21">
        <f>IF(OR($A81="",$B81="",$C81=""),"",B81*'MPTO_working_3-way'!$I80)</f>
        <v>3.5575262054507335</v>
      </c>
      <c r="G81" s="22">
        <f>IF(OR($A81="",$B81="",$C81=""),"",C81*'MPTO_working_3-way'!$I80)</f>
        <v>3.3569535113748765</v>
      </c>
      <c r="H81" s="17">
        <f>IF(OR($A81="",$B81="",$C81=""),"",'MPTO_working_3-way'!E80)</f>
        <v>2.3479918397951183</v>
      </c>
      <c r="I81" s="21">
        <f>IF(OR($A81="",$B81="",$C81=""),"",'MPTO_working_3-way'!F80)</f>
        <v>3.5947001602623825</v>
      </c>
      <c r="J81" s="22">
        <f>IF(OR($A81="",$B81="",$C81=""),"",'MPTO_working_3-way'!G80)</f>
        <v>3.3793279843032833</v>
      </c>
      <c r="K81" s="17">
        <f>IF(OR($A81="",$B81="",$C81=""),"",'OddsRatio_working_3-way'!H80)</f>
        <v>2.3594695736516402</v>
      </c>
      <c r="L81" s="21">
        <f>IF(OR($A81="",$B81="",$C81=""),"",'OddsRatio_working_3-way'!I80)</f>
        <v>3.5775543116435102</v>
      </c>
      <c r="M81" s="22">
        <f>IF(OR($A81="",$B81="",$C81=""),"",'OddsRatio_working_3-way'!J80)</f>
        <v>3.3709149364484601</v>
      </c>
      <c r="N81" s="23">
        <f t="shared" si="29"/>
        <v>42.101665350572212</v>
      </c>
      <c r="O81" s="24">
        <f t="shared" si="30"/>
        <v>28.109420486287085</v>
      </c>
      <c r="P81" s="24">
        <f t="shared" si="31"/>
        <v>29.78891416314071</v>
      </c>
      <c r="Q81" t="s">
        <v>390</v>
      </c>
      <c r="R81" t="s">
        <v>387</v>
      </c>
      <c r="S81" s="48" t="s">
        <v>493</v>
      </c>
      <c r="T81" s="35">
        <v>100</v>
      </c>
      <c r="U81" s="35">
        <f t="shared" si="32"/>
        <v>75</v>
      </c>
      <c r="V81" s="35">
        <f t="shared" si="33"/>
        <v>72.14484679665739</v>
      </c>
      <c r="W81" s="35">
        <f t="shared" si="34"/>
        <v>46.808510638297875</v>
      </c>
      <c r="X81" s="35">
        <f t="shared" si="35"/>
        <v>81.046642565044749</v>
      </c>
      <c r="Y81" s="35">
        <f t="shared" si="36"/>
        <v>78.191489361702125</v>
      </c>
      <c r="Z81" s="35">
        <f t="shared" si="37"/>
        <v>52.855153203342617</v>
      </c>
      <c r="AA81" s="35">
        <f t="shared" si="38"/>
        <v>-6.0466425650447491</v>
      </c>
      <c r="AB81" s="35">
        <f t="shared" si="39"/>
        <v>-6.0466425650447349</v>
      </c>
      <c r="AC81" s="35">
        <f t="shared" si="40"/>
        <v>-6.046642565044742</v>
      </c>
      <c r="AF81">
        <v>1.83</v>
      </c>
      <c r="AG81">
        <v>1.97</v>
      </c>
      <c r="AJ81" t="s">
        <v>453</v>
      </c>
    </row>
    <row r="82" spans="1:36" ht="15" x14ac:dyDescent="0.25">
      <c r="A82">
        <v>4</v>
      </c>
      <c r="B82">
        <v>3.59</v>
      </c>
      <c r="C82">
        <v>1.88</v>
      </c>
      <c r="D82" s="20">
        <f t="shared" si="28"/>
        <v>6.0466425650447464E-2</v>
      </c>
      <c r="E82" s="17">
        <f>IF(OR($A82="",$B82="",$C82=""),"",A82*'MPTO_working_3-way'!$I81)</f>
        <v>4.2418657026017899</v>
      </c>
      <c r="F82" s="21">
        <f>IF(OR($A82="",$B82="",$C82=""),"",B82*'MPTO_working_3-way'!$I81)</f>
        <v>3.8070744680851063</v>
      </c>
      <c r="G82" s="22">
        <f>IF(OR($A82="",$B82="",$C82=""),"",C82*'MPTO_working_3-way'!$I81)</f>
        <v>1.9936768802228411</v>
      </c>
      <c r="H82" s="17">
        <f>IF(OR($A82="",$B82="",$C82=""),"",'MPTO_working_3-way'!E81)</f>
        <v>4.3507671150457687</v>
      </c>
      <c r="I82" s="21">
        <f>IF(OR($A82="",$B82="",$C82=""),"",'MPTO_working_3-way'!F81)</f>
        <v>3.8700280968672947</v>
      </c>
      <c r="J82" s="22">
        <f>IF(OR($A82="",$B82="",$C82=""),"",'MPTO_working_3-way'!G81)</f>
        <v>1.9540431774095484</v>
      </c>
      <c r="K82" s="17">
        <f>IF(OR($A82="",$B82="",$C82=""),"",'OddsRatio_working_3-way'!H81)</f>
        <v>4.3026381227412003</v>
      </c>
      <c r="L82" s="21">
        <f>IF(OR($A82="",$B82="",$C82=""),"",'OddsRatio_working_3-way'!I81)</f>
        <v>3.8512775792999019</v>
      </c>
      <c r="M82" s="22">
        <f>IF(OR($A82="",$B82="",$C82=""),"",'OddsRatio_working_3-way'!J81)</f>
        <v>1.9687738493374189</v>
      </c>
      <c r="N82" s="23">
        <f t="shared" si="29"/>
        <v>23.574532295698098</v>
      </c>
      <c r="O82" s="24">
        <f t="shared" si="30"/>
        <v>26.266888351752755</v>
      </c>
      <c r="P82" s="24">
        <f t="shared" si="31"/>
        <v>50.158579352549147</v>
      </c>
      <c r="Q82" t="s">
        <v>458</v>
      </c>
      <c r="R82" t="s">
        <v>456</v>
      </c>
      <c r="S82" s="48" t="s">
        <v>493</v>
      </c>
      <c r="T82" s="35">
        <v>100</v>
      </c>
      <c r="U82" s="35">
        <f t="shared" si="32"/>
        <v>54.751131221719454</v>
      </c>
      <c r="V82" s="35">
        <f t="shared" si="33"/>
        <v>71.014492753623188</v>
      </c>
      <c r="W82" s="35">
        <f t="shared" si="34"/>
        <v>68.75</v>
      </c>
      <c r="X82" s="35">
        <f t="shared" si="35"/>
        <v>60.235507246376805</v>
      </c>
      <c r="Y82" s="35">
        <f t="shared" si="36"/>
        <v>76.498868778280539</v>
      </c>
      <c r="Z82" s="35">
        <f t="shared" si="37"/>
        <v>74.234376024657351</v>
      </c>
      <c r="AA82" s="35">
        <f t="shared" si="38"/>
        <v>-5.484376024657351</v>
      </c>
      <c r="AB82" s="35">
        <f t="shared" si="39"/>
        <v>-5.484376024657351</v>
      </c>
      <c r="AC82" s="35">
        <f t="shared" si="40"/>
        <v>-5.484376024657351</v>
      </c>
      <c r="AF82">
        <v>1.82</v>
      </c>
      <c r="AG82">
        <v>1.99</v>
      </c>
      <c r="AJ82" t="s">
        <v>453</v>
      </c>
    </row>
    <row r="83" spans="1:36" ht="15" x14ac:dyDescent="0.25">
      <c r="A83">
        <v>2.21</v>
      </c>
      <c r="B83">
        <v>3.45</v>
      </c>
      <c r="C83">
        <v>3.2</v>
      </c>
      <c r="D83" s="20">
        <f t="shared" si="28"/>
        <v>5.484376024657367E-2</v>
      </c>
      <c r="E83" s="17">
        <f>IF(OR($A83="",$B83="",$C83=""),"",A83*'MPTO_working_3-way'!$I82)</f>
        <v>2.3312047101449278</v>
      </c>
      <c r="F83" s="21">
        <f>IF(OR($A83="",$B83="",$C83=""),"",B83*'MPTO_working_3-way'!$I82)</f>
        <v>3.6392109728506794</v>
      </c>
      <c r="G83" s="22">
        <f>IF(OR($A83="",$B83="",$C83=""),"",C83*'MPTO_working_3-way'!$I82)</f>
        <v>3.3755000327890361</v>
      </c>
      <c r="H83" s="17">
        <f>IF(OR($A83="",$B83="",$C83=""),"",'MPTO_working_3-way'!E82)</f>
        <v>2.3030467026829737</v>
      </c>
      <c r="I83" s="21">
        <f>IF(OR($A83="",$B83="",$C83=""),"",'MPTO_working_3-way'!F82)</f>
        <v>3.6822400756619174</v>
      </c>
      <c r="J83" s="22">
        <f>IF(OR($A83="",$B83="",$C83=""),"",'MPTO_working_3-way'!G82)</f>
        <v>3.3988316910760901</v>
      </c>
      <c r="K83" s="17">
        <f>IF(OR($A83="",$B83="",$C83=""),"",'OddsRatio_working_3-way'!H82)</f>
        <v>2.3148011948191449</v>
      </c>
      <c r="L83" s="21">
        <f>IF(OR($A83="",$B83="",$C83=""),"",'OddsRatio_working_3-way'!I82)</f>
        <v>3.662200766369343</v>
      </c>
      <c r="M83" s="22">
        <f>IF(OR($A83="",$B83="",$C83=""),"",'OddsRatio_working_3-way'!J82)</f>
        <v>3.3905476269439005</v>
      </c>
      <c r="N83" s="23">
        <f t="shared" si="29"/>
        <v>42.896275717366386</v>
      </c>
      <c r="O83" s="24">
        <f t="shared" si="30"/>
        <v>27.478483865327448</v>
      </c>
      <c r="P83" s="24">
        <f t="shared" si="31"/>
        <v>29.625240417306152</v>
      </c>
      <c r="Q83" t="s">
        <v>457</v>
      </c>
      <c r="R83" t="s">
        <v>490</v>
      </c>
      <c r="S83" s="48" t="s">
        <v>493</v>
      </c>
      <c r="T83" s="35">
        <v>100</v>
      </c>
      <c r="U83" s="35">
        <f t="shared" si="32"/>
        <v>50.248756218905463</v>
      </c>
      <c r="V83" s="35">
        <f t="shared" si="33"/>
        <v>73.333333333333329</v>
      </c>
      <c r="W83" s="35">
        <f t="shared" si="34"/>
        <v>70.760233918128648</v>
      </c>
      <c r="X83" s="35">
        <f t="shared" si="35"/>
        <v>55.906432748538016</v>
      </c>
      <c r="Y83" s="35">
        <f t="shared" si="36"/>
        <v>78.991009862965882</v>
      </c>
      <c r="Z83" s="35">
        <f t="shared" si="37"/>
        <v>76.417910447761201</v>
      </c>
      <c r="AA83" s="35">
        <f t="shared" si="38"/>
        <v>-5.6576765296325533</v>
      </c>
      <c r="AB83" s="35">
        <f t="shared" si="39"/>
        <v>-5.6576765296325533</v>
      </c>
      <c r="AC83" s="35">
        <f t="shared" si="40"/>
        <v>-5.6576765296325533</v>
      </c>
      <c r="AF83">
        <v>1.92</v>
      </c>
      <c r="AG83">
        <v>1.88</v>
      </c>
      <c r="AJ83" t="s">
        <v>453</v>
      </c>
    </row>
    <row r="84" spans="1:36" ht="15" x14ac:dyDescent="0.25">
      <c r="A84">
        <v>2.0099999999999998</v>
      </c>
      <c r="B84">
        <v>3.75</v>
      </c>
      <c r="C84">
        <v>3.42</v>
      </c>
      <c r="D84" s="20">
        <f t="shared" si="28"/>
        <v>5.6576765296325604E-2</v>
      </c>
      <c r="E84" s="17">
        <f>IF(OR($A84="",$B84="",$C84=""),"",A84*'MPTO_working_3-way'!$I83)</f>
        <v>2.1237192982456143</v>
      </c>
      <c r="F84" s="21">
        <f>IF(OR($A84="",$B84="",$C84=""),"",B84*'MPTO_working_3-way'!$I83)</f>
        <v>3.962162869861221</v>
      </c>
      <c r="G84" s="22">
        <f>IF(OR($A84="",$B84="",$C84=""),"",C84*'MPTO_working_3-way'!$I83)</f>
        <v>3.6134925373134337</v>
      </c>
      <c r="H84" s="17">
        <f>IF(OR($A84="",$B84="",$C84=""),"",'MPTO_working_3-way'!E83)</f>
        <v>2.0891938875989253</v>
      </c>
      <c r="I84" s="21">
        <f>IF(OR($A84="",$B84="",$C84=""),"",'MPTO_working_3-way'!F83)</f>
        <v>4.0353863855167083</v>
      </c>
      <c r="J84" s="22">
        <f>IF(OR($A84="",$B84="",$C84=""),"",'MPTO_working_3-way'!G83)</f>
        <v>3.6557893169393108</v>
      </c>
      <c r="K84" s="17">
        <f>IF(OR($A84="",$B84="",$C84=""),"",'OddsRatio_working_3-way'!H83)</f>
        <v>2.1026912375586941</v>
      </c>
      <c r="L84" s="21">
        <f>IF(OR($A84="",$B84="",$C84=""),"",'OddsRatio_working_3-way'!I83)</f>
        <v>4.0023771319667434</v>
      </c>
      <c r="M84" s="22">
        <f>IF(OR($A84="",$B84="",$C84=""),"",'OddsRatio_working_3-way'!J83)</f>
        <v>3.6420918761307335</v>
      </c>
      <c r="N84" s="23">
        <f t="shared" si="29"/>
        <v>47.087202194098396</v>
      </c>
      <c r="O84" s="24">
        <f t="shared" si="30"/>
        <v>25.238740376036738</v>
      </c>
      <c r="P84" s="24">
        <f t="shared" si="31"/>
        <v>27.674057429864845</v>
      </c>
      <c r="Q84" t="s">
        <v>491</v>
      </c>
      <c r="R84" t="s">
        <v>392</v>
      </c>
      <c r="S84" s="48" t="s">
        <v>493</v>
      </c>
      <c r="T84" s="35">
        <v>100</v>
      </c>
      <c r="U84" s="35">
        <f t="shared" si="32"/>
        <v>66.21621621621621</v>
      </c>
      <c r="V84" s="35">
        <f t="shared" si="33"/>
        <v>70.414201183431956</v>
      </c>
      <c r="W84" s="35">
        <f t="shared" si="34"/>
        <v>57.805907172995774</v>
      </c>
      <c r="X84" s="35">
        <f t="shared" si="35"/>
        <v>71.779891643572256</v>
      </c>
      <c r="Y84" s="35">
        <f t="shared" si="36"/>
        <v>75.977876610788002</v>
      </c>
      <c r="Z84" s="35">
        <f t="shared" si="37"/>
        <v>63.369582600351833</v>
      </c>
      <c r="AA84" s="35">
        <f t="shared" si="38"/>
        <v>-5.5636754273560456</v>
      </c>
      <c r="AB84" s="35">
        <f t="shared" si="39"/>
        <v>-5.5636754273560456</v>
      </c>
      <c r="AC84" s="35">
        <f t="shared" si="40"/>
        <v>-5.5636754273560598</v>
      </c>
      <c r="AF84">
        <v>1.68</v>
      </c>
      <c r="AG84">
        <v>2.1800000000000002</v>
      </c>
      <c r="AJ84" t="s">
        <v>453</v>
      </c>
    </row>
    <row r="85" spans="1:36" ht="15" x14ac:dyDescent="0.25">
      <c r="A85">
        <v>2.96</v>
      </c>
      <c r="B85">
        <v>3.38</v>
      </c>
      <c r="C85">
        <v>2.37</v>
      </c>
      <c r="D85" s="20">
        <f t="shared" si="28"/>
        <v>5.5636754273560518E-2</v>
      </c>
      <c r="E85" s="17">
        <f>IF(OR($A85="",$B85="",$C85=""),"",A85*'MPTO_working_3-way'!$I84)</f>
        <v>3.124684792649739</v>
      </c>
      <c r="F85" s="21">
        <f>IF(OR($A85="",$B85="",$C85=""),"",B85*'MPTO_working_3-way'!$I84)</f>
        <v>3.5680522294446346</v>
      </c>
      <c r="G85" s="22">
        <f>IF(OR($A85="",$B85="",$C85=""),"",C85*'MPTO_working_3-way'!$I84)</f>
        <v>2.5018591076283387</v>
      </c>
      <c r="H85" s="17">
        <f>IF(OR($A85="",$B85="",$C85=""),"",'MPTO_working_3-way'!E84)</f>
        <v>3.131926911328772</v>
      </c>
      <c r="I85" s="21">
        <f>IF(OR($A85="",$B85="",$C85=""),"",'MPTO_working_3-way'!F84)</f>
        <v>3.6060413732355103</v>
      </c>
      <c r="J85" s="22">
        <f>IF(OR($A85="",$B85="",$C85=""),"",'MPTO_working_3-way'!G84)</f>
        <v>2.4789577174923063</v>
      </c>
      <c r="K85" s="17">
        <f>IF(OR($A85="",$B85="",$C85=""),"",'OddsRatio_working_3-way'!H84)</f>
        <v>3.1303670307743201</v>
      </c>
      <c r="L85" s="21">
        <f>IF(OR($A85="",$B85="",$C85=""),"",'OddsRatio_working_3-way'!I84)</f>
        <v>3.5868742516545313</v>
      </c>
      <c r="M85" s="22">
        <f>IF(OR($A85="",$B85="",$C85=""),"",'OddsRatio_working_3-way'!J84)</f>
        <v>2.489083077633071</v>
      </c>
      <c r="N85" s="23">
        <f t="shared" si="29"/>
        <v>32.003228048868188</v>
      </c>
      <c r="O85" s="24">
        <f t="shared" si="30"/>
        <v>28.026495569423027</v>
      </c>
      <c r="P85" s="24">
        <f t="shared" si="31"/>
        <v>39.970276381708779</v>
      </c>
      <c r="Q85" t="s">
        <v>481</v>
      </c>
      <c r="R85" t="s">
        <v>461</v>
      </c>
      <c r="S85" s="48" t="s">
        <v>493</v>
      </c>
      <c r="T85" s="35">
        <v>100</v>
      </c>
      <c r="U85" s="35">
        <f t="shared" si="32"/>
        <v>61.240310077519375</v>
      </c>
      <c r="V85" s="35">
        <f t="shared" si="33"/>
        <v>69.325153374233125</v>
      </c>
      <c r="W85" s="35">
        <f t="shared" si="34"/>
        <v>63.898916967509031</v>
      </c>
      <c r="X85" s="35">
        <f t="shared" si="35"/>
        <v>66.775929658257851</v>
      </c>
      <c r="Y85" s="35">
        <f t="shared" si="36"/>
        <v>74.860772954971594</v>
      </c>
      <c r="Z85" s="35">
        <f t="shared" si="37"/>
        <v>69.434536548247493</v>
      </c>
      <c r="AA85" s="35">
        <f t="shared" si="38"/>
        <v>-5.5356195807384765</v>
      </c>
      <c r="AB85" s="35">
        <f t="shared" si="39"/>
        <v>-5.5356195807384694</v>
      </c>
      <c r="AC85" s="35">
        <f t="shared" si="40"/>
        <v>-5.5356195807384623</v>
      </c>
      <c r="AF85">
        <v>1.83</v>
      </c>
      <c r="AG85">
        <v>1.98</v>
      </c>
      <c r="AJ85" t="s">
        <v>453</v>
      </c>
    </row>
    <row r="86" spans="1:36" ht="15" x14ac:dyDescent="0.25">
      <c r="A86">
        <v>2.58</v>
      </c>
      <c r="B86">
        <v>3.26</v>
      </c>
      <c r="C86">
        <v>2.77</v>
      </c>
      <c r="D86" s="20">
        <f t="shared" si="28"/>
        <v>5.5356195807384712E-2</v>
      </c>
      <c r="E86" s="17">
        <f>IF(OR($A86="",$B86="",$C86=""),"",A86*'MPTO_working_3-way'!$I85)</f>
        <v>2.7228189851830527</v>
      </c>
      <c r="F86" s="21">
        <f>IF(OR($A86="",$B86="",$C86=""),"",B86*'MPTO_working_3-way'!$I85)</f>
        <v>3.4404611983320739</v>
      </c>
      <c r="G86" s="22">
        <f>IF(OR($A86="",$B86="",$C86=""),"",C86*'MPTO_working_3-way'!$I85)</f>
        <v>2.9233366623864558</v>
      </c>
      <c r="H86" s="17">
        <f>IF(OR($A86="",$B86="",$C86=""),"",'MPTO_working_3-way'!E85)</f>
        <v>2.7089638212844847</v>
      </c>
      <c r="I86" s="21">
        <f>IF(OR($A86="",$B86="",$C86=""),"",'MPTO_working_3-way'!F85)</f>
        <v>3.468652388899399</v>
      </c>
      <c r="J86" s="22">
        <f>IF(OR($A86="",$B86="",$C86=""),"",'MPTO_working_3-way'!G85)</f>
        <v>2.919207160958682</v>
      </c>
      <c r="K86" s="17">
        <f>IF(OR($A86="",$B86="",$C86=""),"",'OddsRatio_working_3-way'!H85)</f>
        <v>2.7156203210872074</v>
      </c>
      <c r="L86" s="21">
        <f>IF(OR($A86="",$B86="",$C86=""),"",'OddsRatio_working_3-way'!I85)</f>
        <v>3.4539885605424603</v>
      </c>
      <c r="M86" s="22">
        <f>IF(OR($A86="",$B86="",$C86=""),"",'OddsRatio_working_3-way'!J85)</f>
        <v>2.9219290938761744</v>
      </c>
      <c r="N86" s="23">
        <f t="shared" si="29"/>
        <v>36.726642697945309</v>
      </c>
      <c r="O86" s="24">
        <f t="shared" si="30"/>
        <v>29.065870601441379</v>
      </c>
      <c r="P86" s="24">
        <f t="shared" si="31"/>
        <v>34.207486700613316</v>
      </c>
      <c r="Q86" t="s">
        <v>389</v>
      </c>
      <c r="R86" t="s">
        <v>388</v>
      </c>
      <c r="S86" s="48" t="s">
        <v>493</v>
      </c>
      <c r="T86" s="35">
        <v>100</v>
      </c>
      <c r="U86" s="35">
        <f t="shared" si="32"/>
        <v>41.520467836257311</v>
      </c>
      <c r="V86" s="35">
        <f t="shared" si="33"/>
        <v>73.40425531914893</v>
      </c>
      <c r="W86" s="35">
        <f t="shared" si="34"/>
        <v>77.27272727272728</v>
      </c>
      <c r="X86" s="35">
        <f t="shared" si="35"/>
        <v>49.323017408123789</v>
      </c>
      <c r="Y86" s="35">
        <f t="shared" si="36"/>
        <v>81.206804891015423</v>
      </c>
      <c r="Z86" s="35">
        <f t="shared" si="37"/>
        <v>85.075276844593745</v>
      </c>
      <c r="AA86" s="35">
        <f t="shared" si="38"/>
        <v>-7.8025495718664786</v>
      </c>
      <c r="AB86" s="35">
        <f t="shared" si="39"/>
        <v>-7.8025495718664928</v>
      </c>
      <c r="AC86" s="35">
        <f t="shared" si="40"/>
        <v>-7.8025495718664644</v>
      </c>
      <c r="AF86">
        <v>2.23</v>
      </c>
      <c r="AG86">
        <v>1.65</v>
      </c>
      <c r="AJ86" t="s">
        <v>453</v>
      </c>
    </row>
    <row r="87" spans="1:36" ht="15" x14ac:dyDescent="0.25">
      <c r="A87">
        <v>1.71</v>
      </c>
      <c r="B87">
        <v>3.76</v>
      </c>
      <c r="C87">
        <v>4.4000000000000004</v>
      </c>
      <c r="D87" s="20">
        <f t="shared" si="28"/>
        <v>7.8025495718664795E-2</v>
      </c>
      <c r="E87" s="17">
        <f>IF(OR($A87="",$B87="",$C87=""),"",A87*'MPTO_working_3-way'!$I86)</f>
        <v>1.8434235976789168</v>
      </c>
      <c r="F87" s="21">
        <f>IF(OR($A87="",$B87="",$C87=""),"",B87*'MPTO_working_3-way'!$I86)</f>
        <v>4.0533758639021791</v>
      </c>
      <c r="G87" s="22">
        <f>IF(OR($A87="",$B87="",$C87=""),"",C87*'MPTO_working_3-way'!$I86)</f>
        <v>4.7433121811621257</v>
      </c>
      <c r="H87" s="17">
        <f>IF(OR($A87="",$B87="",$C87=""),"",'MPTO_working_3-way'!E86)</f>
        <v>1.7895912335865911</v>
      </c>
      <c r="I87" s="21">
        <f>IF(OR($A87="",$B87="",$C87=""),"",'MPTO_working_3-way'!F86)</f>
        <v>4.1675531705937345</v>
      </c>
      <c r="J87" s="22">
        <f>IF(OR($A87="",$B87="",$C87=""),"",'MPTO_working_3-way'!G86)</f>
        <v>4.9685928118472455</v>
      </c>
      <c r="K87" s="17">
        <f>IF(OR($A87="",$B87="",$C87=""),"",'OddsRatio_working_3-way'!H86)</f>
        <v>1.8079399403470597</v>
      </c>
      <c r="L87" s="21">
        <f>IF(OR($A87="",$B87="",$C87=""),"",'OddsRatio_working_3-way'!I86)</f>
        <v>4.1407242751519506</v>
      </c>
      <c r="M87" s="22">
        <f>IF(OR($A87="",$B87="",$C87=""),"",'OddsRatio_working_3-way'!J86)</f>
        <v>4.8690081650422572</v>
      </c>
      <c r="N87" s="23">
        <f t="shared" si="29"/>
        <v>54.246891558680019</v>
      </c>
      <c r="O87" s="24">
        <f t="shared" si="30"/>
        <v>24.67079376737842</v>
      </c>
      <c r="P87" s="24">
        <f t="shared" si="31"/>
        <v>21.082314673941553</v>
      </c>
      <c r="Q87" t="s">
        <v>383</v>
      </c>
      <c r="R87" t="s">
        <v>391</v>
      </c>
      <c r="S87" s="48" t="s">
        <v>493</v>
      </c>
      <c r="T87" s="35">
        <v>100</v>
      </c>
      <c r="U87" s="35">
        <f t="shared" si="32"/>
        <v>70.149253731343279</v>
      </c>
      <c r="V87" s="35">
        <f t="shared" si="33"/>
        <v>71.428571428571431</v>
      </c>
      <c r="W87" s="35">
        <f t="shared" si="34"/>
        <v>56.331877729257641</v>
      </c>
      <c r="X87" s="35">
        <f t="shared" si="35"/>
        <v>72.239550842170928</v>
      </c>
      <c r="Y87" s="35">
        <f t="shared" si="36"/>
        <v>73.51886853939908</v>
      </c>
      <c r="Z87" s="35">
        <f t="shared" si="37"/>
        <v>58.422174840085283</v>
      </c>
      <c r="AA87" s="35">
        <f t="shared" si="38"/>
        <v>-2.0902971108276489</v>
      </c>
      <c r="AB87" s="35">
        <f t="shared" si="39"/>
        <v>-2.0902971108276489</v>
      </c>
      <c r="AC87" s="35">
        <f t="shared" si="40"/>
        <v>-2.0902971108276418</v>
      </c>
      <c r="AF87">
        <v>1.83</v>
      </c>
      <c r="AG87">
        <v>1.98</v>
      </c>
      <c r="AJ87" t="s">
        <v>453</v>
      </c>
    </row>
    <row r="88" spans="1:36" ht="15" x14ac:dyDescent="0.25">
      <c r="A88">
        <v>3.35</v>
      </c>
      <c r="B88">
        <v>3.5</v>
      </c>
      <c r="C88">
        <v>2.29</v>
      </c>
      <c r="D88" s="20">
        <f t="shared" si="28"/>
        <v>2.0902971108276436E-2</v>
      </c>
      <c r="E88" s="17">
        <f>IF(OR($A88="",$B88="",$C88=""),"",A88*'MPTO_working_3-way'!$I87)</f>
        <v>3.4200249532127263</v>
      </c>
      <c r="F88" s="21">
        <f>IF(OR($A88="",$B88="",$C88=""),"",B88*'MPTO_working_3-way'!$I87)</f>
        <v>3.5731603988789677</v>
      </c>
      <c r="G88" s="22">
        <f>IF(OR($A88="",$B88="",$C88=""),"",C88*'MPTO_working_3-way'!$I87)</f>
        <v>2.3378678038379532</v>
      </c>
      <c r="H88" s="17">
        <f>IF(OR($A88="",$B88="",$C88=""),"",'MPTO_working_3-way'!E87)</f>
        <v>3.4300633416724335</v>
      </c>
      <c r="I88" s="21">
        <f>IF(OR($A88="",$B88="",$C88=""),"",'MPTO_working_3-way'!F87)</f>
        <v>3.5874873347956311</v>
      </c>
      <c r="J88" s="22">
        <f>IF(OR($A88="",$B88="",$C88=""),"",'MPTO_working_3-way'!G87)</f>
        <v>2.3271315589902857</v>
      </c>
      <c r="K88" s="17">
        <f>IF(OR($A88="",$B88="",$C88=""),"",'OddsRatio_working_3-way'!H87)</f>
        <v>3.4260628632626027</v>
      </c>
      <c r="L88" s="21">
        <f>IF(OR($A88="",$B88="",$C88=""),"",'OddsRatio_working_3-way'!I87)</f>
        <v>3.5809179396410666</v>
      </c>
      <c r="M88" s="22">
        <f>IF(OR($A88="",$B88="",$C88=""),"",'OddsRatio_working_3-way'!J87)</f>
        <v>2.3317536568547896</v>
      </c>
      <c r="N88" s="23">
        <f t="shared" si="29"/>
        <v>29.239552742462106</v>
      </c>
      <c r="O88" s="24">
        <f t="shared" si="30"/>
        <v>27.986429053499446</v>
      </c>
      <c r="P88" s="24">
        <f t="shared" si="31"/>
        <v>42.774018204038448</v>
      </c>
      <c r="Q88" t="s">
        <v>289</v>
      </c>
      <c r="R88" t="s">
        <v>288</v>
      </c>
      <c r="S88" s="48" t="s">
        <v>493</v>
      </c>
      <c r="T88" s="35">
        <v>100</v>
      </c>
      <c r="U88" s="35">
        <f t="shared" si="32"/>
        <v>64.788732394366207</v>
      </c>
      <c r="V88" s="35">
        <f t="shared" si="33"/>
        <v>69.969969969969966</v>
      </c>
      <c r="W88" s="35">
        <f t="shared" si="34"/>
        <v>63.099630996309962</v>
      </c>
      <c r="X88" s="35">
        <f t="shared" si="35"/>
        <v>66.930399033720064</v>
      </c>
      <c r="Y88" s="35">
        <f t="shared" si="36"/>
        <v>72.111636609323853</v>
      </c>
      <c r="Z88" s="35">
        <f t="shared" si="37"/>
        <v>65.241297635663841</v>
      </c>
      <c r="AA88" s="35">
        <f t="shared" si="38"/>
        <v>-2.1416666393538577</v>
      </c>
      <c r="AB88" s="35">
        <f t="shared" si="39"/>
        <v>-2.1416666393538861</v>
      </c>
      <c r="AC88" s="35">
        <f t="shared" si="40"/>
        <v>-2.141666639353879</v>
      </c>
      <c r="AF88">
        <v>1.93</v>
      </c>
      <c r="AG88">
        <v>1.97</v>
      </c>
      <c r="AJ88" t="s">
        <v>317</v>
      </c>
    </row>
    <row r="89" spans="1:36" ht="15" x14ac:dyDescent="0.25">
      <c r="A89">
        <v>2.84</v>
      </c>
      <c r="B89">
        <v>3.33</v>
      </c>
      <c r="C89">
        <v>2.71</v>
      </c>
      <c r="D89" s="20">
        <f t="shared" si="28"/>
        <v>2.1416666393538897E-2</v>
      </c>
      <c r="E89" s="17">
        <f>IF(OR($A89="",$B89="",$C89=""),"",A89*'MPTO_working_3-way'!$I88)</f>
        <v>2.9008233325576502</v>
      </c>
      <c r="F89" s="21">
        <f>IF(OR($A89="",$B89="",$C89=""),"",B89*'MPTO_working_3-way'!$I88)</f>
        <v>3.4013174990904846</v>
      </c>
      <c r="G89" s="22">
        <f>IF(OR($A89="",$B89="",$C89=""),"",C89*'MPTO_working_3-way'!$I88)</f>
        <v>2.7680391659264902</v>
      </c>
      <c r="H89" s="17">
        <f>IF(OR($A89="",$B89="",$C89=""),"",'MPTO_working_3-way'!E88)</f>
        <v>2.8987709702438682</v>
      </c>
      <c r="I89" s="21">
        <f>IF(OR($A89="",$B89="",$C89=""),"",'MPTO_working_3-way'!F88)</f>
        <v>3.4110901393024204</v>
      </c>
      <c r="J89" s="22">
        <f>IF(OR($A89="",$B89="",$C89=""),"",'MPTO_working_3-way'!G88)</f>
        <v>2.7634630297722236</v>
      </c>
      <c r="K89" s="17">
        <f>IF(OR($A89="",$B89="",$C89=""),"",'OddsRatio_working_3-way'!H88)</f>
        <v>2.8999803992065534</v>
      </c>
      <c r="L89" s="21">
        <f>IF(OR($A89="",$B89="",$C89=""),"",'OddsRatio_working_3-way'!I88)</f>
        <v>3.4059534402996037</v>
      </c>
      <c r="M89" s="22">
        <f>IF(OR($A89="",$B89="",$C89=""),"",'OddsRatio_working_3-way'!J88)</f>
        <v>2.7657426536104386</v>
      </c>
      <c r="N89" s="23">
        <f t="shared" si="29"/>
        <v>34.472971475939623</v>
      </c>
      <c r="O89" s="24">
        <f t="shared" si="30"/>
        <v>29.400372069570125</v>
      </c>
      <c r="P89" s="24">
        <f t="shared" si="31"/>
        <v>36.126656454490238</v>
      </c>
      <c r="Q89" t="s">
        <v>296</v>
      </c>
      <c r="R89" t="s">
        <v>298</v>
      </c>
      <c r="S89" s="48" t="s">
        <v>493</v>
      </c>
      <c r="T89" s="35">
        <v>100</v>
      </c>
      <c r="U89" s="35">
        <f t="shared" si="32"/>
        <v>27.536231884057976</v>
      </c>
      <c r="V89" s="35">
        <f t="shared" si="33"/>
        <v>81.096408317580341</v>
      </c>
      <c r="W89" s="35">
        <f t="shared" si="34"/>
        <v>88.8641425389755</v>
      </c>
      <c r="X89" s="35">
        <f t="shared" si="35"/>
        <v>30.039449143444159</v>
      </c>
      <c r="Y89" s="35">
        <f t="shared" si="36"/>
        <v>83.599625576966545</v>
      </c>
      <c r="Z89" s="35">
        <f t="shared" si="37"/>
        <v>91.367359798361704</v>
      </c>
      <c r="AA89" s="35">
        <f t="shared" si="38"/>
        <v>-2.503217259386183</v>
      </c>
      <c r="AB89" s="35">
        <f t="shared" si="39"/>
        <v>-2.5032172593862043</v>
      </c>
      <c r="AC89" s="35">
        <f t="shared" si="40"/>
        <v>-2.5032172593862043</v>
      </c>
      <c r="AF89">
        <v>2.17</v>
      </c>
      <c r="AG89">
        <v>1.76</v>
      </c>
      <c r="AJ89" t="s">
        <v>317</v>
      </c>
    </row>
    <row r="90" spans="1:36" ht="15" x14ac:dyDescent="0.25">
      <c r="A90">
        <v>1.38</v>
      </c>
      <c r="B90">
        <v>5.29</v>
      </c>
      <c r="C90">
        <v>8.98</v>
      </c>
      <c r="D90" s="20">
        <f t="shared" si="28"/>
        <v>2.5032172593862034E-2</v>
      </c>
      <c r="E90" s="17">
        <f>IF(OR($A90="",$B90="",$C90=""),"",A90*'MPTO_working_3-way'!$I89)</f>
        <v>1.4145443981795296</v>
      </c>
      <c r="F90" s="21">
        <f>IF(OR($A90="",$B90="",$C90=""),"",B90*'MPTO_working_3-way'!$I89)</f>
        <v>5.4224201930215301</v>
      </c>
      <c r="G90" s="22">
        <f>IF(OR($A90="",$B90="",$C90=""),"",C90*'MPTO_working_3-way'!$I89)</f>
        <v>9.2047889098928817</v>
      </c>
      <c r="H90" s="17">
        <f>IF(OR($A90="",$B90="",$C90=""),"",'MPTO_working_3-way'!E89)</f>
        <v>1.3960755296617779</v>
      </c>
      <c r="I90" s="21">
        <f>IF(OR($A90="",$B90="",$C90=""),"",'MPTO_working_3-way'!F89)</f>
        <v>5.5342836357611285</v>
      </c>
      <c r="J90" s="22">
        <f>IF(OR($A90="",$B90="",$C90=""),"",'MPTO_working_3-way'!G89)</f>
        <v>9.7073696829887481</v>
      </c>
      <c r="K90" s="17">
        <f>IF(OR($A90="",$B90="",$C90=""),"",'OddsRatio_working_3-way'!H89)</f>
        <v>1.4017619564784494</v>
      </c>
      <c r="L90" s="21">
        <f>IF(OR($A90="",$B90="",$C90=""),"",'OddsRatio_working_3-way'!I89)</f>
        <v>5.5356810349803913</v>
      </c>
      <c r="M90" s="22">
        <f>IF(OR($A90="",$B90="",$C90=""),"",'OddsRatio_working_3-way'!J89)</f>
        <v>9.4370010860474416</v>
      </c>
      <c r="N90" s="23">
        <f t="shared" si="29"/>
        <v>70.694140197152237</v>
      </c>
      <c r="O90" s="24">
        <f t="shared" si="30"/>
        <v>18.441949616648408</v>
      </c>
      <c r="P90" s="24">
        <f t="shared" si="31"/>
        <v>10.863910186199341</v>
      </c>
      <c r="Q90" t="s">
        <v>188</v>
      </c>
      <c r="R90" t="s">
        <v>294</v>
      </c>
      <c r="S90" s="48" t="s">
        <v>493</v>
      </c>
      <c r="T90" s="35">
        <v>100</v>
      </c>
      <c r="U90" s="35">
        <f t="shared" si="32"/>
        <v>18.699186991869919</v>
      </c>
      <c r="V90" s="35">
        <f t="shared" si="33"/>
        <v>85.935302390998586</v>
      </c>
      <c r="W90" s="35">
        <f t="shared" si="34"/>
        <v>92.395437262357419</v>
      </c>
      <c r="X90" s="35">
        <f t="shared" si="35"/>
        <v>21.669260346643991</v>
      </c>
      <c r="Y90" s="35">
        <f t="shared" si="36"/>
        <v>88.905375745772659</v>
      </c>
      <c r="Z90" s="35">
        <f t="shared" si="37"/>
        <v>95.365510617131491</v>
      </c>
      <c r="AA90" s="35">
        <f t="shared" si="38"/>
        <v>-2.9700733547740725</v>
      </c>
      <c r="AB90" s="35">
        <f t="shared" si="39"/>
        <v>-2.9700733547740725</v>
      </c>
      <c r="AC90" s="35">
        <f t="shared" si="40"/>
        <v>-2.9700733547740725</v>
      </c>
      <c r="AF90">
        <v>1.61</v>
      </c>
      <c r="AG90">
        <v>2.4500000000000002</v>
      </c>
      <c r="AJ90" t="s">
        <v>317</v>
      </c>
    </row>
    <row r="91" spans="1:36" ht="15" x14ac:dyDescent="0.25">
      <c r="A91">
        <v>1.23</v>
      </c>
      <c r="B91">
        <v>7.11</v>
      </c>
      <c r="C91">
        <v>13.15</v>
      </c>
      <c r="D91" s="20">
        <f t="shared" si="28"/>
        <v>2.9700733547740832E-2</v>
      </c>
      <c r="E91" s="17">
        <f>IF(OR($A91="",$B91="",$C91=""),"",A91*'MPTO_working_3-way'!$I90)</f>
        <v>1.2665319022637211</v>
      </c>
      <c r="F91" s="21">
        <f>IF(OR($A91="",$B91="",$C91=""),"",B91*'MPTO_working_3-way'!$I90)</f>
        <v>7.3211722155244381</v>
      </c>
      <c r="G91" s="22">
        <f>IF(OR($A91="",$B91="",$C91=""),"",C91*'MPTO_working_3-way'!$I90)</f>
        <v>13.540564646152792</v>
      </c>
      <c r="H91" s="17">
        <f>IF(OR($A91="",$B91="",$C91=""),"",'MPTO_working_3-way'!E90)</f>
        <v>1.2451627209412854</v>
      </c>
      <c r="I91" s="21">
        <f>IF(OR($A91="",$B91="",$C91=""),"",'MPTO_working_3-way'!F90)</f>
        <v>7.6483747468153886</v>
      </c>
      <c r="J91" s="22">
        <f>IF(OR($A91="",$B91="",$C91=""),"",'MPTO_working_3-way'!G90)</f>
        <v>15.118213195754052</v>
      </c>
      <c r="K91" s="17">
        <f>IF(OR($A91="",$B91="",$C91=""),"",'OddsRatio_working_3-way'!H90)</f>
        <v>1.250929129379823</v>
      </c>
      <c r="L91" s="21">
        <f>IF(OR($A91="",$B91="",$C91=""),"",'OddsRatio_working_3-way'!I90)</f>
        <v>7.6659868717857398</v>
      </c>
      <c r="M91" s="22">
        <f>IF(OR($A91="",$B91="",$C91=""),"",'OddsRatio_working_3-way'!J90)</f>
        <v>14.255604008542839</v>
      </c>
      <c r="N91" s="23">
        <f t="shared" si="29"/>
        <v>78.955768758186167</v>
      </c>
      <c r="O91" s="24">
        <f t="shared" si="30"/>
        <v>13.659014848462583</v>
      </c>
      <c r="P91" s="24">
        <f t="shared" si="31"/>
        <v>7.3852163933512527</v>
      </c>
      <c r="Q91" t="s">
        <v>295</v>
      </c>
      <c r="R91" t="s">
        <v>244</v>
      </c>
      <c r="S91" s="48" t="s">
        <v>493</v>
      </c>
      <c r="T91" s="35">
        <v>100</v>
      </c>
      <c r="U91" s="35">
        <f t="shared" si="32"/>
        <v>65.277777777777771</v>
      </c>
      <c r="V91" s="35">
        <f t="shared" si="33"/>
        <v>66.101694915254228</v>
      </c>
      <c r="W91" s="35">
        <f t="shared" si="34"/>
        <v>64.285714285714292</v>
      </c>
      <c r="X91" s="35">
        <f t="shared" si="35"/>
        <v>69.61259079903148</v>
      </c>
      <c r="Y91" s="35">
        <f t="shared" si="36"/>
        <v>70.436507936507937</v>
      </c>
      <c r="Z91" s="35">
        <f t="shared" si="37"/>
        <v>68.620527306967986</v>
      </c>
      <c r="AA91" s="35">
        <f t="shared" si="38"/>
        <v>-4.3348130212537086</v>
      </c>
      <c r="AB91" s="35">
        <f t="shared" si="39"/>
        <v>-4.3348130212537086</v>
      </c>
      <c r="AC91" s="35">
        <f t="shared" si="40"/>
        <v>-4.3348130212536944</v>
      </c>
      <c r="AF91">
        <v>1.34</v>
      </c>
      <c r="AG91">
        <v>3.43</v>
      </c>
      <c r="AJ91" t="s">
        <v>317</v>
      </c>
    </row>
    <row r="92" spans="1:36" ht="15" x14ac:dyDescent="0.25">
      <c r="A92">
        <v>2.88</v>
      </c>
      <c r="B92">
        <v>2.95</v>
      </c>
      <c r="C92">
        <v>2.8</v>
      </c>
      <c r="D92" s="20">
        <f t="shared" si="28"/>
        <v>4.3348130212536917E-2</v>
      </c>
      <c r="E92" s="17">
        <f>IF(OR($A92="",$B92="",$C92=""),"",A92*'MPTO_working_3-way'!$I91)</f>
        <v>3.0048426150121061</v>
      </c>
      <c r="F92" s="21">
        <f>IF(OR($A92="",$B92="",$C92=""),"",B92*'MPTO_working_3-way'!$I91)</f>
        <v>3.0778769841269842</v>
      </c>
      <c r="G92" s="22">
        <f>IF(OR($A92="",$B92="",$C92=""),"",C92*'MPTO_working_3-way'!$I91)</f>
        <v>2.9213747645951034</v>
      </c>
      <c r="H92" s="17">
        <f>IF(OR($A92="",$B92="",$C92=""),"",'MPTO_working_3-way'!E91)</f>
        <v>3.0050528868827056</v>
      </c>
      <c r="I92" s="21">
        <f>IF(OR($A92="",$B92="",$C92=""),"",'MPTO_working_3-way'!F91)</f>
        <v>3.0813443404372909</v>
      </c>
      <c r="J92" s="22">
        <f>IF(OR($A92="",$B92="",$C92=""),"",'MPTO_working_3-way'!G91)</f>
        <v>2.91805959896634</v>
      </c>
      <c r="K92" s="17">
        <f>IF(OR($A92="",$B92="",$C92=""),"",'OddsRatio_working_3-way'!H91)</f>
        <v>3.0049809444468978</v>
      </c>
      <c r="L92" s="21">
        <f>IF(OR($A92="",$B92="",$C92=""),"",'OddsRatio_working_3-way'!I91)</f>
        <v>3.0796344902507715</v>
      </c>
      <c r="M92" s="22">
        <f>IF(OR($A92="",$B92="",$C92=""),"",'OddsRatio_working_3-way'!J91)</f>
        <v>2.9196626063853275</v>
      </c>
      <c r="N92" s="23">
        <f t="shared" si="29"/>
        <v>33.279613215149077</v>
      </c>
      <c r="O92" s="24">
        <f t="shared" si="30"/>
        <v>32.489927477840453</v>
      </c>
      <c r="P92" s="24">
        <f t="shared" si="31"/>
        <v>34.230459307010477</v>
      </c>
      <c r="Q92" t="s">
        <v>363</v>
      </c>
      <c r="R92" t="s">
        <v>252</v>
      </c>
      <c r="S92" s="48" t="s">
        <v>493</v>
      </c>
      <c r="T92" s="35">
        <v>100</v>
      </c>
      <c r="U92" s="35">
        <f t="shared" si="32"/>
        <v>85.549132947976886</v>
      </c>
      <c r="V92" s="35">
        <f t="shared" si="33"/>
        <v>78.40172786177105</v>
      </c>
      <c r="W92" s="35">
        <f t="shared" si="34"/>
        <v>33.333333333333329</v>
      </c>
      <c r="X92" s="35">
        <f t="shared" si="35"/>
        <v>88.264938804895607</v>
      </c>
      <c r="Y92" s="35">
        <f t="shared" si="36"/>
        <v>81.117533718689785</v>
      </c>
      <c r="Z92" s="35">
        <f t="shared" si="37"/>
        <v>36.049139190252063</v>
      </c>
      <c r="AA92" s="35">
        <f t="shared" si="38"/>
        <v>-2.7158058569187205</v>
      </c>
      <c r="AB92" s="35">
        <f t="shared" si="39"/>
        <v>-2.7158058569187347</v>
      </c>
      <c r="AC92" s="35">
        <f t="shared" si="40"/>
        <v>-2.7158058569187347</v>
      </c>
      <c r="AF92">
        <v>2.4700000000000002</v>
      </c>
      <c r="AG92">
        <v>1.56</v>
      </c>
      <c r="AJ92" t="s">
        <v>321</v>
      </c>
    </row>
    <row r="93" spans="1:36" ht="15" x14ac:dyDescent="0.25">
      <c r="A93">
        <v>6.92</v>
      </c>
      <c r="B93">
        <v>4.63</v>
      </c>
      <c r="C93">
        <v>1.5</v>
      </c>
      <c r="D93" s="20">
        <f t="shared" si="28"/>
        <v>2.7158058569187293E-2</v>
      </c>
      <c r="E93" s="17">
        <f>IF(OR($A93="",$B93="",$C93=""),"",A93*'MPTO_working_3-way'!$I92)</f>
        <v>7.1079337652987764</v>
      </c>
      <c r="F93" s="21">
        <f>IF(OR($A93="",$B93="",$C93=""),"",B93*'MPTO_working_3-way'!$I92)</f>
        <v>4.7557418111753371</v>
      </c>
      <c r="G93" s="22">
        <f>IF(OR($A93="",$B93="",$C93=""),"",C93*'MPTO_working_3-way'!$I92)</f>
        <v>1.5407370878537809</v>
      </c>
      <c r="H93" s="17">
        <f>IF(OR($A93="",$B93="",$C93=""),"",'MPTO_working_3-way'!E92)</f>
        <v>7.3824719147149471</v>
      </c>
      <c r="I93" s="21">
        <f>IF(OR($A93="",$B93="",$C93=""),"",'MPTO_working_3-way'!F92)</f>
        <v>4.8325512488771505</v>
      </c>
      <c r="J93" s="22">
        <f>IF(OR($A93="",$B93="",$C93=""),"",'MPTO_working_3-way'!G92)</f>
        <v>1.5206489364394982</v>
      </c>
      <c r="K93" s="17">
        <f>IF(OR($A93="",$B93="",$C93=""),"",'OddsRatio_working_3-way'!H92)</f>
        <v>7.2423339504768682</v>
      </c>
      <c r="L93" s="21">
        <f>IF(OR($A93="",$B93="",$C93=""),"",'OddsRatio_working_3-way'!I92)</f>
        <v>4.8276473378768641</v>
      </c>
      <c r="M93" s="22">
        <f>IF(OR($A93="",$B93="",$C93=""),"",'OddsRatio_working_3-way'!J92)</f>
        <v>1.5272241512227089</v>
      </c>
      <c r="N93" s="23">
        <f t="shared" si="29"/>
        <v>14.068786134193328</v>
      </c>
      <c r="O93" s="24">
        <f t="shared" si="30"/>
        <v>21.027213833394782</v>
      </c>
      <c r="P93" s="24">
        <f t="shared" si="31"/>
        <v>64.904000032411886</v>
      </c>
      <c r="Q93" t="s">
        <v>448</v>
      </c>
      <c r="R93" t="s">
        <v>450</v>
      </c>
      <c r="S93" s="48" t="s">
        <v>493</v>
      </c>
      <c r="T93" s="35">
        <v>100</v>
      </c>
      <c r="U93" s="35">
        <f t="shared" si="32"/>
        <v>50.495049504950494</v>
      </c>
      <c r="V93" s="35">
        <f t="shared" si="33"/>
        <v>73.474801061007966</v>
      </c>
      <c r="W93" s="35">
        <f t="shared" si="34"/>
        <v>73.68421052631578</v>
      </c>
      <c r="X93" s="35">
        <f t="shared" si="35"/>
        <v>52.840988412676261</v>
      </c>
      <c r="Y93" s="35">
        <f t="shared" si="36"/>
        <v>75.820739968733704</v>
      </c>
      <c r="Z93" s="35">
        <f t="shared" si="37"/>
        <v>76.030149434041547</v>
      </c>
      <c r="AA93" s="35">
        <f t="shared" si="38"/>
        <v>-2.3459389077257669</v>
      </c>
      <c r="AB93" s="35">
        <f t="shared" si="39"/>
        <v>-2.3459389077257384</v>
      </c>
      <c r="AC93" s="35">
        <f t="shared" si="40"/>
        <v>-2.3459389077257669</v>
      </c>
      <c r="AF93">
        <v>1.64</v>
      </c>
      <c r="AG93">
        <v>2.39</v>
      </c>
      <c r="AJ93" t="s">
        <v>454</v>
      </c>
    </row>
    <row r="94" spans="1:36" ht="15" x14ac:dyDescent="0.25">
      <c r="A94">
        <v>2.02</v>
      </c>
      <c r="B94">
        <v>3.77</v>
      </c>
      <c r="C94">
        <v>3.8</v>
      </c>
      <c r="D94" s="20">
        <f t="shared" si="28"/>
        <v>2.3459389077257642E-2</v>
      </c>
      <c r="E94" s="17">
        <f>IF(OR($A94="",$B94="",$C94=""),"",A94*'MPTO_working_3-way'!$I93)</f>
        <v>2.0673879659360606</v>
      </c>
      <c r="F94" s="21">
        <f>IF(OR($A94="",$B94="",$C94=""),"",B94*'MPTO_working_3-way'!$I93)</f>
        <v>3.8584418968212613</v>
      </c>
      <c r="G94" s="22">
        <f>IF(OR($A94="",$B94="",$C94=""),"",C94*'MPTO_working_3-way'!$I93)</f>
        <v>3.8891456784935787</v>
      </c>
      <c r="H94" s="17">
        <f>IF(OR($A94="",$B94="",$C94=""),"",'MPTO_working_3-way'!E93)</f>
        <v>2.0524200030638937</v>
      </c>
      <c r="I94" s="21">
        <f>IF(OR($A94="",$B94="",$C94=""),"",'MPTO_working_3-way'!F93)</f>
        <v>3.8845180481379136</v>
      </c>
      <c r="J94" s="22">
        <f>IF(OR($A94="",$B94="",$C94=""),"",'MPTO_working_3-way'!G93)</f>
        <v>3.9163759985419975</v>
      </c>
      <c r="K94" s="17">
        <f>IF(OR($A94="",$B94="",$C94=""),"",'OddsRatio_working_3-way'!H93)</f>
        <v>2.0583689903202167</v>
      </c>
      <c r="L94" s="21">
        <f>IF(OR($A94="",$B94="",$C94=""),"",'OddsRatio_working_3-way'!I93)</f>
        <v>3.8741981403794106</v>
      </c>
      <c r="M94" s="22">
        <f>IF(OR($A94="",$B94="",$C94=""),"",'OddsRatio_working_3-way'!J93)</f>
        <v>3.9053266400947115</v>
      </c>
      <c r="N94" s="23">
        <f t="shared" si="29"/>
        <v>48.370214806161236</v>
      </c>
      <c r="O94" s="24">
        <f t="shared" si="30"/>
        <v>25.917197323195147</v>
      </c>
      <c r="P94" s="24">
        <f t="shared" si="31"/>
        <v>25.71258787064361</v>
      </c>
      <c r="Q94" t="s">
        <v>394</v>
      </c>
      <c r="R94" t="s">
        <v>401</v>
      </c>
      <c r="S94" s="48" t="s">
        <v>493</v>
      </c>
      <c r="T94" s="35">
        <v>100</v>
      </c>
      <c r="U94" s="35">
        <f t="shared" si="32"/>
        <v>64.664310954063609</v>
      </c>
      <c r="V94" s="35">
        <f t="shared" si="33"/>
        <v>69.325153374233125</v>
      </c>
      <c r="W94" s="35">
        <f t="shared" si="34"/>
        <v>63.898916967509031</v>
      </c>
      <c r="X94" s="35">
        <f t="shared" si="35"/>
        <v>66.775929658257851</v>
      </c>
      <c r="Y94" s="35">
        <f t="shared" si="36"/>
        <v>71.436772078427381</v>
      </c>
      <c r="Z94" s="35">
        <f t="shared" si="37"/>
        <v>66.010535671703281</v>
      </c>
      <c r="AA94" s="35">
        <f t="shared" si="38"/>
        <v>-2.1116187041942425</v>
      </c>
      <c r="AB94" s="35">
        <f t="shared" si="39"/>
        <v>-2.1116187041942567</v>
      </c>
      <c r="AC94" s="35">
        <f t="shared" si="40"/>
        <v>-2.1116187041942496</v>
      </c>
      <c r="AF94">
        <v>1.77</v>
      </c>
      <c r="AG94">
        <v>2.15</v>
      </c>
      <c r="AJ94" t="s">
        <v>454</v>
      </c>
    </row>
    <row r="95" spans="1:36" ht="15" x14ac:dyDescent="0.25">
      <c r="A95">
        <v>2.83</v>
      </c>
      <c r="B95">
        <v>3.26</v>
      </c>
      <c r="C95">
        <v>2.77</v>
      </c>
      <c r="D95" s="20">
        <f t="shared" si="28"/>
        <v>2.1116187041942514E-2</v>
      </c>
      <c r="E95" s="17">
        <f>IF(OR($A95="",$B95="",$C95=""),"",A95*'MPTO_working_3-way'!$I94)</f>
        <v>2.8897588093286974</v>
      </c>
      <c r="F95" s="21">
        <f>IF(OR($A95="",$B95="",$C95=""),"",B95*'MPTO_working_3-way'!$I94)</f>
        <v>3.3288387697567323</v>
      </c>
      <c r="G95" s="22">
        <f>IF(OR($A95="",$B95="",$C95=""),"",C95*'MPTO_working_3-way'!$I94)</f>
        <v>2.828491838106181</v>
      </c>
      <c r="H95" s="17">
        <f>IF(OR($A95="",$B95="",$C95=""),"",'MPTO_working_3-way'!E94)</f>
        <v>2.8875182168513196</v>
      </c>
      <c r="I95" s="21">
        <f>IF(OR($A95="",$B95="",$C95=""),"",'MPTO_working_3-way'!F94)</f>
        <v>3.3365615985540047</v>
      </c>
      <c r="J95" s="22">
        <f>IF(OR($A95="",$B95="",$C95=""),"",'MPTO_working_3-way'!G94)</f>
        <v>2.8250814013209493</v>
      </c>
      <c r="K95" s="17">
        <f>IF(OR($A95="",$B95="",$C95=""),"",'OddsRatio_working_3-way'!H94)</f>
        <v>2.8887344091411142</v>
      </c>
      <c r="L95" s="21">
        <f>IF(OR($A95="",$B95="",$C95=""),"",'OddsRatio_working_3-way'!I94)</f>
        <v>3.3325353905239989</v>
      </c>
      <c r="M95" s="22">
        <f>IF(OR($A95="",$B95="",$C95=""),"",'OddsRatio_working_3-way'!J94)</f>
        <v>2.8268086908086181</v>
      </c>
      <c r="N95" s="23">
        <f t="shared" si="29"/>
        <v>34.604964150357723</v>
      </c>
      <c r="O95" s="24">
        <f t="shared" si="30"/>
        <v>30.040505688807478</v>
      </c>
      <c r="P95" s="24">
        <f t="shared" si="31"/>
        <v>35.354530160834784</v>
      </c>
      <c r="Q95" t="s">
        <v>395</v>
      </c>
      <c r="R95" t="s">
        <v>396</v>
      </c>
      <c r="S95" s="48" t="s">
        <v>493</v>
      </c>
      <c r="T95" s="35">
        <v>100</v>
      </c>
      <c r="U95" s="35">
        <f t="shared" si="32"/>
        <v>65.986394557823132</v>
      </c>
      <c r="V95" s="35">
        <f t="shared" si="33"/>
        <v>69.135802469135797</v>
      </c>
      <c r="W95" s="35">
        <f t="shared" si="34"/>
        <v>62.264150943396231</v>
      </c>
      <c r="X95" s="35">
        <f t="shared" si="35"/>
        <v>68.600046587467972</v>
      </c>
      <c r="Y95" s="35">
        <f t="shared" si="36"/>
        <v>71.749454498780651</v>
      </c>
      <c r="Z95" s="35">
        <f t="shared" si="37"/>
        <v>64.877802973041071</v>
      </c>
      <c r="AA95" s="35">
        <f t="shared" si="38"/>
        <v>-2.6136520296448396</v>
      </c>
      <c r="AB95" s="35">
        <f t="shared" si="39"/>
        <v>-2.6136520296448538</v>
      </c>
      <c r="AC95" s="35">
        <f t="shared" si="40"/>
        <v>-2.6136520296448396</v>
      </c>
      <c r="AF95">
        <v>2.0499999999999998</v>
      </c>
      <c r="AG95">
        <v>1.86</v>
      </c>
      <c r="AJ95" t="s">
        <v>454</v>
      </c>
    </row>
    <row r="96" spans="1:36" ht="15" x14ac:dyDescent="0.25">
      <c r="A96">
        <v>2.94</v>
      </c>
      <c r="B96">
        <v>3.24</v>
      </c>
      <c r="C96">
        <v>2.65</v>
      </c>
      <c r="D96" s="20">
        <f t="shared" si="28"/>
        <v>2.6136520296448307E-2</v>
      </c>
      <c r="E96" s="17">
        <f>IF(OR($A96="",$B96="",$C96=""),"",A96*'MPTO_working_3-way'!$I95)</f>
        <v>3.0168413696715581</v>
      </c>
      <c r="F96" s="21">
        <f>IF(OR($A96="",$B96="",$C96=""),"",B96*'MPTO_working_3-way'!$I95)</f>
        <v>3.3246823257604929</v>
      </c>
      <c r="G96" s="22">
        <f>IF(OR($A96="",$B96="",$C96=""),"",C96*'MPTO_working_3-way'!$I95)</f>
        <v>2.7192617787855879</v>
      </c>
      <c r="H96" s="17">
        <f>IF(OR($A96="",$B96="",$C96=""),"",'MPTO_working_3-way'!E95)</f>
        <v>3.017284080477356</v>
      </c>
      <c r="I96" s="21">
        <f>IF(OR($A96="",$B96="",$C96=""),"",'MPTO_working_3-way'!F95)</f>
        <v>3.3341134950363753</v>
      </c>
      <c r="J96" s="22">
        <f>IF(OR($A96="",$B96="",$C96=""),"",'MPTO_working_3-way'!G95)</f>
        <v>2.7126271266581266</v>
      </c>
      <c r="K96" s="17">
        <f>IF(OR($A96="",$B96="",$C96=""),"",'OddsRatio_working_3-way'!H95)</f>
        <v>3.0173390576734609</v>
      </c>
      <c r="L96" s="21">
        <f>IF(OR($A96="",$B96="",$C96=""),"",'OddsRatio_working_3-way'!I95)</f>
        <v>3.3292987057672954</v>
      </c>
      <c r="M96" s="22">
        <f>IF(OR($A96="",$B96="",$C96=""),"",'OddsRatio_working_3-way'!J95)</f>
        <v>2.7157780645160878</v>
      </c>
      <c r="N96" s="23">
        <f t="shared" si="29"/>
        <v>33.147251627249773</v>
      </c>
      <c r="O96" s="24">
        <f t="shared" si="30"/>
        <v>30.078061661763684</v>
      </c>
      <c r="P96" s="24">
        <f t="shared" si="31"/>
        <v>36.774686710986551</v>
      </c>
      <c r="Q96" t="s">
        <v>429</v>
      </c>
      <c r="R96" t="s">
        <v>428</v>
      </c>
      <c r="S96" s="48" t="s">
        <v>493</v>
      </c>
      <c r="T96" s="35">
        <v>100</v>
      </c>
      <c r="U96" s="35">
        <f t="shared" si="32"/>
        <v>64.664310954063609</v>
      </c>
      <c r="V96" s="35">
        <f t="shared" si="33"/>
        <v>68.253968253968253</v>
      </c>
      <c r="W96" s="35">
        <f t="shared" si="34"/>
        <v>64.412811387900362</v>
      </c>
      <c r="X96" s="35">
        <f t="shared" si="35"/>
        <v>67.333220358131385</v>
      </c>
      <c r="Y96" s="35">
        <f t="shared" si="36"/>
        <v>70.922877658036043</v>
      </c>
      <c r="Z96" s="35">
        <f t="shared" si="37"/>
        <v>67.081720791968152</v>
      </c>
      <c r="AA96" s="35">
        <f t="shared" si="38"/>
        <v>-2.6689094040677759</v>
      </c>
      <c r="AB96" s="35">
        <f t="shared" si="39"/>
        <v>-2.6689094040677901</v>
      </c>
      <c r="AC96" s="35">
        <f t="shared" si="40"/>
        <v>-2.6689094040677901</v>
      </c>
      <c r="AF96">
        <v>2.0499999999999998</v>
      </c>
      <c r="AG96">
        <v>1.85</v>
      </c>
      <c r="AJ96" t="s">
        <v>451</v>
      </c>
    </row>
    <row r="97" spans="1:36" ht="15" x14ac:dyDescent="0.25">
      <c r="A97">
        <v>2.83</v>
      </c>
      <c r="B97">
        <v>3.15</v>
      </c>
      <c r="C97">
        <v>2.81</v>
      </c>
      <c r="D97" s="20">
        <f t="shared" si="28"/>
        <v>2.6689094040677874E-2</v>
      </c>
      <c r="E97" s="17">
        <f>IF(OR($A97="",$B97="",$C97=""),"",A97*'MPTO_working_3-way'!$I96)</f>
        <v>2.9055301361351185</v>
      </c>
      <c r="F97" s="21">
        <f>IF(OR($A97="",$B97="",$C97=""),"",B97*'MPTO_working_3-way'!$I96)</f>
        <v>3.234070646228135</v>
      </c>
      <c r="G97" s="22">
        <f>IF(OR($A97="",$B97="",$C97=""),"",C97*'MPTO_working_3-way'!$I96)</f>
        <v>2.8849963542543047</v>
      </c>
      <c r="H97" s="17">
        <f>IF(OR($A97="",$B97="",$C97=""),"",'MPTO_working_3-way'!E96)</f>
        <v>2.9030902677109145</v>
      </c>
      <c r="I97" s="21">
        <f>IF(OR($A97="",$B97="",$C97=""),"",'MPTO_working_3-way'!F96)</f>
        <v>3.2408192563979874</v>
      </c>
      <c r="J97" s="22">
        <f>IF(OR($A97="",$B97="",$C97=""),"",'MPTO_working_3-way'!G96)</f>
        <v>2.8820476898417233</v>
      </c>
      <c r="K97" s="17">
        <f>IF(OR($A97="",$B97="",$C97=""),"",'OddsRatio_working_3-way'!H96)</f>
        <v>2.9043554259491633</v>
      </c>
      <c r="L97" s="21">
        <f>IF(OR($A97="",$B97="",$C97=""),"",'OddsRatio_working_3-way'!I96)</f>
        <v>3.2373574676451917</v>
      </c>
      <c r="M97" s="22">
        <f>IF(OR($A97="",$B97="",$C97=""),"",'OddsRatio_working_3-way'!J96)</f>
        <v>2.8835427983431612</v>
      </c>
      <c r="N97" s="23">
        <f t="shared" si="29"/>
        <v>34.417127104046536</v>
      </c>
      <c r="O97" s="24">
        <f t="shared" si="30"/>
        <v>30.920784033159272</v>
      </c>
      <c r="P97" s="24">
        <f t="shared" si="31"/>
        <v>34.662088862794199</v>
      </c>
      <c r="Q97" t="s">
        <v>404</v>
      </c>
      <c r="R97" t="s">
        <v>434</v>
      </c>
      <c r="S97" s="48" t="s">
        <v>493</v>
      </c>
      <c r="T97" s="35">
        <v>100</v>
      </c>
      <c r="U97" s="35">
        <f t="shared" si="32"/>
        <v>72.752043596730246</v>
      </c>
      <c r="V97" s="35">
        <f t="shared" si="33"/>
        <v>68.152866242038215</v>
      </c>
      <c r="W97" s="35">
        <f t="shared" si="34"/>
        <v>56.331877729257641</v>
      </c>
      <c r="X97" s="35">
        <f t="shared" si="35"/>
        <v>75.515256028704144</v>
      </c>
      <c r="Y97" s="35">
        <f t="shared" si="36"/>
        <v>70.916078674012113</v>
      </c>
      <c r="Z97" s="35">
        <f t="shared" si="37"/>
        <v>59.095090161231532</v>
      </c>
      <c r="AA97" s="35">
        <f t="shared" si="38"/>
        <v>-2.7632124319738978</v>
      </c>
      <c r="AB97" s="35">
        <f t="shared" si="39"/>
        <v>-2.7632124319738978</v>
      </c>
      <c r="AC97" s="35">
        <f t="shared" si="40"/>
        <v>-2.7632124319738907</v>
      </c>
      <c r="AF97">
        <v>2.0499999999999998</v>
      </c>
      <c r="AG97">
        <v>1.85</v>
      </c>
      <c r="AJ97" t="s">
        <v>451</v>
      </c>
    </row>
    <row r="98" spans="1:36" ht="15" x14ac:dyDescent="0.25">
      <c r="A98">
        <v>3.67</v>
      </c>
      <c r="B98">
        <v>3.14</v>
      </c>
      <c r="C98">
        <v>2.29</v>
      </c>
      <c r="D98" s="20">
        <f t="shared" si="28"/>
        <v>2.7632124319739049E-2</v>
      </c>
      <c r="E98" s="17">
        <f>IF(OR($A98="",$B98="",$C98=""),"",A98*'MPTO_working_3-way'!$I97)</f>
        <v>3.7714098962534424</v>
      </c>
      <c r="F98" s="21">
        <f>IF(OR($A98="",$B98="",$C98=""),"",B98*'MPTO_working_3-way'!$I97)</f>
        <v>3.2267648703639806</v>
      </c>
      <c r="G98" s="22">
        <f>IF(OR($A98="",$B98="",$C98=""),"",C98*'MPTO_working_3-way'!$I97)</f>
        <v>2.3532775646922026</v>
      </c>
      <c r="H98" s="17">
        <f>IF(OR($A98="",$B98="",$C98=""),"",'MPTO_working_3-way'!E97)</f>
        <v>3.7983983957473262</v>
      </c>
      <c r="I98" s="21">
        <f>IF(OR($A98="",$B98="",$C98=""),"",'MPTO_working_3-way'!F97)</f>
        <v>3.2335186076027229</v>
      </c>
      <c r="J98" s="22">
        <f>IF(OR($A98="",$B98="",$C98=""),"",'MPTO_working_3-way'!G97)</f>
        <v>2.3393426349739301</v>
      </c>
      <c r="K98" s="17">
        <f>IF(OR($A98="",$B98="",$C98=""),"",'OddsRatio_working_3-way'!H97)</f>
        <v>3.7846899391432931</v>
      </c>
      <c r="L98" s="21">
        <f>IF(OR($A98="",$B98="",$C98=""),"",'OddsRatio_working_3-way'!I97)</f>
        <v>3.2319237714481828</v>
      </c>
      <c r="M98" s="22">
        <f>IF(OR($A98="",$B98="",$C98=""),"",'OddsRatio_working_3-way'!J97)</f>
        <v>2.3454119930692312</v>
      </c>
      <c r="N98" s="23">
        <f t="shared" si="29"/>
        <v>26.515282812229195</v>
      </c>
      <c r="O98" s="24">
        <f t="shared" si="30"/>
        <v>30.990792331490812</v>
      </c>
      <c r="P98" s="24">
        <f t="shared" si="31"/>
        <v>42.493924856279975</v>
      </c>
      <c r="Q98" t="s">
        <v>436</v>
      </c>
      <c r="R98" t="s">
        <v>431</v>
      </c>
      <c r="S98" s="48" t="s">
        <v>493</v>
      </c>
      <c r="T98" s="35">
        <v>100</v>
      </c>
      <c r="U98" s="35">
        <f t="shared" si="32"/>
        <v>43.181818181818187</v>
      </c>
      <c r="V98" s="35">
        <f t="shared" si="33"/>
        <v>72.602739726027394</v>
      </c>
      <c r="W98" s="35">
        <f t="shared" si="34"/>
        <v>81.024667931688811</v>
      </c>
      <c r="X98" s="35">
        <f t="shared" si="35"/>
        <v>46.372592342283795</v>
      </c>
      <c r="Y98" s="35">
        <f t="shared" si="36"/>
        <v>75.793513886493031</v>
      </c>
      <c r="Z98" s="35">
        <f t="shared" si="37"/>
        <v>84.215442092154419</v>
      </c>
      <c r="AA98" s="35">
        <f t="shared" si="38"/>
        <v>-3.1907741604656081</v>
      </c>
      <c r="AB98" s="35">
        <f t="shared" si="39"/>
        <v>-3.1907741604656366</v>
      </c>
      <c r="AC98" s="35">
        <f t="shared" si="40"/>
        <v>-3.1907741604656081</v>
      </c>
      <c r="AF98">
        <v>2.12</v>
      </c>
      <c r="AG98">
        <v>1.78</v>
      </c>
      <c r="AJ98" t="s">
        <v>451</v>
      </c>
    </row>
    <row r="99" spans="1:36" ht="15" x14ac:dyDescent="0.25">
      <c r="A99">
        <v>1.76</v>
      </c>
      <c r="B99">
        <v>3.65</v>
      </c>
      <c r="C99">
        <v>5.27</v>
      </c>
      <c r="D99" s="20">
        <f t="shared" si="28"/>
        <v>3.1907741604656259E-2</v>
      </c>
      <c r="E99" s="17">
        <f>IF(OR($A99="",$B99="",$C99=""),"",A99*'MPTO_working_3-way'!$I98)</f>
        <v>1.8161576252241951</v>
      </c>
      <c r="F99" s="21">
        <f>IF(OR($A99="",$B99="",$C99=""),"",B99*'MPTO_working_3-way'!$I98)</f>
        <v>3.7664632568569951</v>
      </c>
      <c r="G99" s="22">
        <f>IF(OR($A99="",$B99="",$C99=""),"",C99*'MPTO_working_3-way'!$I98)</f>
        <v>5.438153798256538</v>
      </c>
      <c r="H99" s="17">
        <f>IF(OR($A99="",$B99="",$C99=""),"",'MPTO_working_3-way'!E98)</f>
        <v>1.7935742909475954</v>
      </c>
      <c r="I99" s="21">
        <f>IF(OR($A99="",$B99="",$C99=""),"",'MPTO_working_3-way'!F98)</f>
        <v>3.7974199656164918</v>
      </c>
      <c r="J99" s="22">
        <f>IF(OR($A99="",$B99="",$C99=""),"",'MPTO_working_3-way'!G98)</f>
        <v>5.5829303124817917</v>
      </c>
      <c r="K99" s="17">
        <f>IF(OR($A99="",$B99="",$C99=""),"",'OddsRatio_working_3-way'!H98)</f>
        <v>1.8019510740112696</v>
      </c>
      <c r="L99" s="21">
        <f>IF(OR($A99="",$B99="",$C99=""),"",'OddsRatio_working_3-way'!I98)</f>
        <v>3.796276771223507</v>
      </c>
      <c r="M99" s="22">
        <f>IF(OR($A99="",$B99="",$C99=""),"",'OddsRatio_working_3-way'!J98)</f>
        <v>5.505698797405425</v>
      </c>
      <c r="N99" s="23">
        <f t="shared" si="29"/>
        <v>55.061300082725765</v>
      </c>
      <c r="O99" s="24">
        <f t="shared" si="30"/>
        <v>26.55010634125955</v>
      </c>
      <c r="P99" s="24">
        <f t="shared" si="31"/>
        <v>18.388593576014678</v>
      </c>
      <c r="Q99" t="s">
        <v>426</v>
      </c>
      <c r="R99" t="s">
        <v>402</v>
      </c>
      <c r="S99" s="48" t="s">
        <v>493</v>
      </c>
      <c r="T99" s="35">
        <v>100</v>
      </c>
      <c r="U99" s="35">
        <f t="shared" si="32"/>
        <v>60.317460317460316</v>
      </c>
      <c r="V99" s="35">
        <f t="shared" si="33"/>
        <v>69.418960244648318</v>
      </c>
      <c r="W99" s="35">
        <f t="shared" si="34"/>
        <v>67.637540453074436</v>
      </c>
      <c r="X99" s="35">
        <f t="shared" si="35"/>
        <v>62.943499302277253</v>
      </c>
      <c r="Y99" s="35">
        <f t="shared" si="36"/>
        <v>72.044999229465262</v>
      </c>
      <c r="Z99" s="35">
        <f t="shared" si="37"/>
        <v>70.263579437891366</v>
      </c>
      <c r="AA99" s="35">
        <f t="shared" si="38"/>
        <v>-2.6260389848169368</v>
      </c>
      <c r="AB99" s="35">
        <f t="shared" si="39"/>
        <v>-2.6260389848169439</v>
      </c>
      <c r="AC99" s="35">
        <f t="shared" si="40"/>
        <v>-2.6260389848169297</v>
      </c>
      <c r="AF99">
        <v>2.14</v>
      </c>
      <c r="AG99">
        <v>1.77</v>
      </c>
      <c r="AJ99" t="s">
        <v>451</v>
      </c>
    </row>
    <row r="100" spans="1:36" ht="15" x14ac:dyDescent="0.25">
      <c r="A100">
        <v>2.52</v>
      </c>
      <c r="B100">
        <v>3.27</v>
      </c>
      <c r="C100">
        <v>3.09</v>
      </c>
      <c r="D100" s="20">
        <f t="shared" si="28"/>
        <v>2.6260389848169474E-2</v>
      </c>
      <c r="E100" s="17">
        <f>IF(OR($A100="",$B100="",$C100=""),"",A100*'MPTO_working_3-way'!$I99)</f>
        <v>2.586176182417387</v>
      </c>
      <c r="F100" s="21">
        <f>IF(OR($A100="",$B100="",$C100=""),"",B100*'MPTO_working_3-way'!$I99)</f>
        <v>3.3558714748035143</v>
      </c>
      <c r="G100" s="22">
        <f>IF(OR($A100="",$B100="",$C100=""),"",C100*'MPTO_working_3-way'!$I99)</f>
        <v>3.1711446046308436</v>
      </c>
      <c r="H100" s="17">
        <f>IF(OR($A100="",$B100="",$C100=""),"",'MPTO_working_3-way'!E99)</f>
        <v>2.5768418521563521</v>
      </c>
      <c r="I100" s="21">
        <f>IF(OR($A100="",$B100="",$C100=""),"",'MPTO_working_3-way'!F99)</f>
        <v>3.3663580432982307</v>
      </c>
      <c r="J100" s="22">
        <f>IF(OR($A100="",$B100="",$C100=""),"",'MPTO_working_3-way'!G99)</f>
        <v>3.1759024495379617</v>
      </c>
      <c r="K100" s="17">
        <f>IF(OR($A100="",$B100="",$C100=""),"",'OddsRatio_working_3-way'!H99)</f>
        <v>2.5810973204401861</v>
      </c>
      <c r="L100" s="21">
        <f>IF(OR($A100="",$B100="",$C100=""),"",'OddsRatio_working_3-way'!I99)</f>
        <v>3.3612440246047517</v>
      </c>
      <c r="M100" s="22">
        <f>IF(OR($A100="",$B100="",$C100=""),"",'OddsRatio_working_3-way'!J99)</f>
        <v>3.1740088156052555</v>
      </c>
      <c r="N100" s="23">
        <f t="shared" si="29"/>
        <v>38.667125882555531</v>
      </c>
      <c r="O100" s="24">
        <f t="shared" si="30"/>
        <v>29.798519028758392</v>
      </c>
      <c r="P100" s="24">
        <f t="shared" si="31"/>
        <v>31.534355088686066</v>
      </c>
      <c r="Q100" t="s">
        <v>425</v>
      </c>
      <c r="R100" t="s">
        <v>378</v>
      </c>
      <c r="S100" s="48" t="s">
        <v>493</v>
      </c>
      <c r="T100" s="35">
        <v>100</v>
      </c>
      <c r="U100" s="35">
        <f t="shared" si="32"/>
        <v>72.67759562841529</v>
      </c>
      <c r="V100" s="35">
        <f t="shared" si="33"/>
        <v>68.944099378881987</v>
      </c>
      <c r="W100" s="35">
        <f t="shared" si="34"/>
        <v>55.55555555555555</v>
      </c>
      <c r="X100" s="35">
        <f t="shared" si="35"/>
        <v>75.500345065562442</v>
      </c>
      <c r="Y100" s="35">
        <f t="shared" si="36"/>
        <v>71.766848816029139</v>
      </c>
      <c r="Z100" s="35">
        <f t="shared" si="37"/>
        <v>58.378304992702709</v>
      </c>
      <c r="AA100" s="35">
        <f t="shared" si="38"/>
        <v>-2.8227494371471522</v>
      </c>
      <c r="AB100" s="35">
        <f t="shared" si="39"/>
        <v>-2.8227494371471522</v>
      </c>
      <c r="AC100" s="35">
        <f t="shared" si="40"/>
        <v>-2.8227494371471593</v>
      </c>
      <c r="AF100">
        <v>2.2000000000000002</v>
      </c>
      <c r="AG100">
        <v>1.72</v>
      </c>
      <c r="AJ100" t="s">
        <v>451</v>
      </c>
    </row>
    <row r="101" spans="1:36" ht="15" x14ac:dyDescent="0.25">
      <c r="A101">
        <v>3.66</v>
      </c>
      <c r="B101">
        <v>3.22</v>
      </c>
      <c r="C101">
        <v>2.25</v>
      </c>
      <c r="D101" s="20">
        <f t="shared" si="28"/>
        <v>2.822749437147154E-2</v>
      </c>
      <c r="E101" s="17">
        <f>IF(OR($A101="",$B101="",$C101=""),"",A101*'MPTO_working_3-way'!$I100)</f>
        <v>3.7633126293995858</v>
      </c>
      <c r="F101" s="21">
        <f>IF(OR($A101="",$B101="",$C101=""),"",B101*'MPTO_working_3-way'!$I100)</f>
        <v>3.3108925318761386</v>
      </c>
      <c r="G101" s="22">
        <f>IF(OR($A101="",$B101="",$C101=""),"",C101*'MPTO_working_3-way'!$I100)</f>
        <v>2.3135118623358109</v>
      </c>
      <c r="H101" s="17">
        <f>IF(OR($A101="",$B101="",$C101=""),"",'MPTO_working_3-way'!E100)</f>
        <v>3.7905367736401971</v>
      </c>
      <c r="I101" s="21">
        <f>IF(OR($A101="",$B101="",$C101=""),"",'MPTO_working_3-way'!F100)</f>
        <v>3.3206060985536285</v>
      </c>
      <c r="J101" s="22">
        <f>IF(OR($A101="",$B101="",$C101=""),"",'MPTO_working_3-way'!G100)</f>
        <v>2.298664146952504</v>
      </c>
      <c r="K101" s="17">
        <f>IF(OR($A101="",$B101="",$C101=""),"",'OddsRatio_working_3-way'!H100)</f>
        <v>3.777093396660121</v>
      </c>
      <c r="L101" s="21">
        <f>IF(OR($A101="",$B101="",$C101=""),"",'OddsRatio_working_3-way'!I100)</f>
        <v>3.3177245641298758</v>
      </c>
      <c r="M101" s="22">
        <f>IF(OR($A101="",$B101="",$C101=""),"",'OddsRatio_working_3-way'!J100)</f>
        <v>2.3050250924154709</v>
      </c>
      <c r="N101" s="23">
        <f t="shared" si="29"/>
        <v>26.57233396417411</v>
      </c>
      <c r="O101" s="24">
        <f t="shared" si="30"/>
        <v>30.203336120769329</v>
      </c>
      <c r="P101" s="24">
        <f t="shared" si="31"/>
        <v>43.224329915056558</v>
      </c>
      <c r="Q101" t="s">
        <v>430</v>
      </c>
      <c r="R101" t="s">
        <v>435</v>
      </c>
      <c r="S101" s="48" t="s">
        <v>493</v>
      </c>
      <c r="T101" s="35">
        <v>100</v>
      </c>
      <c r="U101" s="35">
        <f t="shared" si="32"/>
        <v>83.792544570502429</v>
      </c>
      <c r="V101" s="35">
        <f t="shared" si="33"/>
        <v>77.220956719817764</v>
      </c>
      <c r="W101" s="35">
        <f t="shared" si="34"/>
        <v>35.897435897435898</v>
      </c>
      <c r="X101" s="35">
        <f t="shared" si="35"/>
        <v>86.881607382746324</v>
      </c>
      <c r="Y101" s="35">
        <f t="shared" si="36"/>
        <v>80.310019532061673</v>
      </c>
      <c r="Z101" s="35">
        <f t="shared" si="37"/>
        <v>38.986498709679807</v>
      </c>
      <c r="AA101" s="35">
        <f t="shared" si="38"/>
        <v>-3.0890628122438955</v>
      </c>
      <c r="AB101" s="35">
        <f t="shared" si="39"/>
        <v>-3.0890628122439097</v>
      </c>
      <c r="AC101" s="35">
        <f t="shared" si="40"/>
        <v>-3.0890628122439097</v>
      </c>
      <c r="AF101">
        <v>2.04</v>
      </c>
      <c r="AG101">
        <v>1.85</v>
      </c>
      <c r="AJ101" t="s">
        <v>451</v>
      </c>
    </row>
    <row r="102" spans="1:36" ht="15" x14ac:dyDescent="0.25">
      <c r="A102">
        <v>6.17</v>
      </c>
      <c r="B102">
        <v>4.3899999999999997</v>
      </c>
      <c r="C102">
        <v>1.56</v>
      </c>
      <c r="D102" s="20">
        <f t="shared" si="28"/>
        <v>3.0890628122439034E-2</v>
      </c>
      <c r="E102" s="17">
        <f>IF(OR($A102="",$B102="",$C102=""),"",A102*'MPTO_working_3-way'!$I101)</f>
        <v>6.3605951755154484</v>
      </c>
      <c r="F102" s="21">
        <f>IF(OR($A102="",$B102="",$C102=""),"",B102*'MPTO_working_3-way'!$I101)</f>
        <v>4.525609857457507</v>
      </c>
      <c r="G102" s="22">
        <f>IF(OR($A102="",$B102="",$C102=""),"",C102*'MPTO_working_3-way'!$I101)</f>
        <v>1.608189379871005</v>
      </c>
      <c r="H102" s="17">
        <f>IF(OR($A102="",$B102="",$C102=""),"",'MPTO_working_3-way'!E101)</f>
        <v>6.5885841152835907</v>
      </c>
      <c r="I102" s="21">
        <f>IF(OR($A102="",$B102="",$C102=""),"",'MPTO_working_3-way'!F101)</f>
        <v>4.5978373561605785</v>
      </c>
      <c r="J102" s="22">
        <f>IF(OR($A102="",$B102="",$C102=""),"",'MPTO_working_3-way'!G101)</f>
        <v>1.585467566274791</v>
      </c>
      <c r="K102" s="17">
        <f>IF(OR($A102="",$B102="",$C102=""),"",'OddsRatio_working_3-way'!H101)</f>
        <v>6.4753834592733286</v>
      </c>
      <c r="L102" s="21">
        <f>IF(OR($A102="",$B102="",$C102=""),"",'OddsRatio_working_3-way'!I101)</f>
        <v>4.590241765364909</v>
      </c>
      <c r="M102" s="22">
        <f>IF(OR($A102="",$B102="",$C102=""),"",'OddsRatio_working_3-way'!J101)</f>
        <v>1.5930782857239971</v>
      </c>
      <c r="N102" s="23">
        <f t="shared" si="29"/>
        <v>15.721799177684066</v>
      </c>
      <c r="O102" s="24">
        <f t="shared" si="30"/>
        <v>22.09646945929628</v>
      </c>
      <c r="P102" s="24">
        <f t="shared" si="31"/>
        <v>62.181731363019651</v>
      </c>
      <c r="Q102" t="s">
        <v>305</v>
      </c>
      <c r="R102" t="s">
        <v>304</v>
      </c>
      <c r="S102" s="48" t="s">
        <v>493</v>
      </c>
      <c r="T102" s="35">
        <v>100</v>
      </c>
      <c r="U102" s="35">
        <f t="shared" si="32"/>
        <v>5.6603773584905657</v>
      </c>
      <c r="V102" s="35">
        <f t="shared" si="33"/>
        <v>93.421052631578945</v>
      </c>
      <c r="W102" s="35">
        <f t="shared" si="34"/>
        <v>97.874149659863946</v>
      </c>
      <c r="X102" s="35">
        <f t="shared" si="35"/>
        <v>8.7047977085571056</v>
      </c>
      <c r="Y102" s="35">
        <f t="shared" si="36"/>
        <v>96.46547298164549</v>
      </c>
      <c r="Z102" s="35">
        <f t="shared" si="37"/>
        <v>100.91857000993048</v>
      </c>
      <c r="AA102" s="35">
        <f t="shared" si="38"/>
        <v>-3.0444203500665399</v>
      </c>
      <c r="AB102" s="35">
        <f t="shared" si="39"/>
        <v>-3.0444203500665452</v>
      </c>
      <c r="AC102" s="35">
        <f t="shared" si="40"/>
        <v>-3.044420350066531</v>
      </c>
      <c r="AF102">
        <v>1.66</v>
      </c>
      <c r="AG102">
        <v>2.3199999999999998</v>
      </c>
      <c r="AJ102" t="s">
        <v>322</v>
      </c>
    </row>
    <row r="103" spans="1:36" ht="15" x14ac:dyDescent="0.25">
      <c r="A103">
        <v>1.06</v>
      </c>
      <c r="B103">
        <v>15.2</v>
      </c>
      <c r="C103">
        <v>47.04</v>
      </c>
      <c r="D103" s="20">
        <f t="shared" si="28"/>
        <v>3.0444203500665346E-2</v>
      </c>
      <c r="E103" s="17">
        <f>IF(OR($A103="",$B103="",$C103=""),"",A103*'MPTO_working_3-way'!$I102)</f>
        <v>1.0922708557107053</v>
      </c>
      <c r="F103" s="21">
        <f>IF(OR($A103="",$B103="",$C103=""),"",B103*'MPTO_working_3-way'!$I102)</f>
        <v>15.662751893210112</v>
      </c>
      <c r="G103" s="22">
        <f>IF(OR($A103="",$B103="",$C103=""),"",C103*'MPTO_working_3-way'!$I102)</f>
        <v>48.472095332671294</v>
      </c>
      <c r="H103" s="17">
        <f>IF(OR($A103="",$B103="",$C103=""),"",'MPTO_working_3-way'!E102)</f>
        <v>1.0715263574909359</v>
      </c>
      <c r="I103" s="21">
        <f>IF(OR($A103="",$B103="",$C103=""),"",'MPTO_working_3-way'!F102)</f>
        <v>17.972227421500722</v>
      </c>
      <c r="J103" s="22">
        <f>IF(OR($A103="",$B103="",$C103=""),"",'MPTO_working_3-way'!G102)</f>
        <v>90.005472233481782</v>
      </c>
      <c r="K103" s="17">
        <f>IF(OR($A103="",$B103="",$C103=""),"",'OddsRatio_working_3-way'!H102)</f>
        <v>1.0753670956165047</v>
      </c>
      <c r="L103" s="21">
        <f>IF(OR($A103="",$B103="",$C103=""),"",'OddsRatio_working_3-way'!I102)</f>
        <v>18.836879295906055</v>
      </c>
      <c r="M103" s="22">
        <f>IF(OR($A103="",$B103="",$C103=""),"",'OddsRatio_working_3-way'!J102)</f>
        <v>58.831684703064411</v>
      </c>
      <c r="N103" s="23">
        <f t="shared" si="29"/>
        <v>91.552383254731481</v>
      </c>
      <c r="O103" s="24">
        <f t="shared" si="30"/>
        <v>6.3845740953957479</v>
      </c>
      <c r="P103" s="24">
        <f t="shared" si="31"/>
        <v>2.0630426498727759</v>
      </c>
      <c r="Q103" t="s">
        <v>307</v>
      </c>
      <c r="R103" t="s">
        <v>266</v>
      </c>
      <c r="S103" s="48" t="s">
        <v>493</v>
      </c>
      <c r="T103" s="35">
        <v>100</v>
      </c>
      <c r="U103" s="35">
        <f t="shared" si="32"/>
        <v>39.393939393939398</v>
      </c>
      <c r="V103" s="35">
        <f t="shared" si="33"/>
        <v>77.011494252873561</v>
      </c>
      <c r="W103" s="35">
        <f t="shared" si="34"/>
        <v>80.50682261208577</v>
      </c>
      <c r="X103" s="35">
        <f t="shared" si="35"/>
        <v>42.481683135040669</v>
      </c>
      <c r="Y103" s="35">
        <f t="shared" si="36"/>
        <v>80.099237993974839</v>
      </c>
      <c r="Z103" s="35">
        <f t="shared" si="37"/>
        <v>83.594566353187048</v>
      </c>
      <c r="AA103" s="35">
        <f t="shared" si="38"/>
        <v>-3.0877437411012707</v>
      </c>
      <c r="AB103" s="35">
        <f t="shared" si="39"/>
        <v>-3.0877437411012778</v>
      </c>
      <c r="AC103" s="35">
        <f t="shared" si="40"/>
        <v>-3.0877437411012778</v>
      </c>
      <c r="AF103">
        <v>1.24</v>
      </c>
      <c r="AG103">
        <v>4.17</v>
      </c>
      <c r="AJ103" t="s">
        <v>322</v>
      </c>
    </row>
    <row r="104" spans="1:36" ht="15" x14ac:dyDescent="0.25">
      <c r="A104">
        <v>1.65</v>
      </c>
      <c r="B104">
        <v>4.3499999999999996</v>
      </c>
      <c r="C104">
        <v>5.13</v>
      </c>
      <c r="D104" s="20">
        <f t="shared" si="28"/>
        <v>3.0877437411012787E-2</v>
      </c>
      <c r="E104" s="17">
        <f>IF(OR($A104="",$B104="",$C104=""),"",A104*'MPTO_working_3-way'!$I103)</f>
        <v>1.7009477717281709</v>
      </c>
      <c r="F104" s="21">
        <f>IF(OR($A104="",$B104="",$C104=""),"",B104*'MPTO_working_3-way'!$I103)</f>
        <v>4.4843168527379049</v>
      </c>
      <c r="G104" s="22">
        <f>IF(OR($A104="",$B104="",$C104=""),"",C104*'MPTO_working_3-way'!$I103)</f>
        <v>5.2884012539184955</v>
      </c>
      <c r="H104" s="17">
        <f>IF(OR($A104="",$B104="",$C104=""),"",'MPTO_working_3-way'!E103)</f>
        <v>1.6785053694694121</v>
      </c>
      <c r="I104" s="21">
        <f>IF(OR($A104="",$B104="",$C104=""),"",'MPTO_working_3-way'!F103)</f>
        <v>4.5538879664585785</v>
      </c>
      <c r="J104" s="22">
        <f>IF(OR($A104="",$B104="",$C104=""),"",'MPTO_working_3-way'!G103)</f>
        <v>5.4159652277516086</v>
      </c>
      <c r="K104" s="17">
        <f>IF(OR($A104="",$B104="",$C104=""),"",'OddsRatio_working_3-way'!H103)</f>
        <v>1.6862573274685959</v>
      </c>
      <c r="L104" s="21">
        <f>IF(OR($A104="",$B104="",$C104=""),"",'OddsRatio_working_3-way'!I103)</f>
        <v>4.5368646877227636</v>
      </c>
      <c r="M104" s="22">
        <f>IF(OR($A104="",$B104="",$C104=""),"",'OddsRatio_working_3-way'!J103)</f>
        <v>5.3603734806850802</v>
      </c>
      <c r="N104" s="23">
        <f t="shared" si="29"/>
        <v>58.790752815649086</v>
      </c>
      <c r="O104" s="24">
        <f t="shared" si="30"/>
        <v>22.29994072317724</v>
      </c>
      <c r="P104" s="24">
        <f t="shared" si="31"/>
        <v>18.909306461173681</v>
      </c>
      <c r="Q104" t="s">
        <v>270</v>
      </c>
      <c r="R104" t="s">
        <v>269</v>
      </c>
      <c r="S104" s="48" t="s">
        <v>493</v>
      </c>
      <c r="T104" s="35">
        <v>100</v>
      </c>
      <c r="U104" s="35">
        <f t="shared" si="32"/>
        <v>18.032786885245901</v>
      </c>
      <c r="V104" s="35">
        <f t="shared" si="33"/>
        <v>85.569985569985576</v>
      </c>
      <c r="W104" s="35">
        <f t="shared" si="34"/>
        <v>92.548435171385989</v>
      </c>
      <c r="X104" s="35">
        <f t="shared" si="35"/>
        <v>21.881579258628442</v>
      </c>
      <c r="Y104" s="35">
        <f t="shared" si="36"/>
        <v>89.418777943368113</v>
      </c>
      <c r="Z104" s="35">
        <f t="shared" si="37"/>
        <v>96.39722754476854</v>
      </c>
      <c r="AA104" s="35">
        <f t="shared" si="38"/>
        <v>-3.8487923733825404</v>
      </c>
      <c r="AB104" s="35">
        <f t="shared" si="39"/>
        <v>-3.8487923733825369</v>
      </c>
      <c r="AC104" s="35">
        <f t="shared" si="40"/>
        <v>-3.8487923733825511</v>
      </c>
      <c r="AF104">
        <v>1.61</v>
      </c>
      <c r="AG104">
        <v>2.42</v>
      </c>
      <c r="AJ104" t="s">
        <v>322</v>
      </c>
    </row>
    <row r="105" spans="1:36" ht="15" x14ac:dyDescent="0.25">
      <c r="A105">
        <v>1.22</v>
      </c>
      <c r="B105">
        <v>6.93</v>
      </c>
      <c r="C105">
        <v>13.42</v>
      </c>
      <c r="D105" s="20">
        <f t="shared" si="28"/>
        <v>3.8487923733825369E-2</v>
      </c>
      <c r="E105" s="17">
        <f>IF(OR($A105="",$B105="",$C105=""),"",A105*'MPTO_working_3-way'!$I104)</f>
        <v>1.2669552669552668</v>
      </c>
      <c r="F105" s="21">
        <f>IF(OR($A105="",$B105="",$C105=""),"",B105*'MPTO_working_3-way'!$I104)</f>
        <v>7.1967213114754092</v>
      </c>
      <c r="G105" s="22">
        <f>IF(OR($A105="",$B105="",$C105=""),"",C105*'MPTO_working_3-way'!$I104)</f>
        <v>13.936507936507937</v>
      </c>
      <c r="H105" s="17">
        <f>IF(OR($A105="",$B105="",$C105=""),"",'MPTO_working_3-way'!E104)</f>
        <v>1.2393987666507043</v>
      </c>
      <c r="I105" s="21">
        <f>IF(OR($A105="",$B105="",$C105=""),"",'MPTO_working_3-way'!F104)</f>
        <v>7.6062496251424454</v>
      </c>
      <c r="J105" s="22">
        <f>IF(OR($A105="",$B105="",$C105=""),"",'MPTO_working_3-way'!G104)</f>
        <v>16.211044356385017</v>
      </c>
      <c r="K105" s="17">
        <f>IF(OR($A105="",$B105="",$C105=""),"",'OddsRatio_working_3-way'!H104)</f>
        <v>1.2465770707365769</v>
      </c>
      <c r="L105" s="21">
        <f>IF(OR($A105="",$B105="",$C105=""),"",'OddsRatio_working_3-way'!I104)</f>
        <v>7.6463728612177349</v>
      </c>
      <c r="M105" s="22">
        <f>IF(OR($A105="",$B105="",$C105=""),"",'OddsRatio_working_3-way'!J104)</f>
        <v>14.920396447946755</v>
      </c>
      <c r="N105" s="23">
        <f t="shared" si="29"/>
        <v>78.929384965831446</v>
      </c>
      <c r="O105" s="24">
        <f t="shared" si="30"/>
        <v>13.895216400911162</v>
      </c>
      <c r="P105" s="24">
        <f t="shared" si="31"/>
        <v>7.1753986332574033</v>
      </c>
      <c r="Q105" t="s">
        <v>484</v>
      </c>
      <c r="R105" t="s">
        <v>367</v>
      </c>
      <c r="S105" s="48" t="s">
        <v>493</v>
      </c>
      <c r="T105" s="35">
        <v>100</v>
      </c>
      <c r="U105" s="35">
        <f t="shared" si="32"/>
        <v>23.076923076923073</v>
      </c>
      <c r="V105" s="35">
        <f t="shared" si="33"/>
        <v>82.758620689655174</v>
      </c>
      <c r="W105" s="35">
        <f t="shared" si="34"/>
        <v>90.71494893221913</v>
      </c>
      <c r="X105" s="35">
        <f t="shared" si="35"/>
        <v>26.526430378125703</v>
      </c>
      <c r="Y105" s="35">
        <f t="shared" si="36"/>
        <v>86.20812799085779</v>
      </c>
      <c r="Z105" s="35">
        <f t="shared" si="37"/>
        <v>94.164456233421745</v>
      </c>
      <c r="AA105" s="35">
        <f t="shared" si="38"/>
        <v>-3.4495073012026296</v>
      </c>
      <c r="AB105" s="35">
        <f t="shared" si="39"/>
        <v>-3.4495073012026154</v>
      </c>
      <c r="AC105" s="35">
        <f t="shared" si="40"/>
        <v>-3.4495073012026154</v>
      </c>
      <c r="AF105">
        <v>1.42</v>
      </c>
      <c r="AG105">
        <v>2.95</v>
      </c>
      <c r="AJ105" t="s">
        <v>322</v>
      </c>
    </row>
    <row r="106" spans="1:36" ht="15" x14ac:dyDescent="0.25">
      <c r="A106">
        <v>1.3</v>
      </c>
      <c r="B106">
        <v>5.8</v>
      </c>
      <c r="C106">
        <v>10.77</v>
      </c>
      <c r="D106" s="20">
        <f t="shared" si="28"/>
        <v>3.4495073012026145E-2</v>
      </c>
      <c r="E106" s="17">
        <f>IF(OR($A106="",$B106="",$C106=""),"",A106*'MPTO_working_3-way'!$I105)</f>
        <v>1.3448435949156341</v>
      </c>
      <c r="F106" s="21">
        <f>IF(OR($A106="",$B106="",$C106=""),"",B106*'MPTO_working_3-way'!$I105)</f>
        <v>6.0000714234697519</v>
      </c>
      <c r="G106" s="22">
        <f>IF(OR($A106="",$B106="",$C106=""),"",C106*'MPTO_working_3-way'!$I105)</f>
        <v>11.141511936339521</v>
      </c>
      <c r="H106" s="17">
        <f>IF(OR($A106="",$B106="",$C106=""),"",'MPTO_working_3-way'!E105)</f>
        <v>1.3197271025283213</v>
      </c>
      <c r="I106" s="21">
        <f>IF(OR($A106="",$B106="",$C106=""),"",'MPTO_working_3-way'!F105)</f>
        <v>6.2144442347035067</v>
      </c>
      <c r="J106" s="22">
        <f>IF(OR($A106="",$B106="",$C106=""),"",'MPTO_working_3-way'!G105)</f>
        <v>12.292237673320278</v>
      </c>
      <c r="K106" s="17">
        <f>IF(OR($A106="",$B106="",$C106=""),"",'OddsRatio_working_3-way'!H105)</f>
        <v>1.32690467607485</v>
      </c>
      <c r="L106" s="21">
        <f>IF(OR($A106="",$B106="",$C106=""),"",'OddsRatio_working_3-way'!I105)</f>
        <v>6.2304748171975994</v>
      </c>
      <c r="M106" s="22">
        <f>IF(OR($A106="",$B106="",$C106=""),"",'OddsRatio_working_3-way'!J105)</f>
        <v>11.646195617504283</v>
      </c>
      <c r="N106" s="23">
        <f t="shared" si="29"/>
        <v>74.358089206851801</v>
      </c>
      <c r="O106" s="24">
        <f t="shared" si="30"/>
        <v>16.666468270501269</v>
      </c>
      <c r="P106" s="24">
        <f t="shared" si="31"/>
        <v>8.9754425226469223</v>
      </c>
      <c r="Q106" t="s">
        <v>267</v>
      </c>
      <c r="R106" t="s">
        <v>268</v>
      </c>
      <c r="S106" s="48" t="s">
        <v>493</v>
      </c>
      <c r="T106" s="35">
        <v>100</v>
      </c>
      <c r="U106" s="35">
        <f t="shared" si="32"/>
        <v>53.271028037383175</v>
      </c>
      <c r="V106" s="35">
        <f t="shared" si="33"/>
        <v>71.910112359550567</v>
      </c>
      <c r="W106" s="35">
        <f t="shared" si="34"/>
        <v>72.067039106145245</v>
      </c>
      <c r="X106" s="35">
        <f t="shared" si="35"/>
        <v>56.022848534304195</v>
      </c>
      <c r="Y106" s="35">
        <f t="shared" si="36"/>
        <v>74.661932856471566</v>
      </c>
      <c r="Z106" s="35">
        <f t="shared" si="37"/>
        <v>74.818859603066272</v>
      </c>
      <c r="AA106" s="35">
        <f t="shared" si="38"/>
        <v>-2.7518204969210203</v>
      </c>
      <c r="AB106" s="35">
        <f t="shared" si="39"/>
        <v>-2.7518204969209989</v>
      </c>
      <c r="AC106" s="35">
        <f t="shared" si="40"/>
        <v>-2.7518204969210274</v>
      </c>
      <c r="AF106">
        <v>1.59</v>
      </c>
      <c r="AG106">
        <v>2.4700000000000002</v>
      </c>
      <c r="AJ106" t="s">
        <v>322</v>
      </c>
    </row>
    <row r="107" spans="1:36" ht="15" x14ac:dyDescent="0.25">
      <c r="A107">
        <v>2.14</v>
      </c>
      <c r="B107">
        <v>3.56</v>
      </c>
      <c r="C107">
        <v>3.58</v>
      </c>
      <c r="D107" s="20">
        <f t="shared" si="28"/>
        <v>2.7518204969210203E-2</v>
      </c>
      <c r="E107" s="17">
        <f>IF(OR($A107="",$B107="",$C107=""),"",A107*'MPTO_working_3-way'!$I106)</f>
        <v>2.19888895863411</v>
      </c>
      <c r="F107" s="21">
        <f>IF(OR($A107="",$B107="",$C107=""),"",B107*'MPTO_working_3-way'!$I106)</f>
        <v>3.6579648096903883</v>
      </c>
      <c r="G107" s="22">
        <f>IF(OR($A107="",$B107="",$C107=""),"",C107*'MPTO_working_3-way'!$I106)</f>
        <v>3.6785151737897728</v>
      </c>
      <c r="H107" s="17">
        <f>IF(OR($A107="",$B107="",$C107=""),"",'MPTO_working_3-way'!E106)</f>
        <v>2.1828485595084737</v>
      </c>
      <c r="I107" s="21">
        <f>IF(OR($A107="",$B107="",$C107=""),"",'MPTO_working_3-way'!F106)</f>
        <v>3.6801759109132561</v>
      </c>
      <c r="J107" s="22">
        <f>IF(OR($A107="",$B107="",$C107=""),"",'MPTO_working_3-way'!G106)</f>
        <v>3.7015530472472071</v>
      </c>
      <c r="K107" s="17">
        <f>IF(OR($A107="",$B107="",$C107=""),"",'OddsRatio_working_3-way'!H106)</f>
        <v>2.1894498893229124</v>
      </c>
      <c r="L107" s="21">
        <f>IF(OR($A107="",$B107="",$C107=""),"",'OddsRatio_working_3-way'!I106)</f>
        <v>3.6710453654970663</v>
      </c>
      <c r="M107" s="22">
        <f>IF(OR($A107="",$B107="",$C107=""),"",'OddsRatio_working_3-way'!J106)</f>
        <v>3.6919129074150119</v>
      </c>
      <c r="N107" s="23">
        <f t="shared" si="29"/>
        <v>45.477512453433427</v>
      </c>
      <c r="O107" s="24">
        <f t="shared" si="30"/>
        <v>27.337605800659421</v>
      </c>
      <c r="P107" s="24">
        <f t="shared" si="31"/>
        <v>27.184881745907134</v>
      </c>
      <c r="Q107" t="s">
        <v>139</v>
      </c>
      <c r="R107" t="s">
        <v>361</v>
      </c>
      <c r="S107" s="48" t="s">
        <v>493</v>
      </c>
      <c r="T107" s="35">
        <v>100</v>
      </c>
      <c r="U107" s="35">
        <f t="shared" si="32"/>
        <v>81.060606060606062</v>
      </c>
      <c r="V107" s="35">
        <f t="shared" si="33"/>
        <v>75.609756097560975</v>
      </c>
      <c r="W107" s="35">
        <f t="shared" si="34"/>
        <v>40.476190476190474</v>
      </c>
      <c r="X107" s="35">
        <f t="shared" si="35"/>
        <v>83.914053426248543</v>
      </c>
      <c r="Y107" s="35">
        <f t="shared" si="36"/>
        <v>78.463203463203456</v>
      </c>
      <c r="Z107" s="35">
        <f t="shared" si="37"/>
        <v>43.32963784183297</v>
      </c>
      <c r="AA107" s="35">
        <f t="shared" si="38"/>
        <v>-2.8534473656424808</v>
      </c>
      <c r="AB107" s="35">
        <f t="shared" si="39"/>
        <v>-2.8534473656424808</v>
      </c>
      <c r="AC107" s="35">
        <f t="shared" si="40"/>
        <v>-2.853447365642495</v>
      </c>
      <c r="AF107">
        <v>2.14</v>
      </c>
      <c r="AG107">
        <v>1.77</v>
      </c>
      <c r="AJ107" t="s">
        <v>312</v>
      </c>
    </row>
    <row r="108" spans="1:36" s="35" customFormat="1" ht="15" x14ac:dyDescent="0.25">
      <c r="A108">
        <v>5.28</v>
      </c>
      <c r="B108">
        <v>4.0999999999999996</v>
      </c>
      <c r="C108">
        <v>1.68</v>
      </c>
      <c r="D108" s="20">
        <f t="shared" si="28"/>
        <v>2.8534473656424808E-2</v>
      </c>
      <c r="E108" s="17">
        <f>IF(OR($A108="",$B108="",$C108=""),"",A108*'MPTO_working_3-way'!$I107)</f>
        <v>5.4306620209059231</v>
      </c>
      <c r="F108" s="21">
        <f>IF(OR($A108="",$B108="",$C108=""),"",B108*'MPTO_working_3-way'!$I107)</f>
        <v>4.2169913419913412</v>
      </c>
      <c r="G108" s="22">
        <f>IF(OR($A108="",$B108="",$C108=""),"",C108*'MPTO_working_3-way'!$I107)</f>
        <v>1.7279379157427937</v>
      </c>
      <c r="H108" s="17">
        <f>IF(OR($A108="",$B108="",$C108=""),"",'MPTO_working_3-way'!E107)</f>
        <v>5.559186069262374</v>
      </c>
      <c r="I108" s="21">
        <f>IF(OR($A108="",$B108="",$C108=""),"",'MPTO_working_3-way'!F107)</f>
        <v>4.266376365479184</v>
      </c>
      <c r="J108" s="22">
        <f>IF(OR($A108="",$B108="",$C108=""),"",'MPTO_working_3-way'!G107)</f>
        <v>1.7072811669095225</v>
      </c>
      <c r="K108" s="17">
        <f>IF(OR($A108="",$B108="",$C108=""),"",'OddsRatio_working_3-way'!H107)</f>
        <v>5.4976566224297407</v>
      </c>
      <c r="L108" s="21">
        <f>IF(OR($A108="",$B108="",$C108=""),"",'OddsRatio_working_3-way'!I107)</f>
        <v>4.2576484882084564</v>
      </c>
      <c r="M108" s="22">
        <f>IF(OR($A108="",$B108="",$C108=""),"",'OddsRatio_working_3-way'!J107)</f>
        <v>1.7145809587037908</v>
      </c>
      <c r="N108" s="23">
        <f t="shared" si="29"/>
        <v>18.413961247273196</v>
      </c>
      <c r="O108" s="24">
        <f t="shared" si="30"/>
        <v>23.713589118439629</v>
      </c>
      <c r="P108" s="24">
        <f t="shared" si="31"/>
        <v>57.872449634287179</v>
      </c>
      <c r="Q108" t="s">
        <v>309</v>
      </c>
      <c r="R108" t="s">
        <v>111</v>
      </c>
      <c r="S108" s="48" t="s">
        <v>493</v>
      </c>
      <c r="T108" s="35">
        <v>100</v>
      </c>
      <c r="U108" s="35">
        <f t="shared" si="32"/>
        <v>70.059880239520965</v>
      </c>
      <c r="V108" s="35">
        <f t="shared" si="33"/>
        <v>70.326409495548958</v>
      </c>
      <c r="W108" s="35">
        <f t="shared" si="34"/>
        <v>56.709956709956707</v>
      </c>
      <c r="X108" s="35">
        <f t="shared" si="35"/>
        <v>72.963633794494328</v>
      </c>
      <c r="Y108" s="35">
        <f t="shared" si="36"/>
        <v>73.230163050522336</v>
      </c>
      <c r="Z108" s="35">
        <f t="shared" si="37"/>
        <v>59.613710264930077</v>
      </c>
      <c r="AA108" s="35">
        <f t="shared" si="38"/>
        <v>-2.9037535549733633</v>
      </c>
      <c r="AB108" s="35">
        <f t="shared" si="39"/>
        <v>-2.9037535549733775</v>
      </c>
      <c r="AC108" s="35">
        <f t="shared" si="40"/>
        <v>-2.9037535549733704</v>
      </c>
      <c r="AD108" s="36"/>
      <c r="AE108" s="36"/>
      <c r="AF108">
        <v>1.88</v>
      </c>
      <c r="AG108">
        <v>2.02</v>
      </c>
      <c r="AH108" s="36"/>
      <c r="AI108" s="36"/>
      <c r="AJ108" t="s">
        <v>312</v>
      </c>
    </row>
    <row r="109" spans="1:36" ht="15" x14ac:dyDescent="0.25">
      <c r="A109">
        <v>3.34</v>
      </c>
      <c r="B109">
        <v>3.37</v>
      </c>
      <c r="C109">
        <v>2.31</v>
      </c>
      <c r="D109" s="20">
        <f t="shared" si="28"/>
        <v>2.9037535549733651E-2</v>
      </c>
      <c r="E109" s="17">
        <f>IF(OR($A109="",$B109="",$C109=""),"",A109*'MPTO_working_3-way'!$I108)</f>
        <v>3.43698536873611</v>
      </c>
      <c r="F109" s="21">
        <f>IF(OR($A109="",$B109="",$C109=""),"",B109*'MPTO_working_3-way'!$I108)</f>
        <v>3.4678564948026027</v>
      </c>
      <c r="G109" s="22">
        <f>IF(OR($A109="",$B109="",$C109=""),"",C109*'MPTO_working_3-way'!$I108)</f>
        <v>2.3770767071198846</v>
      </c>
      <c r="H109" s="17">
        <f>IF(OR($A109="",$B109="",$C109=""),"",'MPTO_working_3-way'!E108)</f>
        <v>3.4515843950939984</v>
      </c>
      <c r="I109" s="21">
        <f>IF(OR($A109="",$B109="",$C109=""),"",'MPTO_working_3-way'!F108)</f>
        <v>3.4836320057551182</v>
      </c>
      <c r="J109" s="22">
        <f>IF(OR($A109="",$B109="",$C109=""),"",'MPTO_working_3-way'!G108)</f>
        <v>2.362830291819455</v>
      </c>
      <c r="K109" s="17">
        <f>IF(OR($A109="",$B109="",$C109=""),"",'OddsRatio_working_3-way'!H108)</f>
        <v>3.4453434786924952</v>
      </c>
      <c r="L109" s="21">
        <f>IF(OR($A109="",$B109="",$C109=""),"",'OddsRatio_working_3-way'!I108)</f>
        <v>3.4766940361116312</v>
      </c>
      <c r="M109" s="22">
        <f>IF(OR($A109="",$B109="",$C109=""),"",'OddsRatio_working_3-way'!J108)</f>
        <v>2.368974340635543</v>
      </c>
      <c r="N109" s="23">
        <f t="shared" si="29"/>
        <v>29.095264969595497</v>
      </c>
      <c r="O109" s="24">
        <f t="shared" si="30"/>
        <v>28.836256676097605</v>
      </c>
      <c r="P109" s="24">
        <f t="shared" si="31"/>
        <v>42.068478354306905</v>
      </c>
      <c r="Q109" t="s">
        <v>108</v>
      </c>
      <c r="R109" t="s">
        <v>110</v>
      </c>
      <c r="S109" s="48" t="s">
        <v>493</v>
      </c>
      <c r="T109" s="35">
        <v>100</v>
      </c>
      <c r="U109" s="35">
        <f t="shared" si="32"/>
        <v>91.948470209339774</v>
      </c>
      <c r="V109" s="35">
        <f t="shared" si="33"/>
        <v>82.486865148861654</v>
      </c>
      <c r="W109" s="35">
        <f t="shared" si="34"/>
        <v>21.875</v>
      </c>
      <c r="X109" s="35">
        <f t="shared" si="35"/>
        <v>95.638134851138361</v>
      </c>
      <c r="Y109" s="35">
        <f t="shared" si="36"/>
        <v>86.176529790660226</v>
      </c>
      <c r="Z109" s="35">
        <f t="shared" si="37"/>
        <v>25.564664641798579</v>
      </c>
      <c r="AA109" s="35">
        <f t="shared" si="38"/>
        <v>-3.6896646417985863</v>
      </c>
      <c r="AB109" s="35">
        <f t="shared" si="39"/>
        <v>-3.6896646417985721</v>
      </c>
      <c r="AC109" s="35">
        <f t="shared" si="40"/>
        <v>-3.6896646417985792</v>
      </c>
      <c r="AF109">
        <v>2.1</v>
      </c>
      <c r="AG109">
        <v>1.79</v>
      </c>
      <c r="AJ109" t="s">
        <v>312</v>
      </c>
    </row>
    <row r="110" spans="1:36" ht="15" x14ac:dyDescent="0.25">
      <c r="A110">
        <v>12.42</v>
      </c>
      <c r="B110">
        <v>5.71</v>
      </c>
      <c r="C110">
        <v>1.28</v>
      </c>
      <c r="D110" s="20">
        <f t="shared" si="28"/>
        <v>3.6896646417985846E-2</v>
      </c>
      <c r="E110" s="17">
        <f>IF(OR($A110="",$B110="",$C110=""),"",A110*'MPTO_working_3-way'!$I109)</f>
        <v>12.878256348511384</v>
      </c>
      <c r="F110" s="21">
        <f>IF(OR($A110="",$B110="",$C110=""),"",B110*'MPTO_working_3-way'!$I109)</f>
        <v>5.9206798510466996</v>
      </c>
      <c r="G110" s="22">
        <f>IF(OR($A110="",$B110="",$C110=""),"",C110*'MPTO_working_3-way'!$I109)</f>
        <v>1.3272277074150218</v>
      </c>
      <c r="H110" s="17">
        <f>IF(OR($A110="",$B110="",$C110=""),"",'MPTO_working_3-way'!E109)</f>
        <v>14.659228116170581</v>
      </c>
      <c r="I110" s="21">
        <f>IF(OR($A110="",$B110="",$C110=""),"",'MPTO_working_3-way'!F109)</f>
        <v>6.1412814181362698</v>
      </c>
      <c r="J110" s="22">
        <f>IF(OR($A110="",$B110="",$C110=""),"",'MPTO_working_3-way'!G109)</f>
        <v>1.3004727826940921</v>
      </c>
      <c r="K110" s="17">
        <f>IF(OR($A110="",$B110="",$C110=""),"",'OddsRatio_working_3-way'!H109)</f>
        <v>13.563555894987404</v>
      </c>
      <c r="L110" s="21">
        <f>IF(OR($A110="",$B110="",$C110=""),"",'OddsRatio_working_3-way'!I109)</f>
        <v>6.1816417045000582</v>
      </c>
      <c r="M110" s="22">
        <f>IF(OR($A110="",$B110="",$C110=""),"",'OddsRatio_working_3-way'!J109)</f>
        <v>1.3080381480382202</v>
      </c>
      <c r="N110" s="23">
        <f t="shared" si="29"/>
        <v>7.765026358677753</v>
      </c>
      <c r="O110" s="24">
        <f t="shared" si="30"/>
        <v>16.889952254777178</v>
      </c>
      <c r="P110" s="24">
        <f t="shared" si="31"/>
        <v>75.345021386545056</v>
      </c>
      <c r="Q110" t="s">
        <v>439</v>
      </c>
      <c r="R110" t="s">
        <v>444</v>
      </c>
      <c r="S110" s="48" t="s">
        <v>493</v>
      </c>
      <c r="T110" s="35">
        <v>100</v>
      </c>
      <c r="U110" s="35">
        <f t="shared" si="32"/>
        <v>37.888198757763973</v>
      </c>
      <c r="V110" s="35">
        <f t="shared" si="33"/>
        <v>73.262032085561486</v>
      </c>
      <c r="W110" s="35">
        <f t="shared" si="34"/>
        <v>85.835694050991506</v>
      </c>
      <c r="X110" s="35">
        <f t="shared" si="35"/>
        <v>40.902273863447</v>
      </c>
      <c r="Y110" s="35">
        <f t="shared" si="36"/>
        <v>76.276107191244506</v>
      </c>
      <c r="Z110" s="35">
        <f t="shared" si="37"/>
        <v>88.849769156674512</v>
      </c>
      <c r="AA110" s="35">
        <f t="shared" si="38"/>
        <v>-3.0140751056830268</v>
      </c>
      <c r="AB110" s="35">
        <f t="shared" si="39"/>
        <v>-3.0140751056830197</v>
      </c>
      <c r="AC110" s="35">
        <f t="shared" si="40"/>
        <v>-3.0140751056830055</v>
      </c>
      <c r="AF110">
        <v>1.74</v>
      </c>
      <c r="AG110">
        <v>2.17</v>
      </c>
      <c r="AJ110" t="s">
        <v>455</v>
      </c>
    </row>
    <row r="111" spans="1:36" ht="15" x14ac:dyDescent="0.25">
      <c r="A111">
        <v>1.61</v>
      </c>
      <c r="B111">
        <v>3.74</v>
      </c>
      <c r="C111">
        <v>7.06</v>
      </c>
      <c r="D111" s="20">
        <f t="shared" si="28"/>
        <v>3.0140751056830117E-2</v>
      </c>
      <c r="E111" s="17">
        <f>IF(OR($A111="",$B111="",$C111=""),"",A111*'MPTO_working_3-way'!$I110)</f>
        <v>1.6585266092014965</v>
      </c>
      <c r="F111" s="21">
        <f>IF(OR($A111="",$B111="",$C111=""),"",B111*'MPTO_working_3-way'!$I110)</f>
        <v>3.8527264089525448</v>
      </c>
      <c r="G111" s="22">
        <f>IF(OR($A111="",$B111="",$C111=""),"",C111*'MPTO_working_3-way'!$I110)</f>
        <v>7.2727937024612199</v>
      </c>
      <c r="H111" s="17">
        <f>IF(OR($A111="",$B111="",$C111=""),"",'MPTO_working_3-way'!E110)</f>
        <v>1.6364707928785605</v>
      </c>
      <c r="I111" s="21">
        <f>IF(OR($A111="",$B111="",$C111=""),"",'MPTO_working_3-way'!F110)</f>
        <v>3.8860189885675398</v>
      </c>
      <c r="J111" s="22">
        <f>IF(OR($A111="",$B111="",$C111=""),"",'MPTO_working_3-way'!G110)</f>
        <v>7.5990069406426191</v>
      </c>
      <c r="K111" s="17">
        <f>IF(OR($A111="",$B111="",$C111=""),"",'OddsRatio_working_3-way'!H110)</f>
        <v>1.6443988387265966</v>
      </c>
      <c r="L111" s="21">
        <f>IF(OR($A111="",$B111="",$C111=""),"",'OddsRatio_working_3-way'!I110)</f>
        <v>3.8945128165752037</v>
      </c>
      <c r="M111" s="22">
        <f>IF(OR($A111="",$B111="",$C111=""),"",'OddsRatio_working_3-way'!J110)</f>
        <v>7.4017327257101231</v>
      </c>
      <c r="N111" s="23">
        <f t="shared" si="29"/>
        <v>60.294480320786256</v>
      </c>
      <c r="O111" s="24">
        <f t="shared" si="30"/>
        <v>25.95564527178232</v>
      </c>
      <c r="P111" s="24">
        <f t="shared" si="31"/>
        <v>13.749874407431431</v>
      </c>
      <c r="Q111" t="s">
        <v>441</v>
      </c>
      <c r="R111" t="s">
        <v>408</v>
      </c>
      <c r="S111" s="48" t="s">
        <v>493</v>
      </c>
      <c r="T111" s="35">
        <v>100</v>
      </c>
      <c r="U111" s="35">
        <f t="shared" si="32"/>
        <v>43.502824858757066</v>
      </c>
      <c r="V111" s="35">
        <f t="shared" si="33"/>
        <v>74.293059125964007</v>
      </c>
      <c r="W111" s="35">
        <f t="shared" si="34"/>
        <v>79.123173277661792</v>
      </c>
      <c r="X111" s="35">
        <f t="shared" si="35"/>
        <v>46.583767596374194</v>
      </c>
      <c r="Y111" s="35">
        <f t="shared" si="36"/>
        <v>77.374001863581142</v>
      </c>
      <c r="Z111" s="35">
        <f t="shared" si="37"/>
        <v>82.204116015278927</v>
      </c>
      <c r="AA111" s="35">
        <f t="shared" si="38"/>
        <v>-3.0809427376171286</v>
      </c>
      <c r="AB111" s="35">
        <f t="shared" si="39"/>
        <v>-3.0809427376171357</v>
      </c>
      <c r="AC111" s="35">
        <f t="shared" si="40"/>
        <v>-3.0809427376171357</v>
      </c>
      <c r="AF111">
        <v>2.16</v>
      </c>
      <c r="AG111">
        <v>1.75</v>
      </c>
      <c r="AJ111" t="s">
        <v>455</v>
      </c>
    </row>
    <row r="112" spans="1:36" ht="15" x14ac:dyDescent="0.25">
      <c r="A112">
        <v>1.77</v>
      </c>
      <c r="B112">
        <v>3.89</v>
      </c>
      <c r="C112">
        <v>4.79</v>
      </c>
      <c r="D112" s="20">
        <f t="shared" si="28"/>
        <v>3.0809427376171428E-2</v>
      </c>
      <c r="E112" s="17">
        <f>IF(OR($A112="",$B112="",$C112=""),"",A112*'MPTO_working_3-way'!$I111)</f>
        <v>1.8245326864558233</v>
      </c>
      <c r="F112" s="21">
        <f>IF(OR($A112="",$B112="",$C112=""),"",B112*'MPTO_working_3-way'!$I111)</f>
        <v>4.0098486724933071</v>
      </c>
      <c r="G112" s="22">
        <f>IF(OR($A112="",$B112="",$C112=""),"",C112*'MPTO_working_3-way'!$I111)</f>
        <v>4.9375771571318614</v>
      </c>
      <c r="H112" s="17">
        <f>IF(OR($A112="",$B112="",$C112=""),"",'MPTO_working_3-way'!E111)</f>
        <v>1.8027699630489755</v>
      </c>
      <c r="I112" s="21">
        <f>IF(OR($A112="",$B112="",$C112=""),"",'MPTO_working_3-way'!F111)</f>
        <v>4.0518704307466225</v>
      </c>
      <c r="J112" s="22">
        <f>IF(OR($A112="",$B112="",$C112=""),"",'MPTO_working_3-way'!G111)</f>
        <v>5.0378225079528631</v>
      </c>
      <c r="K112" s="17">
        <f>IF(OR($A112="",$B112="",$C112=""),"",'OddsRatio_working_3-way'!H111)</f>
        <v>1.8107220547790028</v>
      </c>
      <c r="L112" s="21">
        <f>IF(OR($A112="",$B112="",$C112=""),"",'OddsRatio_working_3-way'!I111)</f>
        <v>4.0428399198848286</v>
      </c>
      <c r="M112" s="22">
        <f>IF(OR($A112="",$B112="",$C112=""),"",'OddsRatio_working_3-way'!J111)</f>
        <v>4.9904371267693781</v>
      </c>
      <c r="N112" s="23">
        <f t="shared" si="29"/>
        <v>54.808554947980234</v>
      </c>
      <c r="O112" s="24">
        <f t="shared" si="30"/>
        <v>24.938596981471729</v>
      </c>
      <c r="P112" s="24">
        <f t="shared" si="31"/>
        <v>20.252848070548023</v>
      </c>
      <c r="Q112" t="s">
        <v>409</v>
      </c>
      <c r="R112" t="s">
        <v>443</v>
      </c>
      <c r="S112" s="48" t="s">
        <v>493</v>
      </c>
      <c r="T112" s="35">
        <v>100</v>
      </c>
      <c r="U112" s="35">
        <f t="shared" si="32"/>
        <v>53.051643192488264</v>
      </c>
      <c r="V112" s="35">
        <f t="shared" si="33"/>
        <v>69.696969696969703</v>
      </c>
      <c r="W112" s="35">
        <f t="shared" si="34"/>
        <v>71.751412429378533</v>
      </c>
      <c r="X112" s="35">
        <f t="shared" si="35"/>
        <v>58.551617873651772</v>
      </c>
      <c r="Y112" s="35">
        <f t="shared" si="36"/>
        <v>75.196944378133196</v>
      </c>
      <c r="Z112" s="35">
        <f t="shared" si="37"/>
        <v>77.251387110542041</v>
      </c>
      <c r="AA112" s="35">
        <f t="shared" si="38"/>
        <v>-5.4999746811635077</v>
      </c>
      <c r="AB112" s="35">
        <f t="shared" si="39"/>
        <v>-5.4999746811634935</v>
      </c>
      <c r="AC112" s="35">
        <f t="shared" si="40"/>
        <v>-5.4999746811635077</v>
      </c>
      <c r="AF112">
        <v>2.12</v>
      </c>
      <c r="AG112">
        <v>1.78</v>
      </c>
      <c r="AJ112" t="s">
        <v>455</v>
      </c>
    </row>
    <row r="113" spans="1:36" ht="15" x14ac:dyDescent="0.25">
      <c r="A113">
        <v>2.13</v>
      </c>
      <c r="B113">
        <v>3.3</v>
      </c>
      <c r="C113">
        <v>3.54</v>
      </c>
      <c r="D113" s="20">
        <f t="shared" si="28"/>
        <v>5.499974681163522E-2</v>
      </c>
      <c r="E113" s="17">
        <f>IF(OR($A113="",$B113="",$C113=""),"",A113*'MPTO_working_3-way'!$I112)</f>
        <v>2.247149460708783</v>
      </c>
      <c r="F113" s="21">
        <f>IF(OR($A113="",$B113="",$C113=""),"",B113*'MPTO_working_3-way'!$I112)</f>
        <v>3.4814991644783961</v>
      </c>
      <c r="G113" s="22">
        <f>IF(OR($A113="",$B113="",$C113=""),"",C113*'MPTO_working_3-way'!$I112)</f>
        <v>3.7346991037131887</v>
      </c>
      <c r="H113" s="17">
        <f>IF(OR($A113="",$B113="",$C113=""),"",'MPTO_working_3-way'!E112)</f>
        <v>2.216556117949513</v>
      </c>
      <c r="I113" s="21">
        <f>IF(OR($A113="",$B113="",$C113=""),"",'MPTO_working_3-way'!F112)</f>
        <v>3.5125056112207478</v>
      </c>
      <c r="J113" s="22">
        <f>IF(OR($A113="",$B113="",$C113=""),"",'MPTO_working_3-way'!G112)</f>
        <v>3.7856901603877797</v>
      </c>
      <c r="K113" s="17">
        <f>IF(OR($A113="",$B113="",$C113=""),"",'OddsRatio_working_3-way'!H112)</f>
        <v>2.2290033164551013</v>
      </c>
      <c r="L113" s="21">
        <f>IF(OR($A113="",$B113="",$C113=""),"",'OddsRatio_working_3-way'!I112)</f>
        <v>3.5015111750856054</v>
      </c>
      <c r="M113" s="22">
        <f>IF(OR($A113="",$B113="",$C113=""),"",'OddsRatio_working_3-way'!J112)</f>
        <v>3.7625384281380159</v>
      </c>
      <c r="N113" s="23">
        <f t="shared" si="29"/>
        <v>44.500822819528246</v>
      </c>
      <c r="O113" s="24">
        <f t="shared" si="30"/>
        <v>28.723258365331866</v>
      </c>
      <c r="P113" s="24">
        <f t="shared" si="31"/>
        <v>26.775918815139875</v>
      </c>
      <c r="Q113" t="s">
        <v>466</v>
      </c>
      <c r="R113" t="s">
        <v>415</v>
      </c>
      <c r="S113" s="48" t="s">
        <v>493</v>
      </c>
      <c r="T113" s="35">
        <v>100</v>
      </c>
      <c r="U113" s="35">
        <f t="shared" si="32"/>
        <v>60</v>
      </c>
      <c r="V113" s="35">
        <f t="shared" si="33"/>
        <v>68.652037617554868</v>
      </c>
      <c r="W113" s="35">
        <f t="shared" si="34"/>
        <v>65.986394557823132</v>
      </c>
      <c r="X113" s="35">
        <f t="shared" si="35"/>
        <v>65.361567824622014</v>
      </c>
      <c r="Y113" s="35">
        <f t="shared" si="36"/>
        <v>74.013605442176882</v>
      </c>
      <c r="Z113" s="35">
        <f t="shared" si="37"/>
        <v>71.347962382445147</v>
      </c>
      <c r="AA113" s="35">
        <f t="shared" si="38"/>
        <v>-5.3615678246220142</v>
      </c>
      <c r="AB113" s="35">
        <f t="shared" si="39"/>
        <v>-5.3615678246220142</v>
      </c>
      <c r="AC113" s="35">
        <f t="shared" si="40"/>
        <v>-5.3615678246220142</v>
      </c>
      <c r="AF113">
        <v>2.23</v>
      </c>
      <c r="AG113">
        <v>1.65</v>
      </c>
      <c r="AJ113" t="s">
        <v>452</v>
      </c>
    </row>
    <row r="114" spans="1:36" ht="15" x14ac:dyDescent="0.25">
      <c r="A114">
        <v>2.5</v>
      </c>
      <c r="B114">
        <v>3.19</v>
      </c>
      <c r="C114">
        <v>2.94</v>
      </c>
      <c r="D114" s="20">
        <f t="shared" si="28"/>
        <v>5.3615678246220044E-2</v>
      </c>
      <c r="E114" s="17">
        <f>IF(OR($A114="",$B114="",$C114=""),"",A114*'MPTO_working_3-way'!$I113)</f>
        <v>2.63403919561555</v>
      </c>
      <c r="F114" s="21">
        <f>IF(OR($A114="",$B114="",$C114=""),"",B114*'MPTO_working_3-way'!$I113)</f>
        <v>3.3610340136054417</v>
      </c>
      <c r="G114" s="22">
        <f>IF(OR($A114="",$B114="",$C114=""),"",C114*'MPTO_working_3-way'!$I113)</f>
        <v>3.097630094043887</v>
      </c>
      <c r="H114" s="17">
        <f>IF(OR($A114="",$B114="",$C114=""),"",'MPTO_working_3-way'!E113)</f>
        <v>2.6169234375174391</v>
      </c>
      <c r="I114" s="21">
        <f>IF(OR($A114="",$B114="",$C114=""),"",'MPTO_working_3-way'!F113)</f>
        <v>3.3828614575167482</v>
      </c>
      <c r="J114" s="22">
        <f>IF(OR($A114="",$B114="",$C114=""),"",'MPTO_working_3-way'!G113)</f>
        <v>3.1030443931727243</v>
      </c>
      <c r="K114" s="17">
        <f>IF(OR($A114="",$B114="",$C114=""),"",'OddsRatio_working_3-way'!H113)</f>
        <v>2.6246951472999052</v>
      </c>
      <c r="L114" s="21">
        <f>IF(OR($A114="",$B114="",$C114=""),"",'OddsRatio_working_3-way'!I113)</f>
        <v>3.3720549150578609</v>
      </c>
      <c r="M114" s="22">
        <f>IF(OR($A114="",$B114="",$C114=""),"",'OddsRatio_working_3-way'!J113)</f>
        <v>3.1012723905078765</v>
      </c>
      <c r="N114" s="23">
        <f t="shared" si="29"/>
        <v>37.964507197331564</v>
      </c>
      <c r="O114" s="24">
        <f t="shared" si="30"/>
        <v>29.752748587250444</v>
      </c>
      <c r="P114" s="24">
        <f t="shared" si="31"/>
        <v>32.282744215417999</v>
      </c>
      <c r="Q114" t="s">
        <v>380</v>
      </c>
      <c r="R114" t="s">
        <v>412</v>
      </c>
      <c r="S114" s="48" t="s">
        <v>493</v>
      </c>
      <c r="T114" s="35">
        <v>100</v>
      </c>
      <c r="U114" s="35">
        <f t="shared" si="32"/>
        <v>40.476190476190474</v>
      </c>
      <c r="V114" s="35">
        <f t="shared" si="33"/>
        <v>73.544973544973558</v>
      </c>
      <c r="W114" s="35">
        <f t="shared" si="34"/>
        <v>79.797979797979792</v>
      </c>
      <c r="X114" s="35">
        <f t="shared" si="35"/>
        <v>46.657046657046664</v>
      </c>
      <c r="Y114" s="35">
        <f t="shared" si="36"/>
        <v>79.725829725829726</v>
      </c>
      <c r="Z114" s="35">
        <f t="shared" si="37"/>
        <v>85.978835978835974</v>
      </c>
      <c r="AA114" s="35">
        <f t="shared" si="38"/>
        <v>-6.180856180856189</v>
      </c>
      <c r="AB114" s="35">
        <f t="shared" si="39"/>
        <v>-6.1808561808561677</v>
      </c>
      <c r="AC114" s="35">
        <f t="shared" si="40"/>
        <v>-6.1808561808561819</v>
      </c>
      <c r="AF114">
        <v>2.0699999999999998</v>
      </c>
      <c r="AG114">
        <v>1.74</v>
      </c>
      <c r="AJ114" t="s">
        <v>452</v>
      </c>
    </row>
    <row r="115" spans="1:36" ht="15" x14ac:dyDescent="0.25">
      <c r="A115">
        <v>1.68</v>
      </c>
      <c r="B115">
        <v>3.78</v>
      </c>
      <c r="C115">
        <v>4.95</v>
      </c>
      <c r="D115" s="20">
        <f t="shared" si="28"/>
        <v>6.1808561808561757E-2</v>
      </c>
      <c r="E115" s="17">
        <f>IF(OR($A115="",$B115="",$C115=""),"",A115*'MPTO_working_3-way'!$I114)</f>
        <v>1.7838383838383838</v>
      </c>
      <c r="F115" s="21">
        <f>IF(OR($A115="",$B115="",$C115=""),"",B115*'MPTO_working_3-way'!$I114)</f>
        <v>4.0136363636363637</v>
      </c>
      <c r="G115" s="22">
        <f>IF(OR($A115="",$B115="",$C115=""),"",C115*'MPTO_working_3-way'!$I114)</f>
        <v>5.2559523809523805</v>
      </c>
      <c r="H115" s="17">
        <f>IF(OR($A115="",$B115="",$C115=""),"",'MPTO_working_3-way'!E114)</f>
        <v>1.740234375</v>
      </c>
      <c r="I115" s="21">
        <f>IF(OR($A115="",$B115="",$C115=""),"",'MPTO_working_3-way'!F114)</f>
        <v>4.0992441669405189</v>
      </c>
      <c r="J115" s="22">
        <f>IF(OR($A115="",$B115="",$C115=""),"",'MPTO_working_3-way'!G114)</f>
        <v>5.5121520106053916</v>
      </c>
      <c r="K115" s="17">
        <f>IF(OR($A115="",$B115="",$C115=""),"",'OddsRatio_working_3-way'!H114)</f>
        <v>1.7552337797088127</v>
      </c>
      <c r="L115" s="21">
        <f>IF(OR($A115="",$B115="",$C115=""),"",'OddsRatio_working_3-way'!I114)</f>
        <v>4.0875733935154397</v>
      </c>
      <c r="M115" s="22">
        <f>IF(OR($A115="",$B115="",$C115=""),"",'OddsRatio_working_3-way'!J114)</f>
        <v>5.3870197497791317</v>
      </c>
      <c r="N115" s="23">
        <f t="shared" si="29"/>
        <v>56.05889014722537</v>
      </c>
      <c r="O115" s="24">
        <f t="shared" si="30"/>
        <v>24.915062287655719</v>
      </c>
      <c r="P115" s="24">
        <f t="shared" si="31"/>
        <v>19.026047565118915</v>
      </c>
      <c r="Q115" t="s">
        <v>414</v>
      </c>
      <c r="R115" t="s">
        <v>416</v>
      </c>
      <c r="S115" s="48" t="s">
        <v>493</v>
      </c>
      <c r="T115" s="35">
        <v>100</v>
      </c>
      <c r="U115" s="35">
        <f t="shared" si="32"/>
        <v>44.134078212290497</v>
      </c>
      <c r="V115" s="35">
        <f t="shared" si="33"/>
        <v>74.683544303797461</v>
      </c>
      <c r="W115" s="35">
        <f t="shared" si="34"/>
        <v>73.262032085561486</v>
      </c>
      <c r="X115" s="35">
        <f t="shared" si="35"/>
        <v>52.054423610641031</v>
      </c>
      <c r="Y115" s="35">
        <f t="shared" si="36"/>
        <v>82.603889702147995</v>
      </c>
      <c r="Z115" s="35">
        <f t="shared" si="37"/>
        <v>81.18237748391202</v>
      </c>
      <c r="AA115" s="35">
        <f t="shared" si="38"/>
        <v>-7.9203453983505341</v>
      </c>
      <c r="AB115" s="35">
        <f t="shared" si="39"/>
        <v>-7.9203453983505341</v>
      </c>
      <c r="AC115" s="35">
        <f t="shared" si="40"/>
        <v>-7.9203453983505341</v>
      </c>
      <c r="AF115">
        <v>1.87</v>
      </c>
      <c r="AG115">
        <v>1.93</v>
      </c>
      <c r="AJ115" t="s">
        <v>452</v>
      </c>
    </row>
    <row r="116" spans="1:36" ht="15" x14ac:dyDescent="0.25">
      <c r="A116">
        <v>1.79</v>
      </c>
      <c r="B116">
        <v>3.95</v>
      </c>
      <c r="C116">
        <v>3.74</v>
      </c>
      <c r="D116" s="20">
        <f t="shared" si="28"/>
        <v>7.9203453983505145E-2</v>
      </c>
      <c r="E116" s="17">
        <f>IF(OR($A116="",$B116="",$C116=""),"",A116*'MPTO_working_3-way'!$I115)</f>
        <v>1.9317741826304742</v>
      </c>
      <c r="F116" s="21">
        <f>IF(OR($A116="",$B116="",$C116=""),"",B116*'MPTO_working_3-way'!$I115)</f>
        <v>4.2628536432348456</v>
      </c>
      <c r="G116" s="22">
        <f>IF(OR($A116="",$B116="",$C116=""),"",C116*'MPTO_working_3-way'!$I115)</f>
        <v>4.0362209178983095</v>
      </c>
      <c r="H116" s="17">
        <f>IF(OR($A116="",$B116="",$C116=""),"",'MPTO_working_3-way'!E115)</f>
        <v>1.8787878716112441</v>
      </c>
      <c r="I116" s="21">
        <f>IF(OR($A116="",$B116="",$C116=""),"",'MPTO_working_3-way'!F115)</f>
        <v>4.4098826140103844</v>
      </c>
      <c r="J116" s="22">
        <f>IF(OR($A116="",$B116="",$C116=""),"",'MPTO_working_3-way'!G115)</f>
        <v>4.1497473200652601</v>
      </c>
      <c r="K116" s="17">
        <f>IF(OR($A116="",$B116="",$C116=""),"",'OddsRatio_working_3-way'!H115)</f>
        <v>1.8974405331781643</v>
      </c>
      <c r="L116" s="21">
        <f>IF(OR($A116="",$B116="",$C116=""),"",'OddsRatio_working_3-way'!I115)</f>
        <v>4.3512019909817541</v>
      </c>
      <c r="M116" s="22">
        <f>IF(OR($A116="",$B116="",$C116=""),"",'OddsRatio_working_3-way'!J115)</f>
        <v>4.1126418492508492</v>
      </c>
      <c r="N116" s="23">
        <f t="shared" si="29"/>
        <v>51.765884904741391</v>
      </c>
      <c r="O116" s="24">
        <f t="shared" si="30"/>
        <v>23.458464298604323</v>
      </c>
      <c r="P116" s="24">
        <f t="shared" si="31"/>
        <v>24.7756507966543</v>
      </c>
      <c r="Q116" t="s">
        <v>341</v>
      </c>
      <c r="R116" t="s">
        <v>469</v>
      </c>
      <c r="S116" s="48" t="s">
        <v>493</v>
      </c>
      <c r="T116" s="35">
        <v>100</v>
      </c>
      <c r="U116" s="35">
        <f t="shared" si="32"/>
        <v>60.15936254980079</v>
      </c>
      <c r="V116" s="35">
        <f t="shared" si="33"/>
        <v>71.014492753623188</v>
      </c>
      <c r="W116" s="35">
        <f t="shared" si="34"/>
        <v>61.089494163424128</v>
      </c>
      <c r="X116" s="35">
        <f t="shared" si="35"/>
        <v>67.896013082952692</v>
      </c>
      <c r="Y116" s="35">
        <f t="shared" si="36"/>
        <v>78.75114328677509</v>
      </c>
      <c r="Z116" s="35">
        <f t="shared" si="37"/>
        <v>68.826144696576023</v>
      </c>
      <c r="AA116" s="35">
        <f t="shared" si="38"/>
        <v>-7.7366505331519022</v>
      </c>
      <c r="AB116" s="35">
        <f t="shared" si="39"/>
        <v>-7.7366505331519022</v>
      </c>
      <c r="AC116" s="35">
        <f t="shared" si="40"/>
        <v>-7.7366505331518951</v>
      </c>
      <c r="AF116">
        <v>1.8</v>
      </c>
      <c r="AG116">
        <v>2</v>
      </c>
      <c r="AJ116" t="s">
        <v>356</v>
      </c>
    </row>
    <row r="117" spans="1:36" ht="15" x14ac:dyDescent="0.25">
      <c r="A117">
        <v>2.5099999999999998</v>
      </c>
      <c r="B117">
        <v>3.45</v>
      </c>
      <c r="C117">
        <v>2.57</v>
      </c>
      <c r="D117" s="20">
        <f t="shared" si="28"/>
        <v>7.7366505331518898E-2</v>
      </c>
      <c r="E117" s="17">
        <f>IF(OR($A117="",$B117="",$C117=""),"",A117*'MPTO_working_3-way'!$I116)</f>
        <v>2.704189928382112</v>
      </c>
      <c r="F117" s="21">
        <f>IF(OR($A117="",$B117="",$C117=""),"",B117*'MPTO_working_3-way'!$I116)</f>
        <v>3.7169144433937404</v>
      </c>
      <c r="G117" s="22">
        <f>IF(OR($A117="",$B117="",$C117=""),"",C117*'MPTO_working_3-way'!$I116)</f>
        <v>2.7688319187020034</v>
      </c>
      <c r="H117" s="17">
        <f>IF(OR($A117="",$B117="",$C117=""),"",'MPTO_working_3-way'!E116)</f>
        <v>2.6837169330061057</v>
      </c>
      <c r="I117" s="21">
        <f>IF(OR($A117="",$B117="",$C117=""),"",'MPTO_working_3-way'!F116)</f>
        <v>3.7869286510195654</v>
      </c>
      <c r="J117" s="22">
        <f>IF(OR($A117="",$B117="",$C117=""),"",'MPTO_working_3-way'!G116)</f>
        <v>2.7524231949792042</v>
      </c>
      <c r="K117" s="17">
        <f>IF(OR($A117="",$B117="",$C117=""),"",'OddsRatio_working_3-way'!H116)</f>
        <v>2.6942883886541789</v>
      </c>
      <c r="L117" s="21">
        <f>IF(OR($A117="",$B117="",$C117=""),"",'OddsRatio_working_3-way'!I116)</f>
        <v>3.7490109617236667</v>
      </c>
      <c r="M117" s="22">
        <f>IF(OR($A117="",$B117="",$C117=""),"",'OddsRatio_working_3-way'!J116)</f>
        <v>2.7616111060841457</v>
      </c>
      <c r="N117" s="23">
        <f t="shared" si="29"/>
        <v>36.979651077921488</v>
      </c>
      <c r="O117" s="24">
        <f t="shared" si="30"/>
        <v>26.904036001618238</v>
      </c>
      <c r="P117" s="24">
        <f t="shared" si="31"/>
        <v>36.116312920460281</v>
      </c>
      <c r="Q117" t="s">
        <v>340</v>
      </c>
      <c r="R117" t="s">
        <v>468</v>
      </c>
      <c r="S117" s="48" t="s">
        <v>493</v>
      </c>
      <c r="T117" s="35">
        <v>100</v>
      </c>
      <c r="U117" s="35">
        <f t="shared" si="32"/>
        <v>52.606635071090047</v>
      </c>
      <c r="V117" s="35">
        <f t="shared" si="33"/>
        <v>70.326409495548958</v>
      </c>
      <c r="W117" s="35">
        <f t="shared" si="34"/>
        <v>69.230769230769241</v>
      </c>
      <c r="X117" s="35">
        <f t="shared" si="35"/>
        <v>60.442821273681815</v>
      </c>
      <c r="Y117" s="35">
        <f t="shared" si="36"/>
        <v>78.16259569814072</v>
      </c>
      <c r="Z117" s="35">
        <f t="shared" si="37"/>
        <v>77.066955433360988</v>
      </c>
      <c r="AA117" s="35">
        <f t="shared" si="38"/>
        <v>-7.8361862025917688</v>
      </c>
      <c r="AB117" s="35">
        <f t="shared" si="39"/>
        <v>-7.8361862025917617</v>
      </c>
      <c r="AC117" s="35">
        <f t="shared" si="40"/>
        <v>-7.8361862025917475</v>
      </c>
      <c r="AF117">
        <v>1.95</v>
      </c>
      <c r="AG117">
        <v>1.83</v>
      </c>
      <c r="AJ117" t="s">
        <v>356</v>
      </c>
    </row>
    <row r="118" spans="1:36" ht="15" x14ac:dyDescent="0.25">
      <c r="A118">
        <v>2.11</v>
      </c>
      <c r="B118">
        <v>3.37</v>
      </c>
      <c r="C118">
        <v>3.25</v>
      </c>
      <c r="D118" s="20">
        <f t="shared" si="28"/>
        <v>7.8361862025917661E-2</v>
      </c>
      <c r="E118" s="17">
        <f>IF(OR($A118="",$B118="",$C118=""),"",A118*'MPTO_working_3-way'!$I117)</f>
        <v>2.2753435288746862</v>
      </c>
      <c r="F118" s="21">
        <f>IF(OR($A118="",$B118="",$C118=""),"",B118*'MPTO_working_3-way'!$I117)</f>
        <v>3.6340794750273426</v>
      </c>
      <c r="G118" s="22">
        <f>IF(OR($A118="",$B118="",$C118=""),"",C118*'MPTO_working_3-way'!$I117)</f>
        <v>3.5046760515842323</v>
      </c>
      <c r="H118" s="17">
        <f>IF(OR($A118="",$B118="",$C118=""),"",'MPTO_working_3-way'!E117)</f>
        <v>2.233074823873487</v>
      </c>
      <c r="I118" s="21">
        <f>IF(OR($A118="",$B118="",$C118=""),"",'MPTO_working_3-way'!F117)</f>
        <v>3.6952827787645761</v>
      </c>
      <c r="J118" s="22">
        <f>IF(OR($A118="",$B118="",$C118=""),"",'MPTO_working_3-way'!G117)</f>
        <v>3.5514934423773159</v>
      </c>
      <c r="K118" s="17">
        <f>IF(OR($A118="",$B118="",$C118=""),"",'OddsRatio_working_3-way'!H117)</f>
        <v>2.2499750976584769</v>
      </c>
      <c r="L118" s="21">
        <f>IF(OR($A118="",$B118="",$C118=""),"",'OddsRatio_working_3-way'!I117)</f>
        <v>3.6688657490545866</v>
      </c>
      <c r="M118" s="22">
        <f>IF(OR($A118="",$B118="",$C118=""),"",'OddsRatio_working_3-way'!J117)</f>
        <v>3.5337333060644802</v>
      </c>
      <c r="N118" s="23">
        <f t="shared" si="29"/>
        <v>43.949407520655519</v>
      </c>
      <c r="O118" s="24">
        <f t="shared" si="30"/>
        <v>27.517284827472743</v>
      </c>
      <c r="P118" s="24">
        <f t="shared" si="31"/>
        <v>28.533307651871738</v>
      </c>
      <c r="Q118" t="s">
        <v>343</v>
      </c>
      <c r="R118" t="s">
        <v>339</v>
      </c>
      <c r="S118" s="48" t="s">
        <v>493</v>
      </c>
      <c r="T118" s="35">
        <v>100</v>
      </c>
      <c r="U118" s="35">
        <f t="shared" si="32"/>
        <v>64.285714285714292</v>
      </c>
      <c r="V118" s="35">
        <f t="shared" si="33"/>
        <v>68.051118210862612</v>
      </c>
      <c r="W118" s="35">
        <f t="shared" si="34"/>
        <v>59.839357429718881</v>
      </c>
      <c r="X118" s="35">
        <f t="shared" si="35"/>
        <v>72.109524359418501</v>
      </c>
      <c r="Y118" s="35">
        <f t="shared" si="36"/>
        <v>75.874928284566835</v>
      </c>
      <c r="Z118" s="35">
        <f t="shared" si="37"/>
        <v>67.663167503423097</v>
      </c>
      <c r="AA118" s="35">
        <f t="shared" si="38"/>
        <v>-7.8238100737042089</v>
      </c>
      <c r="AB118" s="35">
        <f t="shared" si="39"/>
        <v>-7.8238100737042231</v>
      </c>
      <c r="AC118" s="35">
        <f t="shared" si="40"/>
        <v>-7.823810073704216</v>
      </c>
      <c r="AF118">
        <v>1.67</v>
      </c>
      <c r="AG118">
        <v>2.15</v>
      </c>
      <c r="AJ118" t="s">
        <v>356</v>
      </c>
    </row>
    <row r="119" spans="1:36" ht="15" x14ac:dyDescent="0.25">
      <c r="A119">
        <v>2.8</v>
      </c>
      <c r="B119">
        <v>3.13</v>
      </c>
      <c r="C119">
        <v>2.4900000000000002</v>
      </c>
      <c r="D119" s="20">
        <f t="shared" si="28"/>
        <v>7.8238100737042071E-2</v>
      </c>
      <c r="E119" s="17">
        <f>IF(OR($A119="",$B119="",$C119=""),"",A119*'MPTO_working_3-way'!$I118)</f>
        <v>3.0190666820637175</v>
      </c>
      <c r="F119" s="21">
        <f>IF(OR($A119="",$B119="",$C119=""),"",B119*'MPTO_working_3-way'!$I118)</f>
        <v>3.3748852553069417</v>
      </c>
      <c r="G119" s="22">
        <f>IF(OR($A119="",$B119="",$C119=""),"",C119*'MPTO_working_3-way'!$I118)</f>
        <v>2.684812870835235</v>
      </c>
      <c r="H119" s="17">
        <f>IF(OR($A119="",$B119="",$C119=""),"",'MPTO_working_3-way'!E118)</f>
        <v>3.0205686507555671</v>
      </c>
      <c r="I119" s="21">
        <f>IF(OR($A119="",$B119="",$C119=""),"",'MPTO_working_3-way'!F118)</f>
        <v>3.408206506856803</v>
      </c>
      <c r="J119" s="22">
        <f>IF(OR($A119="",$B119="",$C119=""),"",'MPTO_working_3-way'!G118)</f>
        <v>2.6629239533920748</v>
      </c>
      <c r="K119" s="17">
        <f>IF(OR($A119="",$B119="",$C119=""),"",'OddsRatio_working_3-way'!H118)</f>
        <v>3.0209683025744045</v>
      </c>
      <c r="L119" s="21">
        <f>IF(OR($A119="",$B119="",$C119=""),"",'OddsRatio_working_3-way'!I118)</f>
        <v>3.3914791580463781</v>
      </c>
      <c r="M119" s="22">
        <f>IF(OR($A119="",$B119="",$C119=""),"",'OddsRatio_working_3-way'!J118)</f>
        <v>2.6729126504643683</v>
      </c>
      <c r="N119" s="23">
        <f t="shared" si="29"/>
        <v>33.12281924546425</v>
      </c>
      <c r="O119" s="24">
        <f t="shared" si="30"/>
        <v>29.630637024696448</v>
      </c>
      <c r="P119" s="24">
        <f t="shared" si="31"/>
        <v>37.24654372983931</v>
      </c>
      <c r="Q119" t="s">
        <v>338</v>
      </c>
      <c r="R119" t="s">
        <v>342</v>
      </c>
      <c r="S119" s="48" t="s">
        <v>493</v>
      </c>
      <c r="T119" s="35">
        <v>100</v>
      </c>
      <c r="U119" s="35">
        <f t="shared" si="32"/>
        <v>33.333333333333329</v>
      </c>
      <c r="V119" s="35">
        <f t="shared" si="33"/>
        <v>77.168949771689498</v>
      </c>
      <c r="W119" s="35">
        <f t="shared" si="34"/>
        <v>81.71846435100548</v>
      </c>
      <c r="X119" s="35">
        <f t="shared" si="35"/>
        <v>41.112585877305023</v>
      </c>
      <c r="Y119" s="35">
        <f t="shared" si="36"/>
        <v>84.948202315661177</v>
      </c>
      <c r="Z119" s="35">
        <f t="shared" si="37"/>
        <v>89.49771689497716</v>
      </c>
      <c r="AA119" s="35">
        <f t="shared" si="38"/>
        <v>-7.779252543971694</v>
      </c>
      <c r="AB119" s="35">
        <f t="shared" si="39"/>
        <v>-7.7792525439716798</v>
      </c>
      <c r="AC119" s="35">
        <f t="shared" si="40"/>
        <v>-7.7792525439716798</v>
      </c>
      <c r="AF119">
        <v>1.86</v>
      </c>
      <c r="AG119">
        <v>1.93</v>
      </c>
      <c r="AJ119" t="s">
        <v>356</v>
      </c>
    </row>
    <row r="120" spans="1:36" ht="15" x14ac:dyDescent="0.25">
      <c r="A120">
        <v>1.5</v>
      </c>
      <c r="B120">
        <v>4.38</v>
      </c>
      <c r="C120">
        <v>5.47</v>
      </c>
      <c r="D120" s="20">
        <f t="shared" si="28"/>
        <v>7.7792525439716709E-2</v>
      </c>
      <c r="E120" s="17">
        <f>IF(OR($A120="",$B120="",$C120=""),"",A120*'MPTO_working_3-way'!$I119)</f>
        <v>1.6166887881595751</v>
      </c>
      <c r="F120" s="21">
        <f>IF(OR($A120="",$B120="",$C120=""),"",B120*'MPTO_working_3-way'!$I119)</f>
        <v>4.7207312614259589</v>
      </c>
      <c r="G120" s="22">
        <f>IF(OR($A120="",$B120="",$C120=""),"",C120*'MPTO_working_3-way'!$I119)</f>
        <v>5.8955251141552498</v>
      </c>
      <c r="H120" s="17">
        <f>IF(OR($A120="",$B120="",$C120=""),"",'MPTO_working_3-way'!E119)</f>
        <v>1.56070561565487</v>
      </c>
      <c r="I120" s="21">
        <f>IF(OR($A120="",$B120="",$C120=""),"",'MPTO_working_3-way'!F119)</f>
        <v>4.9412080130893283</v>
      </c>
      <c r="J120" s="22">
        <f>IF(OR($A120="",$B120="",$C120=""),"",'MPTO_working_3-way'!G119)</f>
        <v>6.3741153934836188</v>
      </c>
      <c r="K120" s="17">
        <f>IF(OR($A120="",$B120="",$C120=""),"",'OddsRatio_working_3-way'!H119)</f>
        <v>1.5776049200777316</v>
      </c>
      <c r="L120" s="21">
        <f>IF(OR($A120="",$B120="",$C120=""),"",'OddsRatio_working_3-way'!I119)</f>
        <v>4.9046092597254649</v>
      </c>
      <c r="M120" s="22">
        <f>IF(OR($A120="",$B120="",$C120=""),"",'OddsRatio_working_3-way'!J119)</f>
        <v>6.1637879854949196</v>
      </c>
      <c r="N120" s="23">
        <f t="shared" si="29"/>
        <v>61.854823718941695</v>
      </c>
      <c r="O120" s="24">
        <f t="shared" si="30"/>
        <v>21.183158807856746</v>
      </c>
      <c r="P120" s="24">
        <f t="shared" si="31"/>
        <v>16.962017473201566</v>
      </c>
      <c r="Q120" t="s">
        <v>344</v>
      </c>
      <c r="R120" t="s">
        <v>345</v>
      </c>
      <c r="S120" s="48" t="s">
        <v>493</v>
      </c>
      <c r="T120" s="35">
        <v>100</v>
      </c>
      <c r="U120" s="35">
        <f t="shared" si="32"/>
        <v>50.73891625615763</v>
      </c>
      <c r="V120" s="35">
        <f t="shared" si="33"/>
        <v>73.045822102425873</v>
      </c>
      <c r="W120" s="35">
        <f t="shared" si="34"/>
        <v>68.35443037974683</v>
      </c>
      <c r="X120" s="35">
        <f t="shared" si="35"/>
        <v>58.599747517827282</v>
      </c>
      <c r="Y120" s="35">
        <f t="shared" si="36"/>
        <v>80.906653364095533</v>
      </c>
      <c r="Z120" s="35">
        <f t="shared" si="37"/>
        <v>76.215261641416504</v>
      </c>
      <c r="AA120" s="35">
        <f t="shared" si="38"/>
        <v>-7.8608312616696523</v>
      </c>
      <c r="AB120" s="35">
        <f t="shared" si="39"/>
        <v>-7.8608312616696594</v>
      </c>
      <c r="AC120" s="35">
        <f t="shared" si="40"/>
        <v>-7.8608312616696736</v>
      </c>
      <c r="AF120">
        <v>1.79</v>
      </c>
      <c r="AG120">
        <v>2</v>
      </c>
      <c r="AJ120" t="s">
        <v>356</v>
      </c>
    </row>
    <row r="121" spans="1:36" ht="15" x14ac:dyDescent="0.25">
      <c r="A121">
        <v>2.0299999999999998</v>
      </c>
      <c r="B121">
        <v>3.71</v>
      </c>
      <c r="C121">
        <v>3.16</v>
      </c>
      <c r="D121" s="20">
        <f t="shared" si="28"/>
        <v>7.8608312616696541E-2</v>
      </c>
      <c r="E121" s="17">
        <f>IF(OR($A121="",$B121="",$C121=""),"",A121*'MPTO_working_3-way'!$I120)</f>
        <v>2.1895748746118939</v>
      </c>
      <c r="F121" s="21">
        <f>IF(OR($A121="",$B121="",$C121=""),"",B121*'MPTO_working_3-way'!$I120)</f>
        <v>4.0016368398079445</v>
      </c>
      <c r="G121" s="22">
        <f>IF(OR($A121="",$B121="",$C121=""),"",C121*'MPTO_working_3-way'!$I120)</f>
        <v>3.4084022678687611</v>
      </c>
      <c r="H121" s="17">
        <f>IF(OR($A121="",$B121="",$C121=""),"",'MPTO_working_3-way'!E120)</f>
        <v>2.1440452506798198</v>
      </c>
      <c r="I121" s="21">
        <f>IF(OR($A121="",$B121="",$C121=""),"",'MPTO_working_3-way'!F120)</f>
        <v>4.1094932037145071</v>
      </c>
      <c r="J121" s="22">
        <f>IF(OR($A121="",$B121="",$C121=""),"",'MPTO_working_3-way'!G120)</f>
        <v>3.4452710471807606</v>
      </c>
      <c r="K121" s="17">
        <f>IF(OR($A121="",$B121="",$C121=""),"",'OddsRatio_working_3-way'!H120)</f>
        <v>2.1619473734368553</v>
      </c>
      <c r="L121" s="21">
        <f>IF(OR($A121="",$B121="",$C121=""),"",'OddsRatio_working_3-way'!I120)</f>
        <v>4.0571625068095898</v>
      </c>
      <c r="M121" s="22">
        <f>IF(OR($A121="",$B121="",$C121=""),"",'OddsRatio_working_3-way'!J120)</f>
        <v>3.4367051714792307</v>
      </c>
      <c r="N121" s="23">
        <f t="shared" si="29"/>
        <v>45.6709661585449</v>
      </c>
      <c r="O121" s="24">
        <f t="shared" si="30"/>
        <v>24.989773935807584</v>
      </c>
      <c r="P121" s="24">
        <f t="shared" si="31"/>
        <v>29.339259905647513</v>
      </c>
      <c r="Q121" t="s">
        <v>348</v>
      </c>
      <c r="R121" t="s">
        <v>347</v>
      </c>
      <c r="S121" s="48" t="s">
        <v>493</v>
      </c>
      <c r="T121" s="35">
        <v>100</v>
      </c>
      <c r="U121" s="35">
        <f t="shared" si="32"/>
        <v>37.5</v>
      </c>
      <c r="V121" s="35">
        <f t="shared" si="33"/>
        <v>74.160206718346245</v>
      </c>
      <c r="W121" s="35">
        <f t="shared" si="34"/>
        <v>77.827050997782706</v>
      </c>
      <c r="X121" s="35">
        <f t="shared" si="35"/>
        <v>48.012742283871042</v>
      </c>
      <c r="Y121" s="35">
        <f t="shared" si="36"/>
        <v>84.672949002217294</v>
      </c>
      <c r="Z121" s="35">
        <f t="shared" si="37"/>
        <v>88.339793281653741</v>
      </c>
      <c r="AA121" s="35">
        <f t="shared" si="38"/>
        <v>-10.512742283871042</v>
      </c>
      <c r="AB121" s="35">
        <f t="shared" si="39"/>
        <v>-10.512742283871049</v>
      </c>
      <c r="AC121" s="35">
        <f t="shared" si="40"/>
        <v>-10.512742283871034</v>
      </c>
      <c r="AF121">
        <v>1.75</v>
      </c>
      <c r="AG121">
        <v>2.0299999999999998</v>
      </c>
      <c r="AJ121" t="s">
        <v>357</v>
      </c>
    </row>
    <row r="122" spans="1:36" ht="15" x14ac:dyDescent="0.25">
      <c r="A122">
        <v>1.6</v>
      </c>
      <c r="B122">
        <v>3.87</v>
      </c>
      <c r="C122">
        <v>4.51</v>
      </c>
      <c r="D122" s="20">
        <f t="shared" si="28"/>
        <v>0.10512742283871046</v>
      </c>
      <c r="E122" s="17">
        <f>IF(OR($A122="",$B122="",$C122=""),"",A122*'MPTO_working_3-way'!$I121)</f>
        <v>1.7682038765419368</v>
      </c>
      <c r="F122" s="21">
        <f>IF(OR($A122="",$B122="",$C122=""),"",B122*'MPTO_working_3-way'!$I121)</f>
        <v>4.2768431263858098</v>
      </c>
      <c r="G122" s="22">
        <f>IF(OR($A122="",$B122="",$C122=""),"",C122*'MPTO_working_3-way'!$I121)</f>
        <v>4.9841246770025842</v>
      </c>
      <c r="H122" s="17">
        <f>IF(OR($A122="",$B122="",$C122=""),"",'MPTO_working_3-way'!E121)</f>
        <v>1.6950372804870057</v>
      </c>
      <c r="I122" s="21">
        <f>IF(OR($A122="",$B122="",$C122=""),"",'MPTO_working_3-way'!F121)</f>
        <v>4.4771683958397244</v>
      </c>
      <c r="J122" s="22">
        <f>IF(OR($A122="",$B122="",$C122=""),"",'MPTO_working_3-way'!G121)</f>
        <v>5.3565589230842017</v>
      </c>
      <c r="K122" s="17">
        <f>IF(OR($A122="",$B122="",$C122=""),"",'OddsRatio_working_3-way'!H121)</f>
        <v>1.7178456232145922</v>
      </c>
      <c r="L122" s="21">
        <f>IF(OR($A122="",$B122="",$C122=""),"",'OddsRatio_working_3-way'!I121)</f>
        <v>4.433694897709799</v>
      </c>
      <c r="M122" s="22">
        <f>IF(OR($A122="",$B122="",$C122=""),"",'OddsRatio_working_3-way'!J121)</f>
        <v>5.1993968958053642</v>
      </c>
      <c r="N122" s="23">
        <f t="shared" si="29"/>
        <v>56.554564395350873</v>
      </c>
      <c r="O122" s="24">
        <f t="shared" si="30"/>
        <v>23.381732049757463</v>
      </c>
      <c r="P122" s="24">
        <f t="shared" si="31"/>
        <v>20.06370355489166</v>
      </c>
      <c r="Q122" t="s">
        <v>349</v>
      </c>
      <c r="R122" t="s">
        <v>346</v>
      </c>
      <c r="S122" s="48" t="s">
        <v>493</v>
      </c>
      <c r="T122" s="35">
        <v>100</v>
      </c>
      <c r="U122" s="35">
        <f t="shared" si="32"/>
        <v>27.007299270072991</v>
      </c>
      <c r="V122" s="35">
        <f t="shared" si="33"/>
        <v>78.902953586497887</v>
      </c>
      <c r="W122" s="35">
        <f t="shared" si="34"/>
        <v>86.263736263736249</v>
      </c>
      <c r="X122" s="35">
        <f t="shared" si="35"/>
        <v>34.833310149765836</v>
      </c>
      <c r="Y122" s="35">
        <f t="shared" si="36"/>
        <v>86.728964466190746</v>
      </c>
      <c r="Z122" s="35">
        <f t="shared" si="37"/>
        <v>94.089747143429108</v>
      </c>
      <c r="AA122" s="35">
        <f t="shared" si="38"/>
        <v>-7.8260108796928449</v>
      </c>
      <c r="AB122" s="35">
        <f t="shared" si="39"/>
        <v>-7.8260108796928591</v>
      </c>
      <c r="AC122" s="35">
        <f t="shared" si="40"/>
        <v>-7.8260108796928591</v>
      </c>
      <c r="AF122">
        <v>1.63</v>
      </c>
      <c r="AG122">
        <v>2.13</v>
      </c>
      <c r="AJ122" t="s">
        <v>357</v>
      </c>
    </row>
    <row r="123" spans="1:36" ht="15" x14ac:dyDescent="0.25">
      <c r="A123">
        <v>1.37</v>
      </c>
      <c r="B123">
        <v>4.74</v>
      </c>
      <c r="C123">
        <v>7.28</v>
      </c>
      <c r="D123" s="20">
        <f t="shared" si="28"/>
        <v>7.8260108796928574E-2</v>
      </c>
      <c r="E123" s="17">
        <f>IF(OR($A123="",$B123="",$C123=""),"",A123*'MPTO_working_3-way'!$I122)</f>
        <v>1.4772163490517922</v>
      </c>
      <c r="F123" s="21">
        <f>IF(OR($A123="",$B123="",$C123=""),"",B123*'MPTO_working_3-way'!$I122)</f>
        <v>5.1109529156974416</v>
      </c>
      <c r="G123" s="22">
        <f>IF(OR($A123="",$B123="",$C123=""),"",C123*'MPTO_working_3-way'!$I122)</f>
        <v>7.8497335920416402</v>
      </c>
      <c r="H123" s="17">
        <f>IF(OR($A123="",$B123="",$C123=""),"",'MPTO_working_3-way'!E122)</f>
        <v>1.4207768350228365</v>
      </c>
      <c r="I123" s="21">
        <f>IF(OR($A123="",$B123="",$C123=""),"",'MPTO_working_3-way'!F122)</f>
        <v>5.4088038532685028</v>
      </c>
      <c r="J123" s="22">
        <f>IF(OR($A123="",$B123="",$C123=""),"",'MPTO_working_3-way'!G122)</f>
        <v>8.9866690863523644</v>
      </c>
      <c r="K123" s="17">
        <f>IF(OR($A123="",$B123="",$C123=""),"",'OddsRatio_working_3-way'!H122)</f>
        <v>1.4363401527759603</v>
      </c>
      <c r="L123" s="21">
        <f>IF(OR($A123="",$B123="",$C123=""),"",'OddsRatio_working_3-way'!I122)</f>
        <v>5.4105734361678159</v>
      </c>
      <c r="M123" s="22">
        <f>IF(OR($A123="",$B123="",$C123=""),"",'OddsRatio_working_3-way'!J122)</f>
        <v>8.4059896200892741</v>
      </c>
      <c r="N123" s="23">
        <f t="shared" si="29"/>
        <v>67.694891181098029</v>
      </c>
      <c r="O123" s="24">
        <f t="shared" si="30"/>
        <v>19.565822978503018</v>
      </c>
      <c r="P123" s="24">
        <f t="shared" si="31"/>
        <v>12.739285840398942</v>
      </c>
      <c r="Q123" t="s">
        <v>352</v>
      </c>
      <c r="R123" t="s">
        <v>351</v>
      </c>
      <c r="S123" s="48" t="s">
        <v>493</v>
      </c>
      <c r="T123" s="35">
        <v>100</v>
      </c>
      <c r="U123" s="35">
        <f t="shared" si="32"/>
        <v>62.686567164179095</v>
      </c>
      <c r="V123" s="35">
        <f t="shared" si="33"/>
        <v>72.222222222222229</v>
      </c>
      <c r="W123" s="35">
        <f t="shared" si="34"/>
        <v>57.264957264957268</v>
      </c>
      <c r="X123" s="35">
        <f t="shared" si="35"/>
        <v>70.512820512820511</v>
      </c>
      <c r="Y123" s="35">
        <f t="shared" si="36"/>
        <v>80.04847557086363</v>
      </c>
      <c r="Z123" s="35">
        <f t="shared" si="37"/>
        <v>65.091210613598676</v>
      </c>
      <c r="AA123" s="35">
        <f t="shared" si="38"/>
        <v>-7.8262533486414156</v>
      </c>
      <c r="AB123" s="35">
        <f t="shared" si="39"/>
        <v>-7.8262533486414014</v>
      </c>
      <c r="AC123" s="35">
        <f t="shared" si="40"/>
        <v>-7.8262533486414085</v>
      </c>
      <c r="AF123">
        <v>1.63</v>
      </c>
      <c r="AG123">
        <v>2.2200000000000002</v>
      </c>
      <c r="AJ123" t="s">
        <v>357</v>
      </c>
    </row>
    <row r="124" spans="1:36" ht="15" x14ac:dyDescent="0.25">
      <c r="A124">
        <v>2.68</v>
      </c>
      <c r="B124">
        <v>3.6</v>
      </c>
      <c r="C124">
        <v>2.34</v>
      </c>
      <c r="D124" s="20">
        <f t="shared" si="28"/>
        <v>7.826253348641421E-2</v>
      </c>
      <c r="E124" s="17">
        <f>IF(OR($A124="",$B124="",$C124=""),"",A124*'MPTO_working_3-way'!$I123)</f>
        <v>2.8897435897435901</v>
      </c>
      <c r="F124" s="21">
        <f>IF(OR($A124="",$B124="",$C124=""),"",B124*'MPTO_working_3-way'!$I123)</f>
        <v>3.8817451205510913</v>
      </c>
      <c r="G124" s="22">
        <f>IF(OR($A124="",$B124="",$C124=""),"",C124*'MPTO_working_3-way'!$I123)</f>
        <v>2.5231343283582093</v>
      </c>
      <c r="H124" s="17">
        <f>IF(OR($A124="",$B124="",$C124=""),"",'MPTO_working_3-way'!E123)</f>
        <v>2.8814556147766961</v>
      </c>
      <c r="I124" s="21">
        <f>IF(OR($A124="",$B124="",$C124=""),"",'MPTO_working_3-way'!F123)</f>
        <v>3.973137354282819</v>
      </c>
      <c r="J124" s="22">
        <f>IF(OR($A124="",$B124="",$C124=""),"",'MPTO_working_3-way'!G123)</f>
        <v>2.4921316165951364</v>
      </c>
      <c r="K124" s="17">
        <f>IF(OR($A124="",$B124="",$C124=""),"",'OddsRatio_working_3-way'!H123)</f>
        <v>2.8888519667713886</v>
      </c>
      <c r="L124" s="21">
        <f>IF(OR($A124="",$B124="",$C124=""),"",'OddsRatio_working_3-way'!I123)</f>
        <v>3.9232232819080997</v>
      </c>
      <c r="M124" s="22">
        <f>IF(OR($A124="",$B124="",$C124=""),"",'OddsRatio_working_3-way'!J123)</f>
        <v>2.5065843068295592</v>
      </c>
      <c r="N124" s="23">
        <f t="shared" si="29"/>
        <v>34.605146406388634</v>
      </c>
      <c r="O124" s="24">
        <f t="shared" si="30"/>
        <v>25.761608991422651</v>
      </c>
      <c r="P124" s="24">
        <f t="shared" si="31"/>
        <v>39.633244602188697</v>
      </c>
      <c r="Q124" t="s">
        <v>354</v>
      </c>
      <c r="R124" t="s">
        <v>350</v>
      </c>
      <c r="S124" s="48" t="s">
        <v>493</v>
      </c>
      <c r="T124" s="35">
        <v>100</v>
      </c>
      <c r="U124" s="35">
        <f t="shared" si="32"/>
        <v>32.432432432432435</v>
      </c>
      <c r="V124" s="35">
        <f t="shared" si="33"/>
        <v>75.062344139650875</v>
      </c>
      <c r="W124" s="35">
        <f t="shared" si="34"/>
        <v>81.71846435100548</v>
      </c>
      <c r="X124" s="35">
        <f t="shared" si="35"/>
        <v>43.219191509343645</v>
      </c>
      <c r="Y124" s="35">
        <f t="shared" si="36"/>
        <v>85.849103216562085</v>
      </c>
      <c r="Z124" s="35">
        <f t="shared" si="37"/>
        <v>92.50522342791669</v>
      </c>
      <c r="AA124" s="35">
        <f t="shared" si="38"/>
        <v>-10.78675907691121</v>
      </c>
      <c r="AB124" s="35">
        <f t="shared" si="39"/>
        <v>-10.78675907691121</v>
      </c>
      <c r="AC124" s="35">
        <f t="shared" si="40"/>
        <v>-10.78675907691121</v>
      </c>
      <c r="AF124">
        <v>1.72</v>
      </c>
      <c r="AG124">
        <v>2.0699999999999998</v>
      </c>
      <c r="AJ124" t="s">
        <v>357</v>
      </c>
    </row>
    <row r="125" spans="1:36" ht="15" x14ac:dyDescent="0.25">
      <c r="A125">
        <v>1.48</v>
      </c>
      <c r="B125">
        <v>4.01</v>
      </c>
      <c r="C125">
        <v>5.47</v>
      </c>
      <c r="D125" s="20">
        <f t="shared" si="28"/>
        <v>0.10786759076911201</v>
      </c>
      <c r="E125" s="17">
        <f>IF(OR($A125="",$B125="",$C125=""),"",A125*'MPTO_working_3-way'!$I124)</f>
        <v>1.6396440343382856</v>
      </c>
      <c r="F125" s="21">
        <f>IF(OR($A125="",$B125="",$C125=""),"",B125*'MPTO_working_3-way'!$I124)</f>
        <v>4.4425490389841391</v>
      </c>
      <c r="G125" s="22">
        <f>IF(OR($A125="",$B125="",$C125=""),"",C125*'MPTO_working_3-way'!$I124)</f>
        <v>6.0600357215070426</v>
      </c>
      <c r="H125" s="17">
        <f>IF(OR($A125="",$B125="",$C125=""),"",'MPTO_working_3-way'!E124)</f>
        <v>1.5631843521294762</v>
      </c>
      <c r="I125" s="21">
        <f>IF(OR($A125="",$B125="",$C125=""),"",'MPTO_working_3-way'!F124)</f>
        <v>4.6855812175824783</v>
      </c>
      <c r="J125" s="22">
        <f>IF(OR($A125="",$B125="",$C125=""),"",'MPTO_working_3-way'!G124)</f>
        <v>6.809229558482004</v>
      </c>
      <c r="K125" s="17">
        <f>IF(OR($A125="",$B125="",$C125=""),"",'OddsRatio_working_3-way'!H124)</f>
        <v>1.5852315596094526</v>
      </c>
      <c r="L125" s="21">
        <f>IF(OR($A125="",$B125="",$C125=""),"",'OddsRatio_working_3-way'!I124)</f>
        <v>4.669889571717607</v>
      </c>
      <c r="M125" s="22">
        <f>IF(OR($A125="",$B125="",$C125=""),"",'OddsRatio_working_3-way'!J124)</f>
        <v>6.4499688988630233</v>
      </c>
      <c r="N125" s="23">
        <f t="shared" si="29"/>
        <v>60.988847521625146</v>
      </c>
      <c r="O125" s="24">
        <f t="shared" si="30"/>
        <v>22.509599584041197</v>
      </c>
      <c r="P125" s="24">
        <f t="shared" si="31"/>
        <v>16.501552894333678</v>
      </c>
      <c r="Q125" t="s">
        <v>355</v>
      </c>
      <c r="R125" t="s">
        <v>353</v>
      </c>
      <c r="S125" s="48" t="s">
        <v>493</v>
      </c>
      <c r="T125" s="35">
        <v>100</v>
      </c>
      <c r="U125" s="35">
        <f t="shared" si="32"/>
        <v>86.684420772303596</v>
      </c>
      <c r="V125" s="35">
        <f t="shared" si="33"/>
        <v>74.937343358395992</v>
      </c>
      <c r="W125" s="35">
        <f t="shared" si="34"/>
        <v>35.897435897435898</v>
      </c>
      <c r="X125" s="35">
        <f t="shared" si="35"/>
        <v>89.16522074416811</v>
      </c>
      <c r="Y125" s="35">
        <f t="shared" si="36"/>
        <v>77.418143330260506</v>
      </c>
      <c r="Z125" s="35">
        <f t="shared" si="37"/>
        <v>38.378235869300411</v>
      </c>
      <c r="AA125" s="35">
        <f t="shared" si="38"/>
        <v>-2.4807999718645135</v>
      </c>
      <c r="AB125" s="35">
        <f t="shared" si="39"/>
        <v>-2.4807999718645135</v>
      </c>
      <c r="AC125" s="35">
        <f t="shared" si="40"/>
        <v>-2.4807999718645135</v>
      </c>
      <c r="AF125">
        <v>1.74</v>
      </c>
      <c r="AG125">
        <v>1.97</v>
      </c>
      <c r="AJ125" t="s">
        <v>357</v>
      </c>
    </row>
    <row r="126" spans="1:36" ht="15" x14ac:dyDescent="0.25">
      <c r="A126">
        <v>7.51</v>
      </c>
      <c r="B126">
        <v>3.99</v>
      </c>
      <c r="C126">
        <v>1.56</v>
      </c>
      <c r="D126" s="20">
        <f t="shared" si="28"/>
        <v>2.4807999718645224E-2</v>
      </c>
      <c r="E126" s="17">
        <f>IF(OR($A126="",$B126="",$C126=""),"",A126*'MPTO_working_3-way'!$I125)</f>
        <v>7.696308077887025</v>
      </c>
      <c r="F126" s="21">
        <f>IF(OR($A126="",$B126="",$C126=""),"",B126*'MPTO_working_3-way'!$I125)</f>
        <v>4.0889839188773944</v>
      </c>
      <c r="G126" s="22">
        <f>IF(OR($A126="",$B126="",$C126=""),"",C126*'MPTO_working_3-way'!$I125)</f>
        <v>1.5987004795610866</v>
      </c>
      <c r="H126" s="17">
        <f>IF(OR($A126="",$B126="",$C126=""),"",'MPTO_working_3-way'!E125)</f>
        <v>8.0072732280799386</v>
      </c>
      <c r="I126" s="21">
        <f>IF(OR($A126="",$B126="",$C126=""),"",'MPTO_working_3-way'!F125)</f>
        <v>4.1261405194858396</v>
      </c>
      <c r="J126" s="22">
        <f>IF(OR($A126="",$B126="",$C126=""),"",'MPTO_working_3-way'!G125)</f>
        <v>1.5803872481316399</v>
      </c>
      <c r="K126" s="17">
        <f>IF(OR($A126="",$B126="",$C126=""),"",'OddsRatio_working_3-way'!H125)</f>
        <v>7.8215577487031318</v>
      </c>
      <c r="L126" s="21">
        <f>IF(OR($A126="",$B126="",$C126=""),"",'OddsRatio_working_3-way'!I125)</f>
        <v>4.133096416071024</v>
      </c>
      <c r="M126" s="22">
        <f>IF(OR($A126="",$B126="",$C126=""),"",'OddsRatio_working_3-way'!J125)</f>
        <v>1.5868006665551082</v>
      </c>
      <c r="N126" s="23">
        <f t="shared" si="29"/>
        <v>12.993242862421173</v>
      </c>
      <c r="O126" s="24">
        <f t="shared" si="30"/>
        <v>24.455953357589724</v>
      </c>
      <c r="P126" s="24">
        <f t="shared" si="31"/>
        <v>62.550803779989096</v>
      </c>
      <c r="Q126" t="s">
        <v>483</v>
      </c>
      <c r="R126" t="s">
        <v>52</v>
      </c>
      <c r="S126" s="48" t="s">
        <v>493</v>
      </c>
      <c r="T126" s="35">
        <v>100</v>
      </c>
      <c r="U126" s="35">
        <f t="shared" si="32"/>
        <v>63.099630996309962</v>
      </c>
      <c r="V126" s="35">
        <f t="shared" si="33"/>
        <v>69.230769230769241</v>
      </c>
      <c r="W126" s="35">
        <f t="shared" si="34"/>
        <v>65.397923875432525</v>
      </c>
      <c r="X126" s="35">
        <f t="shared" si="35"/>
        <v>65.371306893798248</v>
      </c>
      <c r="Y126" s="35">
        <f t="shared" si="36"/>
        <v>71.502445128257506</v>
      </c>
      <c r="Z126" s="35">
        <f t="shared" si="37"/>
        <v>67.669599772920805</v>
      </c>
      <c r="AA126" s="35">
        <f t="shared" si="38"/>
        <v>-2.2716758974882865</v>
      </c>
      <c r="AB126" s="35">
        <f t="shared" si="39"/>
        <v>-2.2716758974882652</v>
      </c>
      <c r="AC126" s="35">
        <f t="shared" si="40"/>
        <v>-2.2716758974882794</v>
      </c>
      <c r="AF126">
        <v>2.31</v>
      </c>
      <c r="AG126">
        <v>1.68</v>
      </c>
      <c r="AJ126" t="s">
        <v>313</v>
      </c>
    </row>
    <row r="127" spans="1:36" ht="15" x14ac:dyDescent="0.25">
      <c r="A127">
        <v>2.71</v>
      </c>
      <c r="B127">
        <v>3.25</v>
      </c>
      <c r="C127">
        <v>2.89</v>
      </c>
      <c r="D127" s="20">
        <f t="shared" si="28"/>
        <v>2.27167589748829E-2</v>
      </c>
      <c r="E127" s="17">
        <f>IF(OR($A127="",$B127="",$C127=""),"",A127*'MPTO_working_3-way'!$I126)</f>
        <v>2.7715624168219328</v>
      </c>
      <c r="F127" s="21">
        <f>IF(OR($A127="",$B127="",$C127=""),"",B127*'MPTO_working_3-way'!$I126)</f>
        <v>3.3238294666683696</v>
      </c>
      <c r="G127" s="22">
        <f>IF(OR($A127="",$B127="",$C127=""),"",C127*'MPTO_working_3-way'!$I126)</f>
        <v>2.9556514334374118</v>
      </c>
      <c r="H127" s="17">
        <f>IF(OR($A127="",$B127="",$C127=""),"",'MPTO_working_3-way'!E126)</f>
        <v>2.7667764823532504</v>
      </c>
      <c r="I127" s="21">
        <f>IF(OR($A127="",$B127="",$C127=""),"",'MPTO_working_3-way'!F126)</f>
        <v>3.3319999258207988</v>
      </c>
      <c r="J127" s="22">
        <f>IF(OR($A127="",$B127="",$C127=""),"",'MPTO_working_3-way'!G126)</f>
        <v>2.9546592040210071</v>
      </c>
      <c r="K127" s="17">
        <f>IF(OR($A127="",$B127="",$C127=""),"",'OddsRatio_working_3-way'!H126)</f>
        <v>2.769108067256917</v>
      </c>
      <c r="L127" s="21">
        <f>IF(OR($A127="",$B127="",$C127=""),"",'OddsRatio_working_3-way'!I126)</f>
        <v>3.3277737727064691</v>
      </c>
      <c r="M127" s="22">
        <f>IF(OR($A127="",$B127="",$C127=""),"",'OddsRatio_working_3-way'!J126)</f>
        <v>2.9553299690734351</v>
      </c>
      <c r="N127" s="23">
        <f t="shared" si="29"/>
        <v>36.080731717623372</v>
      </c>
      <c r="O127" s="24">
        <f t="shared" si="30"/>
        <v>30.085779370695182</v>
      </c>
      <c r="P127" s="24">
        <f t="shared" si="31"/>
        <v>33.833488911681428</v>
      </c>
      <c r="Q127" t="s">
        <v>49</v>
      </c>
      <c r="R127" t="s">
        <v>116</v>
      </c>
      <c r="S127" s="48" t="s">
        <v>493</v>
      </c>
      <c r="T127" s="35">
        <v>100</v>
      </c>
      <c r="U127" s="35">
        <f t="shared" si="32"/>
        <v>38.650306748466257</v>
      </c>
      <c r="V127" s="35">
        <f t="shared" si="33"/>
        <v>74.358974358974365</v>
      </c>
      <c r="W127" s="35">
        <f t="shared" si="34"/>
        <v>84.326018808777434</v>
      </c>
      <c r="X127" s="35">
        <f t="shared" si="35"/>
        <v>41.315006832248216</v>
      </c>
      <c r="Y127" s="35">
        <f t="shared" si="36"/>
        <v>77.023674442756317</v>
      </c>
      <c r="Z127" s="35">
        <f t="shared" si="37"/>
        <v>86.990718892559386</v>
      </c>
      <c r="AA127" s="35">
        <f t="shared" si="38"/>
        <v>-2.664700083781959</v>
      </c>
      <c r="AB127" s="35">
        <f t="shared" si="39"/>
        <v>-2.6647000837819519</v>
      </c>
      <c r="AC127" s="35">
        <f t="shared" si="40"/>
        <v>-2.6647000837819519</v>
      </c>
      <c r="AF127">
        <v>2.38</v>
      </c>
      <c r="AG127">
        <v>1.65</v>
      </c>
      <c r="AJ127" t="s">
        <v>313</v>
      </c>
    </row>
    <row r="128" spans="1:36" ht="15" x14ac:dyDescent="0.25">
      <c r="A128">
        <v>1.63</v>
      </c>
      <c r="B128">
        <v>3.9</v>
      </c>
      <c r="C128">
        <v>6.38</v>
      </c>
      <c r="D128" s="20">
        <f t="shared" si="28"/>
        <v>2.6647000837819457E-2</v>
      </c>
      <c r="E128" s="17">
        <f>IF(OR($A128="",$B128="",$C128=""),"",A128*'MPTO_working_3-way'!$I127)</f>
        <v>1.6734346113656455</v>
      </c>
      <c r="F128" s="21">
        <f>IF(OR($A128="",$B128="",$C128=""),"",B128*'MPTO_working_3-way'!$I127)</f>
        <v>4.0039233032674959</v>
      </c>
      <c r="G128" s="22">
        <f>IF(OR($A128="",$B128="",$C128=""),"",C128*'MPTO_working_3-way'!$I127)</f>
        <v>6.5500078653452878</v>
      </c>
      <c r="H128" s="17">
        <f>IF(OR($A128="",$B128="",$C128=""),"",'MPTO_working_3-way'!E127)</f>
        <v>1.6539461697002089</v>
      </c>
      <c r="I128" s="21">
        <f>IF(OR($A128="",$B128="",$C128=""),"",'MPTO_working_3-way'!F127)</f>
        <v>4.0399482559286204</v>
      </c>
      <c r="J128" s="22">
        <f>IF(OR($A128="",$B128="",$C128=""),"",'MPTO_working_3-way'!G127)</f>
        <v>6.7632696803714891</v>
      </c>
      <c r="K128" s="17">
        <f>IF(OR($A128="",$B128="",$C128=""),"",'OddsRatio_working_3-way'!H127)</f>
        <v>1.6608826384746458</v>
      </c>
      <c r="L128" s="21">
        <f>IF(OR($A128="",$B128="",$C128=""),"",'OddsRatio_working_3-way'!I127)</f>
        <v>4.0421581771055122</v>
      </c>
      <c r="M128" s="22">
        <f>IF(OR($A128="",$B128="",$C128=""),"",'OddsRatio_working_3-way'!J127)</f>
        <v>6.6437279285612618</v>
      </c>
      <c r="N128" s="23">
        <f t="shared" si="29"/>
        <v>59.757339379034747</v>
      </c>
      <c r="O128" s="24">
        <f t="shared" si="30"/>
        <v>24.975503381494008</v>
      </c>
      <c r="P128" s="24">
        <f t="shared" si="31"/>
        <v>15.26715723947126</v>
      </c>
      <c r="Q128" t="s">
        <v>487</v>
      </c>
      <c r="R128" t="s">
        <v>84</v>
      </c>
      <c r="S128" s="48" t="s">
        <v>493</v>
      </c>
      <c r="T128" s="35">
        <v>100</v>
      </c>
      <c r="U128" s="35">
        <f t="shared" si="32"/>
        <v>34.21052631578948</v>
      </c>
      <c r="V128" s="35">
        <f t="shared" si="33"/>
        <v>79.466119096509232</v>
      </c>
      <c r="W128" s="35">
        <f t="shared" si="34"/>
        <v>84</v>
      </c>
      <c r="X128" s="35">
        <f t="shared" si="35"/>
        <v>36.533880903490754</v>
      </c>
      <c r="Y128" s="35">
        <f t="shared" si="36"/>
        <v>81.789473684210535</v>
      </c>
      <c r="Z128" s="35">
        <f t="shared" si="37"/>
        <v>86.323354587701289</v>
      </c>
      <c r="AA128" s="35">
        <f t="shared" si="38"/>
        <v>-2.3233545877012745</v>
      </c>
      <c r="AB128" s="35">
        <f t="shared" si="39"/>
        <v>-2.3233545877013029</v>
      </c>
      <c r="AC128" s="35">
        <f t="shared" si="40"/>
        <v>-2.3233545877012887</v>
      </c>
      <c r="AF128">
        <v>2.2799999999999998</v>
      </c>
      <c r="AG128">
        <v>1.69</v>
      </c>
      <c r="AJ128" t="s">
        <v>313</v>
      </c>
    </row>
    <row r="129" spans="1:36" ht="15" x14ac:dyDescent="0.25">
      <c r="A129">
        <v>1.52</v>
      </c>
      <c r="B129">
        <v>4.87</v>
      </c>
      <c r="C129">
        <v>6.25</v>
      </c>
      <c r="D129" s="20">
        <f t="shared" si="28"/>
        <v>2.3233545877012762E-2</v>
      </c>
      <c r="E129" s="17">
        <f>IF(OR($A129="",$B129="",$C129=""),"",A129*'MPTO_working_3-way'!$I128)</f>
        <v>1.5553149897330594</v>
      </c>
      <c r="F129" s="21">
        <f>IF(OR($A129="",$B129="",$C129=""),"",B129*'MPTO_working_3-way'!$I128)</f>
        <v>4.9831473684210525</v>
      </c>
      <c r="G129" s="22">
        <f>IF(OR($A129="",$B129="",$C129=""),"",C129*'MPTO_working_3-way'!$I128)</f>
        <v>6.3952096617313297</v>
      </c>
      <c r="H129" s="17">
        <f>IF(OR($A129="",$B129="",$C129=""),"",'MPTO_working_3-way'!E128)</f>
        <v>1.5381060666507089</v>
      </c>
      <c r="I129" s="21">
        <f>IF(OR($A129="",$B129="",$C129=""),"",'MPTO_working_3-way'!F128)</f>
        <v>5.0608748919785151</v>
      </c>
      <c r="J129" s="22">
        <f>IF(OR($A129="",$B129="",$C129=""),"",'MPTO_working_3-way'!G128)</f>
        <v>6.5679078945500473</v>
      </c>
      <c r="K129" s="17">
        <f>IF(OR($A129="",$B129="",$C129=""),"",'OddsRatio_working_3-way'!H128)</f>
        <v>1.5437592007118419</v>
      </c>
      <c r="L129" s="21">
        <f>IF(OR($A129="",$B129="",$C129=""),"",'OddsRatio_working_3-way'!I128)</f>
        <v>5.0468232822208243</v>
      </c>
      <c r="M129" s="22">
        <f>IF(OR($A129="",$B129="",$C129=""),"",'OddsRatio_working_3-way'!J128)</f>
        <v>6.4898765456484035</v>
      </c>
      <c r="N129" s="23">
        <f t="shared" si="29"/>
        <v>64.295657574266102</v>
      </c>
      <c r="O129" s="24">
        <f t="shared" si="30"/>
        <v>20.067638503672377</v>
      </c>
      <c r="P129" s="24">
        <f t="shared" si="31"/>
        <v>15.636703922061518</v>
      </c>
      <c r="Q129" t="s">
        <v>136</v>
      </c>
      <c r="R129" t="s">
        <v>486</v>
      </c>
      <c r="S129" s="48" t="s">
        <v>493</v>
      </c>
      <c r="T129" s="35">
        <v>100</v>
      </c>
      <c r="U129" s="35">
        <f t="shared" si="32"/>
        <v>54.545454545454554</v>
      </c>
      <c r="V129" s="35">
        <f t="shared" si="33"/>
        <v>66.555183946488299</v>
      </c>
      <c r="W129" s="35">
        <f t="shared" si="34"/>
        <v>74.874371859296474</v>
      </c>
      <c r="X129" s="35">
        <f t="shared" si="35"/>
        <v>58.57044419421522</v>
      </c>
      <c r="Y129" s="35">
        <f t="shared" si="36"/>
        <v>70.580173595248979</v>
      </c>
      <c r="Z129" s="35">
        <f t="shared" si="37"/>
        <v>78.899361508057169</v>
      </c>
      <c r="AA129" s="35">
        <f t="shared" si="38"/>
        <v>-4.0249896487606662</v>
      </c>
      <c r="AB129" s="35">
        <f t="shared" si="39"/>
        <v>-4.0249896487606804</v>
      </c>
      <c r="AC129" s="35">
        <f t="shared" si="40"/>
        <v>-4.0249896487606946</v>
      </c>
      <c r="AF129">
        <v>1.6</v>
      </c>
      <c r="AG129">
        <v>2.48</v>
      </c>
      <c r="AJ129" t="s">
        <v>313</v>
      </c>
    </row>
    <row r="130" spans="1:36" ht="15" x14ac:dyDescent="0.25">
      <c r="A130">
        <v>2.2000000000000002</v>
      </c>
      <c r="B130">
        <v>2.99</v>
      </c>
      <c r="C130">
        <v>3.98</v>
      </c>
      <c r="D130" s="20">
        <f t="shared" si="28"/>
        <v>4.0249896487606796E-2</v>
      </c>
      <c r="E130" s="17">
        <f>IF(OR($A130="",$B130="",$C130=""),"",A130*'MPTO_working_3-way'!$I129)</f>
        <v>2.2885497722727353</v>
      </c>
      <c r="F130" s="21">
        <f>IF(OR($A130="",$B130="",$C130=""),"",B130*'MPTO_working_3-way'!$I129)</f>
        <v>3.1103471904979445</v>
      </c>
      <c r="G130" s="22">
        <f>IF(OR($A130="",$B130="",$C130=""),"",C130*'MPTO_working_3-way'!$I129)</f>
        <v>4.140194588020675</v>
      </c>
      <c r="H130" s="17">
        <f>IF(OR($A130="",$B130="",$C130=""),"",'MPTO_working_3-way'!E129)</f>
        <v>2.2669114989996206</v>
      </c>
      <c r="I130" s="21">
        <f>IF(OR($A130="",$B130="",$C130=""),"",'MPTO_working_3-way'!F129)</f>
        <v>3.1149588486506041</v>
      </c>
      <c r="J130" s="22">
        <f>IF(OR($A130="",$B130="",$C130=""),"",'MPTO_working_3-way'!G129)</f>
        <v>4.2045134323756006</v>
      </c>
      <c r="K130" s="17">
        <f>IF(OR($A130="",$B130="",$C130=""),"",'OddsRatio_working_3-way'!H129)</f>
        <v>2.2763338793662764</v>
      </c>
      <c r="L130" s="21">
        <f>IF(OR($A130="",$B130="",$C130=""),"",'OddsRatio_working_3-way'!I129)</f>
        <v>3.1165870166157421</v>
      </c>
      <c r="M130" s="22">
        <f>IF(OR($A130="",$B130="",$C130=""),"",'OddsRatio_working_3-way'!J129)</f>
        <v>4.1695624670929199</v>
      </c>
      <c r="N130" s="23">
        <f t="shared" si="29"/>
        <v>43.695794258689432</v>
      </c>
      <c r="O130" s="24">
        <f t="shared" si="30"/>
        <v>32.150751628467148</v>
      </c>
      <c r="P130" s="24">
        <f t="shared" si="31"/>
        <v>24.153454112843409</v>
      </c>
      <c r="Q130" t="s">
        <v>365</v>
      </c>
      <c r="R130" t="s">
        <v>374</v>
      </c>
      <c r="S130" s="48" t="s">
        <v>493</v>
      </c>
      <c r="T130" s="35">
        <v>100</v>
      </c>
      <c r="U130" s="35">
        <f t="shared" si="32"/>
        <v>78.586723768736618</v>
      </c>
      <c r="V130" s="35">
        <f t="shared" si="33"/>
        <v>67.741935483870961</v>
      </c>
      <c r="W130" s="35">
        <f t="shared" si="34"/>
        <v>49.748743718592962</v>
      </c>
      <c r="X130" s="35">
        <f t="shared" si="35"/>
        <v>82.509320797536063</v>
      </c>
      <c r="Y130" s="35">
        <f t="shared" si="36"/>
        <v>71.664532512670419</v>
      </c>
      <c r="Z130" s="35">
        <f t="shared" si="37"/>
        <v>53.671340747392414</v>
      </c>
      <c r="AA130" s="35">
        <f t="shared" si="38"/>
        <v>-3.9225970287994443</v>
      </c>
      <c r="AB130" s="35">
        <f t="shared" si="39"/>
        <v>-3.9225970287994585</v>
      </c>
      <c r="AC130" s="35">
        <f t="shared" si="40"/>
        <v>-3.9225970287994514</v>
      </c>
      <c r="AF130">
        <v>2.65</v>
      </c>
      <c r="AG130">
        <v>1.5</v>
      </c>
      <c r="AJ130" t="s">
        <v>314</v>
      </c>
    </row>
    <row r="131" spans="1:36" ht="15" x14ac:dyDescent="0.25">
      <c r="A131">
        <v>4.67</v>
      </c>
      <c r="B131">
        <v>3.1</v>
      </c>
      <c r="C131">
        <v>1.99</v>
      </c>
      <c r="D131" s="20">
        <f t="shared" si="28"/>
        <v>3.9225970287994461E-2</v>
      </c>
      <c r="E131" s="17">
        <f>IF(OR($A131="",$B131="",$C131=""),"",A131*'MPTO_working_3-way'!$I130)</f>
        <v>4.8531852812449339</v>
      </c>
      <c r="F131" s="21">
        <f>IF(OR($A131="",$B131="",$C131=""),"",B131*'MPTO_working_3-way'!$I130)</f>
        <v>3.221600507892783</v>
      </c>
      <c r="G131" s="22">
        <f>IF(OR($A131="",$B131="",$C131=""),"",C131*'MPTO_working_3-way'!$I130)</f>
        <v>2.0680596808731089</v>
      </c>
      <c r="H131" s="17">
        <f>IF(OR($A131="",$B131="",$C131=""),"",'MPTO_working_3-way'!E130)</f>
        <v>4.9737030649257372</v>
      </c>
      <c r="I131" s="21">
        <f>IF(OR($A131="",$B131="",$C131=""),"",'MPTO_working_3-way'!F130)</f>
        <v>3.2309622154608086</v>
      </c>
      <c r="J131" s="22">
        <f>IF(OR($A131="",$B131="",$C131=""),"",'MPTO_working_3-way'!G130)</f>
        <v>2.0431628808160953</v>
      </c>
      <c r="K131" s="17">
        <f>IF(OR($A131="",$B131="",$C131=""),"",'OddsRatio_working_3-way'!H130)</f>
        <v>4.9052644573527102</v>
      </c>
      <c r="L131" s="21">
        <f>IF(OR($A131="",$B131="",$C131=""),"",'OddsRatio_working_3-way'!I130)</f>
        <v>3.2346199892208967</v>
      </c>
      <c r="M131" s="22">
        <f>IF(OR($A131="",$B131="",$C131=""),"",'OddsRatio_working_3-way'!J130)</f>
        <v>2.053463709204137</v>
      </c>
      <c r="N131" s="23">
        <f t="shared" si="29"/>
        <v>20.605024165561655</v>
      </c>
      <c r="O131" s="24">
        <f t="shared" si="30"/>
        <v>31.040471888120297</v>
      </c>
      <c r="P131" s="24">
        <f t="shared" si="31"/>
        <v>48.354503946318054</v>
      </c>
      <c r="Q131" t="s">
        <v>369</v>
      </c>
      <c r="R131" t="s">
        <v>112</v>
      </c>
      <c r="S131" s="48" t="s">
        <v>493</v>
      </c>
      <c r="T131" s="35">
        <v>100</v>
      </c>
      <c r="U131" s="35">
        <f t="shared" si="32"/>
        <v>50.73891625615763</v>
      </c>
      <c r="V131" s="35">
        <f t="shared" si="33"/>
        <v>69.325153374233125</v>
      </c>
      <c r="W131" s="35">
        <f t="shared" si="34"/>
        <v>75.903614457831324</v>
      </c>
      <c r="X131" s="35">
        <f t="shared" si="35"/>
        <v>54.771232167935544</v>
      </c>
      <c r="Y131" s="35">
        <f t="shared" si="36"/>
        <v>73.357469286011039</v>
      </c>
      <c r="Z131" s="35">
        <f t="shared" si="37"/>
        <v>79.935930369609238</v>
      </c>
      <c r="AA131" s="35">
        <f t="shared" si="38"/>
        <v>-4.0323159117779142</v>
      </c>
      <c r="AB131" s="35">
        <f t="shared" si="39"/>
        <v>-4.0323159117779142</v>
      </c>
      <c r="AC131" s="35">
        <f t="shared" si="40"/>
        <v>-4.0323159117779142</v>
      </c>
      <c r="AF131">
        <v>2.46</v>
      </c>
      <c r="AG131">
        <v>1.57</v>
      </c>
      <c r="AJ131" t="s">
        <v>314</v>
      </c>
    </row>
    <row r="132" spans="1:36" ht="15" x14ac:dyDescent="0.25">
      <c r="A132">
        <v>2.0299999999999998</v>
      </c>
      <c r="B132">
        <v>3.26</v>
      </c>
      <c r="C132">
        <v>4.1500000000000004</v>
      </c>
      <c r="D132" s="20">
        <f t="shared" ref="D132:D195" si="41">IF(OR($A132="",$B132="",$C132=""),"",(1/A132)+(1/B132)+(1/C132)-1)</f>
        <v>4.0323159117779062E-2</v>
      </c>
      <c r="E132" s="17">
        <f>IF(OR($A132="",$B132="",$C132=""),"",A132*'MPTO_working_3-way'!$I131)</f>
        <v>2.1118560130090911</v>
      </c>
      <c r="F132" s="21">
        <f>IF(OR($A132="",$B132="",$C132=""),"",B132*'MPTO_working_3-way'!$I131)</f>
        <v>3.3914534987239597</v>
      </c>
      <c r="G132" s="22">
        <f>IF(OR($A132="",$B132="",$C132=""),"",C132*'MPTO_working_3-way'!$I131)</f>
        <v>4.3173411103387833</v>
      </c>
      <c r="H132" s="17">
        <f>IF(OR($A132="",$B132="",$C132=""),"",'MPTO_working_3-way'!E131)</f>
        <v>2.0869429428942614</v>
      </c>
      <c r="I132" s="21">
        <f>IF(OR($A132="",$B132="",$C132=""),"",'MPTO_working_3-way'!F131)</f>
        <v>3.4093921767171902</v>
      </c>
      <c r="J132" s="22">
        <f>IF(OR($A132="",$B132="",$C132=""),"",'MPTO_working_3-way'!G131)</f>
        <v>4.3951638672205275</v>
      </c>
      <c r="K132" s="17">
        <f>IF(OR($A132="",$B132="",$C132=""),"",'OddsRatio_working_3-way'!H131)</f>
        <v>2.0970181487354203</v>
      </c>
      <c r="L132" s="21">
        <f>IF(OR($A132="",$B132="",$C132=""),"",'OddsRatio_working_3-way'!I131)</f>
        <v>3.4070495302349997</v>
      </c>
      <c r="M132" s="22">
        <f>IF(OR($A132="",$B132="",$C132=""),"",'OddsRatio_working_3-way'!J131)</f>
        <v>4.3549584160355082</v>
      </c>
      <c r="N132" s="23">
        <f t="shared" si="29"/>
        <v>47.351713082708883</v>
      </c>
      <c r="O132" s="24">
        <f t="shared" si="30"/>
        <v>29.485882686472092</v>
      </c>
      <c r="P132" s="24">
        <f t="shared" si="31"/>
        <v>23.162404230819039</v>
      </c>
      <c r="Q132" t="s">
        <v>87</v>
      </c>
      <c r="R132" t="s">
        <v>90</v>
      </c>
      <c r="S132" s="48" t="s">
        <v>493</v>
      </c>
      <c r="T132" s="35">
        <v>100</v>
      </c>
      <c r="U132" s="35">
        <f t="shared" si="32"/>
        <v>56.140350877192972</v>
      </c>
      <c r="V132" s="35">
        <f t="shared" si="33"/>
        <v>70.930232558139537</v>
      </c>
      <c r="W132" s="35">
        <f t="shared" si="34"/>
        <v>70.059880239520965</v>
      </c>
      <c r="X132" s="35">
        <f t="shared" si="35"/>
        <v>59.009887202339506</v>
      </c>
      <c r="Y132" s="35">
        <f t="shared" si="36"/>
        <v>73.799768883286063</v>
      </c>
      <c r="Z132" s="35">
        <f t="shared" si="37"/>
        <v>72.929416564667491</v>
      </c>
      <c r="AA132" s="35">
        <f t="shared" si="38"/>
        <v>-2.8695363251465338</v>
      </c>
      <c r="AB132" s="35">
        <f t="shared" si="39"/>
        <v>-2.8695363251465267</v>
      </c>
      <c r="AC132" s="35">
        <f t="shared" si="40"/>
        <v>-2.8695363251465267</v>
      </c>
      <c r="AF132">
        <v>2.57</v>
      </c>
      <c r="AG132">
        <v>1.53</v>
      </c>
      <c r="AJ132" t="s">
        <v>314</v>
      </c>
    </row>
    <row r="133" spans="1:36" ht="15" x14ac:dyDescent="0.25">
      <c r="A133">
        <v>2.2799999999999998</v>
      </c>
      <c r="B133">
        <v>3.44</v>
      </c>
      <c r="C133">
        <v>3.34</v>
      </c>
      <c r="D133" s="20">
        <f t="shared" si="41"/>
        <v>2.8695363251465267E-2</v>
      </c>
      <c r="E133" s="17">
        <f>IF(OR($A133="",$B133="",$C133=""),"",A133*'MPTO_working_3-way'!$I132)</f>
        <v>2.3454254282133404</v>
      </c>
      <c r="F133" s="21">
        <f>IF(OR($A133="",$B133="",$C133=""),"",B133*'MPTO_working_3-way'!$I132)</f>
        <v>3.5387120495850404</v>
      </c>
      <c r="G133" s="22">
        <f>IF(OR($A133="",$B133="",$C133=""),"",C133*'MPTO_working_3-way'!$I132)</f>
        <v>3.4358425132598938</v>
      </c>
      <c r="H133" s="17">
        <f>IF(OR($A133="",$B133="",$C133=""),"",'MPTO_working_3-way'!E132)</f>
        <v>2.3308318915322697</v>
      </c>
      <c r="I133" s="21">
        <f>IF(OR($A133="",$B133="",$C133=""),"",'MPTO_working_3-way'!F132)</f>
        <v>3.5570409336736026</v>
      </c>
      <c r="J133" s="22">
        <f>IF(OR($A133="",$B133="",$C133=""),"",'MPTO_working_3-way'!G132)</f>
        <v>3.4502261140277799</v>
      </c>
      <c r="K133" s="17">
        <f>IF(OR($A133="",$B133="",$C133=""),"",'OddsRatio_working_3-way'!H132)</f>
        <v>2.3370793040576721</v>
      </c>
      <c r="L133" s="21">
        <f>IF(OR($A133="",$B133="",$C133=""),"",'OddsRatio_working_3-way'!I132)</f>
        <v>3.5488074233599378</v>
      </c>
      <c r="M133" s="22">
        <f>IF(OR($A133="",$B133="",$C133=""),"",'OddsRatio_working_3-way'!J132)</f>
        <v>3.444348102730431</v>
      </c>
      <c r="N133" s="23">
        <f t="shared" ref="N133:N196" si="42">(1/E133)* 100</f>
        <v>42.636188214338731</v>
      </c>
      <c r="O133" s="24">
        <f t="shared" ref="O133:O196" si="43">(1/F133)* 100</f>
        <v>28.258868932759391</v>
      </c>
      <c r="P133" s="24">
        <f t="shared" ref="P133:P196" si="44">(1/G133)* 100</f>
        <v>29.104942852901889</v>
      </c>
      <c r="Q133" t="s">
        <v>92</v>
      </c>
      <c r="R133" t="s">
        <v>190</v>
      </c>
      <c r="S133" s="48" t="s">
        <v>493</v>
      </c>
      <c r="T133" s="35">
        <v>100</v>
      </c>
      <c r="U133" s="35">
        <f t="shared" ref="U133:U196" si="45">(1/A134)*((T133*A134)-T133)</f>
        <v>51.92307692307692</v>
      </c>
      <c r="V133" s="35">
        <f t="shared" ref="V133:V196" si="46">(1/B134)*((T133*B134)-T133)</f>
        <v>72.972972972972968</v>
      </c>
      <c r="W133" s="35">
        <f t="shared" ref="W133:W196" si="47">(1/C134)*((T133*C134)-T133)</f>
        <v>72.29916897506925</v>
      </c>
      <c r="X133" s="35">
        <f t="shared" ref="X133:X196" si="48">((1/B134)+(1/C134))*T133</f>
        <v>54.727858051957767</v>
      </c>
      <c r="Y133" s="35">
        <f t="shared" ref="Y133:Y196" si="49">((1/A134)+(1/C134))*T133</f>
        <v>75.777754101853816</v>
      </c>
      <c r="Z133" s="35">
        <f t="shared" ref="Z133:Z196" si="50">((1/A134)+(1/B134))*T133</f>
        <v>75.103950103950098</v>
      </c>
      <c r="AA133" s="35">
        <f t="shared" ref="AA133:AA196" si="51">U133-X133</f>
        <v>-2.8047811288808475</v>
      </c>
      <c r="AB133" s="35">
        <f t="shared" ref="AB133:AB196" si="52">V133-Y133</f>
        <v>-2.8047811288808475</v>
      </c>
      <c r="AC133" s="35">
        <f t="shared" ref="AC133:AC196" si="53">W133-Z133</f>
        <v>-2.8047811288808475</v>
      </c>
      <c r="AF133">
        <v>2.11</v>
      </c>
      <c r="AG133">
        <v>1.79</v>
      </c>
      <c r="AJ133" t="s">
        <v>318</v>
      </c>
    </row>
    <row r="134" spans="1:36" ht="15" x14ac:dyDescent="0.25">
      <c r="A134">
        <v>2.08</v>
      </c>
      <c r="B134">
        <v>3.7</v>
      </c>
      <c r="C134">
        <v>3.61</v>
      </c>
      <c r="D134" s="20">
        <f t="shared" si="41"/>
        <v>2.8047811288808511E-2</v>
      </c>
      <c r="E134" s="17">
        <f>IF(OR($A134="",$B134="",$C134=""),"",A134*'MPTO_working_3-way'!$I133)</f>
        <v>2.1383394474807216</v>
      </c>
      <c r="F134" s="21">
        <f>IF(OR($A134="",$B134="",$C134=""),"",B134*'MPTO_working_3-way'!$I133)</f>
        <v>3.8037769017685918</v>
      </c>
      <c r="G134" s="22">
        <f>IF(OR($A134="",$B134="",$C134=""),"",C134*'MPTO_working_3-way'!$I133)</f>
        <v>3.7112525987525986</v>
      </c>
      <c r="H134" s="17">
        <f>IF(OR($A134="",$B134="",$C134=""),"",'MPTO_working_3-way'!E133)</f>
        <v>2.121250867866443</v>
      </c>
      <c r="I134" s="21">
        <f>IF(OR($A134="",$B134="",$C134=""),"",'MPTO_working_3-way'!F133)</f>
        <v>3.8325776791084452</v>
      </c>
      <c r="J134" s="22">
        <f>IF(OR($A134="",$B134="",$C134=""),"",'MPTO_working_3-way'!G133)</f>
        <v>3.7360964930368161</v>
      </c>
      <c r="K134" s="17">
        <f>IF(OR($A134="",$B134="",$C134=""),"",'OddsRatio_working_3-way'!H133)</f>
        <v>2.1281576253000023</v>
      </c>
      <c r="L134" s="21">
        <f>IF(OR($A134="",$B134="",$C134=""),"",'OddsRatio_working_3-way'!I133)</f>
        <v>3.8203940632500042</v>
      </c>
      <c r="M134" s="22">
        <f>IF(OR($A134="",$B134="",$C134=""),"",'OddsRatio_working_3-way'!J133)</f>
        <v>3.7263809278083371</v>
      </c>
      <c r="N134" s="23">
        <f t="shared" si="42"/>
        <v>46.765259892583806</v>
      </c>
      <c r="O134" s="24">
        <f t="shared" si="43"/>
        <v>26.289659615290351</v>
      </c>
      <c r="P134" s="24">
        <f t="shared" si="44"/>
        <v>26.94508049212585</v>
      </c>
      <c r="Q134" t="s">
        <v>95</v>
      </c>
      <c r="R134" t="s">
        <v>93</v>
      </c>
      <c r="S134" s="48" t="s">
        <v>493</v>
      </c>
      <c r="T134" s="35">
        <v>100</v>
      </c>
      <c r="U134" s="35">
        <f t="shared" si="45"/>
        <v>54.545454545454554</v>
      </c>
      <c r="V134" s="35">
        <f t="shared" si="46"/>
        <v>70.845481049562679</v>
      </c>
      <c r="W134" s="35">
        <f t="shared" si="47"/>
        <v>71.83098591549296</v>
      </c>
      <c r="X134" s="35">
        <f t="shared" si="48"/>
        <v>57.323533034944354</v>
      </c>
      <c r="Y134" s="35">
        <f t="shared" si="49"/>
        <v>73.623559539052494</v>
      </c>
      <c r="Z134" s="35">
        <f t="shared" si="50"/>
        <v>74.60906440498276</v>
      </c>
      <c r="AA134" s="35">
        <f t="shared" si="51"/>
        <v>-2.7780784894898005</v>
      </c>
      <c r="AB134" s="35">
        <f t="shared" si="52"/>
        <v>-2.7780784894898147</v>
      </c>
      <c r="AC134" s="35">
        <f t="shared" si="53"/>
        <v>-2.7780784894898005</v>
      </c>
      <c r="AF134">
        <v>2.02</v>
      </c>
      <c r="AG134">
        <v>1.87</v>
      </c>
      <c r="AJ134" t="s">
        <v>318</v>
      </c>
    </row>
    <row r="135" spans="1:36" ht="15" x14ac:dyDescent="0.25">
      <c r="A135">
        <v>2.2000000000000002</v>
      </c>
      <c r="B135">
        <v>3.43</v>
      </c>
      <c r="C135">
        <v>3.55</v>
      </c>
      <c r="D135" s="20">
        <f t="shared" si="41"/>
        <v>2.7780784894898103E-2</v>
      </c>
      <c r="E135" s="17">
        <f>IF(OR($A135="",$B135="",$C135=""),"",A135*'MPTO_working_3-way'!$I134)</f>
        <v>2.2611177267687759</v>
      </c>
      <c r="F135" s="21">
        <f>IF(OR($A135="",$B135="",$C135=""),"",B135*'MPTO_working_3-way'!$I134)</f>
        <v>3.5252880921895007</v>
      </c>
      <c r="G135" s="22">
        <f>IF(OR($A135="",$B135="",$C135=""),"",C135*'MPTO_working_3-way'!$I134)</f>
        <v>3.6486217863768879</v>
      </c>
      <c r="H135" s="17">
        <f>IF(OR($A135="",$B135="",$C135=""),"",'MPTO_working_3-way'!E134)</f>
        <v>2.2457517472258162</v>
      </c>
      <c r="I135" s="21">
        <f>IF(OR($A135="",$B135="",$C135=""),"",'MPTO_working_3-way'!F134)</f>
        <v>3.5425199904786258</v>
      </c>
      <c r="J135" s="22">
        <f>IF(OR($A135="",$B135="",$C135=""),"",'MPTO_working_3-way'!G134)</f>
        <v>3.6706693219084845</v>
      </c>
      <c r="K135" s="17">
        <f>IF(OR($A135="",$B135="",$C135=""),"",'OddsRatio_working_3-way'!H134)</f>
        <v>2.2521890576416652</v>
      </c>
      <c r="L135" s="21">
        <f>IF(OR($A135="",$B135="",$C135=""),"",'OddsRatio_working_3-way'!I134)</f>
        <v>3.5356828417243729</v>
      </c>
      <c r="M135" s="22">
        <f>IF(OR($A135="",$B135="",$C135=""),"",'OddsRatio_working_3-way'!J134)</f>
        <v>3.6609017474885386</v>
      </c>
      <c r="N135" s="23">
        <f t="shared" si="42"/>
        <v>44.22591482793063</v>
      </c>
      <c r="O135" s="24">
        <f t="shared" si="43"/>
        <v>28.366475982929266</v>
      </c>
      <c r="P135" s="24">
        <f t="shared" si="44"/>
        <v>27.407609189140107</v>
      </c>
      <c r="Q135" t="s">
        <v>375</v>
      </c>
      <c r="R135" t="s">
        <v>127</v>
      </c>
      <c r="S135" s="48" t="s">
        <v>493</v>
      </c>
      <c r="T135" s="35">
        <v>100</v>
      </c>
      <c r="U135" s="35">
        <f t="shared" si="45"/>
        <v>37.106918238993707</v>
      </c>
      <c r="V135" s="35">
        <f t="shared" si="46"/>
        <v>76.905311778290994</v>
      </c>
      <c r="W135" s="35">
        <f t="shared" si="47"/>
        <v>81.132075471698116</v>
      </c>
      <c r="X135" s="35">
        <f t="shared" si="48"/>
        <v>41.962612750010898</v>
      </c>
      <c r="Y135" s="35">
        <f t="shared" si="49"/>
        <v>81.761006289308185</v>
      </c>
      <c r="Z135" s="35">
        <f t="shared" si="50"/>
        <v>85.987769982715292</v>
      </c>
      <c r="AA135" s="35">
        <f t="shared" si="51"/>
        <v>-4.855694511017191</v>
      </c>
      <c r="AB135" s="35">
        <f t="shared" si="52"/>
        <v>-4.855694511017191</v>
      </c>
      <c r="AC135" s="35">
        <f t="shared" si="53"/>
        <v>-4.8556945110171768</v>
      </c>
      <c r="AF135">
        <v>2.16</v>
      </c>
      <c r="AG135">
        <v>1.76</v>
      </c>
      <c r="AJ135" t="s">
        <v>318</v>
      </c>
    </row>
    <row r="136" spans="1:36" ht="15" x14ac:dyDescent="0.25">
      <c r="A136">
        <v>1.59</v>
      </c>
      <c r="B136">
        <v>4.33</v>
      </c>
      <c r="C136">
        <v>5.3</v>
      </c>
      <c r="D136" s="20">
        <f t="shared" si="41"/>
        <v>4.8556945110171723E-2</v>
      </c>
      <c r="E136" s="17">
        <f>IF(OR($A136="",$B136="",$C136=""),"",A136*'MPTO_working_3-way'!$I135)</f>
        <v>1.6672055427251731</v>
      </c>
      <c r="F136" s="21">
        <f>IF(OR($A136="",$B136="",$C136=""),"",B136*'MPTO_working_3-way'!$I135)</f>
        <v>4.540251572327044</v>
      </c>
      <c r="G136" s="22">
        <f>IF(OR($A136="",$B136="",$C136=""),"",C136*'MPTO_working_3-way'!$I135)</f>
        <v>5.5573518090839098</v>
      </c>
      <c r="H136" s="17">
        <f>IF(OR($A136="",$B136="",$C136=""),"",'MPTO_working_3-way'!E135)</f>
        <v>1.6319998103621294</v>
      </c>
      <c r="I136" s="21">
        <f>IF(OR($A136="",$B136="",$C136=""),"",'MPTO_working_3-way'!F135)</f>
        <v>4.6563338368239506</v>
      </c>
      <c r="J136" s="22">
        <f>IF(OR($A136="",$B136="",$C136=""),"",'MPTO_working_3-way'!G135)</f>
        <v>5.7973166418727349</v>
      </c>
      <c r="K136" s="17">
        <f>IF(OR($A136="",$B136="",$C136=""),"",'OddsRatio_working_3-way'!H135)</f>
        <v>1.6436148095674108</v>
      </c>
      <c r="L136" s="21">
        <f>IF(OR($A136="",$B136="",$C136=""),"",'OddsRatio_working_3-way'!I135)</f>
        <v>4.6326056201008079</v>
      </c>
      <c r="M136" s="22">
        <f>IF(OR($A136="",$B136="",$C136=""),"",'OddsRatio_working_3-way'!J135)</f>
        <v>5.6907520019319726</v>
      </c>
      <c r="N136" s="23">
        <f t="shared" si="42"/>
        <v>59.980606732234385</v>
      </c>
      <c r="O136" s="24">
        <f t="shared" si="43"/>
        <v>22.025211248095303</v>
      </c>
      <c r="P136" s="24">
        <f t="shared" si="44"/>
        <v>17.994182019670319</v>
      </c>
      <c r="Q136" t="s">
        <v>337</v>
      </c>
      <c r="R136" t="s">
        <v>181</v>
      </c>
      <c r="S136" s="48" t="s">
        <v>494</v>
      </c>
      <c r="T136" s="35">
        <v>100</v>
      </c>
      <c r="U136" s="35">
        <f t="shared" si="45"/>
        <v>27.536231884057976</v>
      </c>
      <c r="V136" s="35">
        <f t="shared" si="46"/>
        <v>80.392156862745097</v>
      </c>
      <c r="W136" s="35">
        <f t="shared" si="47"/>
        <v>87.096774193548384</v>
      </c>
      <c r="X136" s="35">
        <f t="shared" si="48"/>
        <v>32.511068943706519</v>
      </c>
      <c r="Y136" s="35">
        <f t="shared" si="49"/>
        <v>85.366993922393647</v>
      </c>
      <c r="Z136" s="35">
        <f t="shared" si="50"/>
        <v>92.071611253196934</v>
      </c>
      <c r="AA136" s="35">
        <f t="shared" si="51"/>
        <v>-4.9748370596485429</v>
      </c>
      <c r="AB136" s="35">
        <f t="shared" si="52"/>
        <v>-4.9748370596485501</v>
      </c>
      <c r="AC136" s="35">
        <f t="shared" si="53"/>
        <v>-4.9748370596485501</v>
      </c>
      <c r="AF136">
        <v>1.61</v>
      </c>
      <c r="AG136">
        <v>2.34</v>
      </c>
      <c r="AJ136" t="s">
        <v>315</v>
      </c>
    </row>
    <row r="137" spans="1:36" ht="15" x14ac:dyDescent="0.25">
      <c r="A137">
        <v>1.38</v>
      </c>
      <c r="B137">
        <v>5.0999999999999996</v>
      </c>
      <c r="C137">
        <v>7.75</v>
      </c>
      <c r="D137" s="20">
        <f t="shared" si="41"/>
        <v>4.9748370596485625E-2</v>
      </c>
      <c r="E137" s="17">
        <f>IF(OR($A137="",$B137="",$C137=""),"",A137*'MPTO_working_3-way'!$I136)</f>
        <v>1.44865275142315</v>
      </c>
      <c r="F137" s="21">
        <f>IF(OR($A137="",$B137="",$C137=""),"",B137*'MPTO_working_3-way'!$I136)</f>
        <v>5.3537166900420763</v>
      </c>
      <c r="G137" s="22">
        <f>IF(OR($A137="",$B137="",$C137=""),"",C137*'MPTO_working_3-way'!$I136)</f>
        <v>8.1355498721227644</v>
      </c>
      <c r="H137" s="17">
        <f>IF(OR($A137="",$B137="",$C137=""),"",'MPTO_working_3-way'!E136)</f>
        <v>1.4123198819279916</v>
      </c>
      <c r="I137" s="21">
        <f>IF(OR($A137="",$B137="",$C137=""),"",'MPTO_working_3-way'!F136)</f>
        <v>5.5711659261529052</v>
      </c>
      <c r="J137" s="22">
        <f>IF(OR($A137="",$B137="",$C137=""),"",'MPTO_working_3-way'!G136)</f>
        <v>8.8928833455612661</v>
      </c>
      <c r="K137" s="17">
        <f>IF(OR($A137="",$B137="",$C137=""),"",'OddsRatio_working_3-way'!H136)</f>
        <v>1.4229313595757951</v>
      </c>
      <c r="L137" s="21">
        <f>IF(OR($A137="",$B137="",$C137=""),"",'OddsRatio_working_3-way'!I136)</f>
        <v>5.5632067743704212</v>
      </c>
      <c r="M137" s="22">
        <f>IF(OR($A137="",$B137="",$C137=""),"",'OddsRatio_working_3-way'!J136)</f>
        <v>8.5125965187805726</v>
      </c>
      <c r="N137" s="23">
        <f t="shared" si="42"/>
        <v>69.029655244681962</v>
      </c>
      <c r="O137" s="24">
        <f t="shared" si="43"/>
        <v>18.678612595619821</v>
      </c>
      <c r="P137" s="24">
        <f t="shared" si="44"/>
        <v>12.291732159698205</v>
      </c>
      <c r="Q137" t="s">
        <v>278</v>
      </c>
      <c r="R137" t="s">
        <v>280</v>
      </c>
      <c r="S137" s="48" t="s">
        <v>494</v>
      </c>
      <c r="T137" s="35">
        <v>100</v>
      </c>
      <c r="U137" s="35">
        <f t="shared" si="45"/>
        <v>75</v>
      </c>
      <c r="V137" s="35">
        <f t="shared" si="46"/>
        <v>75.186104218362274</v>
      </c>
      <c r="W137" s="35">
        <f t="shared" si="47"/>
        <v>45.054945054945051</v>
      </c>
      <c r="X137" s="35">
        <f t="shared" si="48"/>
        <v>79.75895072669266</v>
      </c>
      <c r="Y137" s="35">
        <f t="shared" si="49"/>
        <v>79.945054945054935</v>
      </c>
      <c r="Z137" s="35">
        <f t="shared" si="50"/>
        <v>49.813895781637719</v>
      </c>
      <c r="AA137" s="35">
        <f t="shared" si="51"/>
        <v>-4.7589507266926603</v>
      </c>
      <c r="AB137" s="35">
        <f t="shared" si="52"/>
        <v>-4.7589507266926603</v>
      </c>
      <c r="AC137" s="35">
        <f t="shared" si="53"/>
        <v>-4.7589507266926674</v>
      </c>
      <c r="AF137">
        <v>1.55</v>
      </c>
      <c r="AG137">
        <v>2.48</v>
      </c>
      <c r="AJ137" t="s">
        <v>315</v>
      </c>
    </row>
    <row r="138" spans="1:36" ht="15" x14ac:dyDescent="0.25">
      <c r="A138">
        <v>4</v>
      </c>
      <c r="B138">
        <v>4.03</v>
      </c>
      <c r="C138">
        <v>1.82</v>
      </c>
      <c r="D138" s="20">
        <f t="shared" si="41"/>
        <v>4.7589507266926567E-2</v>
      </c>
      <c r="E138" s="17">
        <f>IF(OR($A138="",$B138="",$C138=""),"",A138*'MPTO_working_3-way'!$I137)</f>
        <v>4.1903580290677063</v>
      </c>
      <c r="F138" s="21">
        <f>IF(OR($A138="",$B138="",$C138=""),"",B138*'MPTO_working_3-way'!$I137)</f>
        <v>4.2217857142857147</v>
      </c>
      <c r="G138" s="22">
        <f>IF(OR($A138="",$B138="",$C138=""),"",C138*'MPTO_working_3-way'!$I137)</f>
        <v>1.9066129032258063</v>
      </c>
      <c r="H138" s="17">
        <f>IF(OR($A138="",$B138="",$C138=""),"",'MPTO_working_3-way'!E137)</f>
        <v>4.2710068130204384</v>
      </c>
      <c r="I138" s="21">
        <f>IF(OR($A138="",$B138="",$C138=""),"",'MPTO_working_3-way'!F137)</f>
        <v>4.3052270125906134</v>
      </c>
      <c r="J138" s="22">
        <f>IF(OR($A138="",$B138="",$C138=""),"",'MPTO_working_3-way'!G137)</f>
        <v>1.8741072911476497</v>
      </c>
      <c r="K138" s="17">
        <f>IF(OR($A138="",$B138="",$C138=""),"",'OddsRatio_working_3-way'!H137)</f>
        <v>4.2413031391328762</v>
      </c>
      <c r="L138" s="21">
        <f>IF(OR($A138="",$B138="",$C138=""),"",'OddsRatio_working_3-way'!I137)</f>
        <v>4.2737161705242057</v>
      </c>
      <c r="M138" s="22">
        <f>IF(OR($A138="",$B138="",$C138=""),"",'OddsRatio_working_3-way'!J137)</f>
        <v>1.8859561913629865</v>
      </c>
      <c r="N138" s="23">
        <f t="shared" si="42"/>
        <v>23.864309280094748</v>
      </c>
      <c r="O138" s="24">
        <f t="shared" si="43"/>
        <v>23.686659335081632</v>
      </c>
      <c r="P138" s="24">
        <f t="shared" si="44"/>
        <v>52.44903138482362</v>
      </c>
      <c r="Q138" t="s">
        <v>276</v>
      </c>
      <c r="R138" t="s">
        <v>277</v>
      </c>
      <c r="S138" s="48" t="s">
        <v>494</v>
      </c>
      <c r="T138" s="35">
        <v>100</v>
      </c>
      <c r="U138" s="35">
        <f t="shared" si="45"/>
        <v>50.73891625615763</v>
      </c>
      <c r="V138" s="35">
        <f t="shared" si="46"/>
        <v>74.358974358974365</v>
      </c>
      <c r="W138" s="35">
        <f t="shared" si="47"/>
        <v>70.414201183431956</v>
      </c>
      <c r="X138" s="35">
        <f t="shared" si="48"/>
        <v>55.226824457593693</v>
      </c>
      <c r="Y138" s="35">
        <f t="shared" si="49"/>
        <v>78.846882560410421</v>
      </c>
      <c r="Z138" s="35">
        <f t="shared" si="50"/>
        <v>74.902109384868012</v>
      </c>
      <c r="AA138" s="35">
        <f t="shared" si="51"/>
        <v>-4.4879082014360634</v>
      </c>
      <c r="AB138" s="35">
        <f t="shared" si="52"/>
        <v>-4.4879082014360563</v>
      </c>
      <c r="AC138" s="35">
        <f t="shared" si="53"/>
        <v>-4.4879082014360563</v>
      </c>
      <c r="AF138">
        <v>1.63</v>
      </c>
      <c r="AG138">
        <v>2.2999999999999998</v>
      </c>
      <c r="AJ138" t="s">
        <v>315</v>
      </c>
    </row>
    <row r="139" spans="1:36" ht="15" x14ac:dyDescent="0.25">
      <c r="A139">
        <v>2.0299999999999998</v>
      </c>
      <c r="B139">
        <v>3.9</v>
      </c>
      <c r="C139">
        <v>3.38</v>
      </c>
      <c r="D139" s="20">
        <f t="shared" si="41"/>
        <v>4.4879082014360527E-2</v>
      </c>
      <c r="E139" s="17">
        <f>IF(OR($A139="",$B139="",$C139=""),"",A139*'MPTO_working_3-way'!$I138)</f>
        <v>2.1211045364891516</v>
      </c>
      <c r="F139" s="21">
        <f>IF(OR($A139="",$B139="",$C139=""),"",B139*'MPTO_working_3-way'!$I138)</f>
        <v>4.0750284198560056</v>
      </c>
      <c r="G139" s="22">
        <f>IF(OR($A139="",$B139="",$C139=""),"",C139*'MPTO_working_3-way'!$I138)</f>
        <v>3.5316912972085386</v>
      </c>
      <c r="H139" s="17">
        <f>IF(OR($A139="",$B139="",$C139=""),"",'MPTO_working_3-way'!E138)</f>
        <v>2.0935781558302424</v>
      </c>
      <c r="I139" s="21">
        <f>IF(OR($A139="",$B139="",$C139=""),"",'MPTO_working_3-way'!F138)</f>
        <v>4.1416345857198422</v>
      </c>
      <c r="J139" s="22">
        <f>IF(OR($A139="",$B139="",$C139=""),"",'MPTO_working_3-way'!G138)</f>
        <v>3.5600073791377942</v>
      </c>
      <c r="K139" s="17">
        <f>IF(OR($A139="",$B139="",$C139=""),"",'OddsRatio_working_3-way'!H138)</f>
        <v>2.1045271214330041</v>
      </c>
      <c r="L139" s="21">
        <f>IF(OR($A139="",$B139="",$C139=""),"",'OddsRatio_working_3-way'!I138)</f>
        <v>4.1098336428696234</v>
      </c>
      <c r="M139" s="22">
        <f>IF(OR($A139="",$B139="",$C139=""),"",'OddsRatio_working_3-way'!J138)</f>
        <v>3.5522083000102422</v>
      </c>
      <c r="N139" s="23">
        <f t="shared" si="42"/>
        <v>47.145248279709875</v>
      </c>
      <c r="O139" s="24">
        <f t="shared" si="43"/>
        <v>24.53970615584899</v>
      </c>
      <c r="P139" s="24">
        <f t="shared" si="44"/>
        <v>28.315045564441139</v>
      </c>
      <c r="Q139" t="s">
        <v>197</v>
      </c>
      <c r="R139" t="s">
        <v>191</v>
      </c>
      <c r="S139" s="48" t="s">
        <v>494</v>
      </c>
      <c r="T139" s="35">
        <v>100</v>
      </c>
      <c r="U139" s="35">
        <f t="shared" si="45"/>
        <v>23.664122137404579</v>
      </c>
      <c r="V139" s="35">
        <f t="shared" si="46"/>
        <v>82.142857142857139</v>
      </c>
      <c r="W139" s="35">
        <f t="shared" si="47"/>
        <v>88.839285714285722</v>
      </c>
      <c r="X139" s="35">
        <f t="shared" si="48"/>
        <v>29.017857142857139</v>
      </c>
      <c r="Y139" s="35">
        <f t="shared" si="49"/>
        <v>87.496592148309688</v>
      </c>
      <c r="Z139" s="35">
        <f t="shared" si="50"/>
        <v>94.193020719738271</v>
      </c>
      <c r="AA139" s="35">
        <f t="shared" si="51"/>
        <v>-5.3537350054525596</v>
      </c>
      <c r="AB139" s="35">
        <f t="shared" si="52"/>
        <v>-5.353735005452549</v>
      </c>
      <c r="AC139" s="35">
        <f t="shared" si="53"/>
        <v>-5.353735005452549</v>
      </c>
      <c r="AF139">
        <v>1.58</v>
      </c>
      <c r="AG139">
        <v>2.41</v>
      </c>
      <c r="AJ139" t="s">
        <v>315</v>
      </c>
    </row>
    <row r="140" spans="1:36" ht="15" x14ac:dyDescent="0.25">
      <c r="A140">
        <v>1.31</v>
      </c>
      <c r="B140">
        <v>5.6</v>
      </c>
      <c r="C140">
        <v>8.9600000000000009</v>
      </c>
      <c r="D140" s="20">
        <f t="shared" si="41"/>
        <v>5.3537350054525534E-2</v>
      </c>
      <c r="E140" s="17">
        <f>IF(OR($A140="",$B140="",$C140=""),"",A140*'MPTO_working_3-way'!$I139)</f>
        <v>1.3801339285714285</v>
      </c>
      <c r="F140" s="21">
        <f>IF(OR($A140="",$B140="",$C140=""),"",B140*'MPTO_working_3-way'!$I139)</f>
        <v>5.8998091603053426</v>
      </c>
      <c r="G140" s="22">
        <f>IF(OR($A140="",$B140="",$C140=""),"",C140*'MPTO_working_3-way'!$I139)</f>
        <v>9.43969465648855</v>
      </c>
      <c r="H140" s="17">
        <f>IF(OR($A140="",$B140="",$C140=""),"",'MPTO_working_3-way'!E139)</f>
        <v>1.3413582410214997</v>
      </c>
      <c r="I140" s="21">
        <f>IF(OR($A140="",$B140="",$C140=""),"",'MPTO_working_3-way'!F139)</f>
        <v>6.2217824581242471</v>
      </c>
      <c r="J140" s="22">
        <f>IF(OR($A140="",$B140="",$C140=""),"",'MPTO_working_3-way'!G139)</f>
        <v>10.665374363944752</v>
      </c>
      <c r="K140" s="17">
        <f>IF(OR($A140="",$B140="",$C140=""),"",'OddsRatio_working_3-way'!H139)</f>
        <v>1.3519580592393381</v>
      </c>
      <c r="L140" s="21">
        <f>IF(OR($A140="",$B140="",$C140=""),"",'OddsRatio_working_3-way'!I139)</f>
        <v>6.2226034596804993</v>
      </c>
      <c r="M140" s="22">
        <f>IF(OR($A140="",$B140="",$C140=""),"",'OddsRatio_working_3-way'!J139)</f>
        <v>10.037374682403648</v>
      </c>
      <c r="N140" s="23">
        <f t="shared" si="42"/>
        <v>72.456736212194727</v>
      </c>
      <c r="O140" s="24">
        <f t="shared" si="43"/>
        <v>16.949700792495555</v>
      </c>
      <c r="P140" s="24">
        <f t="shared" si="44"/>
        <v>10.593562995309719</v>
      </c>
      <c r="Q140" t="s">
        <v>192</v>
      </c>
      <c r="R140" t="s">
        <v>336</v>
      </c>
      <c r="S140" s="48" t="s">
        <v>494</v>
      </c>
      <c r="T140" s="35">
        <v>100</v>
      </c>
      <c r="U140" s="35">
        <f t="shared" si="45"/>
        <v>68.253968253968253</v>
      </c>
      <c r="V140" s="35">
        <f t="shared" si="46"/>
        <v>72.375690607734811</v>
      </c>
      <c r="W140" s="35">
        <f t="shared" si="47"/>
        <v>57.081545064377686</v>
      </c>
      <c r="X140" s="35">
        <f t="shared" si="48"/>
        <v>70.542764327887511</v>
      </c>
      <c r="Y140" s="35">
        <f t="shared" si="49"/>
        <v>74.664486681654068</v>
      </c>
      <c r="Z140" s="35">
        <f t="shared" si="50"/>
        <v>59.370341138296936</v>
      </c>
      <c r="AA140" s="35">
        <f t="shared" si="51"/>
        <v>-2.2887960739192579</v>
      </c>
      <c r="AB140" s="35">
        <f t="shared" si="52"/>
        <v>-2.2887960739192579</v>
      </c>
      <c r="AC140" s="35">
        <f t="shared" si="53"/>
        <v>-2.2887960739192508</v>
      </c>
      <c r="AF140">
        <v>1.53</v>
      </c>
      <c r="AG140">
        <v>2.5299999999999998</v>
      </c>
      <c r="AJ140" t="s">
        <v>315</v>
      </c>
    </row>
    <row r="141" spans="1:36" ht="15" x14ac:dyDescent="0.25">
      <c r="A141">
        <v>3.15</v>
      </c>
      <c r="B141">
        <v>3.62</v>
      </c>
      <c r="C141">
        <v>2.33</v>
      </c>
      <c r="D141" s="20">
        <f t="shared" si="41"/>
        <v>2.2887960739192525E-2</v>
      </c>
      <c r="E141" s="17">
        <f>IF(OR($A141="",$B141="",$C141=""),"",A141*'MPTO_working_3-way'!$I140)</f>
        <v>3.2220970763284562</v>
      </c>
      <c r="F141" s="21">
        <f>IF(OR($A141="",$B141="",$C141=""),"",B141*'MPTO_working_3-way'!$I140)</f>
        <v>3.7028544178758769</v>
      </c>
      <c r="G141" s="22">
        <f>IF(OR($A141="",$B141="",$C141=""),"",C141*'MPTO_working_3-way'!$I140)</f>
        <v>2.3833289485223186</v>
      </c>
      <c r="H141" s="17">
        <f>IF(OR($A141="",$B141="",$C141=""),"",'MPTO_working_3-way'!E140)</f>
        <v>3.2275660246787998</v>
      </c>
      <c r="I141" s="21">
        <f>IF(OR($A141="",$B141="",$C141=""),"",'MPTO_working_3-way'!F140)</f>
        <v>3.7228172863735778</v>
      </c>
      <c r="J141" s="22">
        <f>IF(OR($A141="",$B141="",$C141=""),"",'MPTO_working_3-way'!G140)</f>
        <v>2.3721684157770819</v>
      </c>
      <c r="K141" s="17">
        <f>IF(OR($A141="",$B141="",$C141=""),"",'OddsRatio_working_3-way'!H140)</f>
        <v>3.2260996433421218</v>
      </c>
      <c r="L141" s="21">
        <f>IF(OR($A141="",$B141="",$C141=""),"",'OddsRatio_working_3-way'!I140)</f>
        <v>3.7127353793285391</v>
      </c>
      <c r="M141" s="22">
        <f>IF(OR($A141="",$B141="",$C141=""),"",'OddsRatio_working_3-way'!J140)</f>
        <v>2.3770755933232661</v>
      </c>
      <c r="N141" s="23">
        <f t="shared" si="42"/>
        <v>31.035688134495594</v>
      </c>
      <c r="O141" s="24">
        <f t="shared" si="43"/>
        <v>27.006192713718534</v>
      </c>
      <c r="P141" s="24">
        <f t="shared" si="44"/>
        <v>41.95811915178588</v>
      </c>
      <c r="Q141" t="s">
        <v>285</v>
      </c>
      <c r="R141" t="s">
        <v>182</v>
      </c>
      <c r="S141" s="48" t="s">
        <v>494</v>
      </c>
      <c r="T141" s="35">
        <v>100</v>
      </c>
      <c r="U141" s="35">
        <f t="shared" si="45"/>
        <v>48.186528497409334</v>
      </c>
      <c r="V141" s="35">
        <f t="shared" si="46"/>
        <v>71.83098591549296</v>
      </c>
      <c r="W141" s="35">
        <f t="shared" si="47"/>
        <v>77.628635346756155</v>
      </c>
      <c r="X141" s="35">
        <f t="shared" si="48"/>
        <v>50.540378737750892</v>
      </c>
      <c r="Y141" s="35">
        <f t="shared" si="49"/>
        <v>74.184836155834532</v>
      </c>
      <c r="Z141" s="35">
        <f t="shared" si="50"/>
        <v>79.982485587097727</v>
      </c>
      <c r="AA141" s="35">
        <f t="shared" si="51"/>
        <v>-2.3538502403415578</v>
      </c>
      <c r="AB141" s="35">
        <f t="shared" si="52"/>
        <v>-2.353850240341572</v>
      </c>
      <c r="AC141" s="35">
        <f t="shared" si="53"/>
        <v>-2.353850240341572</v>
      </c>
      <c r="AF141">
        <v>1.72</v>
      </c>
      <c r="AG141">
        <v>2.23</v>
      </c>
      <c r="AJ141" t="s">
        <v>178</v>
      </c>
    </row>
    <row r="142" spans="1:36" ht="15" x14ac:dyDescent="0.25">
      <c r="A142">
        <v>1.93</v>
      </c>
      <c r="B142">
        <v>3.55</v>
      </c>
      <c r="C142">
        <v>4.47</v>
      </c>
      <c r="D142" s="20">
        <f t="shared" si="41"/>
        <v>2.3538502403415817E-2</v>
      </c>
      <c r="E142" s="17">
        <f>IF(OR($A142="",$B142="",$C142=""),"",A142*'MPTO_working_3-way'!$I141)</f>
        <v>1.9754293096385924</v>
      </c>
      <c r="F142" s="21">
        <f>IF(OR($A142="",$B142="",$C142=""),"",B142*'MPTO_working_3-way'!$I141)</f>
        <v>3.6335616835321258</v>
      </c>
      <c r="G142" s="22">
        <f>IF(OR($A142="",$B142="",$C142=""),"",C142*'MPTO_working_3-way'!$I141)</f>
        <v>4.5752171057432687</v>
      </c>
      <c r="H142" s="17">
        <f>IF(OR($A142="",$B142="",$C142=""),"",'MPTO_working_3-way'!E141)</f>
        <v>1.9596755694113241</v>
      </c>
      <c r="I142" s="21">
        <f>IF(OR($A142="",$B142="",$C142=""),"",'MPTO_working_3-way'!F141)</f>
        <v>3.6517144696200243</v>
      </c>
      <c r="J142" s="22">
        <f>IF(OR($A142="",$B142="",$C142=""),"",'MPTO_working_3-way'!G141)</f>
        <v>4.6324717568994664</v>
      </c>
      <c r="K142" s="17">
        <f>IF(OR($A142="",$B142="",$C142=""),"",'OddsRatio_working_3-way'!H141)</f>
        <v>1.9658497128615506</v>
      </c>
      <c r="L142" s="21">
        <f>IF(OR($A142="",$B142="",$C142=""),"",'OddsRatio_working_3-way'!I141)</f>
        <v>3.6482975997816727</v>
      </c>
      <c r="M142" s="22">
        <f>IF(OR($A142="",$B142="",$C142=""),"",'OddsRatio_working_3-way'!J141)</f>
        <v>4.6037618318597655</v>
      </c>
      <c r="N142" s="23">
        <f t="shared" si="42"/>
        <v>50.621907608678306</v>
      </c>
      <c r="O142" s="24">
        <f t="shared" si="43"/>
        <v>27.521206108380042</v>
      </c>
      <c r="P142" s="24">
        <f t="shared" si="44"/>
        <v>21.856886282941641</v>
      </c>
      <c r="Q142" t="s">
        <v>284</v>
      </c>
      <c r="R142" t="s">
        <v>200</v>
      </c>
      <c r="S142" s="48" t="s">
        <v>494</v>
      </c>
      <c r="T142" s="35">
        <v>100</v>
      </c>
      <c r="U142" s="35">
        <f t="shared" si="45"/>
        <v>72.602739726027394</v>
      </c>
      <c r="V142" s="35">
        <f t="shared" si="46"/>
        <v>72.602739726027394</v>
      </c>
      <c r="W142" s="35">
        <f t="shared" si="47"/>
        <v>51.92307692307692</v>
      </c>
      <c r="X142" s="35">
        <f t="shared" si="48"/>
        <v>75.474183350895672</v>
      </c>
      <c r="Y142" s="35">
        <f t="shared" si="49"/>
        <v>75.474183350895672</v>
      </c>
      <c r="Z142" s="35">
        <f t="shared" si="50"/>
        <v>54.794520547945204</v>
      </c>
      <c r="AA142" s="35">
        <f t="shared" si="51"/>
        <v>-2.8714436248682773</v>
      </c>
      <c r="AB142" s="35">
        <f t="shared" si="52"/>
        <v>-2.8714436248682773</v>
      </c>
      <c r="AC142" s="35">
        <f t="shared" si="53"/>
        <v>-2.8714436248682844</v>
      </c>
      <c r="AF142">
        <v>2.06</v>
      </c>
      <c r="AG142">
        <v>1.85</v>
      </c>
      <c r="AJ142" t="s">
        <v>178</v>
      </c>
    </row>
    <row r="143" spans="1:36" ht="15" x14ac:dyDescent="0.25">
      <c r="A143">
        <v>3.65</v>
      </c>
      <c r="B143">
        <v>3.65</v>
      </c>
      <c r="C143">
        <v>2.08</v>
      </c>
      <c r="D143" s="20">
        <f t="shared" si="41"/>
        <v>2.8714436248682862E-2</v>
      </c>
      <c r="E143" s="17">
        <f>IF(OR($A143="",$B143="",$C143=""),"",A143*'MPTO_working_3-way'!$I142)</f>
        <v>3.7548076923076925</v>
      </c>
      <c r="F143" s="21">
        <f>IF(OR($A143="",$B143="",$C143=""),"",B143*'MPTO_working_3-way'!$I142)</f>
        <v>3.7548076923076925</v>
      </c>
      <c r="G143" s="22">
        <f>IF(OR($A143="",$B143="",$C143=""),"",C143*'MPTO_working_3-way'!$I142)</f>
        <v>2.1397260273972605</v>
      </c>
      <c r="H143" s="17">
        <f>IF(OR($A143="",$B143="",$C143=""),"",'MPTO_working_3-way'!E142)</f>
        <v>3.7821321819993359</v>
      </c>
      <c r="I143" s="21">
        <f>IF(OR($A143="",$B143="",$C143=""),"",'MPTO_working_3-way'!F142)</f>
        <v>3.7821321819993359</v>
      </c>
      <c r="J143" s="22">
        <f>IF(OR($A143="",$B143="",$C143=""),"",'MPTO_working_3-way'!G142)</f>
        <v>2.1222512113306005</v>
      </c>
      <c r="K143" s="17">
        <f>IF(OR($A143="",$B143="",$C143=""),"",'OddsRatio_working_3-way'!H142)</f>
        <v>3.7709926039966337</v>
      </c>
      <c r="L143" s="21">
        <f>IF(OR($A143="",$B143="",$C143=""),"",'OddsRatio_working_3-way'!I142)</f>
        <v>3.7709926039966337</v>
      </c>
      <c r="M143" s="22">
        <f>IF(OR($A143="",$B143="",$C143=""),"",'OddsRatio_working_3-way'!J142)</f>
        <v>2.1293101933269303</v>
      </c>
      <c r="N143" s="23">
        <f t="shared" si="42"/>
        <v>26.632522407170296</v>
      </c>
      <c r="O143" s="24">
        <f t="shared" si="43"/>
        <v>26.632522407170296</v>
      </c>
      <c r="P143" s="24">
        <f t="shared" si="44"/>
        <v>46.734955185659402</v>
      </c>
      <c r="Q143" t="s">
        <v>366</v>
      </c>
      <c r="R143" t="s">
        <v>205</v>
      </c>
      <c r="S143" s="48" t="s">
        <v>494</v>
      </c>
      <c r="T143" s="35">
        <v>100</v>
      </c>
      <c r="U143" s="35">
        <f t="shared" si="45"/>
        <v>50.495049504950494</v>
      </c>
      <c r="V143" s="35">
        <f t="shared" si="46"/>
        <v>72.826086956521735</v>
      </c>
      <c r="W143" s="35">
        <f t="shared" si="47"/>
        <v>73.753280839895012</v>
      </c>
      <c r="X143" s="35">
        <f t="shared" si="48"/>
        <v>53.420632203583239</v>
      </c>
      <c r="Y143" s="35">
        <f t="shared" si="49"/>
        <v>75.751669655154501</v>
      </c>
      <c r="Z143" s="35">
        <f t="shared" si="50"/>
        <v>76.678863538527764</v>
      </c>
      <c r="AA143" s="35">
        <f t="shared" si="51"/>
        <v>-2.9255826986327449</v>
      </c>
      <c r="AB143" s="35">
        <f t="shared" si="52"/>
        <v>-2.9255826986327662</v>
      </c>
      <c r="AC143" s="35">
        <f t="shared" si="53"/>
        <v>-2.925582698632752</v>
      </c>
      <c r="AF143">
        <v>1.78</v>
      </c>
      <c r="AG143">
        <v>2.12</v>
      </c>
      <c r="AJ143" t="s">
        <v>179</v>
      </c>
    </row>
    <row r="144" spans="1:36" ht="15" x14ac:dyDescent="0.25">
      <c r="A144">
        <v>2.02</v>
      </c>
      <c r="B144">
        <v>3.68</v>
      </c>
      <c r="C144">
        <v>3.81</v>
      </c>
      <c r="D144" s="20">
        <f t="shared" si="41"/>
        <v>2.9255826986327449E-2</v>
      </c>
      <c r="E144" s="17">
        <f>IF(OR($A144="",$B144="",$C144=""),"",A144*'MPTO_working_3-way'!$I143)</f>
        <v>2.0790967705123813</v>
      </c>
      <c r="F144" s="21">
        <f>IF(OR($A144="",$B144="",$C144=""),"",B144*'MPTO_working_3-way'!$I143)</f>
        <v>3.7876614433096853</v>
      </c>
      <c r="G144" s="22">
        <f>IF(OR($A144="",$B144="",$C144=""),"",C144*'MPTO_working_3-way'!$I143)</f>
        <v>3.9214647008179075</v>
      </c>
      <c r="H144" s="17">
        <f>IF(OR($A144="",$B144="",$C144=""),"",'MPTO_working_3-way'!E143)</f>
        <v>2.0605914330121666</v>
      </c>
      <c r="I144" s="21">
        <f>IF(OR($A144="",$B144="",$C144=""),"",'MPTO_working_3-way'!F143)</f>
        <v>3.8169805448477665</v>
      </c>
      <c r="J144" s="22">
        <f>IF(OR($A144="",$B144="",$C144=""),"",'MPTO_working_3-way'!G143)</f>
        <v>3.957022787028595</v>
      </c>
      <c r="K144" s="17">
        <f>IF(OR($A144="",$B144="",$C144=""),"",'OddsRatio_working_3-way'!H143)</f>
        <v>2.0679276025064284</v>
      </c>
      <c r="L144" s="21">
        <f>IF(OR($A144="",$B144="",$C144=""),"",'OddsRatio_working_3-way'!I143)</f>
        <v>3.8059274261933611</v>
      </c>
      <c r="M144" s="22">
        <f>IF(OR($A144="",$B144="",$C144=""),"",'OddsRatio_working_3-way'!J143)</f>
        <v>3.9420358461206515</v>
      </c>
      <c r="N144" s="23">
        <f t="shared" si="42"/>
        <v>48.097809307527122</v>
      </c>
      <c r="O144" s="24">
        <f t="shared" si="43"/>
        <v>26.401514891631734</v>
      </c>
      <c r="P144" s="24">
        <f t="shared" si="44"/>
        <v>25.500675800841151</v>
      </c>
      <c r="Q144" t="s">
        <v>209</v>
      </c>
      <c r="R144" t="s">
        <v>287</v>
      </c>
      <c r="S144" s="48" t="s">
        <v>494</v>
      </c>
      <c r="T144" s="35">
        <v>100</v>
      </c>
      <c r="U144" s="35">
        <f t="shared" si="45"/>
        <v>39.759036144578317</v>
      </c>
      <c r="V144" s="35">
        <f t="shared" si="46"/>
        <v>75.308641975308646</v>
      </c>
      <c r="W144" s="35">
        <f t="shared" si="47"/>
        <v>81.884057971014499</v>
      </c>
      <c r="X144" s="35">
        <f t="shared" si="48"/>
        <v>42.807300053676869</v>
      </c>
      <c r="Y144" s="35">
        <f t="shared" si="49"/>
        <v>78.356905884407198</v>
      </c>
      <c r="Z144" s="35">
        <f t="shared" si="50"/>
        <v>84.932321880113051</v>
      </c>
      <c r="AA144" s="35">
        <f t="shared" si="51"/>
        <v>-3.0482639090985515</v>
      </c>
      <c r="AB144" s="35">
        <f t="shared" si="52"/>
        <v>-3.0482639090985515</v>
      </c>
      <c r="AC144" s="35">
        <f t="shared" si="53"/>
        <v>-3.0482639090985515</v>
      </c>
      <c r="AF144">
        <v>1.71</v>
      </c>
      <c r="AG144">
        <v>2.23</v>
      </c>
      <c r="AJ144" t="s">
        <v>179</v>
      </c>
    </row>
    <row r="145" spans="1:38" ht="15" x14ac:dyDescent="0.25">
      <c r="A145">
        <v>1.66</v>
      </c>
      <c r="B145">
        <v>4.05</v>
      </c>
      <c r="C145">
        <v>5.52</v>
      </c>
      <c r="D145" s="20">
        <f t="shared" si="41"/>
        <v>3.0482639090985586E-2</v>
      </c>
      <c r="E145" s="17">
        <f>IF(OR($A145="",$B145="",$C145=""),"",A145*'MPTO_working_3-way'!$I144)</f>
        <v>1.710601180891036</v>
      </c>
      <c r="F145" s="21">
        <f>IF(OR($A145="",$B145="",$C145=""),"",B145*'MPTO_working_3-way'!$I144)</f>
        <v>4.1734546883184915</v>
      </c>
      <c r="G145" s="22">
        <f>IF(OR($A145="",$B145="",$C145=""),"",C145*'MPTO_working_3-way'!$I144)</f>
        <v>5.6882641677822399</v>
      </c>
      <c r="H145" s="17">
        <f>IF(OR($A145="",$B145="",$C145=""),"",'MPTO_working_3-way'!E144)</f>
        <v>1.6884796887199189</v>
      </c>
      <c r="I145" s="21">
        <f>IF(OR($A145="",$B145="",$C145=""),"",'MPTO_working_3-way'!F144)</f>
        <v>4.2238166562714827</v>
      </c>
      <c r="J145" s="22">
        <f>IF(OR($A145="",$B145="",$C145=""),"",'MPTO_working_3-way'!G144)</f>
        <v>5.8480031264182344</v>
      </c>
      <c r="K145" s="17">
        <f>IF(OR($A145="",$B145="",$C145=""),"",'OddsRatio_working_3-way'!H144)</f>
        <v>1.6962555882110877</v>
      </c>
      <c r="L145" s="21">
        <f>IF(OR($A145="",$B145="",$C145=""),"",'OddsRatio_working_3-way'!I144)</f>
        <v>4.2175447637027546</v>
      </c>
      <c r="M145" s="22">
        <f>IF(OR($A145="",$B145="",$C145=""),"",'OddsRatio_working_3-way'!J144)</f>
        <v>5.7682958465365415</v>
      </c>
      <c r="N145" s="23">
        <f t="shared" si="42"/>
        <v>58.458979870404946</v>
      </c>
      <c r="O145" s="24">
        <f t="shared" si="43"/>
        <v>23.960964588857333</v>
      </c>
      <c r="P145" s="24">
        <f t="shared" si="44"/>
        <v>17.580055540737717</v>
      </c>
      <c r="Q145" t="s">
        <v>180</v>
      </c>
      <c r="R145" t="s">
        <v>176</v>
      </c>
      <c r="S145" s="48" t="s">
        <v>494</v>
      </c>
      <c r="T145" s="35">
        <v>100</v>
      </c>
      <c r="U145" s="35">
        <f t="shared" si="45"/>
        <v>62.962962962962962</v>
      </c>
      <c r="V145" s="35">
        <f t="shared" si="46"/>
        <v>69.418960244648318</v>
      </c>
      <c r="W145" s="35">
        <f t="shared" si="47"/>
        <v>65.397923875432525</v>
      </c>
      <c r="X145" s="35">
        <f t="shared" si="48"/>
        <v>65.183115879919157</v>
      </c>
      <c r="Y145" s="35">
        <f t="shared" si="49"/>
        <v>71.639113161604513</v>
      </c>
      <c r="Z145" s="35">
        <f t="shared" si="50"/>
        <v>67.61807679238872</v>
      </c>
      <c r="AA145" s="35">
        <f t="shared" si="51"/>
        <v>-2.2201529169561951</v>
      </c>
      <c r="AB145" s="35">
        <f t="shared" si="52"/>
        <v>-2.2201529169561951</v>
      </c>
      <c r="AC145" s="35">
        <f t="shared" si="53"/>
        <v>-2.2201529169561951</v>
      </c>
      <c r="AF145">
        <v>1.75</v>
      </c>
      <c r="AG145">
        <v>2.17</v>
      </c>
      <c r="AJ145" t="s">
        <v>179</v>
      </c>
    </row>
    <row r="146" spans="1:38" ht="15" x14ac:dyDescent="0.25">
      <c r="A146">
        <v>2.7</v>
      </c>
      <c r="B146">
        <v>3.27</v>
      </c>
      <c r="C146">
        <v>2.89</v>
      </c>
      <c r="D146" s="20">
        <f t="shared" si="41"/>
        <v>2.2201529169561862E-2</v>
      </c>
      <c r="E146" s="17">
        <f>IF(OR($A146="",$B146="",$C146=""),"",A146*'MPTO_working_3-way'!$I145)</f>
        <v>2.7599441287578172</v>
      </c>
      <c r="F146" s="21">
        <f>IF(OR($A146="",$B146="",$C146=""),"",B146*'MPTO_working_3-way'!$I145)</f>
        <v>3.3425990003844674</v>
      </c>
      <c r="G146" s="22">
        <f>IF(OR($A146="",$B146="",$C146=""),"",C146*'MPTO_working_3-way'!$I145)</f>
        <v>2.954162419300034</v>
      </c>
      <c r="H146" s="17">
        <f>IF(OR($A146="",$B146="",$C146=""),"",'MPTO_working_3-way'!E145)</f>
        <v>2.7550496843373677</v>
      </c>
      <c r="I146" s="21">
        <f>IF(OR($A146="",$B146="",$C146=""),"",'MPTO_working_3-way'!F145)</f>
        <v>3.3510953918811901</v>
      </c>
      <c r="J146" s="22">
        <f>IF(OR($A146="",$B146="",$C146=""),"",'MPTO_working_3-way'!G145)</f>
        <v>2.9531606438299245</v>
      </c>
      <c r="K146" s="17">
        <f>IF(OR($A146="",$B146="",$C146=""),"",'OddsRatio_working_3-way'!H145)</f>
        <v>2.7574325717247055</v>
      </c>
      <c r="L146" s="21">
        <f>IF(OR($A146="",$B146="",$C146=""),"",'OddsRatio_working_3-way'!I145)</f>
        <v>3.3466893751853424</v>
      </c>
      <c r="M146" s="22">
        <f>IF(OR($A146="",$B146="",$C146=""),"",'OddsRatio_working_3-way'!J145)</f>
        <v>2.9538515062115844</v>
      </c>
      <c r="N146" s="23">
        <f t="shared" si="42"/>
        <v>36.23261752222772</v>
      </c>
      <c r="O146" s="24">
        <f t="shared" si="43"/>
        <v>29.91684015596784</v>
      </c>
      <c r="P146" s="24">
        <f t="shared" si="44"/>
        <v>33.850542321804447</v>
      </c>
      <c r="Q146" t="s">
        <v>102</v>
      </c>
      <c r="R146" t="s">
        <v>62</v>
      </c>
      <c r="S146" s="48" t="s">
        <v>494</v>
      </c>
      <c r="T146" s="35">
        <v>100</v>
      </c>
      <c r="U146" s="35">
        <f t="shared" si="45"/>
        <v>56.331877729257641</v>
      </c>
      <c r="V146" s="35">
        <f t="shared" si="46"/>
        <v>69.696969696969703</v>
      </c>
      <c r="W146" s="35">
        <f t="shared" si="47"/>
        <v>71.751412429378533</v>
      </c>
      <c r="X146" s="35">
        <f t="shared" si="48"/>
        <v>58.551617873651772</v>
      </c>
      <c r="Y146" s="35">
        <f t="shared" si="49"/>
        <v>71.916709841363826</v>
      </c>
      <c r="Z146" s="35">
        <f t="shared" si="50"/>
        <v>73.97115257377267</v>
      </c>
      <c r="AA146" s="35">
        <f t="shared" si="51"/>
        <v>-2.2197401443941303</v>
      </c>
      <c r="AB146" s="35">
        <f t="shared" si="52"/>
        <v>-2.2197401443941231</v>
      </c>
      <c r="AC146" s="35">
        <f t="shared" si="53"/>
        <v>-2.2197401443941374</v>
      </c>
      <c r="AF146">
        <v>2.17</v>
      </c>
      <c r="AG146">
        <v>1.76</v>
      </c>
      <c r="AJ146" t="s">
        <v>319</v>
      </c>
    </row>
    <row r="147" spans="1:38" ht="15" x14ac:dyDescent="0.25">
      <c r="A147">
        <v>2.29</v>
      </c>
      <c r="B147">
        <v>3.3</v>
      </c>
      <c r="C147">
        <v>3.54</v>
      </c>
      <c r="D147" s="20">
        <f t="shared" si="41"/>
        <v>2.2197401443941445E-2</v>
      </c>
      <c r="E147" s="17">
        <f>IF(OR($A147="",$B147="",$C147=""),"",A147*'MPTO_working_3-way'!$I146)</f>
        <v>2.3408320493066261</v>
      </c>
      <c r="F147" s="21">
        <f>IF(OR($A147="",$B147="",$C147=""),"",B147*'MPTO_working_3-way'!$I146)</f>
        <v>3.3732514247650065</v>
      </c>
      <c r="G147" s="22">
        <f>IF(OR($A147="",$B147="",$C147=""),"",C147*'MPTO_working_3-way'!$I146)</f>
        <v>3.6185788011115529</v>
      </c>
      <c r="H147" s="17">
        <f>IF(OR($A147="",$B147="",$C147=""),"",'MPTO_working_3-way'!E146)</f>
        <v>2.3294705879279634</v>
      </c>
      <c r="I147" s="21">
        <f>IF(OR($A147="",$B147="",$C147=""),"",'MPTO_working_3-way'!F146)</f>
        <v>3.382593258529258</v>
      </c>
      <c r="J147" s="22">
        <f>IF(OR($A147="",$B147="",$C147=""),"",'MPTO_working_3-way'!G146)</f>
        <v>3.6352169978230928</v>
      </c>
      <c r="K147" s="17">
        <f>IF(OR($A147="",$B147="",$C147=""),"",'OddsRatio_working_3-way'!H146)</f>
        <v>2.334368671856923</v>
      </c>
      <c r="L147" s="21">
        <f>IF(OR($A147="",$B147="",$C147=""),"",'OddsRatio_working_3-way'!I146)</f>
        <v>3.3791069343185463</v>
      </c>
      <c r="M147" s="22">
        <f>IF(OR($A147="",$B147="",$C147=""),"",'OddsRatio_working_3-way'!J146)</f>
        <v>3.6273615709430898</v>
      </c>
      <c r="N147" s="23">
        <f t="shared" si="42"/>
        <v>42.71985255397577</v>
      </c>
      <c r="O147" s="24">
        <f t="shared" si="43"/>
        <v>29.644988590486221</v>
      </c>
      <c r="P147" s="24">
        <f t="shared" si="44"/>
        <v>27.635158855537995</v>
      </c>
      <c r="Q147" t="s">
        <v>38</v>
      </c>
      <c r="R147" t="s">
        <v>100</v>
      </c>
      <c r="S147" s="48" t="s">
        <v>494</v>
      </c>
      <c r="T147" s="35">
        <v>100</v>
      </c>
      <c r="U147" s="35">
        <f t="shared" si="45"/>
        <v>71.014492753623188</v>
      </c>
      <c r="V147" s="35">
        <f t="shared" si="46"/>
        <v>72.752043596730246</v>
      </c>
      <c r="W147" s="35">
        <f t="shared" si="47"/>
        <v>53.917050691244242</v>
      </c>
      <c r="X147" s="35">
        <f t="shared" si="48"/>
        <v>73.330905712025512</v>
      </c>
      <c r="Y147" s="35">
        <f t="shared" si="49"/>
        <v>75.06845655513257</v>
      </c>
      <c r="Z147" s="35">
        <f t="shared" si="50"/>
        <v>56.233463649646566</v>
      </c>
      <c r="AA147" s="35">
        <f t="shared" si="51"/>
        <v>-2.3164129584023243</v>
      </c>
      <c r="AB147" s="35">
        <f t="shared" si="52"/>
        <v>-2.3164129584023243</v>
      </c>
      <c r="AC147" s="35">
        <f t="shared" si="53"/>
        <v>-2.3164129584023243</v>
      </c>
      <c r="AD147" s="36"/>
      <c r="AE147" s="36"/>
      <c r="AF147">
        <v>2.12</v>
      </c>
      <c r="AG147">
        <v>1.79</v>
      </c>
      <c r="AI147" s="36"/>
      <c r="AJ147" t="s">
        <v>319</v>
      </c>
      <c r="AK147" s="35"/>
      <c r="AL147" s="35"/>
    </row>
    <row r="148" spans="1:38" ht="15" x14ac:dyDescent="0.25">
      <c r="A148">
        <v>3.45</v>
      </c>
      <c r="B148">
        <v>3.67</v>
      </c>
      <c r="C148">
        <v>2.17</v>
      </c>
      <c r="D148" s="20">
        <f t="shared" si="41"/>
        <v>2.3164129584023252E-2</v>
      </c>
      <c r="E148" s="17">
        <f>IF(OR($A148="",$B148="",$C148=""),"",A148*'MPTO_working_3-way'!$I147)</f>
        <v>3.5299162470648806</v>
      </c>
      <c r="F148" s="21">
        <f>IF(OR($A148="",$B148="",$C148=""),"",B148*'MPTO_working_3-way'!$I147)</f>
        <v>3.7550123555733652</v>
      </c>
      <c r="G148" s="22">
        <f>IF(OR($A148="",$B148="",$C148=""),"",C148*'MPTO_working_3-way'!$I147)</f>
        <v>2.2202661611973302</v>
      </c>
      <c r="H148" s="17">
        <f>IF(OR($A148="",$B148="",$C148=""),"",'MPTO_working_3-way'!E147)</f>
        <v>3.5444188851079041</v>
      </c>
      <c r="I148" s="21">
        <f>IF(OR($A148="",$B148="",$C148=""),"",'MPTO_working_3-way'!F147)</f>
        <v>3.7770314467887287</v>
      </c>
      <c r="J148" s="22">
        <f>IF(OR($A148="",$B148="",$C148=""),"",'MPTO_working_3-way'!G147)</f>
        <v>2.2069787837679899</v>
      </c>
      <c r="K148" s="17">
        <f>IF(OR($A148="",$B148="",$C148=""),"",'OddsRatio_working_3-way'!H147)</f>
        <v>3.539025528939781</v>
      </c>
      <c r="L148" s="21">
        <f>IF(OR($A148="",$B148="",$C148=""),"",'OddsRatio_working_3-way'!I147)</f>
        <v>3.767019658069068</v>
      </c>
      <c r="M148" s="22">
        <f>IF(OR($A148="",$B148="",$C148=""),"",'OddsRatio_working_3-way'!J147)</f>
        <v>2.2125142321875688</v>
      </c>
      <c r="N148" s="23">
        <f t="shared" si="42"/>
        <v>28.329284039855008</v>
      </c>
      <c r="O148" s="24">
        <f t="shared" si="43"/>
        <v>26.631070827656618</v>
      </c>
      <c r="P148" s="24">
        <f t="shared" si="44"/>
        <v>45.039645132488381</v>
      </c>
      <c r="Q148" t="s">
        <v>189</v>
      </c>
      <c r="R148" t="s">
        <v>247</v>
      </c>
      <c r="S148" s="48" t="s">
        <v>494</v>
      </c>
      <c r="T148" s="35">
        <v>100</v>
      </c>
      <c r="U148" s="35">
        <f t="shared" si="45"/>
        <v>51.690821256038639</v>
      </c>
      <c r="V148" s="35">
        <f t="shared" si="46"/>
        <v>71.671388101982998</v>
      </c>
      <c r="W148" s="35">
        <f t="shared" si="47"/>
        <v>74.293059125964007</v>
      </c>
      <c r="X148" s="35">
        <f t="shared" si="48"/>
        <v>54.035552772052988</v>
      </c>
      <c r="Y148" s="35">
        <f t="shared" si="49"/>
        <v>74.016119617997347</v>
      </c>
      <c r="Z148" s="35">
        <f t="shared" si="50"/>
        <v>76.637790641978356</v>
      </c>
      <c r="AA148" s="35">
        <f t="shared" si="51"/>
        <v>-2.3447315160143489</v>
      </c>
      <c r="AB148" s="35">
        <f t="shared" si="52"/>
        <v>-2.3447315160143489</v>
      </c>
      <c r="AC148" s="35">
        <f t="shared" si="53"/>
        <v>-2.3447315160143489</v>
      </c>
      <c r="AD148" s="36"/>
      <c r="AE148" s="36"/>
      <c r="AF148">
        <v>2.0499999999999998</v>
      </c>
      <c r="AG148">
        <v>1.87</v>
      </c>
      <c r="AI148" s="36"/>
      <c r="AJ148" t="s">
        <v>317</v>
      </c>
      <c r="AK148" s="35"/>
      <c r="AL148" s="35"/>
    </row>
    <row r="149" spans="1:38" ht="15" x14ac:dyDescent="0.25">
      <c r="A149">
        <v>2.0699999999999998</v>
      </c>
      <c r="B149">
        <v>3.53</v>
      </c>
      <c r="C149">
        <v>3.89</v>
      </c>
      <c r="D149" s="20">
        <f t="shared" si="41"/>
        <v>2.3447315160143312E-2</v>
      </c>
      <c r="E149" s="17">
        <f>IF(OR($A149="",$B149="",$C149=""),"",A149*'MPTO_working_3-way'!$I148)</f>
        <v>2.1185359423814965</v>
      </c>
      <c r="F149" s="21">
        <f>IF(OR($A149="",$B149="",$C149=""),"",B149*'MPTO_working_3-way'!$I148)</f>
        <v>3.6127690225153057</v>
      </c>
      <c r="G149" s="22">
        <f>IF(OR($A149="",$B149="",$C149=""),"",C149*'MPTO_working_3-way'!$I148)</f>
        <v>3.9812100559729577</v>
      </c>
      <c r="H149" s="17">
        <f>IF(OR($A149="",$B149="",$C149=""),"",'MPTO_working_3-way'!E148)</f>
        <v>2.1040405299771003</v>
      </c>
      <c r="I149" s="21">
        <f>IF(OR($A149="",$B149="",$C149=""),"",'MPTO_working_3-way'!F148)</f>
        <v>3.6301547877881615</v>
      </c>
      <c r="J149" s="22">
        <f>IF(OR($A149="",$B149="",$C149=""),"",'MPTO_working_3-way'!G148)</f>
        <v>4.011977566122769</v>
      </c>
      <c r="K149" s="17">
        <f>IF(OR($A149="",$B149="",$C149=""),"",'OddsRatio_working_3-way'!H148)</f>
        <v>2.109913615683042</v>
      </c>
      <c r="L149" s="21">
        <f>IF(OR($A149="",$B149="",$C149=""),"",'OddsRatio_working_3-way'!I148)</f>
        <v>3.6243751847458863</v>
      </c>
      <c r="M149" s="22">
        <f>IF(OR($A149="",$B149="",$C149=""),"",'OddsRatio_working_3-way'!J148)</f>
        <v>3.9978040647887787</v>
      </c>
      <c r="N149" s="23">
        <f t="shared" si="42"/>
        <v>47.202408984191052</v>
      </c>
      <c r="O149" s="24">
        <f t="shared" si="43"/>
        <v>27.679599602627615</v>
      </c>
      <c r="P149" s="24">
        <f t="shared" si="44"/>
        <v>25.11799141318135</v>
      </c>
      <c r="Q149" t="s">
        <v>292</v>
      </c>
      <c r="R149" t="s">
        <v>293</v>
      </c>
      <c r="S149" s="48" t="s">
        <v>494</v>
      </c>
      <c r="T149" s="35">
        <v>100</v>
      </c>
      <c r="U149" s="35">
        <f t="shared" si="45"/>
        <v>62.406015037593981</v>
      </c>
      <c r="V149" s="35">
        <f t="shared" si="46"/>
        <v>69.230769230769241</v>
      </c>
      <c r="W149" s="35">
        <f t="shared" si="47"/>
        <v>66.21621621621621</v>
      </c>
      <c r="X149" s="35">
        <f t="shared" si="48"/>
        <v>64.553014553014549</v>
      </c>
      <c r="Y149" s="35">
        <f t="shared" si="49"/>
        <v>71.377768746189801</v>
      </c>
      <c r="Z149" s="35">
        <f t="shared" si="50"/>
        <v>68.363215731636785</v>
      </c>
      <c r="AA149" s="35">
        <f t="shared" si="51"/>
        <v>-2.1469995154205677</v>
      </c>
      <c r="AB149" s="35">
        <f t="shared" si="52"/>
        <v>-2.1469995154205606</v>
      </c>
      <c r="AC149" s="35">
        <f t="shared" si="53"/>
        <v>-2.1469995154205748</v>
      </c>
      <c r="AD149" s="36"/>
      <c r="AE149" s="36"/>
      <c r="AF149">
        <v>2.0699999999999998</v>
      </c>
      <c r="AG149">
        <v>1.85</v>
      </c>
      <c r="AI149" s="36"/>
      <c r="AJ149" t="s">
        <v>317</v>
      </c>
      <c r="AK149" s="35"/>
      <c r="AL149" s="35"/>
    </row>
    <row r="150" spans="1:38" ht="15" x14ac:dyDescent="0.25">
      <c r="A150">
        <v>2.66</v>
      </c>
      <c r="B150">
        <v>3.25</v>
      </c>
      <c r="C150">
        <v>2.96</v>
      </c>
      <c r="D150" s="20">
        <f t="shared" si="41"/>
        <v>2.1469995154205668E-2</v>
      </c>
      <c r="E150" s="17">
        <f>IF(OR($A150="",$B150="",$C150=""),"",A150*'MPTO_working_3-way'!$I149)</f>
        <v>2.7171101871101873</v>
      </c>
      <c r="F150" s="21">
        <f>IF(OR($A150="",$B150="",$C150=""),"",B150*'MPTO_working_3-way'!$I149)</f>
        <v>3.3197774842511683</v>
      </c>
      <c r="G150" s="22">
        <f>IF(OR($A150="",$B150="",$C150=""),"",C150*'MPTO_working_3-way'!$I149)</f>
        <v>3.0235511856564488</v>
      </c>
      <c r="H150" s="17">
        <f>IF(OR($A150="",$B150="",$C150=""),"",'MPTO_working_3-way'!E149)</f>
        <v>2.7116203824715832</v>
      </c>
      <c r="I150" s="21">
        <f>IF(OR($A150="",$B150="",$C150=""),"",'MPTO_working_3-way'!F149)</f>
        <v>3.3273923559038461</v>
      </c>
      <c r="J150" s="22">
        <f>IF(OR($A150="",$B150="",$C150=""),"",'MPTO_working_3-way'!G149)</f>
        <v>3.0240608849111306</v>
      </c>
      <c r="K150" s="17">
        <f>IF(OR($A150="",$B150="",$C150=""),"",'OddsRatio_working_3-way'!H149)</f>
        <v>2.7142307966791663</v>
      </c>
      <c r="L150" s="21">
        <f>IF(OR($A150="",$B150="",$C150=""),"",'OddsRatio_working_3-way'!I149)</f>
        <v>3.3235055979085075</v>
      </c>
      <c r="M150" s="22">
        <f>IF(OR($A150="",$B150="",$C150=""),"",'OddsRatio_working_3-way'!J149)</f>
        <v>3.0240315430669664</v>
      </c>
      <c r="N150" s="23">
        <f t="shared" si="42"/>
        <v>36.803807395958465</v>
      </c>
      <c r="O150" s="24">
        <f t="shared" si="43"/>
        <v>30.122500822538317</v>
      </c>
      <c r="P150" s="24">
        <f t="shared" si="44"/>
        <v>33.073691781503214</v>
      </c>
      <c r="Q150" t="s">
        <v>297</v>
      </c>
      <c r="R150" t="s">
        <v>300</v>
      </c>
      <c r="S150" s="48" t="s">
        <v>494</v>
      </c>
      <c r="T150" s="35">
        <v>100</v>
      </c>
      <c r="U150" s="35">
        <f t="shared" si="45"/>
        <v>64.912280701754383</v>
      </c>
      <c r="V150" s="35">
        <f t="shared" si="46"/>
        <v>69.418960244648318</v>
      </c>
      <c r="W150" s="35">
        <f t="shared" si="47"/>
        <v>63.369963369963365</v>
      </c>
      <c r="X150" s="35">
        <f t="shared" si="48"/>
        <v>67.211076385388296</v>
      </c>
      <c r="Y150" s="35">
        <f t="shared" si="49"/>
        <v>71.717755928282244</v>
      </c>
      <c r="Z150" s="35">
        <f t="shared" si="50"/>
        <v>65.668759053597299</v>
      </c>
      <c r="AA150" s="35">
        <f t="shared" si="51"/>
        <v>-2.2987956836339123</v>
      </c>
      <c r="AB150" s="35">
        <f t="shared" si="52"/>
        <v>-2.2987956836339265</v>
      </c>
      <c r="AC150" s="35">
        <f t="shared" si="53"/>
        <v>-2.2987956836339336</v>
      </c>
      <c r="AD150" s="36"/>
      <c r="AE150" s="36"/>
      <c r="AF150">
        <v>2.4700000000000002</v>
      </c>
      <c r="AG150">
        <v>1.6</v>
      </c>
      <c r="AI150" s="36"/>
      <c r="AJ150" t="s">
        <v>317</v>
      </c>
      <c r="AK150" s="35"/>
      <c r="AL150" s="35"/>
    </row>
    <row r="151" spans="1:38" ht="15" x14ac:dyDescent="0.25">
      <c r="A151">
        <v>2.85</v>
      </c>
      <c r="B151">
        <v>3.27</v>
      </c>
      <c r="C151">
        <v>2.73</v>
      </c>
      <c r="D151" s="20">
        <f t="shared" si="41"/>
        <v>2.2987956836339141E-2</v>
      </c>
      <c r="E151" s="17">
        <f>IF(OR($A151="",$B151="",$C151=""),"",A151*'MPTO_working_3-way'!$I150)</f>
        <v>2.9155156769835666</v>
      </c>
      <c r="F151" s="21">
        <f>IF(OR($A151="",$B151="",$C151=""),"",B151*'MPTO_working_3-way'!$I150)</f>
        <v>3.3451706188548291</v>
      </c>
      <c r="G151" s="22">
        <f>IF(OR($A151="",$B151="",$C151=""),"",C151*'MPTO_working_3-way'!$I150)</f>
        <v>2.7927571221632057</v>
      </c>
      <c r="H151" s="17">
        <f>IF(OR($A151="",$B151="",$C151=""),"",'MPTO_working_3-way'!E150)</f>
        <v>2.9136294690479829</v>
      </c>
      <c r="I151" s="21">
        <f>IF(OR($A151="",$B151="",$C151=""),"",'MPTO_working_3-way'!F150)</f>
        <v>3.3540417992378924</v>
      </c>
      <c r="J151" s="22">
        <f>IF(OR($A151="",$B151="",$C151=""),"",'MPTO_working_3-way'!G150)</f>
        <v>2.7883291714819745</v>
      </c>
      <c r="K151" s="17">
        <f>IF(OR($A151="",$B151="",$C151=""),"",'OddsRatio_working_3-way'!H150)</f>
        <v>2.9147251494635005</v>
      </c>
      <c r="L151" s="21">
        <f>IF(OR($A151="",$B151="",$C151=""),"",'OddsRatio_working_3-way'!I150)</f>
        <v>3.3494195077200795</v>
      </c>
      <c r="M151" s="22">
        <f>IF(OR($A151="",$B151="",$C151=""),"",'OddsRatio_working_3-way'!J150)</f>
        <v>2.7905267613901921</v>
      </c>
      <c r="N151" s="23">
        <f t="shared" si="42"/>
        <v>34.299249628272072</v>
      </c>
      <c r="O151" s="24">
        <f t="shared" si="43"/>
        <v>29.893841419136209</v>
      </c>
      <c r="P151" s="24">
        <f t="shared" si="44"/>
        <v>35.806908952591726</v>
      </c>
      <c r="Q151" t="s">
        <v>250</v>
      </c>
      <c r="R151" t="s">
        <v>290</v>
      </c>
      <c r="S151" s="48" t="s">
        <v>494</v>
      </c>
      <c r="T151" s="35">
        <v>100</v>
      </c>
      <c r="U151" s="35">
        <f t="shared" si="45"/>
        <v>73.333333333333329</v>
      </c>
      <c r="V151" s="35">
        <f t="shared" si="46"/>
        <v>72.752043596730246</v>
      </c>
      <c r="W151" s="35">
        <f t="shared" si="47"/>
        <v>51.690821256038639</v>
      </c>
      <c r="X151" s="35">
        <f t="shared" si="48"/>
        <v>75.557135147231108</v>
      </c>
      <c r="Y151" s="35">
        <f t="shared" si="49"/>
        <v>74.975845410628025</v>
      </c>
      <c r="Z151" s="35">
        <f t="shared" si="50"/>
        <v>53.914623069936418</v>
      </c>
      <c r="AA151" s="35">
        <f t="shared" si="51"/>
        <v>-2.2238018138977793</v>
      </c>
      <c r="AB151" s="35">
        <f t="shared" si="52"/>
        <v>-2.2238018138977793</v>
      </c>
      <c r="AC151" s="35">
        <f t="shared" si="53"/>
        <v>-2.2238018138977793</v>
      </c>
      <c r="AD151" s="36"/>
      <c r="AE151" s="36"/>
      <c r="AF151">
        <v>2.35</v>
      </c>
      <c r="AG151">
        <v>1.66</v>
      </c>
      <c r="AI151" s="36"/>
      <c r="AJ151" t="s">
        <v>317</v>
      </c>
      <c r="AK151" s="35"/>
      <c r="AL151" s="35"/>
    </row>
    <row r="152" spans="1:38" ht="15" x14ac:dyDescent="0.25">
      <c r="A152">
        <v>3.75</v>
      </c>
      <c r="B152">
        <v>3.67</v>
      </c>
      <c r="C152">
        <v>2.0699999999999998</v>
      </c>
      <c r="D152" s="20">
        <f t="shared" si="41"/>
        <v>2.2238018138977633E-2</v>
      </c>
      <c r="E152" s="17">
        <f>IF(OR($A152="",$B152="",$C152=""),"",A152*'MPTO_working_3-way'!$I151)</f>
        <v>3.833392568021166</v>
      </c>
      <c r="F152" s="21">
        <f>IF(OR($A152="",$B152="",$C152=""),"",B152*'MPTO_working_3-way'!$I151)</f>
        <v>3.7516135265700479</v>
      </c>
      <c r="G152" s="22">
        <f>IF(OR($A152="",$B152="",$C152=""),"",C152*'MPTO_working_3-way'!$I151)</f>
        <v>2.1160326975476837</v>
      </c>
      <c r="H152" s="17">
        <f>IF(OR($A152="",$B152="",$C152=""),"",'MPTO_working_3-way'!E151)</f>
        <v>3.8572211935862755</v>
      </c>
      <c r="I152" s="21">
        <f>IF(OR($A152="",$B152="",$C152=""),"",'MPTO_working_3-way'!F151)</f>
        <v>3.7726326174545521</v>
      </c>
      <c r="J152" s="22">
        <f>IF(OR($A152="",$B152="",$C152=""),"",'MPTO_working_3-way'!G151)</f>
        <v>2.1022575283228759</v>
      </c>
      <c r="K152" s="17">
        <f>IF(OR($A152="",$B152="",$C152=""),"",'OddsRatio_working_3-way'!H151)</f>
        <v>3.8472077235169118</v>
      </c>
      <c r="L152" s="21">
        <f>IF(OR($A152="",$B152="",$C152=""),"",'OddsRatio_working_3-way'!I151)</f>
        <v>3.7643798624691467</v>
      </c>
      <c r="M152" s="22">
        <f>IF(OR($A152="",$B152="",$C152=""),"",'OddsRatio_working_3-way'!J151)</f>
        <v>2.1078226415138519</v>
      </c>
      <c r="N152" s="23">
        <f t="shared" si="42"/>
        <v>26.086553418561291</v>
      </c>
      <c r="O152" s="24">
        <f t="shared" si="43"/>
        <v>26.655197634769713</v>
      </c>
      <c r="P152" s="24">
        <f t="shared" si="44"/>
        <v>47.258248946669006</v>
      </c>
      <c r="Q152" t="s">
        <v>249</v>
      </c>
      <c r="R152" t="s">
        <v>301</v>
      </c>
      <c r="S152" s="48" t="s">
        <v>494</v>
      </c>
      <c r="T152" s="35">
        <v>100</v>
      </c>
      <c r="U152" s="35">
        <f t="shared" si="45"/>
        <v>44.134078212290497</v>
      </c>
      <c r="V152" s="35">
        <f t="shared" si="46"/>
        <v>73.958333333333343</v>
      </c>
      <c r="W152" s="35">
        <f t="shared" si="47"/>
        <v>79.38144329896906</v>
      </c>
      <c r="X152" s="35">
        <f t="shared" si="48"/>
        <v>46.660223367697597</v>
      </c>
      <c r="Y152" s="35">
        <f t="shared" si="49"/>
        <v>76.484478488740422</v>
      </c>
      <c r="Z152" s="35">
        <f t="shared" si="50"/>
        <v>81.907588454376153</v>
      </c>
      <c r="AA152" s="35">
        <f t="shared" si="51"/>
        <v>-2.5261451554071002</v>
      </c>
      <c r="AB152" s="35">
        <f t="shared" si="52"/>
        <v>-2.5261451554070788</v>
      </c>
      <c r="AC152" s="35">
        <f t="shared" si="53"/>
        <v>-2.5261451554070931</v>
      </c>
      <c r="AD152" s="36"/>
      <c r="AE152" s="36"/>
      <c r="AF152">
        <v>1.88</v>
      </c>
      <c r="AG152">
        <v>2.0299999999999998</v>
      </c>
      <c r="AI152" s="36"/>
      <c r="AJ152" t="s">
        <v>317</v>
      </c>
      <c r="AK152" s="35"/>
      <c r="AL152" s="35"/>
    </row>
    <row r="153" spans="1:38" ht="15" x14ac:dyDescent="0.25">
      <c r="A153">
        <v>1.79</v>
      </c>
      <c r="B153">
        <v>3.84</v>
      </c>
      <c r="C153">
        <v>4.8499999999999996</v>
      </c>
      <c r="D153" s="20">
        <f t="shared" si="41"/>
        <v>2.526145155407078E-2</v>
      </c>
      <c r="E153" s="17">
        <f>IF(OR($A153="",$B153="",$C153=""),"",A153*'MPTO_working_3-way'!$I152)</f>
        <v>1.8352179982817867</v>
      </c>
      <c r="F153" s="21">
        <f>IF(OR($A153="",$B153="",$C153=""),"",B153*'MPTO_working_3-way'!$I152)</f>
        <v>3.9370039739676317</v>
      </c>
      <c r="G153" s="22">
        <f>IF(OR($A153="",$B153="",$C153=""),"",C153*'MPTO_working_3-way'!$I152)</f>
        <v>4.9725180400372428</v>
      </c>
      <c r="H153" s="17">
        <f>IF(OR($A153="",$B153="",$C153=""),"",'MPTO_working_3-way'!E152)</f>
        <v>1.8173929572054153</v>
      </c>
      <c r="I153" s="21">
        <f>IF(OR($A153="",$B153="",$C153=""),"",'MPTO_working_3-way'!F152)</f>
        <v>3.9683140785228042</v>
      </c>
      <c r="J153" s="22">
        <f>IF(OR($A153="",$B153="",$C153=""),"",'MPTO_working_3-way'!G152)</f>
        <v>5.0565043334583821</v>
      </c>
      <c r="K153" s="17">
        <f>IF(OR($A153="",$B153="",$C153=""),"",'OddsRatio_working_3-way'!H152)</f>
        <v>1.8240041415448356</v>
      </c>
      <c r="L153" s="21">
        <f>IF(OR($A153="",$B153="",$C153=""),"",'OddsRatio_working_3-way'!I152)</f>
        <v>3.9622427366928243</v>
      </c>
      <c r="M153" s="22">
        <f>IF(OR($A153="",$B153="",$C153=""),"",'OddsRatio_working_3-way'!J152)</f>
        <v>5.0157163860096379</v>
      </c>
      <c r="N153" s="23">
        <f t="shared" si="42"/>
        <v>54.489439452764998</v>
      </c>
      <c r="O153" s="24">
        <f t="shared" si="43"/>
        <v>25.40002516157535</v>
      </c>
      <c r="P153" s="24">
        <f t="shared" si="44"/>
        <v>20.110535385659663</v>
      </c>
      <c r="Q153" t="s">
        <v>246</v>
      </c>
      <c r="R153" t="s">
        <v>245</v>
      </c>
      <c r="S153" s="48" t="s">
        <v>494</v>
      </c>
      <c r="T153" s="35">
        <v>100</v>
      </c>
      <c r="U153" s="35">
        <f t="shared" si="45"/>
        <v>81.583793738489874</v>
      </c>
      <c r="V153" s="35">
        <f t="shared" si="46"/>
        <v>74.093264248704671</v>
      </c>
      <c r="W153" s="35">
        <f t="shared" si="47"/>
        <v>38.271604938271601</v>
      </c>
      <c r="X153" s="35">
        <f t="shared" si="48"/>
        <v>87.635130813023736</v>
      </c>
      <c r="Y153" s="35">
        <f t="shared" si="49"/>
        <v>80.144601323238518</v>
      </c>
      <c r="Z153" s="35">
        <f t="shared" si="50"/>
        <v>44.32294201280547</v>
      </c>
      <c r="AA153" s="35">
        <f t="shared" si="51"/>
        <v>-6.0513370745338619</v>
      </c>
      <c r="AB153" s="35">
        <f t="shared" si="52"/>
        <v>-6.0513370745338477</v>
      </c>
      <c r="AC153" s="35">
        <f t="shared" si="53"/>
        <v>-6.051337074533869</v>
      </c>
      <c r="AD153" s="36"/>
      <c r="AE153" s="36"/>
      <c r="AF153">
        <v>1.9</v>
      </c>
      <c r="AG153">
        <v>2.0099999999999998</v>
      </c>
      <c r="AI153" s="36"/>
      <c r="AJ153" t="s">
        <v>317</v>
      </c>
      <c r="AK153" s="35"/>
      <c r="AL153" s="35"/>
    </row>
    <row r="154" spans="1:38" s="35" customFormat="1" ht="15" x14ac:dyDescent="0.25">
      <c r="A154">
        <v>5.43</v>
      </c>
      <c r="B154">
        <v>3.86</v>
      </c>
      <c r="C154">
        <v>1.62</v>
      </c>
      <c r="D154" s="20">
        <f t="shared" si="41"/>
        <v>6.051337074533869E-2</v>
      </c>
      <c r="E154" s="17">
        <f>IF(OR($A154="",$B154="",$C154=""),"",A154*'MPTO_working_3-way'!$I153)</f>
        <v>5.7585876031471885</v>
      </c>
      <c r="F154" s="21">
        <f>IF(OR($A154="",$B154="",$C154=""),"",B154*'MPTO_working_3-way'!$I153)</f>
        <v>4.0935816110770071</v>
      </c>
      <c r="G154" s="22">
        <f>IF(OR($A154="",$B154="",$C154=""),"",C154*'MPTO_working_3-way'!$I153)</f>
        <v>1.7180316606074488</v>
      </c>
      <c r="H154" s="17">
        <f>IF(OR($A154="",$B154="",$C154=""),"",'MPTO_working_3-way'!E153)</f>
        <v>6.0978978832288249</v>
      </c>
      <c r="I154" s="21">
        <f>IF(OR($A154="",$B154="",$C154=""),"",'MPTO_working_3-way'!F153)</f>
        <v>4.1859178085163986</v>
      </c>
      <c r="J154" s="22">
        <f>IF(OR($A154="",$B154="",$C154=""),"",'MPTO_working_3-way'!G153)</f>
        <v>1.6747253696838436</v>
      </c>
      <c r="K154" s="17">
        <f>IF(OR($A154="",$B154="",$C154=""),"",'OddsRatio_working_3-way'!H153)</f>
        <v>5.9250381617374792</v>
      </c>
      <c r="L154" s="21">
        <f>IF(OR($A154="",$B154="",$C154=""),"",'OddsRatio_working_3-way'!I153)</f>
        <v>4.1795957432436097</v>
      </c>
      <c r="M154" s="22">
        <f>IF(OR($A154="",$B154="",$C154=""),"",'OddsRatio_working_3-way'!J153)</f>
        <v>1.6892829932905726</v>
      </c>
      <c r="N154" s="23">
        <f t="shared" si="42"/>
        <v>17.365369234870702</v>
      </c>
      <c r="O154" s="24">
        <f t="shared" si="43"/>
        <v>24.428485737136761</v>
      </c>
      <c r="P154" s="24">
        <f t="shared" si="44"/>
        <v>58.206145027992527</v>
      </c>
      <c r="Q154" t="s">
        <v>463</v>
      </c>
      <c r="R154" t="s">
        <v>476</v>
      </c>
      <c r="S154" s="48" t="s">
        <v>494</v>
      </c>
      <c r="T154" s="35">
        <v>100</v>
      </c>
      <c r="U154" s="35">
        <f t="shared" si="45"/>
        <v>35.483870967741936</v>
      </c>
      <c r="V154" s="35">
        <f t="shared" si="46"/>
        <v>75.786924939467312</v>
      </c>
      <c r="W154" s="35">
        <f t="shared" si="47"/>
        <v>82.425307557117748</v>
      </c>
      <c r="X154" s="35">
        <f t="shared" si="48"/>
        <v>41.787767503414933</v>
      </c>
      <c r="Y154" s="35">
        <f t="shared" si="49"/>
        <v>82.090821475140302</v>
      </c>
      <c r="Z154" s="35">
        <f t="shared" si="50"/>
        <v>88.729204092790752</v>
      </c>
      <c r="AA154" s="35">
        <f t="shared" si="51"/>
        <v>-6.3038965356729975</v>
      </c>
      <c r="AB154" s="35">
        <f t="shared" si="52"/>
        <v>-6.3038965356729904</v>
      </c>
      <c r="AC154" s="35">
        <f t="shared" si="53"/>
        <v>-6.3038965356730046</v>
      </c>
      <c r="AD154" s="36"/>
      <c r="AE154" s="36"/>
      <c r="AF154">
        <v>2.14</v>
      </c>
      <c r="AG154">
        <v>1.69</v>
      </c>
      <c r="AH154" s="36"/>
      <c r="AI154" s="36"/>
      <c r="AJ154" t="s">
        <v>480</v>
      </c>
    </row>
    <row r="155" spans="1:38" ht="15" x14ac:dyDescent="0.25">
      <c r="A155">
        <v>1.55</v>
      </c>
      <c r="B155">
        <v>4.13</v>
      </c>
      <c r="C155">
        <v>5.69</v>
      </c>
      <c r="D155" s="20">
        <f t="shared" si="41"/>
        <v>6.3038965356730037E-2</v>
      </c>
      <c r="E155" s="17">
        <f>IF(OR($A155="",$B155="",$C155=""),"",A155*'MPTO_working_3-way'!$I154)</f>
        <v>1.6477103963029316</v>
      </c>
      <c r="F155" s="21">
        <f>IF(OR($A155="",$B155="",$C155=""),"",B155*'MPTO_working_3-way'!$I154)</f>
        <v>4.3903509269232952</v>
      </c>
      <c r="G155" s="22">
        <f>IF(OR($A155="",$B155="",$C155=""),"",C155*'MPTO_working_3-way'!$I154)</f>
        <v>6.0486917128797941</v>
      </c>
      <c r="H155" s="17">
        <f>IF(OR($A155="",$B155="",$C155=""),"",'MPTO_working_3-way'!E154)</f>
        <v>1.6021833224625892</v>
      </c>
      <c r="I155" s="21">
        <f>IF(OR($A155="",$B155="",$C155=""),"",'MPTO_working_3-way'!F154)</f>
        <v>4.5224770288136478</v>
      </c>
      <c r="J155" s="22">
        <f>IF(OR($A155="",$B155="",$C155=""),"",'MPTO_working_3-way'!G154)</f>
        <v>6.4627064107731478</v>
      </c>
      <c r="K155" s="17">
        <f>IF(OR($A155="",$B155="",$C155=""),"",'OddsRatio_working_3-way'!H154)</f>
        <v>1.6167792399768259</v>
      </c>
      <c r="L155" s="21">
        <f>IF(OR($A155="",$B155="",$C155=""),"",'OddsRatio_working_3-way'!I154)</f>
        <v>4.5100345838681184</v>
      </c>
      <c r="M155" s="22">
        <f>IF(OR($A155="",$B155="",$C155=""),"",'OddsRatio_working_3-way'!J154)</f>
        <v>6.2594447918023892</v>
      </c>
      <c r="N155" s="23">
        <f t="shared" si="42"/>
        <v>60.690276777021083</v>
      </c>
      <c r="O155" s="24">
        <f t="shared" si="43"/>
        <v>22.777222519220981</v>
      </c>
      <c r="P155" s="24">
        <f t="shared" si="44"/>
        <v>16.53250070375794</v>
      </c>
      <c r="Q155" t="s">
        <v>464</v>
      </c>
      <c r="R155" t="s">
        <v>470</v>
      </c>
      <c r="S155" s="48" t="s">
        <v>494</v>
      </c>
      <c r="T155" s="35">
        <v>100</v>
      </c>
      <c r="U155" s="35">
        <f t="shared" si="45"/>
        <v>60</v>
      </c>
      <c r="V155" s="35">
        <f t="shared" si="46"/>
        <v>65.397923875432525</v>
      </c>
      <c r="W155" s="35">
        <f t="shared" si="47"/>
        <v>69.230769230769241</v>
      </c>
      <c r="X155" s="35">
        <f t="shared" si="48"/>
        <v>65.371306893798248</v>
      </c>
      <c r="Y155" s="35">
        <f t="shared" si="49"/>
        <v>70.769230769230774</v>
      </c>
      <c r="Z155" s="35">
        <f t="shared" si="50"/>
        <v>74.602076124567475</v>
      </c>
      <c r="AA155" s="35">
        <f t="shared" si="51"/>
        <v>-5.3713068937982484</v>
      </c>
      <c r="AB155" s="35">
        <f t="shared" si="52"/>
        <v>-5.3713068937982484</v>
      </c>
      <c r="AC155" s="35">
        <f t="shared" si="53"/>
        <v>-5.3713068937982342</v>
      </c>
      <c r="AD155" s="36"/>
      <c r="AE155" s="36"/>
      <c r="AF155">
        <v>2.14</v>
      </c>
      <c r="AG155">
        <v>1.7</v>
      </c>
      <c r="AI155" s="36"/>
      <c r="AJ155" t="s">
        <v>480</v>
      </c>
      <c r="AK155" s="35"/>
      <c r="AL155" s="35"/>
    </row>
    <row r="156" spans="1:38" ht="15" x14ac:dyDescent="0.25">
      <c r="A156">
        <v>2.5</v>
      </c>
      <c r="B156">
        <v>2.89</v>
      </c>
      <c r="C156">
        <v>3.25</v>
      </c>
      <c r="D156" s="20">
        <f t="shared" si="41"/>
        <v>5.3713068937982555E-2</v>
      </c>
      <c r="E156" s="17">
        <f>IF(OR($A156="",$B156="",$C156=""),"",A156*'MPTO_working_3-way'!$I155)</f>
        <v>2.6342826723449564</v>
      </c>
      <c r="F156" s="21">
        <f>IF(OR($A156="",$B156="",$C156=""),"",B156*'MPTO_working_3-way'!$I155)</f>
        <v>3.0452307692307699</v>
      </c>
      <c r="G156" s="22">
        <f>IF(OR($A156="",$B156="",$C156=""),"",C156*'MPTO_working_3-way'!$I155)</f>
        <v>3.4245674740484433</v>
      </c>
      <c r="H156" s="17">
        <f>IF(OR($A156="",$B156="",$C156=""),"",'MPTO_working_3-way'!E155)</f>
        <v>2.6171457762504065</v>
      </c>
      <c r="I156" s="21">
        <f>IF(OR($A156="",$B156="",$C156=""),"",'MPTO_working_3-way'!F155)</f>
        <v>3.0476988805364775</v>
      </c>
      <c r="J156" s="22">
        <f>IF(OR($A156="",$B156="",$C156=""),"",'MPTO_working_3-way'!G155)</f>
        <v>3.450799093748087</v>
      </c>
      <c r="K156" s="17">
        <f>IF(OR($A156="",$B156="",$C156=""),"",'OddsRatio_working_3-way'!H155)</f>
        <v>2.624998258055729</v>
      </c>
      <c r="L156" s="21">
        <f>IF(OR($A156="",$B156="",$C156=""),"",'OddsRatio_working_3-way'!I155)</f>
        <v>3.0474978051502197</v>
      </c>
      <c r="M156" s="22">
        <f>IF(OR($A156="",$B156="",$C156=""),"",'OddsRatio_working_3-way'!J155)</f>
        <v>3.4374973870835941</v>
      </c>
      <c r="N156" s="23">
        <f t="shared" si="42"/>
        <v>37.96099828230777</v>
      </c>
      <c r="O156" s="24">
        <f t="shared" si="43"/>
        <v>32.838233808224707</v>
      </c>
      <c r="P156" s="24">
        <f t="shared" si="44"/>
        <v>29.200767909467512</v>
      </c>
      <c r="Q156" t="s">
        <v>471</v>
      </c>
      <c r="R156" t="s">
        <v>462</v>
      </c>
      <c r="S156" s="48" t="s">
        <v>494</v>
      </c>
      <c r="T156" s="35">
        <v>100</v>
      </c>
      <c r="U156" s="35">
        <f t="shared" si="45"/>
        <v>56.140350877192972</v>
      </c>
      <c r="V156" s="35">
        <f t="shared" si="46"/>
        <v>69.6048632218845</v>
      </c>
      <c r="W156" s="35">
        <f t="shared" si="47"/>
        <v>68.652037617554868</v>
      </c>
      <c r="X156" s="35">
        <f t="shared" si="48"/>
        <v>61.743099160560647</v>
      </c>
      <c r="Y156" s="35">
        <f t="shared" si="49"/>
        <v>75.207611505252174</v>
      </c>
      <c r="Z156" s="35">
        <f t="shared" si="50"/>
        <v>74.254785900922514</v>
      </c>
      <c r="AA156" s="35">
        <f t="shared" si="51"/>
        <v>-5.6027482833676743</v>
      </c>
      <c r="AB156" s="35">
        <f t="shared" si="52"/>
        <v>-5.6027482833676743</v>
      </c>
      <c r="AC156" s="35">
        <f t="shared" si="53"/>
        <v>-5.6027482833676459</v>
      </c>
      <c r="AD156" s="36"/>
      <c r="AE156" s="36"/>
      <c r="AF156">
        <v>2.5499999999999998</v>
      </c>
      <c r="AG156">
        <v>1.51</v>
      </c>
      <c r="AI156" s="36"/>
      <c r="AJ156" t="s">
        <v>480</v>
      </c>
      <c r="AK156" s="35"/>
      <c r="AL156" s="35"/>
    </row>
    <row r="157" spans="1:38" ht="15" x14ac:dyDescent="0.25">
      <c r="A157">
        <v>2.2799999999999998</v>
      </c>
      <c r="B157">
        <v>3.29</v>
      </c>
      <c r="C157">
        <v>3.19</v>
      </c>
      <c r="D157" s="20">
        <f t="shared" si="41"/>
        <v>5.6027482833676645E-2</v>
      </c>
      <c r="E157" s="17">
        <f>IF(OR($A157="",$B157="",$C157=""),"",A157*'MPTO_working_3-way'!$I156)</f>
        <v>2.4077426608607824</v>
      </c>
      <c r="F157" s="21">
        <f>IF(OR($A157="",$B157="",$C157=""),"",B157*'MPTO_working_3-way'!$I156)</f>
        <v>3.4743304185227961</v>
      </c>
      <c r="G157" s="22">
        <f>IF(OR($A157="",$B157="",$C157=""),"",C157*'MPTO_working_3-way'!$I156)</f>
        <v>3.3687276702394287</v>
      </c>
      <c r="H157" s="17">
        <f>IF(OR($A157="",$B157="",$C157=""),"",'MPTO_working_3-way'!E156)</f>
        <v>2.3814022186639687</v>
      </c>
      <c r="I157" s="21">
        <f>IF(OR($A157="",$B157="",$C157=""),"",'MPTO_working_3-way'!F156)</f>
        <v>3.5053828989486173</v>
      </c>
      <c r="J157" s="22">
        <f>IF(OR($A157="",$B157="",$C157=""),"",'MPTO_working_3-way'!G156)</f>
        <v>3.3920865770558786</v>
      </c>
      <c r="K157" s="17">
        <f>IF(OR($A157="",$B157="",$C157=""),"",'OddsRatio_working_3-way'!H156)</f>
        <v>2.3925904842632262</v>
      </c>
      <c r="L157" s="21">
        <f>IF(OR($A157="",$B157="",$C157=""),"",'OddsRatio_working_3-way'!I156)</f>
        <v>3.4914314132521782</v>
      </c>
      <c r="M157" s="22">
        <f>IF(OR($A157="",$B157="",$C157=""),"",'OddsRatio_working_3-way'!J156)</f>
        <v>3.3826352816691143</v>
      </c>
      <c r="N157" s="23">
        <f t="shared" si="42"/>
        <v>41.532677734027189</v>
      </c>
      <c r="O157" s="24">
        <f t="shared" si="43"/>
        <v>28.782524387106985</v>
      </c>
      <c r="P157" s="24">
        <f t="shared" si="44"/>
        <v>29.684797878865826</v>
      </c>
      <c r="Q157" t="s">
        <v>472</v>
      </c>
      <c r="R157" t="s">
        <v>474</v>
      </c>
      <c r="S157" s="48" t="s">
        <v>494</v>
      </c>
      <c r="T157" s="35">
        <v>100</v>
      </c>
      <c r="U157" s="35">
        <f t="shared" si="45"/>
        <v>26.470588235294116</v>
      </c>
      <c r="V157" s="35">
        <f t="shared" si="46"/>
        <v>81.583793738489874</v>
      </c>
      <c r="W157" s="35">
        <f t="shared" si="47"/>
        <v>89.495798319327733</v>
      </c>
      <c r="X157" s="35">
        <f t="shared" si="48"/>
        <v>28.920407942182397</v>
      </c>
      <c r="Y157" s="35">
        <f t="shared" si="49"/>
        <v>84.033613445378137</v>
      </c>
      <c r="Z157" s="35">
        <f t="shared" si="50"/>
        <v>91.945618026215996</v>
      </c>
      <c r="AA157" s="35">
        <f t="shared" si="51"/>
        <v>-2.449819706888281</v>
      </c>
      <c r="AB157" s="35">
        <f t="shared" si="52"/>
        <v>-2.4498197068882632</v>
      </c>
      <c r="AC157" s="35">
        <f t="shared" si="53"/>
        <v>-2.4498197068882632</v>
      </c>
      <c r="AD157" s="36"/>
      <c r="AE157" s="36"/>
      <c r="AF157">
        <v>2.2599999999999998</v>
      </c>
      <c r="AG157">
        <v>1.63</v>
      </c>
      <c r="AI157" s="36"/>
      <c r="AJ157" t="s">
        <v>480</v>
      </c>
      <c r="AK157" s="35"/>
      <c r="AL157" s="35"/>
    </row>
    <row r="158" spans="1:38" ht="15" x14ac:dyDescent="0.25">
      <c r="A158">
        <v>1.36</v>
      </c>
      <c r="B158">
        <v>5.43</v>
      </c>
      <c r="C158">
        <v>9.52</v>
      </c>
      <c r="D158" s="20">
        <f t="shared" si="41"/>
        <v>2.4498197068882677E-2</v>
      </c>
      <c r="E158" s="17">
        <f>IF(OR($A158="",$B158="",$C158=""),"",A158*'MPTO_working_3-way'!$I157)</f>
        <v>1.3933175480136806</v>
      </c>
      <c r="F158" s="21">
        <f>IF(OR($A158="",$B158="",$C158=""),"",B158*'MPTO_working_3-way'!$I157)</f>
        <v>5.5630252100840325</v>
      </c>
      <c r="G158" s="22">
        <f>IF(OR($A158="",$B158="",$C158=""),"",C158*'MPTO_working_3-way'!$I157)</f>
        <v>9.7532228360957625</v>
      </c>
      <c r="H158" s="17">
        <f>IF(OR($A158="",$B158="",$C158=""),"",'MPTO_working_3-way'!E157)</f>
        <v>1.3752735811910934</v>
      </c>
      <c r="I158" s="21">
        <f>IF(OR($A158="",$B158="",$C158=""),"",'MPTO_working_3-way'!F157)</f>
        <v>5.6819474162440988</v>
      </c>
      <c r="J158" s="22">
        <f>IF(OR($A158="",$B158="",$C158=""),"",'MPTO_working_3-way'!G157)</f>
        <v>10.322479299235864</v>
      </c>
      <c r="K158" s="17">
        <f>IF(OR($A158="",$B158="",$C158=""),"",'OddsRatio_working_3-way'!H157)</f>
        <v>1.3807713142228009</v>
      </c>
      <c r="L158" s="21">
        <f>IF(OR($A158="",$B158="",$C158=""),"",'OddsRatio_working_3-way'!I157)</f>
        <v>5.6856025611305743</v>
      </c>
      <c r="M158" s="22">
        <f>IF(OR($A158="",$B158="",$C158=""),"",'OddsRatio_working_3-way'!J157)</f>
        <v>10.011587769939617</v>
      </c>
      <c r="N158" s="23">
        <f t="shared" si="42"/>
        <v>71.771148036253777</v>
      </c>
      <c r="O158" s="24">
        <f t="shared" si="43"/>
        <v>17.975830815709973</v>
      </c>
      <c r="P158" s="24">
        <f t="shared" si="44"/>
        <v>10.253021148036256</v>
      </c>
      <c r="Q158" t="s">
        <v>420</v>
      </c>
      <c r="R158" t="s">
        <v>449</v>
      </c>
      <c r="S158" s="48" t="s">
        <v>494</v>
      </c>
      <c r="T158" s="35">
        <v>100</v>
      </c>
      <c r="U158" s="35">
        <f t="shared" si="45"/>
        <v>62.825278810408925</v>
      </c>
      <c r="V158" s="35">
        <f t="shared" si="46"/>
        <v>73.333333333333329</v>
      </c>
      <c r="W158" s="35">
        <f t="shared" si="47"/>
        <v>61.685823754789276</v>
      </c>
      <c r="X158" s="35">
        <f t="shared" si="48"/>
        <v>64.980842911877403</v>
      </c>
      <c r="Y158" s="35">
        <f t="shared" si="49"/>
        <v>75.4888974348018</v>
      </c>
      <c r="Z158" s="35">
        <f t="shared" si="50"/>
        <v>63.841387856257747</v>
      </c>
      <c r="AA158" s="35">
        <f t="shared" si="51"/>
        <v>-2.1555641014684781</v>
      </c>
      <c r="AB158" s="35">
        <f t="shared" si="52"/>
        <v>-2.155564101468471</v>
      </c>
      <c r="AC158" s="35">
        <f t="shared" si="53"/>
        <v>-2.155564101468471</v>
      </c>
      <c r="AD158" s="36"/>
      <c r="AE158" s="36"/>
      <c r="AF158">
        <v>1.61</v>
      </c>
      <c r="AG158">
        <v>2.46</v>
      </c>
      <c r="AI158" s="36"/>
      <c r="AJ158" t="s">
        <v>454</v>
      </c>
      <c r="AK158" s="35"/>
      <c r="AL158" s="35"/>
    </row>
    <row r="159" spans="1:38" ht="15" x14ac:dyDescent="0.25">
      <c r="A159">
        <v>2.69</v>
      </c>
      <c r="B159">
        <v>3.75</v>
      </c>
      <c r="C159">
        <v>2.61</v>
      </c>
      <c r="D159" s="20">
        <f t="shared" si="41"/>
        <v>2.1555641014684657E-2</v>
      </c>
      <c r="E159" s="17">
        <f>IF(OR($A159="",$B159="",$C159=""),"",A159*'MPTO_working_3-way'!$I158)</f>
        <v>2.7479846743295018</v>
      </c>
      <c r="F159" s="21">
        <f>IF(OR($A159="",$B159="",$C159=""),"",B159*'MPTO_working_3-way'!$I158)</f>
        <v>3.8308336538050676</v>
      </c>
      <c r="G159" s="22">
        <f>IF(OR($A159="",$B159="",$C159=""),"",C159*'MPTO_working_3-way'!$I158)</f>
        <v>2.6662602230483268</v>
      </c>
      <c r="H159" s="17">
        <f>IF(OR($A159="",$B159="",$C159=""),"",'MPTO_working_3-way'!E158)</f>
        <v>2.7430176619358067</v>
      </c>
      <c r="I159" s="21">
        <f>IF(OR($A159="",$B159="",$C159=""),"",'MPTO_working_3-way'!F158)</f>
        <v>3.8538399891681823</v>
      </c>
      <c r="J159" s="22">
        <f>IF(OR($A159="",$B159="",$C159=""),"",'MPTO_working_3-way'!G158)</f>
        <v>2.6598818486966227</v>
      </c>
      <c r="K159" s="17">
        <f>IF(OR($A159="",$B159="",$C159=""),"",'OddsRatio_working_3-way'!H158)</f>
        <v>2.7459300591851159</v>
      </c>
      <c r="L159" s="21">
        <f>IF(OR($A159="",$B159="",$C159=""),"",'OddsRatio_working_3-way'!I158)</f>
        <v>3.8410104513367269</v>
      </c>
      <c r="M159" s="22">
        <f>IF(OR($A159="",$B159="",$C159=""),"",'OddsRatio_working_3-way'!J158)</f>
        <v>2.6632824824189569</v>
      </c>
      <c r="N159" s="23">
        <f t="shared" si="42"/>
        <v>36.390304842001939</v>
      </c>
      <c r="O159" s="24">
        <f t="shared" si="43"/>
        <v>26.103978673329394</v>
      </c>
      <c r="P159" s="24">
        <f t="shared" si="44"/>
        <v>37.505716484668675</v>
      </c>
      <c r="Q159" t="s">
        <v>398</v>
      </c>
      <c r="R159" t="s">
        <v>417</v>
      </c>
      <c r="S159" s="48" t="s">
        <v>494</v>
      </c>
      <c r="T159" s="35">
        <v>100</v>
      </c>
      <c r="U159" s="35">
        <f t="shared" si="45"/>
        <v>31.506849315068493</v>
      </c>
      <c r="V159" s="35">
        <f t="shared" si="46"/>
        <v>79.550102249488745</v>
      </c>
      <c r="W159" s="35">
        <f t="shared" si="47"/>
        <v>86.263736263736249</v>
      </c>
      <c r="X159" s="35">
        <f t="shared" si="48"/>
        <v>34.186161486774978</v>
      </c>
      <c r="Y159" s="35">
        <f t="shared" si="49"/>
        <v>82.22941442119523</v>
      </c>
      <c r="Z159" s="35">
        <f t="shared" si="50"/>
        <v>88.943048435442748</v>
      </c>
      <c r="AA159" s="35">
        <f t="shared" si="51"/>
        <v>-2.6793121717064849</v>
      </c>
      <c r="AB159" s="35">
        <f t="shared" si="52"/>
        <v>-2.6793121717064849</v>
      </c>
      <c r="AC159" s="35">
        <f t="shared" si="53"/>
        <v>-2.6793121717064992</v>
      </c>
      <c r="AD159" s="36"/>
      <c r="AE159" s="36"/>
      <c r="AF159">
        <v>1.66</v>
      </c>
      <c r="AG159">
        <v>2.35</v>
      </c>
      <c r="AI159" s="36"/>
      <c r="AJ159" t="s">
        <v>454</v>
      </c>
      <c r="AK159" s="35"/>
      <c r="AL159" s="35"/>
    </row>
    <row r="160" spans="1:38" ht="15" x14ac:dyDescent="0.25">
      <c r="A160">
        <v>1.46</v>
      </c>
      <c r="B160">
        <v>4.8899999999999997</v>
      </c>
      <c r="C160">
        <v>7.28</v>
      </c>
      <c r="D160" s="20">
        <f t="shared" si="41"/>
        <v>2.6793121717064938E-2</v>
      </c>
      <c r="E160" s="17">
        <f>IF(OR($A160="",$B160="",$C160=""),"",A160*'MPTO_working_3-way'!$I159)</f>
        <v>1.4991179577069147</v>
      </c>
      <c r="F160" s="21">
        <f>IF(OR($A160="",$B160="",$C160=""),"",B160*'MPTO_working_3-way'!$I159)</f>
        <v>5.0210183651964471</v>
      </c>
      <c r="G160" s="22">
        <f>IF(OR($A160="",$B160="",$C160=""),"",C160*'MPTO_working_3-way'!$I159)</f>
        <v>7.4750539261002329</v>
      </c>
      <c r="H160" s="17">
        <f>IF(OR($A160="",$B160="",$C160=""),"",'MPTO_working_3-way'!E159)</f>
        <v>1.4792889204758271</v>
      </c>
      <c r="I160" s="21">
        <f>IF(OR($A160="",$B160="",$C160=""),"",'MPTO_working_3-way'!F159)</f>
        <v>5.1133126200734624</v>
      </c>
      <c r="J160" s="22">
        <f>IF(OR($A160="",$B160="",$C160=""),"",'MPTO_working_3-way'!G159)</f>
        <v>7.7862459471940761</v>
      </c>
      <c r="K160" s="17">
        <f>IF(OR($A160="",$B160="",$C160=""),"",'OddsRatio_working_3-way'!H159)</f>
        <v>1.4856279777453556</v>
      </c>
      <c r="L160" s="21">
        <f>IF(OR($A160="",$B160="",$C160=""),"",'OddsRatio_working_3-way'!I159)</f>
        <v>5.1067235509335482</v>
      </c>
      <c r="M160" s="22">
        <f>IF(OR($A160="",$B160="",$C160=""),"",'OddsRatio_working_3-way'!J159)</f>
        <v>7.6298776092191982</v>
      </c>
      <c r="N160" s="23">
        <f t="shared" si="42"/>
        <v>66.705891611733009</v>
      </c>
      <c r="O160" s="24">
        <f t="shared" si="43"/>
        <v>19.916278477122738</v>
      </c>
      <c r="P160" s="24">
        <f t="shared" si="44"/>
        <v>13.377829911144257</v>
      </c>
      <c r="Q160" t="s">
        <v>397</v>
      </c>
      <c r="R160" t="s">
        <v>418</v>
      </c>
      <c r="S160" s="48" t="s">
        <v>494</v>
      </c>
      <c r="T160" s="35">
        <v>100</v>
      </c>
      <c r="U160" s="35">
        <f t="shared" si="45"/>
        <v>68.051118210862612</v>
      </c>
      <c r="V160" s="35">
        <f t="shared" si="46"/>
        <v>71.83098591549296</v>
      </c>
      <c r="W160" s="35">
        <f t="shared" si="47"/>
        <v>57.983193277310924</v>
      </c>
      <c r="X160" s="35">
        <f t="shared" si="48"/>
        <v>70.185820807196123</v>
      </c>
      <c r="Y160" s="35">
        <f t="shared" si="49"/>
        <v>73.965688511826457</v>
      </c>
      <c r="Z160" s="35">
        <f t="shared" si="50"/>
        <v>60.117895873644422</v>
      </c>
      <c r="AA160" s="35">
        <f t="shared" si="51"/>
        <v>-2.1347025963335113</v>
      </c>
      <c r="AB160" s="35">
        <f t="shared" si="52"/>
        <v>-2.1347025963334971</v>
      </c>
      <c r="AC160" s="35">
        <f t="shared" si="53"/>
        <v>-2.1347025963334971</v>
      </c>
      <c r="AD160" s="36"/>
      <c r="AE160" s="36"/>
      <c r="AF160">
        <v>1.59</v>
      </c>
      <c r="AG160">
        <v>2.5</v>
      </c>
      <c r="AI160" s="36"/>
      <c r="AJ160" t="s">
        <v>454</v>
      </c>
      <c r="AK160" s="35"/>
      <c r="AL160" s="35"/>
    </row>
    <row r="161" spans="1:38" ht="15" x14ac:dyDescent="0.25">
      <c r="A161">
        <v>3.13</v>
      </c>
      <c r="B161">
        <v>3.55</v>
      </c>
      <c r="C161">
        <v>2.38</v>
      </c>
      <c r="D161" s="20">
        <f t="shared" si="41"/>
        <v>2.1347025963335042E-2</v>
      </c>
      <c r="E161" s="17">
        <f>IF(OR($A161="",$B161="",$C161=""),"",A161*'MPTO_working_3-way'!$I160)</f>
        <v>3.1968161912652384</v>
      </c>
      <c r="F161" s="21">
        <f>IF(OR($A161="",$B161="",$C161=""),"",B161*'MPTO_working_3-way'!$I160)</f>
        <v>3.6257819421698394</v>
      </c>
      <c r="G161" s="22">
        <f>IF(OR($A161="",$B161="",$C161=""),"",C161*'MPTO_working_3-way'!$I160)</f>
        <v>2.4308059217927371</v>
      </c>
      <c r="H161" s="17">
        <f>IF(OR($A161="",$B161="",$C161=""),"",'MPTO_working_3-way'!E160)</f>
        <v>3.2012995476237842</v>
      </c>
      <c r="I161" s="21">
        <f>IF(OR($A161="",$B161="",$C161=""),"",'MPTO_working_3-way'!F160)</f>
        <v>3.6419992590780157</v>
      </c>
      <c r="J161" s="22">
        <f>IF(OR($A161="",$B161="",$C161=""),"",'MPTO_working_3-way'!G160)</f>
        <v>2.4210003854138407</v>
      </c>
      <c r="K161" s="17">
        <f>IF(OR($A161="",$B161="",$C161=""),"",'OddsRatio_working_3-way'!H160)</f>
        <v>3.2000169684706004</v>
      </c>
      <c r="L161" s="21">
        <f>IF(OR($A161="",$B161="",$C161=""),"",'OddsRatio_working_3-way'!I160)</f>
        <v>3.633823131267619</v>
      </c>
      <c r="M161" s="22">
        <f>IF(OR($A161="",$B161="",$C161=""),"",'OddsRatio_working_3-way'!J160)</f>
        <v>2.4253631063330645</v>
      </c>
      <c r="N161" s="23">
        <f t="shared" si="42"/>
        <v>31.281122847548492</v>
      </c>
      <c r="O161" s="24">
        <f t="shared" si="43"/>
        <v>27.580257609246978</v>
      </c>
      <c r="P161" s="24">
        <f t="shared" si="44"/>
        <v>41.138619543204527</v>
      </c>
      <c r="Q161" t="s">
        <v>419</v>
      </c>
      <c r="R161" t="s">
        <v>424</v>
      </c>
      <c r="S161" s="48" t="s">
        <v>494</v>
      </c>
      <c r="T161" s="35">
        <v>100</v>
      </c>
      <c r="U161" s="35">
        <f t="shared" si="45"/>
        <v>63.63636363636364</v>
      </c>
      <c r="V161" s="35">
        <f t="shared" si="46"/>
        <v>71.751412429378533</v>
      </c>
      <c r="W161" s="35">
        <f t="shared" si="47"/>
        <v>62.406015037593981</v>
      </c>
      <c r="X161" s="35">
        <f t="shared" si="48"/>
        <v>65.842572533027479</v>
      </c>
      <c r="Y161" s="35">
        <f t="shared" si="49"/>
        <v>73.957621326042371</v>
      </c>
      <c r="Z161" s="35">
        <f t="shared" si="50"/>
        <v>64.612223934257827</v>
      </c>
      <c r="AA161" s="35">
        <f t="shared" si="51"/>
        <v>-2.2062088966638385</v>
      </c>
      <c r="AB161" s="35">
        <f t="shared" si="52"/>
        <v>-2.2062088966638385</v>
      </c>
      <c r="AC161" s="35">
        <f t="shared" si="53"/>
        <v>-2.2062088966638456</v>
      </c>
      <c r="AD161" s="36"/>
      <c r="AE161" s="36"/>
      <c r="AF161">
        <v>1.92</v>
      </c>
      <c r="AG161">
        <v>1.99</v>
      </c>
      <c r="AI161" s="36"/>
      <c r="AJ161" t="s">
        <v>454</v>
      </c>
      <c r="AK161" s="35"/>
      <c r="AL161" s="35"/>
    </row>
    <row r="162" spans="1:38" ht="15" x14ac:dyDescent="0.25">
      <c r="A162">
        <v>2.75</v>
      </c>
      <c r="B162">
        <v>3.54</v>
      </c>
      <c r="C162">
        <v>2.66</v>
      </c>
      <c r="D162" s="20">
        <f t="shared" si="41"/>
        <v>2.2062088966638527E-2</v>
      </c>
      <c r="E162" s="17">
        <f>IF(OR($A162="",$B162="",$C162=""),"",A162*'MPTO_working_3-way'!$I161)</f>
        <v>2.8106707446582559</v>
      </c>
      <c r="F162" s="21">
        <f>IF(OR($A162="",$B162="",$C162=""),"",B162*'MPTO_working_3-way'!$I161)</f>
        <v>3.6180997949419003</v>
      </c>
      <c r="G162" s="22">
        <f>IF(OR($A162="",$B162="",$C162=""),"",C162*'MPTO_working_3-way'!$I161)</f>
        <v>2.7186851566512584</v>
      </c>
      <c r="H162" s="17">
        <f>IF(OR($A162="",$B162="",$C162=""),"",'MPTO_working_3-way'!E161)</f>
        <v>2.806762796310414</v>
      </c>
      <c r="I162" s="21">
        <f>IF(OR($A162="",$B162="",$C162=""),"",'MPTO_working_3-way'!F161)</f>
        <v>3.6346210529763217</v>
      </c>
      <c r="J162" s="22">
        <f>IF(OR($A162="",$B162="",$C162=""),"",'MPTO_working_3-way'!G161)</f>
        <v>2.7130723587940087</v>
      </c>
      <c r="K162" s="17">
        <f>IF(OR($A162="",$B162="",$C162=""),"",'OddsRatio_working_3-way'!H161)</f>
        <v>2.8090151603886966</v>
      </c>
      <c r="L162" s="21">
        <f>IF(OR($A162="",$B162="",$C162=""),"",'OddsRatio_working_3-way'!I161)</f>
        <v>3.6256562899355935</v>
      </c>
      <c r="M162" s="22">
        <f>IF(OR($A162="",$B162="",$C162=""),"",'OddsRatio_working_3-way'!J161)</f>
        <v>2.7159800949972777</v>
      </c>
      <c r="N162" s="23">
        <f t="shared" si="42"/>
        <v>35.57869600701266</v>
      </c>
      <c r="O162" s="24">
        <f t="shared" si="43"/>
        <v>27.638817519571983</v>
      </c>
      <c r="P162" s="24">
        <f t="shared" si="44"/>
        <v>36.782486473415346</v>
      </c>
      <c r="Q162" t="s">
        <v>399</v>
      </c>
      <c r="R162" t="s">
        <v>423</v>
      </c>
      <c r="S162" s="48" t="s">
        <v>494</v>
      </c>
      <c r="T162" s="35">
        <v>100</v>
      </c>
      <c r="U162" s="35">
        <f t="shared" si="45"/>
        <v>21.259842519685037</v>
      </c>
      <c r="V162" s="35">
        <f t="shared" si="46"/>
        <v>84.54404945904173</v>
      </c>
      <c r="W162" s="35">
        <f t="shared" si="47"/>
        <v>91.603694374475239</v>
      </c>
      <c r="X162" s="35">
        <f t="shared" si="48"/>
        <v>23.852256166483038</v>
      </c>
      <c r="Y162" s="35">
        <f t="shared" si="49"/>
        <v>87.136463105839724</v>
      </c>
      <c r="Z162" s="35">
        <f t="shared" si="50"/>
        <v>94.196108021273233</v>
      </c>
      <c r="AA162" s="35">
        <f t="shared" si="51"/>
        <v>-2.5924136467980006</v>
      </c>
      <c r="AB162" s="35">
        <f t="shared" si="52"/>
        <v>-2.5924136467979935</v>
      </c>
      <c r="AC162" s="35">
        <f t="shared" si="53"/>
        <v>-2.5924136467979935</v>
      </c>
      <c r="AD162" s="36"/>
      <c r="AE162" s="36"/>
      <c r="AF162">
        <v>1.74</v>
      </c>
      <c r="AG162">
        <v>2.21</v>
      </c>
      <c r="AI162" s="36"/>
      <c r="AJ162" t="s">
        <v>454</v>
      </c>
      <c r="AK162" s="35"/>
      <c r="AL162" s="35"/>
    </row>
    <row r="163" spans="1:38" ht="15" x14ac:dyDescent="0.25">
      <c r="A163">
        <v>1.27</v>
      </c>
      <c r="B163">
        <v>6.47</v>
      </c>
      <c r="C163">
        <v>11.91</v>
      </c>
      <c r="D163" s="20">
        <f t="shared" si="41"/>
        <v>2.5924136467979864E-2</v>
      </c>
      <c r="E163" s="17">
        <f>IF(OR($A163="",$B163="",$C163=""),"",A163*'MPTO_working_3-way'!$I162)</f>
        <v>1.3029236533143345</v>
      </c>
      <c r="F163" s="21">
        <f>IF(OR($A163="",$B163="",$C163=""),"",B163*'MPTO_working_3-way'!$I162)</f>
        <v>6.6377291629478297</v>
      </c>
      <c r="G163" s="22">
        <f>IF(OR($A163="",$B163="",$C163=""),"",C163*'MPTO_working_3-way'!$I162)</f>
        <v>12.218756465333641</v>
      </c>
      <c r="H163" s="17">
        <f>IF(OR($A163="",$B163="",$C163=""),"",'MPTO_working_3-way'!E162)</f>
        <v>1.2840923369753905</v>
      </c>
      <c r="I163" s="21">
        <f>IF(OR($A163="",$B163="",$C163=""),"",'MPTO_working_3-way'!F162)</f>
        <v>6.8531581606093663</v>
      </c>
      <c r="J163" s="22">
        <f>IF(OR($A163="",$B163="",$C163=""),"",'MPTO_working_3-way'!G162)</f>
        <v>13.276390464020025</v>
      </c>
      <c r="K163" s="17">
        <f>IF(OR($A163="",$B163="",$C163=""),"",'OddsRatio_working_3-way'!H162)</f>
        <v>1.2894317702848708</v>
      </c>
      <c r="L163" s="21">
        <f>IF(OR($A163="",$B163="",$C163=""),"",'OddsRatio_working_3-way'!I162)</f>
        <v>6.8636732720675671</v>
      </c>
      <c r="M163" s="22">
        <f>IF(OR($A163="",$B163="",$C163=""),"",'OddsRatio_working_3-way'!J162)</f>
        <v>12.69518745854792</v>
      </c>
      <c r="N163" s="23">
        <f t="shared" si="42"/>
        <v>76.750467877088028</v>
      </c>
      <c r="O163" s="24">
        <f t="shared" si="43"/>
        <v>15.065393230896722</v>
      </c>
      <c r="P163" s="24">
        <f t="shared" si="44"/>
        <v>8.1841388920152642</v>
      </c>
      <c r="Q163" t="s">
        <v>421</v>
      </c>
      <c r="R163" t="s">
        <v>447</v>
      </c>
      <c r="S163" s="48" t="s">
        <v>494</v>
      </c>
      <c r="T163" s="35">
        <v>100</v>
      </c>
      <c r="U163" s="35">
        <f t="shared" si="45"/>
        <v>44.751381215469614</v>
      </c>
      <c r="V163" s="35">
        <f t="shared" si="46"/>
        <v>70.760233918128648</v>
      </c>
      <c r="W163" s="35">
        <f t="shared" si="47"/>
        <v>81.447124304267163</v>
      </c>
      <c r="X163" s="35">
        <f t="shared" si="48"/>
        <v>47.792641777604182</v>
      </c>
      <c r="Y163" s="35">
        <f t="shared" si="49"/>
        <v>73.80149448026323</v>
      </c>
      <c r="Z163" s="35">
        <f t="shared" si="50"/>
        <v>84.488384866401731</v>
      </c>
      <c r="AA163" s="35">
        <f t="shared" si="51"/>
        <v>-3.0412605621345676</v>
      </c>
      <c r="AB163" s="35">
        <f t="shared" si="52"/>
        <v>-3.0412605621345818</v>
      </c>
      <c r="AC163" s="35">
        <f t="shared" si="53"/>
        <v>-3.0412605621345676</v>
      </c>
      <c r="AD163" s="36"/>
      <c r="AE163" s="36"/>
      <c r="AF163">
        <v>1.51</v>
      </c>
      <c r="AG163">
        <v>2.66</v>
      </c>
      <c r="AI163" s="36"/>
      <c r="AJ163" t="s">
        <v>454</v>
      </c>
      <c r="AK163" s="35"/>
      <c r="AL163" s="35"/>
    </row>
    <row r="164" spans="1:38" ht="15" x14ac:dyDescent="0.25">
      <c r="A164">
        <v>1.81</v>
      </c>
      <c r="B164">
        <v>3.42</v>
      </c>
      <c r="C164">
        <v>5.39</v>
      </c>
      <c r="D164" s="20">
        <f t="shared" si="41"/>
        <v>3.0412605621345623E-2</v>
      </c>
      <c r="E164" s="17">
        <f>IF(OR($A164="",$B164="",$C164=""),"",A164*'MPTO_working_3-way'!$I163)</f>
        <v>1.8650468161746356</v>
      </c>
      <c r="F164" s="21">
        <f>IF(OR($A164="",$B164="",$C164=""),"",B164*'MPTO_working_3-way'!$I163)</f>
        <v>3.5240111112250019</v>
      </c>
      <c r="G164" s="22">
        <f>IF(OR($A164="",$B164="",$C164=""),"",C164*'MPTO_working_3-way'!$I163)</f>
        <v>5.5539239442990525</v>
      </c>
      <c r="H164" s="17">
        <f>IF(OR($A164="",$B164="",$C164=""),"",'MPTO_working_3-way'!E163)</f>
        <v>1.8438323671232928</v>
      </c>
      <c r="I164" s="21">
        <f>IF(OR($A164="",$B164="",$C164=""),"",'MPTO_working_3-way'!F163)</f>
        <v>3.542831272512228</v>
      </c>
      <c r="J164" s="22">
        <f>IF(OR($A164="",$B164="",$C164=""),"",'MPTO_working_3-way'!G163)</f>
        <v>5.7015396210887301</v>
      </c>
      <c r="K164" s="17">
        <f>IF(OR($A164="",$B164="",$C164=""),"",'OddsRatio_working_3-way'!H163)</f>
        <v>1.8520242043991062</v>
      </c>
      <c r="L164" s="21">
        <f>IF(OR($A164="",$B164="",$C164=""),"",'OddsRatio_working_3-way'!I163)</f>
        <v>3.5455537958590591</v>
      </c>
      <c r="M164" s="22">
        <f>IF(OR($A164="",$B164="",$C164=""),"",'OddsRatio_working_3-way'!J163)</f>
        <v>5.6177608114963924</v>
      </c>
      <c r="N164" s="23">
        <f t="shared" si="42"/>
        <v>53.617957003947083</v>
      </c>
      <c r="O164" s="24">
        <f t="shared" si="43"/>
        <v>28.376755022556786</v>
      </c>
      <c r="P164" s="24">
        <f t="shared" si="44"/>
        <v>18.005287973496145</v>
      </c>
      <c r="Q164" t="s">
        <v>403</v>
      </c>
      <c r="R164" t="s">
        <v>432</v>
      </c>
      <c r="S164" s="48" t="s">
        <v>494</v>
      </c>
      <c r="T164" s="35">
        <v>100</v>
      </c>
      <c r="U164" s="35">
        <f t="shared" si="45"/>
        <v>57.081545064377686</v>
      </c>
      <c r="V164" s="35">
        <f t="shared" si="46"/>
        <v>69.230769230769241</v>
      </c>
      <c r="W164" s="35">
        <f t="shared" si="47"/>
        <v>70.845481049562679</v>
      </c>
      <c r="X164" s="35">
        <f t="shared" si="48"/>
        <v>59.923749719668088</v>
      </c>
      <c r="Y164" s="35">
        <f t="shared" si="49"/>
        <v>72.072973886059629</v>
      </c>
      <c r="Z164" s="35">
        <f t="shared" si="50"/>
        <v>73.687685704853095</v>
      </c>
      <c r="AA164" s="35">
        <f t="shared" si="51"/>
        <v>-2.8422046552904021</v>
      </c>
      <c r="AB164" s="35">
        <f t="shared" si="52"/>
        <v>-2.8422046552903879</v>
      </c>
      <c r="AC164" s="35">
        <f t="shared" si="53"/>
        <v>-2.8422046552904163</v>
      </c>
      <c r="AD164" s="36"/>
      <c r="AE164" s="36"/>
      <c r="AF164">
        <v>2.15</v>
      </c>
      <c r="AG164">
        <v>1.76</v>
      </c>
      <c r="AI164" s="36"/>
      <c r="AJ164" t="s">
        <v>451</v>
      </c>
      <c r="AK164" s="35"/>
      <c r="AL164" s="35"/>
    </row>
    <row r="165" spans="1:38" ht="15" x14ac:dyDescent="0.25">
      <c r="A165">
        <v>2.33</v>
      </c>
      <c r="B165">
        <v>3.25</v>
      </c>
      <c r="C165">
        <v>3.43</v>
      </c>
      <c r="D165" s="20">
        <f t="shared" si="41"/>
        <v>2.8422046552904145E-2</v>
      </c>
      <c r="E165" s="17">
        <f>IF(OR($A165="",$B165="",$C165=""),"",A165*'MPTO_working_3-way'!$I164)</f>
        <v>2.3962233684682666</v>
      </c>
      <c r="F165" s="21">
        <f>IF(OR($A165="",$B165="",$C165=""),"",B165*'MPTO_working_3-way'!$I164)</f>
        <v>3.3423716512969386</v>
      </c>
      <c r="G165" s="22">
        <f>IF(OR($A165="",$B165="",$C165=""),"",C165*'MPTO_working_3-way'!$I164)</f>
        <v>3.5274876196764615</v>
      </c>
      <c r="H165" s="17">
        <f>IF(OR($A165="",$B165="",$C165=""),"",'MPTO_working_3-way'!E164)</f>
        <v>2.3825944773275056</v>
      </c>
      <c r="I165" s="21">
        <f>IF(OR($A165="",$B165="",$C165=""),"",'MPTO_working_3-way'!F164)</f>
        <v>3.3532483628277174</v>
      </c>
      <c r="J165" s="22">
        <f>IF(OR($A165="",$B165="",$C165=""),"",'MPTO_working_3-way'!G164)</f>
        <v>3.5452045165275026</v>
      </c>
      <c r="K165" s="17">
        <f>IF(OR($A165="",$B165="",$C165=""),"",'OddsRatio_working_3-way'!H164)</f>
        <v>2.3885152684373137</v>
      </c>
      <c r="L165" s="21">
        <f>IF(OR($A165="",$B165="",$C165=""),"",'OddsRatio_working_3-way'!I164)</f>
        <v>3.3489919954766578</v>
      </c>
      <c r="M165" s="22">
        <f>IF(OR($A165="",$B165="",$C165=""),"",'OddsRatio_working_3-way'!J164)</f>
        <v>3.5369113551147913</v>
      </c>
      <c r="N165" s="23">
        <f t="shared" si="42"/>
        <v>41.732336524170869</v>
      </c>
      <c r="O165" s="24">
        <f t="shared" si="43"/>
        <v>29.918875108097886</v>
      </c>
      <c r="P165" s="24">
        <f t="shared" si="44"/>
        <v>28.348788367731231</v>
      </c>
      <c r="Q165" t="s">
        <v>379</v>
      </c>
      <c r="R165" t="s">
        <v>437</v>
      </c>
      <c r="S165" s="48" t="s">
        <v>494</v>
      </c>
      <c r="T165" s="35">
        <v>100</v>
      </c>
      <c r="U165" s="35">
        <f t="shared" si="45"/>
        <v>63.503649635036496</v>
      </c>
      <c r="V165" s="35">
        <f t="shared" si="46"/>
        <v>69.230769230769241</v>
      </c>
      <c r="W165" s="35">
        <f t="shared" si="47"/>
        <v>64.539007092198588</v>
      </c>
      <c r="X165" s="35">
        <f t="shared" si="48"/>
        <v>66.2302236770322</v>
      </c>
      <c r="Y165" s="35">
        <f t="shared" si="49"/>
        <v>71.95734327276493</v>
      </c>
      <c r="Z165" s="35">
        <f t="shared" si="50"/>
        <v>67.265581134194278</v>
      </c>
      <c r="AA165" s="35">
        <f t="shared" si="51"/>
        <v>-2.7265740419957041</v>
      </c>
      <c r="AB165" s="35">
        <f t="shared" si="52"/>
        <v>-2.7265740419956899</v>
      </c>
      <c r="AC165" s="35">
        <f t="shared" si="53"/>
        <v>-2.7265740419956899</v>
      </c>
      <c r="AD165" s="36"/>
      <c r="AE165" s="36"/>
      <c r="AF165">
        <v>2.0099999999999998</v>
      </c>
      <c r="AG165">
        <v>1.88</v>
      </c>
      <c r="AI165" s="36"/>
      <c r="AJ165" t="s">
        <v>451</v>
      </c>
      <c r="AK165" s="35"/>
      <c r="AL165" s="35"/>
    </row>
    <row r="166" spans="1:38" ht="15" x14ac:dyDescent="0.25">
      <c r="A166">
        <v>2.74</v>
      </c>
      <c r="B166">
        <v>3.25</v>
      </c>
      <c r="C166">
        <v>2.82</v>
      </c>
      <c r="D166" s="20">
        <f t="shared" si="41"/>
        <v>2.7265740419956996E-2</v>
      </c>
      <c r="E166" s="17">
        <f>IF(OR($A166="",$B166="",$C166=""),"",A166*'MPTO_working_3-way'!$I165)</f>
        <v>2.8147081287506825</v>
      </c>
      <c r="F166" s="21">
        <f>IF(OR($A166="",$B166="",$C166=""),"",B166*'MPTO_working_3-way'!$I165)</f>
        <v>3.3386136563648603</v>
      </c>
      <c r="G166" s="22">
        <f>IF(OR($A166="",$B166="",$C166=""),"",C166*'MPTO_working_3-way'!$I165)</f>
        <v>2.8968893879842788</v>
      </c>
      <c r="H166" s="17">
        <f>IF(OR($A166="",$B166="",$C166=""),"",'MPTO_working_3-way'!E165)</f>
        <v>2.8099760166801571</v>
      </c>
      <c r="I166" s="21">
        <f>IF(OR($A166="",$B166="",$C166=""),"",'MPTO_working_3-way'!F165)</f>
        <v>3.348920015825247</v>
      </c>
      <c r="J166" s="22">
        <f>IF(OR($A166="",$B166="",$C166=""),"",'MPTO_working_3-way'!G165)</f>
        <v>2.8941771704513588</v>
      </c>
      <c r="K166" s="17">
        <f>IF(OR($A166="",$B166="",$C166=""),"",'OddsRatio_working_3-way'!H165)</f>
        <v>2.8123492942409118</v>
      </c>
      <c r="L166" s="21">
        <f>IF(OR($A166="",$B166="",$C166=""),"",'OddsRatio_working_3-way'!I165)</f>
        <v>3.3435551218632478</v>
      </c>
      <c r="M166" s="22">
        <f>IF(OR($A166="",$B166="",$C166=""),"",'OddsRatio_working_3-way'!J165)</f>
        <v>2.8956756985738275</v>
      </c>
      <c r="N166" s="23">
        <f t="shared" si="42"/>
        <v>35.527662345717289</v>
      </c>
      <c r="O166" s="24">
        <f t="shared" si="43"/>
        <v>29.952552254543196</v>
      </c>
      <c r="P166" s="24">
        <f t="shared" si="44"/>
        <v>34.519785399739497</v>
      </c>
      <c r="Q166" t="s">
        <v>427</v>
      </c>
      <c r="R166" t="s">
        <v>438</v>
      </c>
      <c r="S166" s="48" t="s">
        <v>494</v>
      </c>
      <c r="T166" s="35">
        <v>100</v>
      </c>
      <c r="U166" s="35">
        <f t="shared" si="45"/>
        <v>68.652037617554868</v>
      </c>
      <c r="V166" s="35">
        <f t="shared" si="46"/>
        <v>67.426710097719877</v>
      </c>
      <c r="W166" s="35">
        <f t="shared" si="47"/>
        <v>61.089494163424128</v>
      </c>
      <c r="X166" s="35">
        <f t="shared" si="48"/>
        <v>71.483795738856017</v>
      </c>
      <c r="Y166" s="35">
        <f t="shared" si="49"/>
        <v>70.258468219021026</v>
      </c>
      <c r="Z166" s="35">
        <f t="shared" si="50"/>
        <v>63.92125228472527</v>
      </c>
      <c r="AA166" s="35">
        <f t="shared" si="51"/>
        <v>-2.8317581213011493</v>
      </c>
      <c r="AB166" s="35">
        <f t="shared" si="52"/>
        <v>-2.8317581213011493</v>
      </c>
      <c r="AC166" s="35">
        <f t="shared" si="53"/>
        <v>-2.8317581213011422</v>
      </c>
      <c r="AD166" s="36"/>
      <c r="AE166" s="36"/>
      <c r="AF166">
        <v>2.09</v>
      </c>
      <c r="AG166">
        <v>1.82</v>
      </c>
      <c r="AI166" s="36"/>
      <c r="AJ166" t="s">
        <v>451</v>
      </c>
      <c r="AK166" s="35"/>
      <c r="AL166" s="35"/>
    </row>
    <row r="167" spans="1:38" ht="15" x14ac:dyDescent="0.25">
      <c r="A167">
        <v>3.19</v>
      </c>
      <c r="B167">
        <v>3.07</v>
      </c>
      <c r="C167">
        <v>2.57</v>
      </c>
      <c r="D167" s="20">
        <f t="shared" si="41"/>
        <v>2.8317581213011422E-2</v>
      </c>
      <c r="E167" s="17">
        <f>IF(OR($A167="",$B167="",$C167=""),"",A167*'MPTO_working_3-way'!$I166)</f>
        <v>3.2803330840695062</v>
      </c>
      <c r="F167" s="21">
        <f>IF(OR($A167="",$B167="",$C167=""),"",B167*'MPTO_working_3-way'!$I166)</f>
        <v>3.1569349743239448</v>
      </c>
      <c r="G167" s="22">
        <f>IF(OR($A167="",$B167="",$C167=""),"",C167*'MPTO_working_3-way'!$I166)</f>
        <v>2.6427761837174391</v>
      </c>
      <c r="H167" s="17">
        <f>IF(OR($A167="",$B167="",$C167=""),"",'MPTO_working_3-way'!E166)</f>
        <v>3.289036263087032</v>
      </c>
      <c r="I167" s="21">
        <f>IF(OR($A167="",$B167="",$C167=""),"",'MPTO_working_3-way'!F166)</f>
        <v>3.1616184049522102</v>
      </c>
      <c r="J167" s="22">
        <f>IF(OR($A167="",$B167="",$C167=""),"",'MPTO_working_3-way'!G166)</f>
        <v>2.6338949406989123</v>
      </c>
      <c r="K167" s="17">
        <f>IF(OR($A167="",$B167="",$C167=""),"",'OddsRatio_working_3-way'!H166)</f>
        <v>3.2848286403119968</v>
      </c>
      <c r="L167" s="21">
        <f>IF(OR($A167="",$B167="",$C167=""),"",'OddsRatio_working_3-way'!I166)</f>
        <v>3.1596325504318878</v>
      </c>
      <c r="M167" s="22">
        <f>IF(OR($A167="",$B167="",$C167=""),"",'OddsRatio_working_3-way'!J166)</f>
        <v>2.6379821759314317</v>
      </c>
      <c r="N167" s="23">
        <f t="shared" si="42"/>
        <v>30.484709155188071</v>
      </c>
      <c r="O167" s="24">
        <f t="shared" si="43"/>
        <v>31.676293877866435</v>
      </c>
      <c r="P167" s="24">
        <f t="shared" si="44"/>
        <v>37.838996966945508</v>
      </c>
      <c r="Q167" t="s">
        <v>405</v>
      </c>
      <c r="R167" t="s">
        <v>433</v>
      </c>
      <c r="S167" s="48" t="s">
        <v>494</v>
      </c>
      <c r="T167" s="35">
        <v>100</v>
      </c>
      <c r="U167" s="35">
        <f t="shared" si="45"/>
        <v>49.238578680203041</v>
      </c>
      <c r="V167" s="35">
        <f t="shared" si="46"/>
        <v>73.474801061007966</v>
      </c>
      <c r="W167" s="35">
        <f t="shared" si="47"/>
        <v>73.118279569892465</v>
      </c>
      <c r="X167" s="35">
        <f t="shared" si="48"/>
        <v>53.406919369099569</v>
      </c>
      <c r="Y167" s="35">
        <f t="shared" si="49"/>
        <v>77.643141749904473</v>
      </c>
      <c r="Z167" s="35">
        <f t="shared" si="50"/>
        <v>77.286620258789</v>
      </c>
      <c r="AA167" s="35">
        <f t="shared" si="51"/>
        <v>-4.168340688896528</v>
      </c>
      <c r="AB167" s="35">
        <f t="shared" si="52"/>
        <v>-4.1683406888965067</v>
      </c>
      <c r="AC167" s="35">
        <f t="shared" si="53"/>
        <v>-4.1683406888965351</v>
      </c>
      <c r="AD167" s="36"/>
      <c r="AE167" s="36"/>
      <c r="AF167">
        <v>2.1</v>
      </c>
      <c r="AG167">
        <v>1.79</v>
      </c>
      <c r="AI167" s="36"/>
      <c r="AJ167" t="s">
        <v>451</v>
      </c>
      <c r="AK167" s="35"/>
      <c r="AL167" s="35"/>
    </row>
    <row r="168" spans="1:38" ht="15" x14ac:dyDescent="0.25">
      <c r="A168">
        <v>1.97</v>
      </c>
      <c r="B168">
        <v>3.77</v>
      </c>
      <c r="C168">
        <v>3.72</v>
      </c>
      <c r="D168" s="20">
        <f t="shared" si="41"/>
        <v>4.1683406888965102E-2</v>
      </c>
      <c r="E168" s="17">
        <f>IF(OR($A168="",$B168="",$C168=""),"",A168*'MPTO_working_3-way'!$I167)</f>
        <v>2.0521163115712611</v>
      </c>
      <c r="F168" s="21">
        <f>IF(OR($A168="",$B168="",$C168=""),"",B168*'MPTO_working_3-way'!$I167)</f>
        <v>3.9271464439713983</v>
      </c>
      <c r="G168" s="22">
        <f>IF(OR($A168="",$B168="",$C168=""),"",C168*'MPTO_working_3-way'!$I167)</f>
        <v>3.8750622736269502</v>
      </c>
      <c r="H168" s="17">
        <f>IF(OR($A168="",$B168="",$C168=""),"",'MPTO_working_3-way'!E167)</f>
        <v>2.0254405696282216</v>
      </c>
      <c r="I168" s="21">
        <f>IF(OR($A168="",$B168="",$C168=""),"",'MPTO_working_3-way'!F167)</f>
        <v>3.978396979336424</v>
      </c>
      <c r="J168" s="22">
        <f>IF(OR($A168="",$B168="",$C168=""),"",'MPTO_working_3-way'!G167)</f>
        <v>3.9227572176870265</v>
      </c>
      <c r="K168" s="17">
        <f>IF(OR($A168="",$B168="",$C168=""),"",'OddsRatio_working_3-way'!H167)</f>
        <v>2.0357677782075054</v>
      </c>
      <c r="L168" s="21">
        <f>IF(OR($A168="",$B168="",$C168=""),"",'OddsRatio_working_3-way'!I167)</f>
        <v>3.957811077974009</v>
      </c>
      <c r="M168" s="22">
        <f>IF(OR($A168="",$B168="",$C168=""),"",'OddsRatio_working_3-way'!J167)</f>
        <v>3.9044209863138293</v>
      </c>
      <c r="N168" s="23">
        <f t="shared" si="42"/>
        <v>48.730181343099488</v>
      </c>
      <c r="O168" s="24">
        <f t="shared" si="43"/>
        <v>25.463781762839783</v>
      </c>
      <c r="P168" s="24">
        <f t="shared" si="44"/>
        <v>25.806036894060746</v>
      </c>
      <c r="Q168" t="s">
        <v>308</v>
      </c>
      <c r="R168" t="s">
        <v>373</v>
      </c>
      <c r="S168" s="48" t="s">
        <v>494</v>
      </c>
      <c r="T168" s="35">
        <v>100</v>
      </c>
      <c r="U168" s="35">
        <f t="shared" si="45"/>
        <v>25.925925925925924</v>
      </c>
      <c r="V168" s="35">
        <f t="shared" si="46"/>
        <v>81.751824817518241</v>
      </c>
      <c r="W168" s="35">
        <f t="shared" si="47"/>
        <v>88.839285714285722</v>
      </c>
      <c r="X168" s="35">
        <f t="shared" si="48"/>
        <v>29.408889468196037</v>
      </c>
      <c r="Y168" s="35">
        <f t="shared" si="49"/>
        <v>85.234788359788354</v>
      </c>
      <c r="Z168" s="35">
        <f t="shared" si="50"/>
        <v>92.322249256555821</v>
      </c>
      <c r="AA168" s="35">
        <f t="shared" si="51"/>
        <v>-3.4829635422701131</v>
      </c>
      <c r="AB168" s="35">
        <f t="shared" si="52"/>
        <v>-3.4829635422701131</v>
      </c>
      <c r="AC168" s="35">
        <f t="shared" si="53"/>
        <v>-3.4829635422700989</v>
      </c>
      <c r="AD168" s="36"/>
      <c r="AE168" s="36"/>
      <c r="AF168">
        <v>1.68</v>
      </c>
      <c r="AG168">
        <v>2.23</v>
      </c>
      <c r="AI168" s="36"/>
      <c r="AJ168" t="s">
        <v>322</v>
      </c>
      <c r="AK168" s="35"/>
      <c r="AL168" s="35"/>
    </row>
    <row r="169" spans="1:38" ht="15" x14ac:dyDescent="0.25">
      <c r="A169">
        <v>1.35</v>
      </c>
      <c r="B169">
        <v>5.48</v>
      </c>
      <c r="C169">
        <v>8.9600000000000009</v>
      </c>
      <c r="D169" s="20">
        <f t="shared" si="41"/>
        <v>3.4829635422701122E-2</v>
      </c>
      <c r="E169" s="17">
        <f>IF(OR($A169="",$B169="",$C169=""),"",A169*'MPTO_working_3-way'!$I168)</f>
        <v>1.3970200078206465</v>
      </c>
      <c r="F169" s="21">
        <f>IF(OR($A169="",$B169="",$C169=""),"",B169*'MPTO_working_3-way'!$I168)</f>
        <v>5.6708664021164026</v>
      </c>
      <c r="G169" s="22">
        <f>IF(OR($A169="",$B169="",$C169=""),"",C169*'MPTO_working_3-way'!$I168)</f>
        <v>9.2720735333874025</v>
      </c>
      <c r="H169" s="17">
        <f>IF(OR($A169="",$B169="",$C169=""),"",'MPTO_working_3-way'!E168)</f>
        <v>1.3714959162357976</v>
      </c>
      <c r="I169" s="21">
        <f>IF(OR($A169="",$B169="",$C169=""),"",'MPTO_working_3-way'!F168)</f>
        <v>5.8523382484855482</v>
      </c>
      <c r="J169" s="22">
        <f>IF(OR($A169="",$B169="",$C169=""),"",'MPTO_working_3-way'!G168)</f>
        <v>10.000273569192892</v>
      </c>
      <c r="K169" s="17">
        <f>IF(OR($A169="",$B169="",$C169=""),"",'OddsRatio_working_3-way'!H168)</f>
        <v>1.3790203576791915</v>
      </c>
      <c r="L169" s="21">
        <f>IF(OR($A169="",$B169="",$C169=""),"",'OddsRatio_working_3-way'!I168)</f>
        <v>5.8514605782936497</v>
      </c>
      <c r="M169" s="22">
        <f>IF(OR($A169="",$B169="",$C169=""),"",'OddsRatio_working_3-way'!J168)</f>
        <v>9.6200058489324682</v>
      </c>
      <c r="N169" s="23">
        <f t="shared" si="42"/>
        <v>71.580936164257352</v>
      </c>
      <c r="O169" s="24">
        <f t="shared" si="43"/>
        <v>17.633989748494052</v>
      </c>
      <c r="P169" s="24">
        <f t="shared" si="44"/>
        <v>10.785074087248596</v>
      </c>
      <c r="Q169" t="s">
        <v>306</v>
      </c>
      <c r="R169" t="s">
        <v>364</v>
      </c>
      <c r="S169" s="48" t="s">
        <v>494</v>
      </c>
      <c r="T169" s="35">
        <v>100</v>
      </c>
      <c r="U169" s="35">
        <f t="shared" si="45"/>
        <v>58.847736625514408</v>
      </c>
      <c r="V169" s="35">
        <f t="shared" si="46"/>
        <v>71.098265895953759</v>
      </c>
      <c r="W169" s="35">
        <f t="shared" si="47"/>
        <v>67.21311475409837</v>
      </c>
      <c r="X169" s="35">
        <f t="shared" si="48"/>
        <v>61.688619349947892</v>
      </c>
      <c r="Y169" s="35">
        <f t="shared" si="49"/>
        <v>73.939148620387243</v>
      </c>
      <c r="Z169" s="35">
        <f t="shared" si="50"/>
        <v>70.053997478531841</v>
      </c>
      <c r="AA169" s="35">
        <f t="shared" si="51"/>
        <v>-2.8408827244334844</v>
      </c>
      <c r="AB169" s="35">
        <f t="shared" si="52"/>
        <v>-2.8408827244334844</v>
      </c>
      <c r="AC169" s="35">
        <f t="shared" si="53"/>
        <v>-2.8408827244334702</v>
      </c>
      <c r="AD169" s="36"/>
      <c r="AE169" s="36"/>
      <c r="AF169">
        <v>1.52</v>
      </c>
      <c r="AG169">
        <v>2.66</v>
      </c>
      <c r="AI169" s="36"/>
      <c r="AJ169" t="s">
        <v>322</v>
      </c>
      <c r="AK169" s="35"/>
      <c r="AL169" s="35"/>
    </row>
    <row r="170" spans="1:38" ht="15" x14ac:dyDescent="0.25">
      <c r="A170">
        <v>2.4300000000000002</v>
      </c>
      <c r="B170">
        <v>3.46</v>
      </c>
      <c r="C170">
        <v>3.05</v>
      </c>
      <c r="D170" s="20">
        <f t="shared" si="41"/>
        <v>2.84088272443348E-2</v>
      </c>
      <c r="E170" s="17">
        <f>IF(OR($A170="",$B170="",$C170=""),"",A170*'MPTO_working_3-way'!$I169)</f>
        <v>2.4990334502037337</v>
      </c>
      <c r="F170" s="21">
        <f>IF(OR($A170="",$B170="",$C170=""),"",B170*'MPTO_working_3-way'!$I169)</f>
        <v>3.5582945422653984</v>
      </c>
      <c r="G170" s="22">
        <f>IF(OR($A170="",$B170="",$C170=""),"",C170*'MPTO_working_3-way'!$I169)</f>
        <v>3.136646923095221</v>
      </c>
      <c r="H170" s="17">
        <f>IF(OR($A170="",$B170="",$C170=""),"",'MPTO_working_3-way'!E169)</f>
        <v>2.4872341175325707</v>
      </c>
      <c r="I170" s="21">
        <f>IF(OR($A170="",$B170="",$C170=""),"",'MPTO_working_3-way'!F169)</f>
        <v>3.5772066294088294</v>
      </c>
      <c r="J170" s="22">
        <f>IF(OR($A170="",$B170="",$C170=""),"",'MPTO_working_3-way'!G169)</f>
        <v>3.1407109809433718</v>
      </c>
      <c r="K170" s="17">
        <f>IF(OR($A170="",$B170="",$C170=""),"",'OddsRatio_working_3-way'!H169)</f>
        <v>2.4925514126725958</v>
      </c>
      <c r="L170" s="21">
        <f>IF(OR($A170="",$B170="",$C170=""),"",'OddsRatio_working_3-way'!I169)</f>
        <v>3.5676059266955131</v>
      </c>
      <c r="M170" s="22">
        <f>IF(OR($A170="",$B170="",$C170=""),"",'OddsRatio_working_3-way'!J169)</f>
        <v>3.1396716055795939</v>
      </c>
      <c r="N170" s="23">
        <f t="shared" si="42"/>
        <v>40.01547077805121</v>
      </c>
      <c r="O170" s="24">
        <f t="shared" si="43"/>
        <v>28.103350864353889</v>
      </c>
      <c r="P170" s="24">
        <f t="shared" si="44"/>
        <v>31.881178357594901</v>
      </c>
      <c r="Q170" t="s">
        <v>303</v>
      </c>
      <c r="R170" t="s">
        <v>302</v>
      </c>
      <c r="S170" s="48" t="s">
        <v>494</v>
      </c>
      <c r="T170" s="35">
        <v>100</v>
      </c>
      <c r="U170" s="35">
        <f t="shared" si="45"/>
        <v>45.945945945945937</v>
      </c>
      <c r="V170" s="35">
        <f t="shared" si="46"/>
        <v>74.293059125964007</v>
      </c>
      <c r="W170" s="35">
        <f t="shared" si="47"/>
        <v>76.744186046511629</v>
      </c>
      <c r="X170" s="35">
        <f t="shared" si="48"/>
        <v>48.962754827524357</v>
      </c>
      <c r="Y170" s="35">
        <f t="shared" si="49"/>
        <v>77.30986800754242</v>
      </c>
      <c r="Z170" s="35">
        <f t="shared" si="50"/>
        <v>79.760994928090028</v>
      </c>
      <c r="AA170" s="35">
        <f t="shared" si="51"/>
        <v>-3.0168088815784202</v>
      </c>
      <c r="AB170" s="35">
        <f t="shared" si="52"/>
        <v>-3.0168088815784131</v>
      </c>
      <c r="AC170" s="35">
        <f t="shared" si="53"/>
        <v>-3.0168088815783989</v>
      </c>
      <c r="AD170" s="36"/>
      <c r="AE170" s="36"/>
      <c r="AF170">
        <v>1.87</v>
      </c>
      <c r="AG170">
        <v>2.02</v>
      </c>
      <c r="AI170" s="36"/>
      <c r="AJ170" t="s">
        <v>322</v>
      </c>
      <c r="AK170" s="35"/>
      <c r="AL170" s="35"/>
    </row>
    <row r="171" spans="1:38" ht="15" x14ac:dyDescent="0.25">
      <c r="A171">
        <v>1.85</v>
      </c>
      <c r="B171">
        <v>3.89</v>
      </c>
      <c r="C171">
        <v>4.3</v>
      </c>
      <c r="D171" s="20">
        <f t="shared" si="41"/>
        <v>3.0168088815784033E-2</v>
      </c>
      <c r="E171" s="17">
        <f>IF(OR($A171="",$B171="",$C171=""),"",A171*'MPTO_working_3-way'!$I170)</f>
        <v>1.9058109643092005</v>
      </c>
      <c r="F171" s="21">
        <f>IF(OR($A171="",$B171="",$C171=""),"",B171*'MPTO_working_3-way'!$I170)</f>
        <v>4.0073538654933998</v>
      </c>
      <c r="G171" s="22">
        <f>IF(OR($A171="",$B171="",$C171=""),"",C171*'MPTO_working_3-way'!$I170)</f>
        <v>4.4297227819078708</v>
      </c>
      <c r="H171" s="17">
        <f>IF(OR($A171="",$B171="",$C171=""),"",'MPTO_working_3-way'!E170)</f>
        <v>1.8850691761705431</v>
      </c>
      <c r="I171" s="21">
        <f>IF(OR($A171="",$B171="",$C171=""),"",'MPTO_working_3-way'!F170)</f>
        <v>4.0483637101011922</v>
      </c>
      <c r="J171" s="22">
        <f>IF(OR($A171="",$B171="",$C171=""),"",'MPTO_working_3-way'!G170)</f>
        <v>4.4943394034164479</v>
      </c>
      <c r="K171" s="17">
        <f>IF(OR($A171="",$B171="",$C171=""),"",'OddsRatio_working_3-way'!H170)</f>
        <v>1.8928338973510832</v>
      </c>
      <c r="L171" s="21">
        <f>IF(OR($A171="",$B171="",$C171=""),"",'OddsRatio_working_3-way'!I170)</f>
        <v>4.035635250993681</v>
      </c>
      <c r="M171" s="22">
        <f>IF(OR($A171="",$B171="",$C171=""),"",'OddsRatio_working_3-way'!J170)</f>
        <v>4.4662963073630255</v>
      </c>
      <c r="N171" s="23">
        <f t="shared" si="42"/>
        <v>52.471101212415896</v>
      </c>
      <c r="O171" s="24">
        <f t="shared" si="43"/>
        <v>24.954122684567974</v>
      </c>
      <c r="P171" s="24">
        <f t="shared" si="44"/>
        <v>22.574776103016145</v>
      </c>
      <c r="Q171" t="s">
        <v>485</v>
      </c>
      <c r="R171" t="s">
        <v>271</v>
      </c>
      <c r="S171" s="48" t="s">
        <v>494</v>
      </c>
      <c r="T171" s="35">
        <v>100</v>
      </c>
      <c r="U171" s="35">
        <f t="shared" si="45"/>
        <v>75.369458128078819</v>
      </c>
      <c r="V171" s="35">
        <f t="shared" si="46"/>
        <v>71.181556195965413</v>
      </c>
      <c r="W171" s="35">
        <f t="shared" si="47"/>
        <v>50.495049504950494</v>
      </c>
      <c r="X171" s="35">
        <f t="shared" si="48"/>
        <v>78.323394299084086</v>
      </c>
      <c r="Y171" s="35">
        <f t="shared" si="49"/>
        <v>74.135492366970695</v>
      </c>
      <c r="Z171" s="35">
        <f t="shared" si="50"/>
        <v>53.448985675955775</v>
      </c>
      <c r="AA171" s="35">
        <f t="shared" si="51"/>
        <v>-2.9539361710052674</v>
      </c>
      <c r="AB171" s="35">
        <f t="shared" si="52"/>
        <v>-2.9539361710052816</v>
      </c>
      <c r="AC171" s="35">
        <f t="shared" si="53"/>
        <v>-2.9539361710052816</v>
      </c>
      <c r="AD171" s="36"/>
      <c r="AE171" s="36"/>
      <c r="AF171">
        <v>1.75</v>
      </c>
      <c r="AG171">
        <v>2.17</v>
      </c>
      <c r="AI171" s="36"/>
      <c r="AJ171" t="s">
        <v>322</v>
      </c>
      <c r="AK171" s="35"/>
      <c r="AL171" s="35"/>
    </row>
    <row r="172" spans="1:38" ht="15" x14ac:dyDescent="0.25">
      <c r="A172">
        <v>4.0599999999999996</v>
      </c>
      <c r="B172">
        <v>3.47</v>
      </c>
      <c r="C172">
        <v>2.02</v>
      </c>
      <c r="D172" s="20">
        <f t="shared" si="41"/>
        <v>2.9539361710052781E-2</v>
      </c>
      <c r="E172" s="17">
        <f>IF(OR($A172="",$B172="",$C172=""),"",A172*'MPTO_working_3-way'!$I171)</f>
        <v>4.1799298085428136</v>
      </c>
      <c r="F172" s="21">
        <f>IF(OR($A172="",$B172="",$C172=""),"",B172*'MPTO_working_3-way'!$I171)</f>
        <v>3.5725015851338835</v>
      </c>
      <c r="G172" s="22">
        <f>IF(OR($A172="",$B172="",$C172=""),"",C172*'MPTO_working_3-way'!$I171)</f>
        <v>2.0796695106543068</v>
      </c>
      <c r="H172" s="17">
        <f>IF(OR($A172="",$B172="",$C172=""),"",'MPTO_working_3-way'!E171)</f>
        <v>4.2290635957860001</v>
      </c>
      <c r="I172" s="21">
        <f>IF(OR($A172="",$B172="",$C172=""),"",'MPTO_working_3-way'!F171)</f>
        <v>3.5927543382214449</v>
      </c>
      <c r="J172" s="22">
        <f>IF(OR($A172="",$B172="",$C172=""),"",'MPTO_working_3-way'!G171)</f>
        <v>2.0609928108280515</v>
      </c>
      <c r="K172" s="17">
        <f>IF(OR($A172="",$B172="",$C172=""),"",'OddsRatio_working_3-way'!H171)</f>
        <v>4.2053772468823691</v>
      </c>
      <c r="L172" s="21">
        <f>IF(OR($A172="",$B172="",$C172=""),"",'OddsRatio_working_3-way'!I171)</f>
        <v>3.5873469933985143</v>
      </c>
      <c r="M172" s="22">
        <f>IF(OR($A172="",$B172="",$C172=""),"",'OddsRatio_working_3-way'!J171)</f>
        <v>2.0684590822941238</v>
      </c>
      <c r="N172" s="23">
        <f t="shared" si="42"/>
        <v>23.923846710445481</v>
      </c>
      <c r="O172" s="24">
        <f t="shared" si="43"/>
        <v>27.991590099253205</v>
      </c>
      <c r="P172" s="24">
        <f t="shared" si="44"/>
        <v>48.084563190301296</v>
      </c>
      <c r="Q172" t="s">
        <v>131</v>
      </c>
      <c r="R172" t="s">
        <v>133</v>
      </c>
      <c r="S172" s="48" t="s">
        <v>494</v>
      </c>
      <c r="T172" s="35">
        <v>100</v>
      </c>
      <c r="U172" s="35">
        <f t="shared" si="45"/>
        <v>54.751131221719454</v>
      </c>
      <c r="V172" s="35">
        <f t="shared" si="46"/>
        <v>71.181556195965413</v>
      </c>
      <c r="W172" s="35">
        <f t="shared" si="47"/>
        <v>71.181556195965413</v>
      </c>
      <c r="X172" s="35">
        <f t="shared" si="48"/>
        <v>57.636887608069166</v>
      </c>
      <c r="Y172" s="35">
        <f t="shared" si="49"/>
        <v>74.067312582315125</v>
      </c>
      <c r="Z172" s="35">
        <f t="shared" si="50"/>
        <v>74.067312582315125</v>
      </c>
      <c r="AA172" s="35">
        <f t="shared" si="51"/>
        <v>-2.885756386349712</v>
      </c>
      <c r="AB172" s="35">
        <f t="shared" si="52"/>
        <v>-2.885756386349712</v>
      </c>
      <c r="AC172" s="35">
        <f t="shared" si="53"/>
        <v>-2.885756386349712</v>
      </c>
      <c r="AD172" s="36"/>
      <c r="AE172" s="36"/>
      <c r="AF172">
        <v>2.1</v>
      </c>
      <c r="AG172">
        <v>1.8</v>
      </c>
      <c r="AI172" s="36"/>
      <c r="AJ172" t="s">
        <v>312</v>
      </c>
      <c r="AK172" s="35"/>
      <c r="AL172" s="35"/>
    </row>
    <row r="173" spans="1:38" ht="15" x14ac:dyDescent="0.25">
      <c r="A173">
        <v>2.21</v>
      </c>
      <c r="B173">
        <v>3.47</v>
      </c>
      <c r="C173">
        <v>3.47</v>
      </c>
      <c r="D173" s="20">
        <f t="shared" si="41"/>
        <v>2.8857563863497138E-2</v>
      </c>
      <c r="E173" s="17">
        <f>IF(OR($A173="",$B173="",$C173=""),"",A173*'MPTO_working_3-way'!$I172)</f>
        <v>2.2737752161383287</v>
      </c>
      <c r="F173" s="21">
        <f>IF(OR($A173="",$B173="",$C173=""),"",B173*'MPTO_working_3-way'!$I172)</f>
        <v>3.5701357466063355</v>
      </c>
      <c r="G173" s="22">
        <f>IF(OR($A173="",$B173="",$C173=""),"",C173*'MPTO_working_3-way'!$I172)</f>
        <v>3.5701357466063355</v>
      </c>
      <c r="H173" s="17">
        <f>IF(OR($A173="",$B173="",$C173=""),"",'MPTO_working_3-way'!E172)</f>
        <v>2.2580015114784024</v>
      </c>
      <c r="I173" s="21">
        <f>IF(OR($A173="",$B173="",$C173=""),"",'MPTO_working_3-way'!F172)</f>
        <v>3.5898232090751638</v>
      </c>
      <c r="J173" s="22">
        <f>IF(OR($A173="",$B173="",$C173=""),"",'MPTO_working_3-way'!G172)</f>
        <v>3.5898232090751638</v>
      </c>
      <c r="K173" s="17">
        <f>IF(OR($A173="",$B173="",$C173=""),"",'OddsRatio_working_3-way'!H172)</f>
        <v>2.2646217373312427</v>
      </c>
      <c r="L173" s="21">
        <f>IF(OR($A173="",$B173="",$C173=""),"",'OddsRatio_working_3-way'!I172)</f>
        <v>3.581500571246421</v>
      </c>
      <c r="M173" s="22">
        <f>IF(OR($A173="",$B173="",$C173=""),"",'OddsRatio_working_3-way'!J172)</f>
        <v>3.581500571246421</v>
      </c>
      <c r="N173" s="23">
        <f t="shared" si="42"/>
        <v>43.979721166032945</v>
      </c>
      <c r="O173" s="24">
        <f t="shared" si="43"/>
        <v>28.01013941698352</v>
      </c>
      <c r="P173" s="24">
        <f t="shared" si="44"/>
        <v>28.01013941698352</v>
      </c>
      <c r="Q173" t="s">
        <v>107</v>
      </c>
      <c r="R173" t="s">
        <v>358</v>
      </c>
      <c r="S173" s="48" t="s">
        <v>494</v>
      </c>
      <c r="T173" s="35">
        <v>100</v>
      </c>
      <c r="U173" s="35">
        <f t="shared" si="45"/>
        <v>68.35443037974683</v>
      </c>
      <c r="V173" s="35">
        <f t="shared" si="46"/>
        <v>69.325153374233125</v>
      </c>
      <c r="W173" s="35">
        <f t="shared" si="47"/>
        <v>59.514170040485837</v>
      </c>
      <c r="X173" s="35">
        <f t="shared" si="48"/>
        <v>71.160676585281053</v>
      </c>
      <c r="Y173" s="35">
        <f t="shared" si="49"/>
        <v>72.131399579767333</v>
      </c>
      <c r="Z173" s="35">
        <f t="shared" si="50"/>
        <v>62.320416246020031</v>
      </c>
      <c r="AA173" s="35">
        <f t="shared" si="51"/>
        <v>-2.8062462055342223</v>
      </c>
      <c r="AB173" s="35">
        <f t="shared" si="52"/>
        <v>-2.8062462055342081</v>
      </c>
      <c r="AC173" s="35">
        <f t="shared" si="53"/>
        <v>-2.8062462055341939</v>
      </c>
      <c r="AD173" s="36"/>
      <c r="AE173" s="36"/>
      <c r="AF173">
        <v>2.16</v>
      </c>
      <c r="AG173">
        <v>1.76</v>
      </c>
      <c r="AI173" s="36"/>
      <c r="AJ173" t="s">
        <v>312</v>
      </c>
      <c r="AK173" s="35"/>
      <c r="AL173" s="35"/>
    </row>
    <row r="174" spans="1:38" ht="15" x14ac:dyDescent="0.25">
      <c r="A174">
        <v>3.16</v>
      </c>
      <c r="B174">
        <v>3.26</v>
      </c>
      <c r="C174">
        <v>2.4700000000000002</v>
      </c>
      <c r="D174" s="20">
        <f t="shared" si="41"/>
        <v>2.8062462055342019E-2</v>
      </c>
      <c r="E174" s="17">
        <f>IF(OR($A174="",$B174="",$C174=""),"",A174*'MPTO_working_3-way'!$I173)</f>
        <v>3.2486773800948807</v>
      </c>
      <c r="F174" s="21">
        <f>IF(OR($A174="",$B174="",$C174=""),"",B174*'MPTO_working_3-way'!$I173)</f>
        <v>3.3514836263004146</v>
      </c>
      <c r="G174" s="22">
        <f>IF(OR($A174="",$B174="",$C174=""),"",C174*'MPTO_working_3-way'!$I173)</f>
        <v>2.5393142812766949</v>
      </c>
      <c r="H174" s="17">
        <f>IF(OR($A174="",$B174="",$C174=""),"",'MPTO_working_3-way'!E173)</f>
        <v>3.2562519643765744</v>
      </c>
      <c r="I174" s="21">
        <f>IF(OR($A174="",$B174="",$C174=""),"",'MPTO_working_3-way'!F173)</f>
        <v>3.3625390898384389</v>
      </c>
      <c r="J174" s="22">
        <f>IF(OR($A174="",$B174="",$C174=""),"",'MPTO_working_3-way'!G173)</f>
        <v>2.52841850378553</v>
      </c>
      <c r="K174" s="17">
        <f>IF(OR($A174="",$B174="",$C174=""),"",'OddsRatio_working_3-way'!H173)</f>
        <v>3.2530333565046812</v>
      </c>
      <c r="L174" s="21">
        <f>IF(OR($A174="",$B174="",$C174=""),"",'OddsRatio_working_3-way'!I173)</f>
        <v>3.3573404563428606</v>
      </c>
      <c r="M174" s="22">
        <f>IF(OR($A174="",$B174="",$C174=""),"",'OddsRatio_working_3-way'!J173)</f>
        <v>2.5333143676212417</v>
      </c>
      <c r="N174" s="23">
        <f t="shared" si="42"/>
        <v>30.781757712450787</v>
      </c>
      <c r="O174" s="24">
        <f t="shared" si="43"/>
        <v>29.83753201574984</v>
      </c>
      <c r="P174" s="24">
        <f t="shared" si="44"/>
        <v>39.38071027179938</v>
      </c>
      <c r="Q174" t="s">
        <v>407</v>
      </c>
      <c r="R174" t="s">
        <v>442</v>
      </c>
      <c r="S174" s="48" t="s">
        <v>494</v>
      </c>
      <c r="T174" s="35">
        <v>100</v>
      </c>
      <c r="U174" s="35">
        <f t="shared" si="45"/>
        <v>15.254237288135595</v>
      </c>
      <c r="V174" s="35">
        <f t="shared" si="46"/>
        <v>87.11340206185568</v>
      </c>
      <c r="W174" s="35">
        <f t="shared" si="47"/>
        <v>94.008388256440981</v>
      </c>
      <c r="X174" s="35">
        <f t="shared" si="48"/>
        <v>18.878209681703346</v>
      </c>
      <c r="Y174" s="35">
        <f t="shared" si="49"/>
        <v>90.737374455423421</v>
      </c>
      <c r="Z174" s="35">
        <f t="shared" si="50"/>
        <v>97.632360650008749</v>
      </c>
      <c r="AA174" s="35">
        <f t="shared" si="51"/>
        <v>-3.623972393567751</v>
      </c>
      <c r="AB174" s="35">
        <f t="shared" si="52"/>
        <v>-3.6239723935677404</v>
      </c>
      <c r="AC174" s="35">
        <f t="shared" si="53"/>
        <v>-3.6239723935677688</v>
      </c>
      <c r="AD174" s="36"/>
      <c r="AE174" s="36"/>
      <c r="AF174">
        <v>2.5099999999999998</v>
      </c>
      <c r="AG174">
        <v>1.57</v>
      </c>
      <c r="AI174" s="36"/>
      <c r="AJ174" t="s">
        <v>455</v>
      </c>
      <c r="AK174" s="35"/>
      <c r="AL174" s="35"/>
    </row>
    <row r="175" spans="1:38" ht="15" x14ac:dyDescent="0.25">
      <c r="A175">
        <v>1.18</v>
      </c>
      <c r="B175">
        <v>7.76</v>
      </c>
      <c r="C175">
        <v>16.690000000000001</v>
      </c>
      <c r="D175" s="20">
        <f t="shared" si="41"/>
        <v>3.6239723935677537E-2</v>
      </c>
      <c r="E175" s="17">
        <f>IF(OR($A175="",$B175="",$C175=""),"",A175*'MPTO_working_3-way'!$I174)</f>
        <v>1.2227628742440995</v>
      </c>
      <c r="F175" s="21">
        <f>IF(OR($A175="",$B175="",$C175=""),"",B175*'MPTO_working_3-way'!$I174)</f>
        <v>8.0412202577408571</v>
      </c>
      <c r="G175" s="22">
        <f>IF(OR($A175="",$B175="",$C175=""),"",C175*'MPTO_working_3-way'!$I174)</f>
        <v>17.29484099248646</v>
      </c>
      <c r="H175" s="17">
        <f>IF(OR($A175="",$B175="",$C175=""),"",'MPTO_working_3-way'!E174)</f>
        <v>1.1970632889627135</v>
      </c>
      <c r="I175" s="21">
        <f>IF(OR($A175="",$B175="",$C175=""),"",'MPTO_working_3-way'!F174)</f>
        <v>8.5626649478621335</v>
      </c>
      <c r="J175" s="22">
        <f>IF(OR($A175="",$B175="",$C175=""),"",'MPTO_working_3-way'!G174)</f>
        <v>20.904666388716542</v>
      </c>
      <c r="K175" s="17">
        <f>IF(OR($A175="",$B175="",$C175=""),"",'OddsRatio_working_3-way'!H174)</f>
        <v>1.2034879743116318</v>
      </c>
      <c r="L175" s="21">
        <f>IF(OR($A175="",$B175="",$C175=""),"",'OddsRatio_working_3-way'!I174)</f>
        <v>8.6421039241479569</v>
      </c>
      <c r="M175" s="22">
        <f>IF(OR($A175="",$B175="",$C175=""),"",'OddsRatio_working_3-way'!J174)</f>
        <v>18.737368427497263</v>
      </c>
      <c r="N175" s="23">
        <f t="shared" si="42"/>
        <v>81.782005412798512</v>
      </c>
      <c r="O175" s="24">
        <f t="shared" si="43"/>
        <v>12.435923503492557</v>
      </c>
      <c r="P175" s="24">
        <f t="shared" si="44"/>
        <v>5.7820710837089413</v>
      </c>
      <c r="Q175" t="s">
        <v>406</v>
      </c>
      <c r="R175" t="s">
        <v>446</v>
      </c>
      <c r="S175" s="48" t="s">
        <v>494</v>
      </c>
      <c r="T175" s="35">
        <v>100</v>
      </c>
      <c r="U175" s="35">
        <f t="shared" si="45"/>
        <v>47.089947089947096</v>
      </c>
      <c r="V175" s="35">
        <f t="shared" si="46"/>
        <v>72.14484679665739</v>
      </c>
      <c r="W175" s="35">
        <f t="shared" si="47"/>
        <v>77.678571428571431</v>
      </c>
      <c r="X175" s="35">
        <f t="shared" si="48"/>
        <v>50.176581774771186</v>
      </c>
      <c r="Y175" s="35">
        <f t="shared" si="49"/>
        <v>75.231481481481495</v>
      </c>
      <c r="Z175" s="35">
        <f t="shared" si="50"/>
        <v>80.765206113395536</v>
      </c>
      <c r="AA175" s="35">
        <f t="shared" si="51"/>
        <v>-3.0866346848240909</v>
      </c>
      <c r="AB175" s="35">
        <f t="shared" si="52"/>
        <v>-3.0866346848241051</v>
      </c>
      <c r="AC175" s="35">
        <f t="shared" si="53"/>
        <v>-3.0866346848241051</v>
      </c>
      <c r="AD175" s="36"/>
      <c r="AE175" s="36"/>
      <c r="AF175">
        <v>1.45</v>
      </c>
      <c r="AG175">
        <v>2.82</v>
      </c>
      <c r="AI175" s="36"/>
      <c r="AJ175" t="s">
        <v>455</v>
      </c>
      <c r="AK175" s="35"/>
      <c r="AL175" s="35"/>
    </row>
    <row r="176" spans="1:38" ht="15" x14ac:dyDescent="0.25">
      <c r="A176">
        <v>1.89</v>
      </c>
      <c r="B176">
        <v>3.59</v>
      </c>
      <c r="C176">
        <v>4.4800000000000004</v>
      </c>
      <c r="D176" s="20">
        <f t="shared" si="41"/>
        <v>3.0866346848241077E-2</v>
      </c>
      <c r="E176" s="17">
        <f>IF(OR($A176="",$B176="",$C176=""),"",A176*'MPTO_working_3-way'!$I175)</f>
        <v>1.9483373955431755</v>
      </c>
      <c r="F176" s="21">
        <f>IF(OR($A176="",$B176="",$C176=""),"",B176*'MPTO_working_3-way'!$I175)</f>
        <v>3.7008101851851851</v>
      </c>
      <c r="G176" s="22">
        <f>IF(OR($A176="",$B176="",$C176=""),"",C176*'MPTO_working_3-way'!$I175)</f>
        <v>4.6182812338801202</v>
      </c>
      <c r="H176" s="17">
        <f>IF(OR($A176="",$B176="",$C176=""),"",'MPTO_working_3-way'!E175)</f>
        <v>1.9274814152410118</v>
      </c>
      <c r="I176" s="21">
        <f>IF(OR($A176="",$B176="",$C176=""),"",'MPTO_working_3-way'!F175)</f>
        <v>3.7276886221787793</v>
      </c>
      <c r="J176" s="22">
        <f>IF(OR($A176="",$B176="",$C176=""),"",'MPTO_working_3-way'!G175)</f>
        <v>4.6964782700233325</v>
      </c>
      <c r="K176" s="17">
        <f>IF(OR($A176="",$B176="",$C176=""),"",'OddsRatio_working_3-way'!H175)</f>
        <v>1.9354909825670039</v>
      </c>
      <c r="L176" s="21">
        <f>IF(OR($A176="",$B176="",$C176=""),"",'OddsRatio_working_3-way'!I175)</f>
        <v>3.7223838706163384</v>
      </c>
      <c r="M176" s="22">
        <f>IF(OR($A176="",$B176="",$C176=""),"",'OddsRatio_working_3-way'!J175)</f>
        <v>4.6578748531833432</v>
      </c>
      <c r="N176" s="23">
        <f t="shared" si="42"/>
        <v>51.3258125767899</v>
      </c>
      <c r="O176" s="24">
        <f t="shared" si="43"/>
        <v>27.021110242376857</v>
      </c>
      <c r="P176" s="24">
        <f t="shared" si="44"/>
        <v>21.65307718083324</v>
      </c>
      <c r="Q176" t="s">
        <v>440</v>
      </c>
      <c r="R176" t="s">
        <v>445</v>
      </c>
      <c r="S176" s="48" t="s">
        <v>494</v>
      </c>
      <c r="T176" s="35">
        <v>100</v>
      </c>
      <c r="U176" s="35">
        <f t="shared" si="45"/>
        <v>58.15899581589958</v>
      </c>
      <c r="V176" s="35">
        <f t="shared" si="46"/>
        <v>72.67759562841529</v>
      </c>
      <c r="W176" s="35">
        <f t="shared" si="47"/>
        <v>63.63636363636364</v>
      </c>
      <c r="X176" s="35">
        <f t="shared" si="48"/>
        <v>63.686040735221063</v>
      </c>
      <c r="Y176" s="35">
        <f t="shared" si="49"/>
        <v>78.204640547736787</v>
      </c>
      <c r="Z176" s="35">
        <f t="shared" si="50"/>
        <v>69.163408555685109</v>
      </c>
      <c r="AA176" s="35">
        <f t="shared" si="51"/>
        <v>-5.527044919321483</v>
      </c>
      <c r="AB176" s="35">
        <f t="shared" si="52"/>
        <v>-5.5270449193214972</v>
      </c>
      <c r="AC176" s="35">
        <f t="shared" si="53"/>
        <v>-5.5270449193214688</v>
      </c>
      <c r="AD176" s="36"/>
      <c r="AE176" s="36"/>
      <c r="AF176">
        <v>2.2799999999999998</v>
      </c>
      <c r="AG176">
        <v>1.68</v>
      </c>
      <c r="AI176" s="36"/>
      <c r="AJ176" t="s">
        <v>455</v>
      </c>
      <c r="AK176" s="35"/>
      <c r="AL176" s="35"/>
    </row>
    <row r="177" spans="1:38" ht="15" x14ac:dyDescent="0.25">
      <c r="A177">
        <v>2.39</v>
      </c>
      <c r="B177">
        <v>3.66</v>
      </c>
      <c r="C177">
        <v>2.75</v>
      </c>
      <c r="D177" s="20">
        <f t="shared" si="41"/>
        <v>5.5270449193214777E-2</v>
      </c>
      <c r="E177" s="17">
        <f>IF(OR($A177="",$B177="",$C177=""),"",A177*'MPTO_working_3-way'!$I176)</f>
        <v>2.5220963735717836</v>
      </c>
      <c r="F177" s="21">
        <f>IF(OR($A177="",$B177="",$C177=""),"",B177*'MPTO_working_3-way'!$I176)</f>
        <v>3.862289844047166</v>
      </c>
      <c r="G177" s="22">
        <f>IF(OR($A177="",$B177="",$C177=""),"",C177*'MPTO_working_3-way'!$I176)</f>
        <v>2.9019937352813407</v>
      </c>
      <c r="H177" s="17">
        <f>IF(OR($A177="",$B177="",$C177=""),"",'MPTO_working_3-way'!E176)</f>
        <v>2.5000840104692634</v>
      </c>
      <c r="I177" s="21">
        <f>IF(OR($A177="",$B177="",$C177=""),"",'MPTO_working_3-way'!F176)</f>
        <v>3.9246381461772515</v>
      </c>
      <c r="J177" s="22">
        <f>IF(OR($A177="",$B177="",$C177=""),"",'MPTO_working_3-way'!G176)</f>
        <v>2.8967632909385395</v>
      </c>
      <c r="K177" s="17">
        <f>IF(OR($A177="",$B177="",$C177=""),"",'OddsRatio_working_3-way'!H176)</f>
        <v>2.5104574796412056</v>
      </c>
      <c r="L177" s="21">
        <f>IF(OR($A177="",$B177="",$C177=""),"",'OddsRatio_working_3-way'!I176)</f>
        <v>3.8905157524069112</v>
      </c>
      <c r="M177" s="22">
        <f>IF(OR($A177="",$B177="",$C177=""),"",'OddsRatio_working_3-way'!J176)</f>
        <v>2.9016551002677051</v>
      </c>
      <c r="N177" s="23">
        <f t="shared" si="42"/>
        <v>39.64955544437835</v>
      </c>
      <c r="O177" s="24">
        <f t="shared" si="43"/>
        <v>25.891376369416463</v>
      </c>
      <c r="P177" s="24">
        <f t="shared" si="44"/>
        <v>34.45906818620518</v>
      </c>
      <c r="Q177" t="s">
        <v>467</v>
      </c>
      <c r="R177" t="s">
        <v>411</v>
      </c>
      <c r="S177" s="48" t="s">
        <v>494</v>
      </c>
      <c r="T177" s="35">
        <v>100</v>
      </c>
      <c r="U177" s="35">
        <f t="shared" si="45"/>
        <v>64.912280701754383</v>
      </c>
      <c r="V177" s="35">
        <f t="shared" si="46"/>
        <v>68.847352024922117</v>
      </c>
      <c r="W177" s="35">
        <f t="shared" si="47"/>
        <v>64.157706093189958</v>
      </c>
      <c r="X177" s="35">
        <f t="shared" si="48"/>
        <v>66.994941881887911</v>
      </c>
      <c r="Y177" s="35">
        <f t="shared" si="49"/>
        <v>70.930013205055658</v>
      </c>
      <c r="Z177" s="35">
        <f t="shared" si="50"/>
        <v>66.2403672733235</v>
      </c>
      <c r="AA177" s="35">
        <f t="shared" si="51"/>
        <v>-2.0826611801335275</v>
      </c>
      <c r="AB177" s="35">
        <f t="shared" si="52"/>
        <v>-2.0826611801335417</v>
      </c>
      <c r="AC177" s="35">
        <f t="shared" si="53"/>
        <v>-2.0826611801335417</v>
      </c>
      <c r="AD177" s="36"/>
      <c r="AE177" s="36"/>
      <c r="AF177">
        <v>1.97</v>
      </c>
      <c r="AG177">
        <v>1.83</v>
      </c>
      <c r="AI177" s="36"/>
      <c r="AJ177" t="s">
        <v>452</v>
      </c>
      <c r="AK177" s="35"/>
      <c r="AL177" s="35"/>
    </row>
    <row r="178" spans="1:38" ht="15" x14ac:dyDescent="0.25">
      <c r="A178">
        <v>2.85</v>
      </c>
      <c r="B178">
        <v>3.21</v>
      </c>
      <c r="C178">
        <v>2.79</v>
      </c>
      <c r="D178" s="20">
        <f t="shared" si="41"/>
        <v>2.0826611801335382E-2</v>
      </c>
      <c r="E178" s="17">
        <f>IF(OR($A178="",$B178="",$C178=""),"",A178*'MPTO_working_3-way'!$I177)</f>
        <v>2.9093558436338061</v>
      </c>
      <c r="F178" s="21">
        <f>IF(OR($A178="",$B178="",$C178=""),"",B178*'MPTO_working_3-way'!$I177)</f>
        <v>3.2768534238822866</v>
      </c>
      <c r="G178" s="22">
        <f>IF(OR($A178="",$B178="",$C178=""),"",C178*'MPTO_working_3-way'!$I177)</f>
        <v>2.8481062469257257</v>
      </c>
      <c r="H178" s="17">
        <f>IF(OR($A178="",$B178="",$C178=""),"",'MPTO_working_3-way'!E177)</f>
        <v>2.9075262239703927</v>
      </c>
      <c r="I178" s="21">
        <f>IF(OR($A178="",$B178="",$C178=""),"",'MPTO_working_3-way'!F177)</f>
        <v>3.283163575393556</v>
      </c>
      <c r="J178" s="22">
        <f>IF(OR($A178="",$B178="",$C178=""),"",'MPTO_working_3-way'!G177)</f>
        <v>2.8451061467646017</v>
      </c>
      <c r="K178" s="17">
        <f>IF(OR($A178="",$B178="",$C178=""),"",'OddsRatio_working_3-way'!H177)</f>
        <v>2.9085133070755091</v>
      </c>
      <c r="L178" s="21">
        <f>IF(OR($A178="",$B178="",$C178=""),"",'OddsRatio_working_3-way'!I177)</f>
        <v>3.2798996803442568</v>
      </c>
      <c r="M178" s="22">
        <f>IF(OR($A178="",$B178="",$C178=""),"",'OddsRatio_working_3-way'!J177)</f>
        <v>2.8466155781973845</v>
      </c>
      <c r="N178" s="23">
        <f t="shared" si="42"/>
        <v>34.371869710890813</v>
      </c>
      <c r="O178" s="24">
        <f t="shared" si="43"/>
        <v>30.517080584435767</v>
      </c>
      <c r="P178" s="24">
        <f t="shared" si="44"/>
        <v>35.111049704673412</v>
      </c>
      <c r="Q178" t="s">
        <v>114</v>
      </c>
      <c r="R178" t="s">
        <v>82</v>
      </c>
      <c r="S178" s="48" t="s">
        <v>494</v>
      </c>
      <c r="T178" s="35">
        <v>100</v>
      </c>
      <c r="U178" s="35">
        <f t="shared" si="45"/>
        <v>31.03448275862069</v>
      </c>
      <c r="V178" s="35">
        <f t="shared" si="46"/>
        <v>80.276134122287957</v>
      </c>
      <c r="W178" s="35">
        <f t="shared" si="47"/>
        <v>86.168741355463339</v>
      </c>
      <c r="X178" s="35">
        <f t="shared" si="48"/>
        <v>33.555124522248683</v>
      </c>
      <c r="Y178" s="35">
        <f t="shared" si="49"/>
        <v>82.796775885915963</v>
      </c>
      <c r="Z178" s="35">
        <f t="shared" si="50"/>
        <v>88.689383119091346</v>
      </c>
      <c r="AA178" s="35">
        <f t="shared" si="51"/>
        <v>-2.5206417636279923</v>
      </c>
      <c r="AB178" s="35">
        <f t="shared" si="52"/>
        <v>-2.5206417636280065</v>
      </c>
      <c r="AC178" s="35">
        <f t="shared" si="53"/>
        <v>-2.5206417636280065</v>
      </c>
      <c r="AD178" s="36"/>
      <c r="AE178" s="36"/>
      <c r="AF178">
        <v>2.4700000000000002</v>
      </c>
      <c r="AG178">
        <v>1.61</v>
      </c>
      <c r="AI178" s="36"/>
      <c r="AJ178" t="s">
        <v>313</v>
      </c>
      <c r="AK178" s="35"/>
      <c r="AL178" s="35"/>
    </row>
    <row r="179" spans="1:38" ht="15" x14ac:dyDescent="0.25">
      <c r="A179">
        <v>1.45</v>
      </c>
      <c r="B179">
        <v>5.07</v>
      </c>
      <c r="C179">
        <v>7.23</v>
      </c>
      <c r="D179" s="20">
        <f t="shared" si="41"/>
        <v>2.5206417636280065E-2</v>
      </c>
      <c r="E179" s="17">
        <f>IF(OR($A179="",$B179="",$C179=""),"",A179*'MPTO_working_3-way'!$I178)</f>
        <v>1.486549305572606</v>
      </c>
      <c r="F179" s="21">
        <f>IF(OR($A179="",$B179="",$C179=""),"",B179*'MPTO_working_3-way'!$I178)</f>
        <v>5.1977965374159405</v>
      </c>
      <c r="G179" s="22">
        <f>IF(OR($A179="",$B179="",$C179=""),"",C179*'MPTO_working_3-way'!$I178)</f>
        <v>7.4122423995103057</v>
      </c>
      <c r="H179" s="17">
        <f>IF(OR($A179="",$B179="",$C179=""),"",'MPTO_working_3-way'!E178)</f>
        <v>1.4678833726439031</v>
      </c>
      <c r="I179" s="21">
        <f>IF(OR($A179="",$B179="",$C179=""),"",'MPTO_working_3-way'!F178)</f>
        <v>5.2955858448537239</v>
      </c>
      <c r="J179" s="22">
        <f>IF(OR($A179="",$B179="",$C179=""),"",'MPTO_working_3-way'!G178)</f>
        <v>7.6976103253986503</v>
      </c>
      <c r="K179" s="17">
        <f>IF(OR($A179="",$B179="",$C179=""),"",'OddsRatio_working_3-way'!H178)</f>
        <v>1.4738073719370541</v>
      </c>
      <c r="L179" s="21">
        <f>IF(OR($A179="",$B179="",$C179=""),"",'OddsRatio_working_3-way'!I178)</f>
        <v>5.2853244528529117</v>
      </c>
      <c r="M179" s="22">
        <f>IF(OR($A179="",$B179="",$C179=""),"",'OddsRatio_working_3-way'!J178)</f>
        <v>7.5595998381507732</v>
      </c>
      <c r="N179" s="23">
        <f t="shared" si="42"/>
        <v>67.26988443984429</v>
      </c>
      <c r="O179" s="24">
        <f t="shared" si="43"/>
        <v>19.238921585359805</v>
      </c>
      <c r="P179" s="24">
        <f t="shared" si="44"/>
        <v>13.491193974795882</v>
      </c>
      <c r="Q179" t="s">
        <v>488</v>
      </c>
      <c r="R179" t="s">
        <v>115</v>
      </c>
      <c r="S179" s="48" t="s">
        <v>494</v>
      </c>
      <c r="T179" s="35">
        <v>100</v>
      </c>
      <c r="U179" s="35">
        <f t="shared" si="45"/>
        <v>31.972789115646258</v>
      </c>
      <c r="V179" s="35">
        <f t="shared" si="46"/>
        <v>77.426636568848764</v>
      </c>
      <c r="W179" s="35">
        <f t="shared" si="47"/>
        <v>88.276670574443145</v>
      </c>
      <c r="X179" s="35">
        <f t="shared" si="48"/>
        <v>34.296692856708106</v>
      </c>
      <c r="Y179" s="35">
        <f t="shared" si="49"/>
        <v>79.750540309910605</v>
      </c>
      <c r="Z179" s="35">
        <f t="shared" si="50"/>
        <v>90.600574315504986</v>
      </c>
      <c r="AA179" s="35">
        <f t="shared" si="51"/>
        <v>-2.3239037410618479</v>
      </c>
      <c r="AB179" s="35">
        <f t="shared" si="52"/>
        <v>-2.3239037410618408</v>
      </c>
      <c r="AC179" s="35">
        <f t="shared" si="53"/>
        <v>-2.3239037410618408</v>
      </c>
      <c r="AD179" s="36"/>
      <c r="AE179" s="36"/>
      <c r="AF179">
        <v>1.53</v>
      </c>
      <c r="AG179">
        <v>2.68</v>
      </c>
      <c r="AI179" s="36"/>
      <c r="AJ179" t="s">
        <v>313</v>
      </c>
      <c r="AK179" s="35"/>
      <c r="AL179" s="35"/>
    </row>
    <row r="180" spans="1:38" ht="15" x14ac:dyDescent="0.25">
      <c r="A180">
        <v>1.47</v>
      </c>
      <c r="B180">
        <v>4.43</v>
      </c>
      <c r="C180">
        <v>8.5299999999999994</v>
      </c>
      <c r="D180" s="20">
        <f t="shared" si="41"/>
        <v>2.3239037410618391E-2</v>
      </c>
      <c r="E180" s="17">
        <f>IF(OR($A180="",$B180="",$C180=""),"",A180*'MPTO_working_3-way'!$I179)</f>
        <v>1.5041613849936091</v>
      </c>
      <c r="F180" s="21">
        <f>IF(OR($A180="",$B180="",$C180=""),"",B180*'MPTO_working_3-way'!$I179)</f>
        <v>4.5329489357290393</v>
      </c>
      <c r="G180" s="22">
        <f>IF(OR($A180="",$B180="",$C180=""),"",C180*'MPTO_working_3-way'!$I179)</f>
        <v>8.7282289891125746</v>
      </c>
      <c r="H180" s="17">
        <f>IF(OR($A180="",$B180="",$C180=""),"",'MPTO_working_3-way'!E179)</f>
        <v>1.4869318841849719</v>
      </c>
      <c r="I180" s="21">
        <f>IF(OR($A180="",$B180="",$C180=""),"",'MPTO_working_3-way'!F179)</f>
        <v>4.5874234541131269</v>
      </c>
      <c r="J180" s="22">
        <f>IF(OR($A180="",$B180="",$C180=""),"",'MPTO_working_3-way'!G179)</f>
        <v>9.1335087344967185</v>
      </c>
      <c r="K180" s="17">
        <f>IF(OR($A180="",$B180="",$C180=""),"",'OddsRatio_working_3-way'!H179)</f>
        <v>1.492662742863174</v>
      </c>
      <c r="L180" s="21">
        <f>IF(OR($A180="",$B180="",$C180=""),"",'OddsRatio_working_3-way'!I179)</f>
        <v>4.595389804299332</v>
      </c>
      <c r="M180" s="22">
        <f>IF(OR($A180="",$B180="",$C180=""),"",'OddsRatio_working_3-way'!J179)</f>
        <v>8.8930860718291438</v>
      </c>
      <c r="N180" s="23">
        <f t="shared" si="42"/>
        <v>66.482227902975239</v>
      </c>
      <c r="O180" s="24">
        <f t="shared" si="43"/>
        <v>22.060694134847317</v>
      </c>
      <c r="P180" s="24">
        <f t="shared" si="44"/>
        <v>11.457077962177445</v>
      </c>
      <c r="Q180" t="s">
        <v>134</v>
      </c>
      <c r="R180" t="s">
        <v>54</v>
      </c>
      <c r="S180" s="48" t="s">
        <v>494</v>
      </c>
      <c r="T180" s="35">
        <v>100</v>
      </c>
      <c r="U180" s="35">
        <f t="shared" si="45"/>
        <v>40.476190476190474</v>
      </c>
      <c r="V180" s="35">
        <f t="shared" si="46"/>
        <v>73.821989528795811</v>
      </c>
      <c r="W180" s="35">
        <f t="shared" si="47"/>
        <v>83.388704318936874</v>
      </c>
      <c r="X180" s="35">
        <f t="shared" si="48"/>
        <v>42.789306152267315</v>
      </c>
      <c r="Y180" s="35">
        <f t="shared" si="49"/>
        <v>76.135105204872644</v>
      </c>
      <c r="Z180" s="35">
        <f t="shared" si="50"/>
        <v>85.701819995013722</v>
      </c>
      <c r="AA180" s="35">
        <f t="shared" si="51"/>
        <v>-2.3131156760768405</v>
      </c>
      <c r="AB180" s="35">
        <f t="shared" si="52"/>
        <v>-2.3131156760768334</v>
      </c>
      <c r="AC180" s="35">
        <f t="shared" si="53"/>
        <v>-2.3131156760768476</v>
      </c>
      <c r="AD180" s="36"/>
      <c r="AE180" s="36"/>
      <c r="AF180">
        <v>2.13</v>
      </c>
      <c r="AG180">
        <v>1.79</v>
      </c>
      <c r="AI180" s="36"/>
      <c r="AJ180" t="s">
        <v>313</v>
      </c>
      <c r="AK180" s="35"/>
      <c r="AL180" s="35"/>
    </row>
    <row r="181" spans="1:38" ht="15" x14ac:dyDescent="0.25">
      <c r="A181">
        <v>1.68</v>
      </c>
      <c r="B181">
        <v>3.82</v>
      </c>
      <c r="C181">
        <v>6.02</v>
      </c>
      <c r="D181" s="20">
        <f t="shared" si="41"/>
        <v>2.3131156760768379E-2</v>
      </c>
      <c r="E181" s="17">
        <f>IF(OR($A181="",$B181="",$C181=""),"",A181*'MPTO_working_3-way'!$I180)</f>
        <v>1.7188603433580909</v>
      </c>
      <c r="F181" s="21">
        <f>IF(OR($A181="",$B181="",$C181=""),"",B181*'MPTO_working_3-way'!$I180)</f>
        <v>3.9083610188261351</v>
      </c>
      <c r="G181" s="22">
        <f>IF(OR($A181="",$B181="",$C181=""),"",C181*'MPTO_working_3-way'!$I180)</f>
        <v>6.1592495636998255</v>
      </c>
      <c r="H181" s="17">
        <f>IF(OR($A181="",$B181="",$C181=""),"",'MPTO_working_3-way'!E180)</f>
        <v>1.7020473818906705</v>
      </c>
      <c r="I181" s="21">
        <f>IF(OR($A181="",$B181="",$C181=""),"",'MPTO_working_3-way'!F180)</f>
        <v>3.9359275219552639</v>
      </c>
      <c r="J181" s="22">
        <f>IF(OR($A181="",$B181="",$C181=""),"",'MPTO_working_3-way'!G180)</f>
        <v>6.3130288370617551</v>
      </c>
      <c r="K181" s="17">
        <f>IF(OR($A181="",$B181="",$C181=""),"",'OddsRatio_working_3-way'!H180)</f>
        <v>1.7081699679418316</v>
      </c>
      <c r="L181" s="21">
        <f>IF(OR($A181="",$B181="",$C181=""),"",'OddsRatio_working_3-way'!I180)</f>
        <v>3.9368225141117117</v>
      </c>
      <c r="M181" s="22">
        <f>IF(OR($A181="",$B181="",$C181=""),"",'OddsRatio_working_3-way'!J180)</f>
        <v>6.2279606456882259</v>
      </c>
      <c r="N181" s="23">
        <f t="shared" si="42"/>
        <v>58.178083162144937</v>
      </c>
      <c r="O181" s="24">
        <f t="shared" si="43"/>
        <v>25.586172699582065</v>
      </c>
      <c r="P181" s="24">
        <f t="shared" si="44"/>
        <v>16.235744138273002</v>
      </c>
      <c r="Q181" t="s">
        <v>118</v>
      </c>
      <c r="R181" t="s">
        <v>56</v>
      </c>
      <c r="S181" s="48" t="s">
        <v>494</v>
      </c>
      <c r="T181" s="35">
        <v>100</v>
      </c>
      <c r="U181" s="35">
        <f t="shared" si="45"/>
        <v>43.820224719101127</v>
      </c>
      <c r="V181" s="35">
        <f t="shared" si="46"/>
        <v>74.358974358974365</v>
      </c>
      <c r="W181" s="35">
        <f t="shared" si="47"/>
        <v>79.591836734693885</v>
      </c>
      <c r="X181" s="35">
        <f t="shared" si="48"/>
        <v>46.049188906331764</v>
      </c>
      <c r="Y181" s="35">
        <f t="shared" si="49"/>
        <v>76.58793854620501</v>
      </c>
      <c r="Z181" s="35">
        <f t="shared" si="50"/>
        <v>81.820800921924516</v>
      </c>
      <c r="AA181" s="35">
        <f t="shared" si="51"/>
        <v>-2.2289641872306376</v>
      </c>
      <c r="AB181" s="35">
        <f t="shared" si="52"/>
        <v>-2.2289641872306447</v>
      </c>
      <c r="AC181" s="35">
        <f t="shared" si="53"/>
        <v>-2.2289641872306305</v>
      </c>
      <c r="AD181" s="36"/>
      <c r="AE181" s="36"/>
      <c r="AF181">
        <v>2.11</v>
      </c>
      <c r="AG181">
        <v>1.8</v>
      </c>
      <c r="AI181" s="36"/>
      <c r="AJ181" t="s">
        <v>313</v>
      </c>
      <c r="AK181" s="35"/>
      <c r="AL181" s="35"/>
    </row>
    <row r="182" spans="1:38" ht="15" x14ac:dyDescent="0.25">
      <c r="A182">
        <v>1.78</v>
      </c>
      <c r="B182">
        <v>3.9</v>
      </c>
      <c r="C182">
        <v>4.9000000000000004</v>
      </c>
      <c r="D182" s="20">
        <f t="shared" si="41"/>
        <v>2.228964187230642E-2</v>
      </c>
      <c r="E182" s="17">
        <f>IF(OR($A182="",$B182="",$C182=""),"",A182*'MPTO_working_3-way'!$I181)</f>
        <v>1.8196755625327055</v>
      </c>
      <c r="F182" s="21">
        <f>IF(OR($A182="",$B182="",$C182=""),"",B182*'MPTO_working_3-way'!$I181)</f>
        <v>3.986929603301995</v>
      </c>
      <c r="G182" s="22">
        <f>IF(OR($A182="",$B182="",$C182=""),"",C182*'MPTO_working_3-way'!$I181)</f>
        <v>5.0092192451743021</v>
      </c>
      <c r="H182" s="17">
        <f>IF(OR($A182="",$B182="",$C182=""),"",'MPTO_working_3-way'!E181)</f>
        <v>1.8038563383169706</v>
      </c>
      <c r="I182" s="21">
        <f>IF(OR($A182="",$B182="",$C182=""),"",'MPTO_working_3-way'!F181)</f>
        <v>4.0163807964483347</v>
      </c>
      <c r="J182" s="22">
        <f>IF(OR($A182="",$B182="",$C182=""),"",'MPTO_working_3-way'!G181)</f>
        <v>5.0851314045386147</v>
      </c>
      <c r="K182" s="17">
        <f>IF(OR($A182="",$B182="",$C182=""),"",'OddsRatio_working_3-way'!H181)</f>
        <v>1.8097090944835923</v>
      </c>
      <c r="L182" s="21">
        <f>IF(OR($A182="",$B182="",$C182=""),"",'OddsRatio_working_3-way'!I181)</f>
        <v>4.0104568897466892</v>
      </c>
      <c r="M182" s="22">
        <f>IF(OR($A182="",$B182="",$C182=""),"",'OddsRatio_working_3-way'!J181)</f>
        <v>5.0485454724179633</v>
      </c>
      <c r="N182" s="23">
        <f t="shared" si="42"/>
        <v>54.95485132570311</v>
      </c>
      <c r="O182" s="24">
        <f t="shared" si="43"/>
        <v>25.08195778455168</v>
      </c>
      <c r="P182" s="24">
        <f t="shared" si="44"/>
        <v>19.963190889745206</v>
      </c>
      <c r="Q182" t="s">
        <v>81</v>
      </c>
      <c r="R182" t="s">
        <v>83</v>
      </c>
      <c r="S182" s="48" t="s">
        <v>494</v>
      </c>
      <c r="T182" s="35">
        <v>100</v>
      </c>
      <c r="U182" s="35">
        <f t="shared" si="45"/>
        <v>64.285714285714292</v>
      </c>
      <c r="V182" s="35">
        <f t="shared" si="46"/>
        <v>66.88741721854305</v>
      </c>
      <c r="W182" s="35">
        <f t="shared" si="47"/>
        <v>64.912280701754383</v>
      </c>
      <c r="X182" s="35">
        <f t="shared" si="48"/>
        <v>68.200302079702567</v>
      </c>
      <c r="Y182" s="35">
        <f t="shared" si="49"/>
        <v>70.802005012531339</v>
      </c>
      <c r="Z182" s="35">
        <f t="shared" si="50"/>
        <v>68.826868495742673</v>
      </c>
      <c r="AA182" s="35">
        <f t="shared" si="51"/>
        <v>-3.9145877939882752</v>
      </c>
      <c r="AB182" s="35">
        <f t="shared" si="52"/>
        <v>-3.9145877939882894</v>
      </c>
      <c r="AC182" s="35">
        <f t="shared" si="53"/>
        <v>-3.9145877939882894</v>
      </c>
      <c r="AD182" s="36"/>
      <c r="AE182" s="36"/>
      <c r="AF182">
        <v>2.33</v>
      </c>
      <c r="AG182">
        <v>1.67</v>
      </c>
      <c r="AI182" s="36"/>
      <c r="AJ182" t="s">
        <v>313</v>
      </c>
      <c r="AK182" s="35"/>
      <c r="AL182" s="35"/>
    </row>
    <row r="183" spans="1:38" ht="15" x14ac:dyDescent="0.25">
      <c r="A183">
        <v>2.8</v>
      </c>
      <c r="B183">
        <v>3.02</v>
      </c>
      <c r="C183">
        <v>2.85</v>
      </c>
      <c r="D183" s="20">
        <f t="shared" si="41"/>
        <v>3.9145877939882778E-2</v>
      </c>
      <c r="E183" s="17">
        <f>IF(OR($A183="",$B183="",$C183=""),"",A183*'MPTO_working_3-way'!$I182)</f>
        <v>2.9096084582316717</v>
      </c>
      <c r="F183" s="21">
        <f>IF(OR($A183="",$B183="",$C183=""),"",B183*'MPTO_working_3-way'!$I182)</f>
        <v>3.138220551378446</v>
      </c>
      <c r="G183" s="22">
        <f>IF(OR($A183="",$B183="",$C183=""),"",C183*'MPTO_working_3-way'!$I182)</f>
        <v>2.9615657521286658</v>
      </c>
      <c r="H183" s="17">
        <f>IF(OR($A183="",$B183="",$C183=""),"",'MPTO_working_3-way'!E182)</f>
        <v>2.9061806605138756</v>
      </c>
      <c r="I183" s="21">
        <f>IF(OR($A183="",$B183="",$C183=""),"",'MPTO_working_3-way'!F182)</f>
        <v>3.1438908360366318</v>
      </c>
      <c r="J183" s="22">
        <f>IF(OR($A183="",$B183="",$C183=""),"",'MPTO_working_3-way'!G182)</f>
        <v>2.9600812295800134</v>
      </c>
      <c r="K183" s="17">
        <f>IF(OR($A183="",$B183="",$C183=""),"",'OddsRatio_working_3-way'!H182)</f>
        <v>2.9078636189171094</v>
      </c>
      <c r="L183" s="21">
        <f>IF(OR($A183="",$B183="",$C183=""),"",'OddsRatio_working_3-way'!I182)</f>
        <v>3.1410469501180884</v>
      </c>
      <c r="M183" s="22">
        <f>IF(OR($A183="",$B183="",$C183=""),"",'OddsRatio_working_3-way'!J182)</f>
        <v>2.9608598305536957</v>
      </c>
      <c r="N183" s="23">
        <f t="shared" si="42"/>
        <v>34.368885516910915</v>
      </c>
      <c r="O183" s="24">
        <f t="shared" si="43"/>
        <v>31.865191869983629</v>
      </c>
      <c r="P183" s="24">
        <f t="shared" si="44"/>
        <v>33.76592261310546</v>
      </c>
      <c r="Q183" t="s">
        <v>53</v>
      </c>
      <c r="R183" t="s">
        <v>113</v>
      </c>
      <c r="S183" s="48" t="s">
        <v>494</v>
      </c>
      <c r="T183" s="35">
        <v>100</v>
      </c>
      <c r="U183" s="35">
        <f t="shared" si="45"/>
        <v>45.355191256830594</v>
      </c>
      <c r="V183" s="35">
        <f t="shared" si="46"/>
        <v>70.059880239520965</v>
      </c>
      <c r="W183" s="35">
        <f t="shared" si="47"/>
        <v>80.430528375733857</v>
      </c>
      <c r="X183" s="35">
        <f t="shared" si="48"/>
        <v>49.509591384745185</v>
      </c>
      <c r="Y183" s="35">
        <f t="shared" si="49"/>
        <v>74.214280367435535</v>
      </c>
      <c r="Z183" s="35">
        <f t="shared" si="50"/>
        <v>84.584928503648442</v>
      </c>
      <c r="AA183" s="35">
        <f t="shared" si="51"/>
        <v>-4.1544001279145917</v>
      </c>
      <c r="AB183" s="35">
        <f t="shared" si="52"/>
        <v>-4.1544001279145704</v>
      </c>
      <c r="AC183" s="35">
        <f t="shared" si="53"/>
        <v>-4.1544001279145846</v>
      </c>
      <c r="AD183" s="36"/>
      <c r="AE183" s="36"/>
      <c r="AF183">
        <v>2.66</v>
      </c>
      <c r="AG183">
        <v>1.5</v>
      </c>
      <c r="AI183" s="36"/>
      <c r="AJ183" t="s">
        <v>314</v>
      </c>
      <c r="AK183" s="35"/>
      <c r="AL183" s="35"/>
    </row>
    <row r="184" spans="1:38" ht="15" x14ac:dyDescent="0.25">
      <c r="A184">
        <v>1.83</v>
      </c>
      <c r="B184">
        <v>3.34</v>
      </c>
      <c r="C184">
        <v>5.1100000000000003</v>
      </c>
      <c r="D184" s="20">
        <f t="shared" si="41"/>
        <v>4.1544001279145704E-2</v>
      </c>
      <c r="E184" s="17">
        <f>IF(OR($A184="",$B184="",$C184=""),"",A184*'MPTO_working_3-way'!$I183)</f>
        <v>1.9060255223408367</v>
      </c>
      <c r="F184" s="21">
        <f>IF(OR($A184="",$B184="",$C184=""),"",B184*'MPTO_working_3-way'!$I183)</f>
        <v>3.4787569642723466</v>
      </c>
      <c r="G184" s="22">
        <f>IF(OR($A184="",$B184="",$C184=""),"",C184*'MPTO_working_3-way'!$I183)</f>
        <v>5.3222898465364352</v>
      </c>
      <c r="H184" s="17">
        <f>IF(OR($A184="",$B184="",$C184=""),"",'MPTO_working_3-way'!E183)</f>
        <v>1.8775813680819511</v>
      </c>
      <c r="I184" s="21">
        <f>IF(OR($A184="",$B184="",$C184=""),"",'MPTO_working_3-way'!F183)</f>
        <v>3.5019744477776515</v>
      </c>
      <c r="J184" s="22">
        <f>IF(OR($A184="",$B184="",$C184=""),"",'MPTO_working_3-way'!G183)</f>
        <v>5.4991369819969913</v>
      </c>
      <c r="K184" s="17">
        <f>IF(OR($A184="",$B184="",$C184=""),"",'OddsRatio_working_3-way'!H183)</f>
        <v>1.8885434127283973</v>
      </c>
      <c r="L184" s="21">
        <f>IF(OR($A184="",$B184="",$C184=""),"",'OddsRatio_working_3-way'!I183)</f>
        <v>3.505050103354757</v>
      </c>
      <c r="M184" s="22">
        <f>IF(OR($A184="",$B184="",$C184=""),"",'OddsRatio_working_3-way'!J183)</f>
        <v>5.3998956943538694</v>
      </c>
      <c r="N184" s="23">
        <f t="shared" si="42"/>
        <v>52.465194630336086</v>
      </c>
      <c r="O184" s="24">
        <f t="shared" si="43"/>
        <v>28.745900051950613</v>
      </c>
      <c r="P184" s="24">
        <f t="shared" si="44"/>
        <v>18.788905317713315</v>
      </c>
      <c r="Q184" t="s">
        <v>117</v>
      </c>
      <c r="R184" t="s">
        <v>85</v>
      </c>
      <c r="S184" s="48" t="s">
        <v>494</v>
      </c>
      <c r="T184" s="35">
        <v>100</v>
      </c>
      <c r="U184" s="35">
        <f t="shared" si="45"/>
        <v>64.539007092198588</v>
      </c>
      <c r="V184" s="35">
        <f t="shared" si="46"/>
        <v>66.329966329966325</v>
      </c>
      <c r="W184" s="35">
        <f t="shared" si="47"/>
        <v>65.277777777777771</v>
      </c>
      <c r="X184" s="35">
        <f t="shared" si="48"/>
        <v>68.392255892255889</v>
      </c>
      <c r="Y184" s="35">
        <f t="shared" si="49"/>
        <v>70.18321513002364</v>
      </c>
      <c r="Z184" s="35">
        <f t="shared" si="50"/>
        <v>69.131026577835087</v>
      </c>
      <c r="AA184" s="35">
        <f t="shared" si="51"/>
        <v>-3.8532488000573011</v>
      </c>
      <c r="AB184" s="35">
        <f t="shared" si="52"/>
        <v>-3.8532488000573153</v>
      </c>
      <c r="AC184" s="35">
        <f t="shared" si="53"/>
        <v>-3.8532488000573153</v>
      </c>
      <c r="AD184" s="36"/>
      <c r="AE184" s="36"/>
      <c r="AF184">
        <v>2.54</v>
      </c>
      <c r="AG184">
        <v>1.54</v>
      </c>
      <c r="AI184" s="36"/>
      <c r="AJ184" t="s">
        <v>314</v>
      </c>
      <c r="AK184" s="35"/>
      <c r="AL184" s="35"/>
    </row>
    <row r="185" spans="1:38" s="35" customFormat="1" ht="17.25" customHeight="1" x14ac:dyDescent="0.25">
      <c r="A185">
        <v>2.82</v>
      </c>
      <c r="B185">
        <v>2.97</v>
      </c>
      <c r="C185">
        <v>2.88</v>
      </c>
      <c r="D185" s="20">
        <f t="shared" si="41"/>
        <v>3.8532488000573073E-2</v>
      </c>
      <c r="E185" s="17">
        <f>IF(OR($A185="",$B185="",$C185=""),"",A185*'MPTO_working_3-way'!$I184)</f>
        <v>2.9286616161616159</v>
      </c>
      <c r="F185" s="21">
        <f>IF(OR($A185="",$B185="",$C185=""),"",B185*'MPTO_working_3-way'!$I184)</f>
        <v>3.0844414893617023</v>
      </c>
      <c r="G185" s="22">
        <f>IF(OR($A185="",$B185="",$C185=""),"",C185*'MPTO_working_3-way'!$I184)</f>
        <v>2.9909735654416503</v>
      </c>
      <c r="H185" s="17">
        <f>IF(OR($A185="",$B185="",$C185=""),"",'MPTO_working_3-way'!E184)</f>
        <v>2.9259805933779921</v>
      </c>
      <c r="I185" s="21">
        <f>IF(OR($A185="",$B185="",$C185=""),"",'MPTO_working_3-way'!F184)</f>
        <v>3.0877904458187784</v>
      </c>
      <c r="J185" s="22">
        <f>IF(OR($A185="",$B185="",$C185=""),"",'MPTO_working_3-way'!G184)</f>
        <v>2.9906268411562014</v>
      </c>
      <c r="K185" s="17">
        <f>IF(OR($A185="",$B185="",$C185=""),"",'OddsRatio_working_3-way'!H184)</f>
        <v>2.9272862923987173</v>
      </c>
      <c r="L185" s="21">
        <f>IF(OR($A185="",$B185="",$C185=""),"",'OddsRatio_working_3-way'!I184)</f>
        <v>3.0861285692447655</v>
      </c>
      <c r="M185" s="22">
        <f>IF(OR($A185="",$B185="",$C185=""),"",'OddsRatio_working_3-way'!J184)</f>
        <v>2.9908232031371367</v>
      </c>
      <c r="N185" s="23">
        <f t="shared" si="42"/>
        <v>34.145289933175256</v>
      </c>
      <c r="O185" s="24">
        <f t="shared" si="43"/>
        <v>32.420780340590646</v>
      </c>
      <c r="P185" s="24">
        <f t="shared" si="44"/>
        <v>33.433929726234105</v>
      </c>
      <c r="Q185" t="s">
        <v>86</v>
      </c>
      <c r="R185" t="s">
        <v>119</v>
      </c>
      <c r="S185" s="48" t="s">
        <v>494</v>
      </c>
      <c r="T185" s="35">
        <v>100</v>
      </c>
      <c r="U185" s="35">
        <f t="shared" si="45"/>
        <v>64.412811387900362</v>
      </c>
      <c r="V185" s="35">
        <f t="shared" si="46"/>
        <v>66.442953020134226</v>
      </c>
      <c r="W185" s="35">
        <f t="shared" si="47"/>
        <v>65.277777777777771</v>
      </c>
      <c r="X185" s="35">
        <f t="shared" si="48"/>
        <v>68.279269202088003</v>
      </c>
      <c r="Y185" s="35">
        <f t="shared" si="49"/>
        <v>70.309410834321866</v>
      </c>
      <c r="Z185" s="35">
        <f t="shared" si="50"/>
        <v>69.144235591965426</v>
      </c>
      <c r="AA185" s="35">
        <f t="shared" si="51"/>
        <v>-3.8664578141876405</v>
      </c>
      <c r="AB185" s="35">
        <f t="shared" si="52"/>
        <v>-3.8664578141876405</v>
      </c>
      <c r="AC185" s="35">
        <f t="shared" si="53"/>
        <v>-3.8664578141876547</v>
      </c>
      <c r="AD185" s="36"/>
      <c r="AE185" s="36"/>
      <c r="AF185">
        <v>2.7</v>
      </c>
      <c r="AG185">
        <v>1.49</v>
      </c>
      <c r="AH185" s="36"/>
      <c r="AI185" s="36"/>
      <c r="AJ185" t="s">
        <v>314</v>
      </c>
    </row>
    <row r="186" spans="1:38" s="35" customFormat="1" ht="15" x14ac:dyDescent="0.25">
      <c r="A186">
        <v>2.81</v>
      </c>
      <c r="B186">
        <v>2.98</v>
      </c>
      <c r="C186">
        <v>2.88</v>
      </c>
      <c r="D186" s="20">
        <f t="shared" si="41"/>
        <v>3.8664578141876405E-2</v>
      </c>
      <c r="E186" s="17">
        <f>IF(OR($A186="",$B186="",$C186=""),"",A186*'MPTO_working_3-way'!$I185)</f>
        <v>2.9186474645786729</v>
      </c>
      <c r="F186" s="21">
        <f>IF(OR($A186="",$B186="",$C186=""),"",B186*'MPTO_working_3-way'!$I185)</f>
        <v>3.0952204428627916</v>
      </c>
      <c r="G186" s="22">
        <f>IF(OR($A186="",$B186="",$C186=""),"",C186*'MPTO_working_3-way'!$I185)</f>
        <v>2.9913539850486037</v>
      </c>
      <c r="H186" s="17">
        <f>IF(OR($A186="",$B186="",$C186=""),"",'MPTO_working_3-way'!E185)</f>
        <v>2.9155905053866364</v>
      </c>
      <c r="I186" s="21">
        <f>IF(OR($A186="",$B186="",$C186=""),"",'MPTO_working_3-way'!F185)</f>
        <v>3.0990236248317906</v>
      </c>
      <c r="J186" s="22">
        <f>IF(OR($A186="",$B186="",$C186=""),"",'MPTO_working_3-way'!G185)</f>
        <v>2.9910206911058208</v>
      </c>
      <c r="K186" s="17">
        <f>IF(OR($A186="",$B186="",$C186=""),"",'OddsRatio_working_3-way'!H185)</f>
        <v>2.9170771038482957</v>
      </c>
      <c r="L186" s="21">
        <f>IF(OR($A186="",$B186="",$C186=""),"",'OddsRatio_working_3-way'!I185)</f>
        <v>3.0971340694031078</v>
      </c>
      <c r="M186" s="22">
        <f>IF(OR($A186="",$B186="",$C186=""),"",'OddsRatio_working_3-way'!J185)</f>
        <v>2.9912182073120426</v>
      </c>
      <c r="N186" s="23">
        <f t="shared" si="42"/>
        <v>34.262445606611038</v>
      </c>
      <c r="O186" s="24">
        <f t="shared" si="43"/>
        <v>32.307876561938599</v>
      </c>
      <c r="P186" s="24">
        <f t="shared" si="44"/>
        <v>33.429677831450363</v>
      </c>
      <c r="Q186" t="s">
        <v>91</v>
      </c>
      <c r="R186" t="s">
        <v>122</v>
      </c>
      <c r="S186" s="48" t="s">
        <v>494</v>
      </c>
      <c r="T186" s="35">
        <v>100</v>
      </c>
      <c r="U186" s="35">
        <f t="shared" si="45"/>
        <v>43.181818181818187</v>
      </c>
      <c r="V186" s="35">
        <f t="shared" si="46"/>
        <v>70.845481049562679</v>
      </c>
      <c r="W186" s="35">
        <f t="shared" si="47"/>
        <v>81.71846435100548</v>
      </c>
      <c r="X186" s="35">
        <f t="shared" si="48"/>
        <v>47.436054599431834</v>
      </c>
      <c r="Y186" s="35">
        <f t="shared" si="49"/>
        <v>75.099717467176347</v>
      </c>
      <c r="Z186" s="35">
        <f t="shared" si="50"/>
        <v>85.972700768619134</v>
      </c>
      <c r="AA186" s="35">
        <f t="shared" si="51"/>
        <v>-4.2542364176136473</v>
      </c>
      <c r="AB186" s="35">
        <f t="shared" si="52"/>
        <v>-4.2542364176136687</v>
      </c>
      <c r="AC186" s="35">
        <f t="shared" si="53"/>
        <v>-4.2542364176136545</v>
      </c>
      <c r="AD186" s="36"/>
      <c r="AE186" s="36"/>
      <c r="AF186">
        <v>2.72</v>
      </c>
      <c r="AG186">
        <v>1.48</v>
      </c>
      <c r="AH186" s="36"/>
      <c r="AI186" s="36"/>
      <c r="AJ186" t="s">
        <v>314</v>
      </c>
    </row>
    <row r="187" spans="1:38" ht="15" x14ac:dyDescent="0.25">
      <c r="A187">
        <v>1.76</v>
      </c>
      <c r="B187">
        <v>3.43</v>
      </c>
      <c r="C187">
        <v>5.47</v>
      </c>
      <c r="D187" s="20">
        <f t="shared" si="41"/>
        <v>4.2542364176136438E-2</v>
      </c>
      <c r="E187" s="17">
        <f>IF(OR($A187="",$B187="",$C187=""),"",A187*'MPTO_working_3-way'!$I186)</f>
        <v>1.8348745609500001</v>
      </c>
      <c r="F187" s="21">
        <f>IF(OR($A187="",$B187="",$C187=""),"",B187*'MPTO_working_3-way'!$I186)</f>
        <v>3.575920309124148</v>
      </c>
      <c r="G187" s="22">
        <f>IF(OR($A187="",$B187="",$C187=""),"",C187*'MPTO_working_3-way'!$I186)</f>
        <v>5.7027067320434659</v>
      </c>
      <c r="H187" s="17">
        <f>IF(OR($A187="",$B187="",$C187=""),"",'MPTO_working_3-way'!E186)</f>
        <v>1.8050507952625781</v>
      </c>
      <c r="I187" s="21">
        <f>IF(OR($A187="",$B187="",$C187=""),"",'MPTO_working_3-way'!F186)</f>
        <v>3.6053653417232487</v>
      </c>
      <c r="J187" s="22">
        <f>IF(OR($A187="",$B187="",$C187=""),"",'MPTO_working_3-way'!G186)</f>
        <v>5.9299822646255773</v>
      </c>
      <c r="K187" s="17">
        <f>IF(OR($A187="",$B187="",$C187=""),"",'OddsRatio_working_3-way'!H186)</f>
        <v>1.8162410514730389</v>
      </c>
      <c r="L187" s="21">
        <f>IF(OR($A187="",$B187="",$C187=""),"",'OddsRatio_working_3-way'!I186)</f>
        <v>3.6098233619466926</v>
      </c>
      <c r="M187" s="22">
        <f>IF(OR($A187="",$B187="",$C187=""),"",'OddsRatio_working_3-way'!J186)</f>
        <v>5.8007861843216899</v>
      </c>
      <c r="N187" s="23">
        <f t="shared" si="42"/>
        <v>54.499638355782388</v>
      </c>
      <c r="O187" s="24">
        <f t="shared" si="43"/>
        <v>27.964829010547231</v>
      </c>
      <c r="P187" s="24">
        <f t="shared" si="44"/>
        <v>17.535532633670385</v>
      </c>
      <c r="Q187" t="s">
        <v>50</v>
      </c>
      <c r="R187" t="s">
        <v>89</v>
      </c>
      <c r="S187" s="48" t="s">
        <v>494</v>
      </c>
      <c r="T187" s="35">
        <v>100</v>
      </c>
      <c r="U187" s="35">
        <f t="shared" si="45"/>
        <v>59.183673469387763</v>
      </c>
      <c r="V187" s="35">
        <f t="shared" si="46"/>
        <v>70.059880239520965</v>
      </c>
      <c r="W187" s="35">
        <f t="shared" si="47"/>
        <v>68.051118210862612</v>
      </c>
      <c r="X187" s="35">
        <f t="shared" si="48"/>
        <v>61.889001549616431</v>
      </c>
      <c r="Y187" s="35">
        <f t="shared" si="49"/>
        <v>72.765208319749618</v>
      </c>
      <c r="Z187" s="35">
        <f t="shared" si="50"/>
        <v>70.756446291091279</v>
      </c>
      <c r="AA187" s="35">
        <f t="shared" si="51"/>
        <v>-2.7053280802286679</v>
      </c>
      <c r="AB187" s="35">
        <f t="shared" si="52"/>
        <v>-2.7053280802286537</v>
      </c>
      <c r="AC187" s="35">
        <f t="shared" si="53"/>
        <v>-2.7053280802286679</v>
      </c>
      <c r="AD187" s="36"/>
      <c r="AE187" s="36"/>
      <c r="AF187">
        <v>2.42</v>
      </c>
      <c r="AG187">
        <v>1.59</v>
      </c>
      <c r="AH187" s="41"/>
      <c r="AI187" s="36"/>
      <c r="AJ187" t="s">
        <v>314</v>
      </c>
      <c r="AK187" s="35"/>
      <c r="AL187" s="35"/>
    </row>
    <row r="188" spans="1:38" s="35" customFormat="1" ht="15" x14ac:dyDescent="0.25">
      <c r="A188">
        <v>2.4500000000000002</v>
      </c>
      <c r="B188">
        <v>3.34</v>
      </c>
      <c r="C188">
        <v>3.13</v>
      </c>
      <c r="D188" s="20">
        <f t="shared" si="41"/>
        <v>2.7053280802286528E-2</v>
      </c>
      <c r="E188" s="17">
        <f>IF(OR($A188="",$B188="",$C188=""),"",A188*'MPTO_working_3-way'!$I187)</f>
        <v>2.5162805379656024</v>
      </c>
      <c r="F188" s="21">
        <f>IF(OR($A188="",$B188="",$C188=""),"",B188*'MPTO_working_3-way'!$I187)</f>
        <v>3.4303579578796368</v>
      </c>
      <c r="G188" s="22">
        <f>IF(OR($A188="",$B188="",$C188=""),"",C188*'MPTO_working_3-way'!$I187)</f>
        <v>3.2146767689111568</v>
      </c>
      <c r="H188" s="17">
        <f>IF(OR($A188="",$B188="",$C188=""),"",'MPTO_working_3-way'!E187)</f>
        <v>2.505352026707802</v>
      </c>
      <c r="I188" s="21">
        <f>IF(OR($A188="",$B188="",$C188=""),"",'MPTO_working_3-way'!F187)</f>
        <v>3.4437225799425337</v>
      </c>
      <c r="J188" s="22">
        <f>IF(OR($A188="",$B188="",$C188=""),"",'MPTO_working_3-way'!G187)</f>
        <v>3.2209121444461348</v>
      </c>
      <c r="K188" s="17">
        <f>IF(OR($A188="",$B188="",$C188=""),"",'OddsRatio_working_3-way'!H187)</f>
        <v>2.5102541087556061</v>
      </c>
      <c r="L188" s="21">
        <f>IF(OR($A188="",$B188="",$C188=""),"",'OddsRatio_working_3-way'!I187)</f>
        <v>3.437237665164218</v>
      </c>
      <c r="M188" s="22">
        <f>IF(OR($A188="",$B188="",$C188=""),"",'OddsRatio_working_3-way'!J187)</f>
        <v>3.2185112080340961</v>
      </c>
      <c r="N188" s="23">
        <f t="shared" si="42"/>
        <v>39.741196774843473</v>
      </c>
      <c r="O188" s="24">
        <f t="shared" si="43"/>
        <v>29.151476676157646</v>
      </c>
      <c r="P188" s="24">
        <f t="shared" si="44"/>
        <v>31.107326548998891</v>
      </c>
      <c r="Q188" t="s">
        <v>376</v>
      </c>
      <c r="R188" t="s">
        <v>124</v>
      </c>
      <c r="S188" s="48" t="s">
        <v>494</v>
      </c>
      <c r="T188" s="35">
        <v>100</v>
      </c>
      <c r="U188" s="35">
        <f t="shared" si="45"/>
        <v>40.828402366863905</v>
      </c>
      <c r="V188" s="35">
        <f t="shared" si="46"/>
        <v>74.424552429667528</v>
      </c>
      <c r="W188" s="35">
        <f t="shared" si="47"/>
        <v>81.651376146788976</v>
      </c>
      <c r="X188" s="35">
        <f t="shared" si="48"/>
        <v>43.924071423543488</v>
      </c>
      <c r="Y188" s="35">
        <f t="shared" si="49"/>
        <v>77.520221486347111</v>
      </c>
      <c r="Z188" s="35">
        <f t="shared" si="50"/>
        <v>84.747045203468588</v>
      </c>
      <c r="AA188" s="35">
        <f t="shared" si="51"/>
        <v>-3.0956690566795828</v>
      </c>
      <c r="AB188" s="35">
        <f t="shared" si="52"/>
        <v>-3.0956690566795828</v>
      </c>
      <c r="AC188" s="35">
        <f t="shared" si="53"/>
        <v>-3.0956690566796112</v>
      </c>
      <c r="AD188" s="36"/>
      <c r="AE188" s="36"/>
      <c r="AF188">
        <v>2.23</v>
      </c>
      <c r="AG188">
        <v>1.71</v>
      </c>
      <c r="AH188" s="41"/>
      <c r="AI188" s="36"/>
      <c r="AJ188" t="s">
        <v>318</v>
      </c>
    </row>
    <row r="189" spans="1:38" ht="15" x14ac:dyDescent="0.25">
      <c r="A189">
        <v>1.69</v>
      </c>
      <c r="B189">
        <v>3.91</v>
      </c>
      <c r="C189">
        <v>5.45</v>
      </c>
      <c r="D189" s="20">
        <f t="shared" si="41"/>
        <v>3.0956690566795952E-2</v>
      </c>
      <c r="E189" s="17">
        <f>IF(OR($A189="",$B189="",$C189=""),"",A189*'MPTO_working_3-way'!$I188)</f>
        <v>1.7423168070578852</v>
      </c>
      <c r="F189" s="21">
        <f>IF(OR($A189="",$B189="",$C189=""),"",B189*'MPTO_working_3-way'!$I188)</f>
        <v>4.0310406601161723</v>
      </c>
      <c r="G189" s="22">
        <f>IF(OR($A189="",$B189="",$C189=""),"",C189*'MPTO_working_3-way'!$I188)</f>
        <v>5.6187139635890384</v>
      </c>
      <c r="H189" s="17">
        <f>IF(OR($A189="",$B189="",$C189=""),"",'MPTO_working_3-way'!E188)</f>
        <v>1.7199948800941454</v>
      </c>
      <c r="I189" s="21">
        <f>IF(OR($A189="",$B189="",$C189=""),"",'MPTO_working_3-way'!F188)</f>
        <v>4.0743889076506834</v>
      </c>
      <c r="J189" s="22">
        <f>IF(OR($A189="",$B189="",$C189=""),"",'MPTO_working_3-way'!G188)</f>
        <v>5.7747609353966354</v>
      </c>
      <c r="K189" s="17">
        <f>IF(OR($A189="",$B189="",$C189=""),"",'OddsRatio_working_3-way'!H188)</f>
        <v>1.7279728449357665</v>
      </c>
      <c r="L189" s="21">
        <f>IF(OR($A189="",$B189="",$C189=""),"",'OddsRatio_working_3-way'!I188)</f>
        <v>4.0701463460334502</v>
      </c>
      <c r="M189" s="22">
        <f>IF(OR($A189="",$B189="",$C189=""),"",'OddsRatio_working_3-way'!J188)</f>
        <v>5.6948973332813946</v>
      </c>
      <c r="N189" s="23">
        <f t="shared" si="42"/>
        <v>57.394843231101135</v>
      </c>
      <c r="O189" s="24">
        <f t="shared" si="43"/>
        <v>24.807489785309699</v>
      </c>
      <c r="P189" s="24">
        <f t="shared" si="44"/>
        <v>17.79766698358916</v>
      </c>
      <c r="Q189" t="s">
        <v>58</v>
      </c>
      <c r="R189" t="s">
        <v>123</v>
      </c>
      <c r="S189" s="48" t="s">
        <v>494</v>
      </c>
      <c r="T189" s="35">
        <v>100</v>
      </c>
      <c r="U189" s="35">
        <f t="shared" si="45"/>
        <v>67.845659163987136</v>
      </c>
      <c r="V189" s="35">
        <f t="shared" si="46"/>
        <v>71.428571428571431</v>
      </c>
      <c r="W189" s="35">
        <f t="shared" si="47"/>
        <v>57.983193277310924</v>
      </c>
      <c r="X189" s="35">
        <f t="shared" si="48"/>
        <v>70.588235294117638</v>
      </c>
      <c r="Y189" s="35">
        <f t="shared" si="49"/>
        <v>74.171147558701932</v>
      </c>
      <c r="Z189" s="35">
        <f t="shared" si="50"/>
        <v>60.725769407441433</v>
      </c>
      <c r="AA189" s="35">
        <f t="shared" si="51"/>
        <v>-2.7425761301305016</v>
      </c>
      <c r="AB189" s="35">
        <f t="shared" si="52"/>
        <v>-2.7425761301305016</v>
      </c>
      <c r="AC189" s="35">
        <f t="shared" si="53"/>
        <v>-2.7425761301305087</v>
      </c>
      <c r="AD189" s="36"/>
      <c r="AE189" s="36"/>
      <c r="AF189">
        <v>1.93</v>
      </c>
      <c r="AG189">
        <v>1.95</v>
      </c>
      <c r="AH189" s="41"/>
      <c r="AI189" s="36"/>
      <c r="AJ189" t="s">
        <v>318</v>
      </c>
      <c r="AK189" s="35"/>
      <c r="AL189" s="35"/>
    </row>
    <row r="190" spans="1:38" ht="15" x14ac:dyDescent="0.25">
      <c r="A190">
        <v>3.11</v>
      </c>
      <c r="B190">
        <v>3.5</v>
      </c>
      <c r="C190">
        <v>2.38</v>
      </c>
      <c r="D190" s="20">
        <f t="shared" si="41"/>
        <v>2.742576130130514E-2</v>
      </c>
      <c r="E190" s="17">
        <f>IF(OR($A190="",$B190="",$C190=""),"",A190*'MPTO_working_3-way'!$I189)</f>
        <v>3.1952941176470588</v>
      </c>
      <c r="F190" s="21">
        <f>IF(OR($A190="",$B190="",$C190=""),"",B190*'MPTO_working_3-way'!$I189)</f>
        <v>3.5959901645545678</v>
      </c>
      <c r="G190" s="22">
        <f>IF(OR($A190="",$B190="",$C190=""),"",C190*'MPTO_working_3-way'!$I189)</f>
        <v>2.4452733118971062</v>
      </c>
      <c r="H190" s="17">
        <f>IF(OR($A190="",$B190="",$C190=""),"",'MPTO_working_3-way'!E189)</f>
        <v>3.2010090817356209</v>
      </c>
      <c r="I190" s="21">
        <f>IF(OR($A190="",$B190="",$C190=""),"",'MPTO_working_3-way'!F189)</f>
        <v>3.6156902334972481</v>
      </c>
      <c r="J190" s="22">
        <f>IF(OR($A190="",$B190="",$C190=""),"",'MPTO_working_3-way'!G189)</f>
        <v>2.4329352470691354</v>
      </c>
      <c r="K190" s="17">
        <f>IF(OR($A190="",$B190="",$C190=""),"",'OddsRatio_working_3-way'!H189)</f>
        <v>3.1993103521656003</v>
      </c>
      <c r="L190" s="21">
        <f>IF(OR($A190="",$B190="",$C190=""),"",'OddsRatio_working_3-way'!I189)</f>
        <v>3.6058179528028447</v>
      </c>
      <c r="M190" s="22">
        <f>IF(OR($A190="",$B190="",$C190=""),"",'OddsRatio_working_3-way'!J189)</f>
        <v>2.4384115099471697</v>
      </c>
      <c r="N190" s="23">
        <f t="shared" si="42"/>
        <v>31.2960235640648</v>
      </c>
      <c r="O190" s="24">
        <f t="shared" si="43"/>
        <v>27.808752366926154</v>
      </c>
      <c r="P190" s="24">
        <f t="shared" si="44"/>
        <v>40.895224069009046</v>
      </c>
      <c r="Q190" t="s">
        <v>272</v>
      </c>
      <c r="R190" t="s">
        <v>57</v>
      </c>
      <c r="S190" s="48" t="s">
        <v>494</v>
      </c>
      <c r="T190" s="35">
        <v>100</v>
      </c>
      <c r="U190" s="35">
        <f t="shared" si="45"/>
        <v>34.21052631578948</v>
      </c>
      <c r="V190" s="35">
        <f t="shared" si="46"/>
        <v>77.973568281938327</v>
      </c>
      <c r="W190" s="35">
        <f t="shared" si="47"/>
        <v>84.567901234567898</v>
      </c>
      <c r="X190" s="35">
        <f t="shared" si="48"/>
        <v>37.458530483493767</v>
      </c>
      <c r="Y190" s="35">
        <f t="shared" si="49"/>
        <v>81.221572449642636</v>
      </c>
      <c r="Z190" s="35">
        <f t="shared" si="50"/>
        <v>87.815905402272193</v>
      </c>
      <c r="AA190" s="35">
        <f t="shared" si="51"/>
        <v>-3.2480041677042877</v>
      </c>
      <c r="AB190" s="35">
        <f t="shared" si="52"/>
        <v>-3.248004167704309</v>
      </c>
      <c r="AC190" s="35">
        <f t="shared" si="53"/>
        <v>-3.2480041677042948</v>
      </c>
      <c r="AD190" s="36"/>
      <c r="AE190" s="36"/>
      <c r="AF190">
        <v>1.88</v>
      </c>
      <c r="AG190">
        <v>2.0099999999999998</v>
      </c>
      <c r="AH190" s="41"/>
      <c r="AI190" s="36"/>
      <c r="AJ190" t="s">
        <v>318</v>
      </c>
      <c r="AK190" s="35"/>
      <c r="AL190" s="35"/>
    </row>
    <row r="191" spans="1:38" ht="15" x14ac:dyDescent="0.25">
      <c r="A191">
        <v>1.52</v>
      </c>
      <c r="B191">
        <v>4.54</v>
      </c>
      <c r="C191">
        <v>6.48</v>
      </c>
      <c r="D191" s="20">
        <f t="shared" si="41"/>
        <v>3.2480041677042992E-2</v>
      </c>
      <c r="E191" s="17">
        <f>IF(OR($A191="",$B191="",$C191=""),"",A191*'MPTO_working_3-way'!$I190)</f>
        <v>1.5693696633491054</v>
      </c>
      <c r="F191" s="21">
        <f>IF(OR($A191="",$B191="",$C191=""),"",B191*'MPTO_working_3-way'!$I190)</f>
        <v>4.6874593892137755</v>
      </c>
      <c r="G191" s="22">
        <f>IF(OR($A191="",$B191="",$C191=""),"",C191*'MPTO_working_3-way'!$I190)</f>
        <v>6.6904706700672394</v>
      </c>
      <c r="H191" s="17">
        <f>IF(OR($A191="",$B191="",$C191=""),"",'MPTO_working_3-way'!E190)</f>
        <v>1.5454324939856128</v>
      </c>
      <c r="I191" s="21">
        <f>IF(OR($A191="",$B191="",$C191=""),"",'MPTO_working_3-way'!F190)</f>
        <v>4.7746910065010502</v>
      </c>
      <c r="J191" s="22">
        <f>IF(OR($A191="",$B191="",$C191=""),"",'MPTO_working_3-way'!G190)</f>
        <v>6.9689175845548759</v>
      </c>
      <c r="K191" s="17">
        <f>IF(OR($A191="",$B191="",$C191=""),"",'OddsRatio_working_3-way'!H190)</f>
        <v>1.5532707282658373</v>
      </c>
      <c r="L191" s="21">
        <f>IF(OR($A191="",$B191="",$C191=""),"",'OddsRatio_working_3-way'!I190)</f>
        <v>4.7664968808866632</v>
      </c>
      <c r="M191" s="22">
        <f>IF(OR($A191="",$B191="",$C191=""),"",'OddsRatio_working_3-way'!J190)</f>
        <v>6.8306222901861355</v>
      </c>
      <c r="N191" s="23">
        <f t="shared" si="42"/>
        <v>63.719850291100634</v>
      </c>
      <c r="O191" s="24">
        <f t="shared" si="43"/>
        <v>21.333518159135014</v>
      </c>
      <c r="P191" s="24">
        <f t="shared" si="44"/>
        <v>14.946631549764344</v>
      </c>
      <c r="Q191" t="s">
        <v>97</v>
      </c>
      <c r="R191" t="s">
        <v>98</v>
      </c>
      <c r="S191" s="48" t="s">
        <v>494</v>
      </c>
      <c r="T191" s="35">
        <v>100</v>
      </c>
      <c r="U191" s="35">
        <f t="shared" si="45"/>
        <v>68.152866242038215</v>
      </c>
      <c r="V191" s="35">
        <f t="shared" si="46"/>
        <v>68.847352024922117</v>
      </c>
      <c r="W191" s="35">
        <f t="shared" si="47"/>
        <v>60.9375</v>
      </c>
      <c r="X191" s="35">
        <f t="shared" si="48"/>
        <v>70.215147975077883</v>
      </c>
      <c r="Y191" s="35">
        <f t="shared" si="49"/>
        <v>70.909633757961771</v>
      </c>
      <c r="Z191" s="35">
        <f t="shared" si="50"/>
        <v>62.999781733039661</v>
      </c>
      <c r="AA191" s="35">
        <f t="shared" si="51"/>
        <v>-2.0622817330396686</v>
      </c>
      <c r="AB191" s="35">
        <f t="shared" si="52"/>
        <v>-2.0622817330396543</v>
      </c>
      <c r="AC191" s="35">
        <f t="shared" si="53"/>
        <v>-2.0622817330396614</v>
      </c>
      <c r="AD191" s="36"/>
      <c r="AE191" s="36"/>
      <c r="AF191">
        <v>1.75</v>
      </c>
      <c r="AG191">
        <v>2.16</v>
      </c>
      <c r="AH191" s="41"/>
      <c r="AI191" s="36"/>
      <c r="AJ191" t="s">
        <v>318</v>
      </c>
      <c r="AK191" s="35"/>
      <c r="AL191" s="35"/>
    </row>
    <row r="192" spans="1:38" ht="15" x14ac:dyDescent="0.25">
      <c r="A192">
        <v>3.14</v>
      </c>
      <c r="B192">
        <v>3.21</v>
      </c>
      <c r="C192">
        <v>2.56</v>
      </c>
      <c r="D192" s="20">
        <f t="shared" si="41"/>
        <v>2.0622817330396614E-2</v>
      </c>
      <c r="E192" s="17">
        <f>IF(OR($A192="",$B192="",$C192=""),"",A192*'MPTO_working_3-way'!$I191)</f>
        <v>3.2047556464174454</v>
      </c>
      <c r="F192" s="21">
        <f>IF(OR($A192="",$B192="",$C192=""),"",B192*'MPTO_working_3-way'!$I191)</f>
        <v>3.2761992436305731</v>
      </c>
      <c r="G192" s="22">
        <f>IF(OR($A192="",$B192="",$C192=""),"",C192*'MPTO_working_3-way'!$I191)</f>
        <v>2.6127944123658153</v>
      </c>
      <c r="H192" s="17">
        <f>IF(OR($A192="",$B192="",$C192=""),"",'MPTO_working_3-way'!E191)</f>
        <v>3.2092728458884876</v>
      </c>
      <c r="I192" s="21">
        <f>IF(OR($A192="",$B192="",$C192=""),"",'MPTO_working_3-way'!F191)</f>
        <v>3.2824314940586174</v>
      </c>
      <c r="J192" s="22">
        <f>IF(OR($A192="",$B192="",$C192=""),"",'MPTO_working_3-way'!G191)</f>
        <v>2.6058582517024131</v>
      </c>
      <c r="K192" s="17">
        <f>IF(OR($A192="",$B192="",$C192=""),"",'OddsRatio_working_3-way'!H191)</f>
        <v>3.2072765657997135</v>
      </c>
      <c r="L192" s="21">
        <f>IF(OR($A192="",$B192="",$C192=""),"",'OddsRatio_working_3-way'!I191)</f>
        <v>3.2794772011296112</v>
      </c>
      <c r="M192" s="22">
        <f>IF(OR($A192="",$B192="",$C192=""),"",'OddsRatio_working_3-way'!J191)</f>
        <v>2.6090427302091372</v>
      </c>
      <c r="N192" s="23">
        <f t="shared" si="42"/>
        <v>31.203627057117039</v>
      </c>
      <c r="O192" s="24">
        <f t="shared" si="43"/>
        <v>30.523174130637848</v>
      </c>
      <c r="P192" s="24">
        <f t="shared" si="44"/>
        <v>38.27319881224512</v>
      </c>
      <c r="Q192" t="s">
        <v>34</v>
      </c>
      <c r="R192" t="s">
        <v>65</v>
      </c>
      <c r="S192" s="48" t="s">
        <v>495</v>
      </c>
      <c r="T192" s="35">
        <v>100</v>
      </c>
      <c r="U192" s="35">
        <f t="shared" si="45"/>
        <v>35.483870967741936</v>
      </c>
      <c r="V192" s="35">
        <f t="shared" si="46"/>
        <v>74.937343358395992</v>
      </c>
      <c r="W192" s="35">
        <f t="shared" si="47"/>
        <v>84.662576687116569</v>
      </c>
      <c r="X192" s="35">
        <f t="shared" si="48"/>
        <v>40.400079954487445</v>
      </c>
      <c r="Y192" s="35">
        <f t="shared" si="49"/>
        <v>79.853552345141495</v>
      </c>
      <c r="Z192" s="35">
        <f t="shared" si="50"/>
        <v>89.578785673862072</v>
      </c>
      <c r="AA192" s="35">
        <f t="shared" si="51"/>
        <v>-4.9162089867455094</v>
      </c>
      <c r="AB192" s="35">
        <f t="shared" si="52"/>
        <v>-4.9162089867455023</v>
      </c>
      <c r="AC192" s="35">
        <f t="shared" si="53"/>
        <v>-4.9162089867455023</v>
      </c>
      <c r="AD192" s="36"/>
      <c r="AE192" s="36"/>
      <c r="AF192">
        <v>2.37</v>
      </c>
      <c r="AG192">
        <v>1.65</v>
      </c>
      <c r="AH192" s="41"/>
      <c r="AI192" s="36"/>
      <c r="AJ192" t="s">
        <v>319</v>
      </c>
      <c r="AK192" s="35"/>
      <c r="AL192" s="35"/>
    </row>
    <row r="193" spans="1:38" s="35" customFormat="1" ht="15" x14ac:dyDescent="0.25">
      <c r="A193">
        <v>1.55</v>
      </c>
      <c r="B193">
        <v>3.99</v>
      </c>
      <c r="C193">
        <v>6.52</v>
      </c>
      <c r="D193" s="20">
        <f t="shared" si="41"/>
        <v>4.9162089867455183E-2</v>
      </c>
      <c r="E193" s="17">
        <f>IF(OR($A193="",$B193="",$C193=""),"",A193*'MPTO_working_3-way'!$I192)</f>
        <v>1.6262012392945555</v>
      </c>
      <c r="F193" s="21">
        <f>IF(OR($A193="",$B193="",$C193=""),"",B193*'MPTO_working_3-way'!$I192)</f>
        <v>4.186156738571146</v>
      </c>
      <c r="G193" s="22">
        <f>IF(OR($A193="",$B193="",$C193=""),"",C193*'MPTO_working_3-way'!$I192)</f>
        <v>6.840536825935807</v>
      </c>
      <c r="H193" s="17">
        <f>IF(OR($A193="",$B193="",$C193=""),"",'MPTO_working_3-way'!E192)</f>
        <v>1.5903967340344805</v>
      </c>
      <c r="I193" s="21">
        <f>IF(OR($A193="",$B193="",$C193=""),"",'MPTO_working_3-way'!F192)</f>
        <v>4.269140206467898</v>
      </c>
      <c r="J193" s="22">
        <f>IF(OR($A193="",$B193="",$C193=""),"",'MPTO_working_3-way'!G192)</f>
        <v>7.2999697063690263</v>
      </c>
      <c r="K193" s="17">
        <f>IF(OR($A193="",$B193="",$C193=""),"",'OddsRatio_working_3-way'!H192)</f>
        <v>1.6023053020942923</v>
      </c>
      <c r="L193" s="21">
        <f>IF(OR($A193="",$B193="",$C193=""),"",'OddsRatio_working_3-way'!I192)</f>
        <v>4.2743506422944257</v>
      </c>
      <c r="M193" s="22">
        <f>IF(OR($A193="",$B193="",$C193=""),"",'OddsRatio_working_3-way'!J192)</f>
        <v>7.0449550319281711</v>
      </c>
      <c r="N193" s="23">
        <f t="shared" si="42"/>
        <v>61.493004422613708</v>
      </c>
      <c r="O193" s="24">
        <f t="shared" si="43"/>
        <v>23.888259863421368</v>
      </c>
      <c r="P193" s="24">
        <f t="shared" si="44"/>
        <v>14.618735713964917</v>
      </c>
      <c r="Q193" t="s">
        <v>248</v>
      </c>
      <c r="R193" t="s">
        <v>255</v>
      </c>
      <c r="S193" s="48" t="s">
        <v>495</v>
      </c>
      <c r="T193" s="35">
        <v>100</v>
      </c>
      <c r="U193" s="35">
        <f t="shared" si="45"/>
        <v>60.15936254980079</v>
      </c>
      <c r="V193" s="35">
        <f t="shared" si="46"/>
        <v>67.21311475409837</v>
      </c>
      <c r="W193" s="35">
        <f t="shared" si="47"/>
        <v>67.10526315789474</v>
      </c>
      <c r="X193" s="35">
        <f t="shared" si="48"/>
        <v>65.681622088006904</v>
      </c>
      <c r="Y193" s="35">
        <f t="shared" si="49"/>
        <v>72.735374292304471</v>
      </c>
      <c r="Z193" s="35">
        <f t="shared" si="50"/>
        <v>72.62752269610084</v>
      </c>
      <c r="AA193" s="35">
        <f t="shared" si="51"/>
        <v>-5.5222595382061144</v>
      </c>
      <c r="AB193" s="35">
        <f t="shared" si="52"/>
        <v>-5.5222595382061002</v>
      </c>
      <c r="AC193" s="35">
        <f t="shared" si="53"/>
        <v>-5.5222595382061002</v>
      </c>
      <c r="AD193" s="36"/>
      <c r="AE193" s="36"/>
      <c r="AF193">
        <v>2.0299999999999998</v>
      </c>
      <c r="AG193">
        <v>1.82</v>
      </c>
      <c r="AH193" s="41"/>
      <c r="AI193" s="36"/>
      <c r="AJ193" t="s">
        <v>321</v>
      </c>
    </row>
    <row r="194" spans="1:38" ht="15" x14ac:dyDescent="0.25">
      <c r="A194">
        <v>2.5099999999999998</v>
      </c>
      <c r="B194">
        <v>3.05</v>
      </c>
      <c r="C194">
        <v>3.04</v>
      </c>
      <c r="D194" s="20">
        <f t="shared" si="41"/>
        <v>5.522259538206109E-2</v>
      </c>
      <c r="E194" s="17">
        <f>IF(OR($A194="",$B194="",$C194=""),"",A194*'MPTO_working_3-way'!$I193)</f>
        <v>2.6486087144089732</v>
      </c>
      <c r="F194" s="21">
        <f>IF(OR($A194="",$B194="",$C194=""),"",B194*'MPTO_working_3-way'!$I193)</f>
        <v>3.2184289159152861</v>
      </c>
      <c r="G194" s="22">
        <f>IF(OR($A194="",$B194="",$C194=""),"",C194*'MPTO_working_3-way'!$I193)</f>
        <v>3.2078766899614659</v>
      </c>
      <c r="H194" s="17">
        <f>IF(OR($A194="",$B194="",$C194=""),"",'MPTO_working_3-way'!E193)</f>
        <v>2.6315869618805601</v>
      </c>
      <c r="I194" s="21">
        <f>IF(OR($A194="",$B194="",$C194=""),"",'MPTO_working_3-way'!F193)</f>
        <v>3.2314216130504363</v>
      </c>
      <c r="J194" s="22">
        <f>IF(OR($A194="",$B194="",$C194=""),"",'MPTO_working_3-way'!G193)</f>
        <v>3.2201987701855797</v>
      </c>
      <c r="K194" s="17">
        <f>IF(OR($A194="",$B194="",$C194=""),"",'OddsRatio_working_3-way'!H193)</f>
        <v>2.6392668827528269</v>
      </c>
      <c r="L194" s="21">
        <f>IF(OR($A194="",$B194="",$C194=""),"",'OddsRatio_working_3-way'!I193)</f>
        <v>3.2254947745982081</v>
      </c>
      <c r="M194" s="22">
        <f>IF(OR($A194="",$B194="",$C194=""),"",'OddsRatio_working_3-way'!J193)</f>
        <v>3.2146387025269978</v>
      </c>
      <c r="N194" s="23">
        <f t="shared" si="42"/>
        <v>37.755671291112023</v>
      </c>
      <c r="O194" s="24">
        <f t="shared" si="43"/>
        <v>31.071060636292192</v>
      </c>
      <c r="P194" s="24">
        <f t="shared" si="44"/>
        <v>31.173268072595782</v>
      </c>
      <c r="Q194" t="s">
        <v>473</v>
      </c>
      <c r="R194" t="s">
        <v>479</v>
      </c>
      <c r="S194" s="48" t="s">
        <v>495</v>
      </c>
      <c r="T194" s="35">
        <v>100</v>
      </c>
      <c r="U194" s="35">
        <f t="shared" si="45"/>
        <v>58.50622406639004</v>
      </c>
      <c r="V194" s="35">
        <f t="shared" si="46"/>
        <v>67.741935483870961</v>
      </c>
      <c r="W194" s="35">
        <f t="shared" si="47"/>
        <v>68.35443037974683</v>
      </c>
      <c r="X194" s="35">
        <f t="shared" si="48"/>
        <v>63.903634136382195</v>
      </c>
      <c r="Y194" s="35">
        <f t="shared" si="49"/>
        <v>73.139345553863123</v>
      </c>
      <c r="Z194" s="35">
        <f t="shared" si="50"/>
        <v>73.751840449738992</v>
      </c>
      <c r="AA194" s="35">
        <f t="shared" si="51"/>
        <v>-5.397410069992155</v>
      </c>
      <c r="AB194" s="35">
        <f t="shared" si="52"/>
        <v>-5.3974100699921621</v>
      </c>
      <c r="AC194" s="35">
        <f t="shared" si="53"/>
        <v>-5.3974100699921621</v>
      </c>
      <c r="AD194" s="36"/>
      <c r="AE194" s="36"/>
      <c r="AF194">
        <v>2.5</v>
      </c>
      <c r="AG194">
        <v>1.52</v>
      </c>
      <c r="AH194" s="41"/>
      <c r="AI194" s="36"/>
      <c r="AJ194" t="s">
        <v>480</v>
      </c>
      <c r="AK194" s="35"/>
      <c r="AL194" s="35"/>
    </row>
    <row r="195" spans="1:38" ht="15" x14ac:dyDescent="0.25">
      <c r="A195">
        <v>2.41</v>
      </c>
      <c r="B195">
        <v>3.1</v>
      </c>
      <c r="C195">
        <v>3.16</v>
      </c>
      <c r="D195" s="20">
        <f t="shared" si="41"/>
        <v>5.3974100699921479E-2</v>
      </c>
      <c r="E195" s="17">
        <f>IF(OR($A195="",$B195="",$C195=""),"",A195*'MPTO_working_3-way'!$I194)</f>
        <v>2.5400775826868109</v>
      </c>
      <c r="F195" s="21">
        <f>IF(OR($A195="",$B195="",$C195=""),"",B195*'MPTO_working_3-way'!$I194)</f>
        <v>3.2673197121697566</v>
      </c>
      <c r="G195" s="22">
        <f>IF(OR($A195="",$B195="",$C195=""),"",C195*'MPTO_working_3-way'!$I194)</f>
        <v>3.3305581582117521</v>
      </c>
      <c r="H195" s="17">
        <f>IF(OR($A195="",$B195="",$C195=""),"",'MPTO_working_3-way'!E194)</f>
        <v>2.5192318636852558</v>
      </c>
      <c r="I195" s="21">
        <f>IF(OR($A195="",$B195="",$C195=""),"",'MPTO_working_3-way'!F194)</f>
        <v>3.2831096541161546</v>
      </c>
      <c r="J195" s="22">
        <f>IF(OR($A195="",$B195="",$C195=""),"",'MPTO_working_3-way'!G194)</f>
        <v>3.3504841343579281</v>
      </c>
      <c r="K195" s="17">
        <f>IF(OR($A195="",$B195="",$C195=""),"",'OddsRatio_working_3-way'!H194)</f>
        <v>2.5284076017288606</v>
      </c>
      <c r="L195" s="21">
        <f>IF(OR($A195="",$B195="",$C195=""),"",'OddsRatio_working_3-way'!I194)</f>
        <v>3.2763517472557493</v>
      </c>
      <c r="M195" s="22">
        <f>IF(OR($A195="",$B195="",$C195=""),"",'OddsRatio_working_3-way'!J194)</f>
        <v>3.3413903686059134</v>
      </c>
      <c r="N195" s="23">
        <f t="shared" si="42"/>
        <v>39.368876242836357</v>
      </c>
      <c r="O195" s="24">
        <f t="shared" si="43"/>
        <v>30.606126369430847</v>
      </c>
      <c r="P195" s="24">
        <f t="shared" si="44"/>
        <v>30.024997387732792</v>
      </c>
      <c r="Q195" t="s">
        <v>465</v>
      </c>
      <c r="R195" t="s">
        <v>475</v>
      </c>
      <c r="S195" s="48" t="s">
        <v>495</v>
      </c>
      <c r="T195" s="35">
        <v>100</v>
      </c>
      <c r="U195" s="35">
        <f t="shared" si="45"/>
        <v>68.051118210862612</v>
      </c>
      <c r="V195" s="35">
        <f t="shared" si="46"/>
        <v>69.325153374233125</v>
      </c>
      <c r="W195" s="35">
        <f t="shared" si="47"/>
        <v>57.081545064377686</v>
      </c>
      <c r="X195" s="35">
        <f t="shared" si="48"/>
        <v>73.593301561389197</v>
      </c>
      <c r="Y195" s="35">
        <f t="shared" si="49"/>
        <v>74.867336724759696</v>
      </c>
      <c r="Z195" s="35">
        <f t="shared" si="50"/>
        <v>62.623728414904242</v>
      </c>
      <c r="AA195" s="35">
        <f t="shared" si="51"/>
        <v>-5.5421833505265852</v>
      </c>
      <c r="AB195" s="35">
        <f t="shared" si="52"/>
        <v>-5.542183350526571</v>
      </c>
      <c r="AC195" s="35">
        <f t="shared" si="53"/>
        <v>-5.5421833505265568</v>
      </c>
      <c r="AD195" s="36"/>
      <c r="AE195" s="36"/>
      <c r="AF195">
        <v>2.4900000000000002</v>
      </c>
      <c r="AG195">
        <v>1.53</v>
      </c>
      <c r="AH195" s="41"/>
      <c r="AI195" s="36"/>
      <c r="AJ195" t="s">
        <v>480</v>
      </c>
      <c r="AK195" s="35"/>
      <c r="AL195" s="35"/>
    </row>
    <row r="196" spans="1:38" ht="15" x14ac:dyDescent="0.25">
      <c r="A196">
        <v>3.13</v>
      </c>
      <c r="B196">
        <v>3.26</v>
      </c>
      <c r="C196">
        <v>2.33</v>
      </c>
      <c r="D196" s="20">
        <f t="shared" ref="D196:D203" si="54">IF(OR($A196="",$B196="",$C196=""),"",(1/A196)+(1/B196)+(1/C196)-1)</f>
        <v>5.5421833505265639E-2</v>
      </c>
      <c r="E196" s="17">
        <f>IF(OR($A196="",$B196="",$C196=""),"",A196*'MPTO_working_3-way'!$I195)</f>
        <v>3.3034703388714814</v>
      </c>
      <c r="F196" s="21">
        <f>IF(OR($A196="",$B196="",$C196=""),"",B196*'MPTO_working_3-way'!$I195)</f>
        <v>3.4406751772271655</v>
      </c>
      <c r="G196" s="22">
        <f>IF(OR($A196="",$B196="",$C196=""),"",C196*'MPTO_working_3-way'!$I195)</f>
        <v>2.4591328720672689</v>
      </c>
      <c r="H196" s="17">
        <f>IF(OR($A196="",$B196="",$C196=""),"",'MPTO_working_3-way'!E195)</f>
        <v>3.3220949806877154</v>
      </c>
      <c r="I196" s="21">
        <f>IF(OR($A196="",$B196="",$C196=""),"",'MPTO_working_3-way'!F195)</f>
        <v>3.4689156499467391</v>
      </c>
      <c r="J196" s="22">
        <f>IF(OR($A196="",$B196="",$C196=""),"",'MPTO_working_3-way'!G195)</f>
        <v>2.43480442964053</v>
      </c>
      <c r="K196" s="17">
        <f>IF(OR($A196="",$B196="",$C196=""),"",'OddsRatio_working_3-way'!H195)</f>
        <v>3.3146418467503289</v>
      </c>
      <c r="L196" s="21">
        <f>IF(OR($A196="",$B196="",$C196=""),"",'OddsRatio_working_3-way'!I195)</f>
        <v>3.4559110674440112</v>
      </c>
      <c r="M196" s="22">
        <f>IF(OR($A196="",$B196="",$C196=""),"",'OddsRatio_working_3-way'!J195)</f>
        <v>2.4452927963276698</v>
      </c>
      <c r="N196" s="23">
        <f t="shared" si="42"/>
        <v>30.271196572681081</v>
      </c>
      <c r="O196" s="24">
        <f t="shared" si="43"/>
        <v>29.064062967022025</v>
      </c>
      <c r="P196" s="24">
        <f t="shared" si="44"/>
        <v>40.664740460296905</v>
      </c>
      <c r="Q196" t="s">
        <v>477</v>
      </c>
      <c r="R196" t="s">
        <v>478</v>
      </c>
      <c r="S196" s="48" t="s">
        <v>495</v>
      </c>
      <c r="T196" s="35">
        <v>100</v>
      </c>
      <c r="U196" s="35">
        <f t="shared" si="45"/>
        <v>72.752043596730246</v>
      </c>
      <c r="V196" s="35">
        <f t="shared" si="46"/>
        <v>71.988795518207283</v>
      </c>
      <c r="W196" s="35">
        <f t="shared" si="47"/>
        <v>53.051643192488264</v>
      </c>
      <c r="X196" s="35">
        <f t="shared" si="48"/>
        <v>74.95956128930446</v>
      </c>
      <c r="Y196" s="35">
        <f t="shared" si="49"/>
        <v>74.196313210781497</v>
      </c>
      <c r="Z196" s="35">
        <f t="shared" si="50"/>
        <v>55.259160885062478</v>
      </c>
      <c r="AA196" s="35">
        <f t="shared" si="51"/>
        <v>-2.2075176925742142</v>
      </c>
      <c r="AB196" s="35">
        <f t="shared" si="52"/>
        <v>-2.2075176925742142</v>
      </c>
      <c r="AC196" s="35">
        <f t="shared" si="53"/>
        <v>-2.2075176925742142</v>
      </c>
      <c r="AD196" s="36"/>
      <c r="AE196" s="36"/>
      <c r="AF196">
        <v>2.36</v>
      </c>
      <c r="AG196">
        <v>1.58</v>
      </c>
      <c r="AH196" s="41"/>
      <c r="AI196" s="36"/>
      <c r="AJ196" t="s">
        <v>480</v>
      </c>
      <c r="AK196" s="35"/>
      <c r="AL196" s="35"/>
    </row>
    <row r="197" spans="1:38" ht="15" x14ac:dyDescent="0.25">
      <c r="A197">
        <v>3.67</v>
      </c>
      <c r="B197">
        <v>3.57</v>
      </c>
      <c r="C197">
        <v>2.13</v>
      </c>
      <c r="D197" s="20">
        <f t="shared" si="54"/>
        <v>2.2075176925742124E-2</v>
      </c>
      <c r="E197" s="17">
        <f>IF(OR($A197="",$B197="",$C197=""),"",A197*'MPTO_working_3-way'!$I196)</f>
        <v>3.7510158993174736</v>
      </c>
      <c r="F197" s="21">
        <f>IF(OR($A197="",$B197="",$C197=""),"",B197*'MPTO_working_3-way'!$I196)</f>
        <v>3.6488083816248991</v>
      </c>
      <c r="G197" s="22">
        <f>IF(OR($A197="",$B197="",$C197=""),"",C197*'MPTO_working_3-way'!$I196)</f>
        <v>2.1770201268518306</v>
      </c>
      <c r="H197" s="17">
        <f>IF(OR($A197="",$B197="",$C197=""),"",'MPTO_working_3-way'!E196)</f>
        <v>3.7718602158283789</v>
      </c>
      <c r="I197" s="21">
        <f>IF(OR($A197="",$B197="",$C197=""),"",'MPTO_working_3-way'!F196)</f>
        <v>3.6663120394537443</v>
      </c>
      <c r="J197" s="22">
        <f>IF(OR($A197="",$B197="",$C197=""),"",'MPTO_working_3-way'!G196)</f>
        <v>2.1639158661747415</v>
      </c>
      <c r="K197" s="17">
        <f>IF(OR($A197="",$B197="",$C197=""),"",'OddsRatio_working_3-way'!H196)</f>
        <v>3.7628755481054044</v>
      </c>
      <c r="L197" s="21">
        <f>IF(OR($A197="",$B197="",$C197=""),"",'OddsRatio_working_3-way'!I196)</f>
        <v>3.6593970631576367</v>
      </c>
      <c r="M197" s="22">
        <f>IF(OR($A197="",$B197="",$C197=""),"",'OddsRatio_working_3-way'!J196)</f>
        <v>2.1693068799097786</v>
      </c>
      <c r="N197" s="23">
        <f t="shared" ref="N197:N203" si="55">(1/E197)* 100</f>
        <v>26.659444450287662</v>
      </c>
      <c r="O197" s="24">
        <f t="shared" ref="O197:O203" si="56">(1/F197)* 100</f>
        <v>27.406207600155664</v>
      </c>
      <c r="P197" s="24">
        <f t="shared" ref="P197:P203" si="57">(1/G197)* 100</f>
        <v>45.934347949556674</v>
      </c>
      <c r="Q197" t="s">
        <v>422</v>
      </c>
      <c r="R197" t="s">
        <v>400</v>
      </c>
      <c r="S197" s="48" t="s">
        <v>495</v>
      </c>
      <c r="T197" s="35">
        <v>100</v>
      </c>
      <c r="U197" s="35">
        <f t="shared" ref="U197:U203" si="58">(1/A198)*((T197*A198)-T197)</f>
        <v>42.528735632183903</v>
      </c>
      <c r="V197" s="35">
        <f t="shared" ref="V197:V203" si="59">(1/B198)*((T197*B198)-T197)</f>
        <v>72.14484679665739</v>
      </c>
      <c r="W197" s="35">
        <f t="shared" ref="W197:W203" si="60">(1/C198)*((T197*C198)-T197)</f>
        <v>81.617647058823522</v>
      </c>
      <c r="X197" s="35">
        <f t="shared" ref="X197:X203" si="61">((1/B198)+(1/C198))*T197</f>
        <v>46.237506144519088</v>
      </c>
      <c r="Y197" s="35">
        <f t="shared" ref="Y197:Y203" si="62">((1/A198)+(1/C198))*T197</f>
        <v>75.853617308992554</v>
      </c>
      <c r="Z197" s="35">
        <f t="shared" ref="Z197:Z203" si="63">((1/A198)+(1/B198))*T197</f>
        <v>85.326417571158714</v>
      </c>
      <c r="AA197" s="35">
        <f t="shared" ref="AA197:AA203" si="64">U197-X197</f>
        <v>-3.7087705123351853</v>
      </c>
      <c r="AB197" s="35">
        <f t="shared" ref="AB197:AB203" si="65">V197-Y197</f>
        <v>-3.708770512335164</v>
      </c>
      <c r="AC197" s="35">
        <f t="shared" ref="AC197:AC203" si="66">W197-Z197</f>
        <v>-3.7087705123351924</v>
      </c>
      <c r="AD197" s="36"/>
      <c r="AE197" s="36"/>
      <c r="AF197">
        <v>1.94</v>
      </c>
      <c r="AG197">
        <v>1.96</v>
      </c>
      <c r="AH197" s="41"/>
      <c r="AI197" s="36"/>
      <c r="AJ197" t="s">
        <v>454</v>
      </c>
      <c r="AK197" s="35"/>
      <c r="AL197" s="35"/>
    </row>
    <row r="198" spans="1:38" s="35" customFormat="1" ht="15" x14ac:dyDescent="0.25">
      <c r="A198">
        <v>1.74</v>
      </c>
      <c r="B198">
        <v>3.59</v>
      </c>
      <c r="C198">
        <v>5.44</v>
      </c>
      <c r="D198" s="20">
        <f t="shared" si="54"/>
        <v>3.70877051233518E-2</v>
      </c>
      <c r="E198" s="17">
        <f>IF(OR($A198="",$B198="",$C198=""),"",A198*'MPTO_working_3-way'!$I197)</f>
        <v>1.8045326069146321</v>
      </c>
      <c r="F198" s="21">
        <f>IF(OR($A198="",$B198="",$C198=""),"",B198*'MPTO_working_3-way'!$I197)</f>
        <v>3.7231448613928326</v>
      </c>
      <c r="G198" s="22">
        <f>IF(OR($A198="",$B198="",$C198=""),"",C198*'MPTO_working_3-way'!$I197)</f>
        <v>5.6417571158710338</v>
      </c>
      <c r="H198" s="17">
        <f>IF(OR($A198="",$B198="",$C198=""),"",'MPTO_working_3-way'!E197)</f>
        <v>1.7782517401814635</v>
      </c>
      <c r="I198" s="21">
        <f>IF(OR($A198="",$B198="",$C198=""),"",'MPTO_working_3-way'!F197)</f>
        <v>3.7567297541348728</v>
      </c>
      <c r="J198" s="22">
        <f>IF(OR($A198="",$B198="",$C198=""),"",'MPTO_working_3-way'!G197)</f>
        <v>5.8322313951242553</v>
      </c>
      <c r="K198" s="17">
        <f>IF(OR($A198="",$B198="",$C198=""),"",'OddsRatio_working_3-way'!H197)</f>
        <v>1.7879517311967859</v>
      </c>
      <c r="L198" s="21">
        <f>IF(OR($A198="",$B198="",$C198=""),"",'OddsRatio_working_3-way'!I197)</f>
        <v>3.7578310591887489</v>
      </c>
      <c r="M198" s="22">
        <f>IF(OR($A198="",$B198="",$C198=""),"",'OddsRatio_working_3-way'!J197)</f>
        <v>5.7277103871807142</v>
      </c>
      <c r="N198" s="23">
        <f t="shared" si="55"/>
        <v>55.416011667962472</v>
      </c>
      <c r="O198" s="24">
        <f t="shared" si="56"/>
        <v>26.859014011770117</v>
      </c>
      <c r="P198" s="24">
        <f t="shared" si="57"/>
        <v>17.72497432026741</v>
      </c>
      <c r="Q198" t="s">
        <v>132</v>
      </c>
      <c r="R198" t="s">
        <v>140</v>
      </c>
      <c r="S198" s="48" t="s">
        <v>495</v>
      </c>
      <c r="T198" s="35">
        <v>100</v>
      </c>
      <c r="U198" s="35">
        <f t="shared" si="58"/>
        <v>64.412811387900362</v>
      </c>
      <c r="V198" s="35">
        <f t="shared" si="59"/>
        <v>66.996699669967001</v>
      </c>
      <c r="W198" s="35">
        <f t="shared" si="60"/>
        <v>65.397923875432525</v>
      </c>
      <c r="X198" s="35">
        <f t="shared" si="61"/>
        <v>67.605376454600474</v>
      </c>
      <c r="Y198" s="35">
        <f t="shared" si="62"/>
        <v>70.189264736667113</v>
      </c>
      <c r="Z198" s="35">
        <f t="shared" si="63"/>
        <v>68.590488942132637</v>
      </c>
      <c r="AA198" s="35">
        <f t="shared" si="64"/>
        <v>-3.1925650667001122</v>
      </c>
      <c r="AB198" s="35">
        <f t="shared" si="65"/>
        <v>-3.1925650667001122</v>
      </c>
      <c r="AC198" s="35">
        <f t="shared" si="66"/>
        <v>-3.1925650667001122</v>
      </c>
      <c r="AD198" s="36"/>
      <c r="AF198">
        <v>2.38</v>
      </c>
      <c r="AG198">
        <v>1.62</v>
      </c>
      <c r="AH198" s="41"/>
      <c r="AI198" s="36"/>
      <c r="AJ198" t="s">
        <v>312</v>
      </c>
    </row>
    <row r="199" spans="1:38" ht="15" x14ac:dyDescent="0.25">
      <c r="A199">
        <v>2.81</v>
      </c>
      <c r="B199">
        <v>3.03</v>
      </c>
      <c r="C199">
        <v>2.89</v>
      </c>
      <c r="D199" s="20">
        <f t="shared" si="54"/>
        <v>3.1925650667001149E-2</v>
      </c>
      <c r="E199" s="17">
        <f>IF(OR($A199="",$B199="",$C199=""),"",A199*'MPTO_working_3-way'!$I198)</f>
        <v>2.8997110783742732</v>
      </c>
      <c r="F199" s="21">
        <f>IF(OR($A199="",$B199="",$C199=""),"",B199*'MPTO_working_3-way'!$I198)</f>
        <v>3.1267347215210131</v>
      </c>
      <c r="G199" s="22">
        <f>IF(OR($A199="",$B199="",$C199=""),"",C199*'MPTO_working_3-way'!$I198)</f>
        <v>2.9822651304276335</v>
      </c>
      <c r="H199" s="17">
        <f>IF(OR($A199="",$B199="",$C199=""),"",'MPTO_working_3-way'!E198)</f>
        <v>2.8966196233502779</v>
      </c>
      <c r="I199" s="21">
        <f>IF(OR($A199="",$B199="",$C199=""),"",'MPTO_working_3-way'!F198)</f>
        <v>3.1309574317515443</v>
      </c>
      <c r="J199" s="22">
        <f>IF(OR($A199="",$B199="",$C199=""),"",'MPTO_working_3-way'!G198)</f>
        <v>2.9817023865298542</v>
      </c>
      <c r="K199" s="17">
        <f>IF(OR($A199="",$B199="",$C199=""),"",'OddsRatio_working_3-way'!H198)</f>
        <v>2.8981292009808497</v>
      </c>
      <c r="L199" s="21">
        <f>IF(OR($A199="",$B199="",$C199=""),"",'OddsRatio_working_3-way'!I198)</f>
        <v>3.1288410375641575</v>
      </c>
      <c r="M199" s="22">
        <f>IF(OR($A199="",$B199="",$C199=""),"",'OddsRatio_working_3-way'!J198)</f>
        <v>2.9820244142838712</v>
      </c>
      <c r="N199" s="23">
        <f t="shared" si="55"/>
        <v>34.486194416329617</v>
      </c>
      <c r="O199" s="24">
        <f t="shared" si="56"/>
        <v>31.982246306893146</v>
      </c>
      <c r="P199" s="24">
        <f t="shared" si="57"/>
        <v>33.531559276777237</v>
      </c>
      <c r="Q199" t="s">
        <v>79</v>
      </c>
      <c r="R199" t="s">
        <v>362</v>
      </c>
      <c r="S199" s="48" t="s">
        <v>495</v>
      </c>
      <c r="T199" s="35">
        <v>100</v>
      </c>
      <c r="U199" s="35">
        <f t="shared" si="58"/>
        <v>39.393939393939398</v>
      </c>
      <c r="V199" s="35">
        <f t="shared" si="59"/>
        <v>76.133651551312653</v>
      </c>
      <c r="W199" s="35">
        <f t="shared" si="60"/>
        <v>81.949458483754512</v>
      </c>
      <c r="X199" s="35">
        <f t="shared" si="61"/>
        <v>41.916889964932835</v>
      </c>
      <c r="Y199" s="35">
        <f t="shared" si="62"/>
        <v>78.656602122306097</v>
      </c>
      <c r="Z199" s="35">
        <f t="shared" si="63"/>
        <v>84.472409054747956</v>
      </c>
      <c r="AA199" s="35">
        <f t="shared" si="64"/>
        <v>-2.5229505709934372</v>
      </c>
      <c r="AB199" s="35">
        <f t="shared" si="65"/>
        <v>-2.5229505709934443</v>
      </c>
      <c r="AC199" s="35">
        <f t="shared" si="66"/>
        <v>-2.5229505709934443</v>
      </c>
      <c r="AD199" s="36"/>
      <c r="AE199" s="36"/>
      <c r="AF199">
        <v>2.46</v>
      </c>
      <c r="AG199">
        <v>1.58</v>
      </c>
      <c r="AH199" s="41"/>
      <c r="AI199" s="36"/>
      <c r="AJ199" t="s">
        <v>312</v>
      </c>
      <c r="AK199" s="35"/>
      <c r="AL199" s="35"/>
    </row>
    <row r="200" spans="1:38" s="35" customFormat="1" ht="15" x14ac:dyDescent="0.25">
      <c r="A200">
        <v>1.65</v>
      </c>
      <c r="B200">
        <v>4.1900000000000004</v>
      </c>
      <c r="C200">
        <v>5.54</v>
      </c>
      <c r="D200" s="20">
        <f t="shared" si="54"/>
        <v>2.5229505709934319E-2</v>
      </c>
      <c r="E200" s="17">
        <f>IF(OR($A200="",$B200="",$C200=""),"",A200*'MPTO_working_3-way'!$I199)</f>
        <v>1.6916286844213915</v>
      </c>
      <c r="F200" s="21">
        <f>IF(OR($A200="",$B200="",$C200=""),"",B200*'MPTO_working_3-way'!$I199)</f>
        <v>4.2957116289246251</v>
      </c>
      <c r="G200" s="22">
        <f>IF(OR($A200="",$B200="",$C200=""),"",C200*'MPTO_working_3-way'!$I199)</f>
        <v>5.6797714616330364</v>
      </c>
      <c r="H200" s="17">
        <f>IF(OR($A200="",$B200="",$C200=""),"",'MPTO_working_3-way'!E199)</f>
        <v>1.6732179540592462</v>
      </c>
      <c r="I200" s="21">
        <f>IF(OR($A200="",$B200="",$C200=""),"",'MPTO_working_3-way'!F199)</f>
        <v>4.3430364871796128</v>
      </c>
      <c r="J200" s="22">
        <f>IF(OR($A200="",$B200="",$C200=""),"",'MPTO_working_3-way'!G199)</f>
        <v>5.8107244847955837</v>
      </c>
      <c r="K200" s="17">
        <f>IF(OR($A200="",$B200="",$C200=""),"",'OddsRatio_working_3-way'!H199)</f>
        <v>1.6796697385502541</v>
      </c>
      <c r="L200" s="21">
        <f>IF(OR($A200="",$B200="",$C200=""),"",'OddsRatio_working_3-way'!I199)</f>
        <v>4.3356099476543255</v>
      </c>
      <c r="M200" s="22">
        <f>IF(OR($A200="",$B200="",$C200=""),"",'OddsRatio_working_3-way'!J199)</f>
        <v>5.7472317123356209</v>
      </c>
      <c r="N200" s="23">
        <f t="shared" si="55"/>
        <v>59.114627767265738</v>
      </c>
      <c r="O200" s="24">
        <f t="shared" si="56"/>
        <v>23.279030027682207</v>
      </c>
      <c r="P200" s="24">
        <f t="shared" si="57"/>
        <v>17.606342205052066</v>
      </c>
      <c r="Q200" t="s">
        <v>51</v>
      </c>
      <c r="R200" t="s">
        <v>135</v>
      </c>
      <c r="S200" s="48" t="s">
        <v>495</v>
      </c>
      <c r="T200" s="35">
        <v>100</v>
      </c>
      <c r="U200" s="35">
        <f t="shared" si="58"/>
        <v>48.453608247422686</v>
      </c>
      <c r="V200" s="35">
        <f t="shared" si="59"/>
        <v>68.051118210862612</v>
      </c>
      <c r="W200" s="35">
        <f t="shared" si="60"/>
        <v>79.253112033195009</v>
      </c>
      <c r="X200" s="35">
        <f t="shared" si="61"/>
        <v>52.695769755942358</v>
      </c>
      <c r="Y200" s="35">
        <f t="shared" si="62"/>
        <v>72.293279719382312</v>
      </c>
      <c r="Z200" s="35">
        <f t="shared" si="63"/>
        <v>83.49527354171471</v>
      </c>
      <c r="AA200" s="35">
        <f t="shared" si="64"/>
        <v>-4.242161508519672</v>
      </c>
      <c r="AB200" s="35">
        <f t="shared" si="65"/>
        <v>-4.2421615085197004</v>
      </c>
      <c r="AC200" s="35">
        <f t="shared" si="66"/>
        <v>-4.2421615085197004</v>
      </c>
      <c r="AD200" s="36"/>
      <c r="AE200" s="36"/>
      <c r="AF200">
        <v>1.9</v>
      </c>
      <c r="AG200">
        <v>2.0099999999999998</v>
      </c>
      <c r="AH200" s="41"/>
      <c r="AI200" s="36"/>
      <c r="AJ200" t="s">
        <v>313</v>
      </c>
    </row>
    <row r="201" spans="1:38" ht="15" x14ac:dyDescent="0.25">
      <c r="A201">
        <v>1.94</v>
      </c>
      <c r="B201">
        <v>3.13</v>
      </c>
      <c r="C201">
        <v>4.82</v>
      </c>
      <c r="D201" s="20">
        <f t="shared" si="54"/>
        <v>4.2421615085196818E-2</v>
      </c>
      <c r="E201" s="17">
        <f>IF(OR($A201="",$B201="",$C201=""),"",A201*'MPTO_working_3-way'!$I200)</f>
        <v>2.022297933265282</v>
      </c>
      <c r="F201" s="21">
        <f>IF(OR($A201="",$B201="",$C201=""),"",B201*'MPTO_working_3-way'!$I200)</f>
        <v>3.2627796552166659</v>
      </c>
      <c r="G201" s="22">
        <f>IF(OR($A201="",$B201="",$C201=""),"",C201*'MPTO_working_3-way'!$I200)</f>
        <v>5.0244721847106488</v>
      </c>
      <c r="H201" s="17">
        <f>IF(OR($A201="",$B201="",$C201=""),"",'MPTO_working_3-way'!E200)</f>
        <v>1.994720457018192</v>
      </c>
      <c r="I201" s="21">
        <f>IF(OR($A201="",$B201="",$C201=""),"",'MPTO_working_3-way'!F200)</f>
        <v>3.2749488601684607</v>
      </c>
      <c r="J201" s="22">
        <f>IF(OR($A201="",$B201="",$C201=""),"",'MPTO_working_3-way'!G200)</f>
        <v>5.1725473525661618</v>
      </c>
      <c r="K201" s="17">
        <f>IF(OR($A201="",$B201="",$C201=""),"",'OddsRatio_working_3-way'!H200)</f>
        <v>2.0059297837477836</v>
      </c>
      <c r="L201" s="21">
        <f>IF(OR($A201="",$B201="",$C201=""),"",'OddsRatio_working_3-way'!I200)</f>
        <v>3.2793940844497653</v>
      </c>
      <c r="M201" s="22">
        <f>IF(OR($A201="",$B201="",$C201=""),"",'OddsRatio_working_3-way'!J200)</f>
        <v>5.0879274190601436</v>
      </c>
      <c r="N201" s="23">
        <f t="shared" si="55"/>
        <v>49.448698114691766</v>
      </c>
      <c r="O201" s="24">
        <f t="shared" si="56"/>
        <v>30.648713847444743</v>
      </c>
      <c r="P201" s="24">
        <f t="shared" si="57"/>
        <v>19.902588037863492</v>
      </c>
      <c r="Q201" t="s">
        <v>55</v>
      </c>
      <c r="R201" t="s">
        <v>310</v>
      </c>
      <c r="S201" s="48" t="s">
        <v>495</v>
      </c>
      <c r="T201" s="35">
        <v>100</v>
      </c>
      <c r="U201" s="35">
        <f t="shared" si="58"/>
        <v>61.538461538461533</v>
      </c>
      <c r="V201" s="35">
        <f t="shared" si="59"/>
        <v>69.696969696969703</v>
      </c>
      <c r="W201" s="35">
        <f t="shared" si="60"/>
        <v>64.912280701754383</v>
      </c>
      <c r="X201" s="35">
        <f t="shared" si="61"/>
        <v>65.390749601275914</v>
      </c>
      <c r="Y201" s="35">
        <f t="shared" si="62"/>
        <v>73.549257759784069</v>
      </c>
      <c r="Z201" s="35">
        <f t="shared" si="63"/>
        <v>68.76456876456875</v>
      </c>
      <c r="AA201" s="35">
        <f t="shared" si="64"/>
        <v>-3.852288062814381</v>
      </c>
      <c r="AB201" s="35">
        <f t="shared" si="65"/>
        <v>-3.8522880628143668</v>
      </c>
      <c r="AC201" s="35">
        <f t="shared" si="66"/>
        <v>-3.8522880628143668</v>
      </c>
      <c r="AD201" s="36"/>
      <c r="AE201" s="36"/>
      <c r="AF201">
        <v>2.63</v>
      </c>
      <c r="AG201">
        <v>1.51</v>
      </c>
      <c r="AH201" s="41"/>
      <c r="AI201" s="36"/>
      <c r="AJ201" t="s">
        <v>314</v>
      </c>
      <c r="AK201" s="35"/>
      <c r="AL201" s="35"/>
    </row>
    <row r="202" spans="1:38" s="50" customFormat="1" ht="15" x14ac:dyDescent="0.25">
      <c r="A202">
        <v>2.6</v>
      </c>
      <c r="B202">
        <v>3.3</v>
      </c>
      <c r="C202">
        <v>2.85</v>
      </c>
      <c r="D202" s="20">
        <f t="shared" si="54"/>
        <v>3.8522880628143685E-2</v>
      </c>
      <c r="E202" s="17">
        <f>IF(OR($A202="",$B202="",$C202=""),"",A202*'MPTO_working_3-way'!$I201)</f>
        <v>2.7001594896331738</v>
      </c>
      <c r="F202" s="21">
        <f>IF(OR($A202="",$B202="",$C202=""),"",B202*'MPTO_working_3-way'!$I201)</f>
        <v>3.427125506072874</v>
      </c>
      <c r="G202" s="22">
        <f>IF(OR($A202="",$B202="",$C202=""),"",C202*'MPTO_working_3-way'!$I201)</f>
        <v>2.9597902097902096</v>
      </c>
      <c r="H202" s="17">
        <f>IF(OR($A202="",$B202="",$C202=""),"",'MPTO_working_3-way'!E201)</f>
        <v>2.6898031019689803</v>
      </c>
      <c r="I202" s="21">
        <f>IF(OR($A202="",$B202="",$C202=""),"",'MPTO_working_3-way'!F201)</f>
        <v>3.4460259301014649</v>
      </c>
      <c r="J202" s="22">
        <f>IF(OR($A202="",$B202="",$C202=""),"",'MPTO_working_3-way'!G201)</f>
        <v>2.9582627631260583</v>
      </c>
      <c r="K202" s="17">
        <f>IF(OR($A202="",$B202="",$C202=""),"",'OddsRatio_working_3-way'!H201)</f>
        <v>2.6947487058439665</v>
      </c>
      <c r="L202" s="21">
        <f>IF(OR($A202="",$B202="",$C202=""),"",'OddsRatio_working_3-way'!I201)</f>
        <v>3.436201264650701</v>
      </c>
      <c r="M202" s="22">
        <f>IF(OR($A202="",$B202="",$C202=""),"",'OddsRatio_working_3-way'!J201)</f>
        <v>2.9595531911320867</v>
      </c>
      <c r="N202" s="23">
        <f t="shared" si="55"/>
        <v>37.034849379799169</v>
      </c>
      <c r="O202" s="24">
        <f t="shared" si="56"/>
        <v>29.178972238629658</v>
      </c>
      <c r="P202" s="24">
        <f t="shared" si="57"/>
        <v>33.786178381571183</v>
      </c>
      <c r="Q202" t="s">
        <v>126</v>
      </c>
      <c r="R202" t="s">
        <v>128</v>
      </c>
      <c r="S202" s="48" t="s">
        <v>495</v>
      </c>
      <c r="T202" s="35">
        <v>100</v>
      </c>
      <c r="U202" s="35">
        <f t="shared" si="58"/>
        <v>37.106918238993707</v>
      </c>
      <c r="V202" s="35">
        <f t="shared" si="59"/>
        <v>77.477477477477478</v>
      </c>
      <c r="W202" s="35">
        <f t="shared" si="60"/>
        <v>81.751824817518241</v>
      </c>
      <c r="X202" s="35">
        <f t="shared" si="61"/>
        <v>40.770697705004274</v>
      </c>
      <c r="Y202" s="35">
        <f t="shared" si="62"/>
        <v>81.141256943488031</v>
      </c>
      <c r="Z202" s="35">
        <f t="shared" si="63"/>
        <v>85.415604283528808</v>
      </c>
      <c r="AA202" s="35">
        <f t="shared" si="64"/>
        <v>-3.6637794660105669</v>
      </c>
      <c r="AB202" s="35">
        <f t="shared" si="65"/>
        <v>-3.6637794660105527</v>
      </c>
      <c r="AC202" s="35">
        <f t="shared" si="66"/>
        <v>-3.6637794660105669</v>
      </c>
      <c r="AD202" s="51"/>
      <c r="AE202" s="51"/>
      <c r="AF202">
        <v>2.0699999999999998</v>
      </c>
      <c r="AG202">
        <v>1.78</v>
      </c>
      <c r="AH202" s="52"/>
      <c r="AI202" s="51"/>
      <c r="AJ202" t="s">
        <v>318</v>
      </c>
    </row>
    <row r="203" spans="1:38" ht="15" x14ac:dyDescent="0.25">
      <c r="A203">
        <v>1.59</v>
      </c>
      <c r="B203">
        <v>4.4400000000000004</v>
      </c>
      <c r="C203">
        <v>5.48</v>
      </c>
      <c r="D203" s="20">
        <f t="shared" si="54"/>
        <v>3.6637794660105527E-2</v>
      </c>
      <c r="E203" s="17">
        <f>IF(OR($A203="",$B203="",$C203=""),"",A203*'MPTO_working_3-way'!$I202)</f>
        <v>1.648254093509568</v>
      </c>
      <c r="F203" s="21">
        <f>IF(OR($A203="",$B203="",$C203=""),"",B203*'MPTO_working_3-way'!$I202)</f>
        <v>4.6026718082908689</v>
      </c>
      <c r="G203" s="22">
        <f>IF(OR($A203="",$B203="",$C203=""),"",C203*'MPTO_working_3-way'!$I202)</f>
        <v>5.6807751147373784</v>
      </c>
      <c r="H203" s="17">
        <f>IF(OR($A203="",$B203="",$C203=""),"",'MPTO_working_3-way'!E202)</f>
        <v>1.6214860669903051</v>
      </c>
      <c r="I203" s="21">
        <f>IF(OR($A203="",$B203="",$C203=""),"",'MPTO_working_3-way'!F202)</f>
        <v>4.6945573793408739</v>
      </c>
      <c r="J203" s="22">
        <f>IF(OR($A203="",$B203="",$C203=""),"",'MPTO_working_3-way'!G202)</f>
        <v>5.8730543896467289</v>
      </c>
      <c r="K203" s="17">
        <f>IF(OR($A203="",$B203="",$C203=""),"",'OddsRatio_working_3-way'!H202)</f>
        <v>1.6304379167257848</v>
      </c>
      <c r="L203" s="21">
        <f>IF(OR($A203="",$B203="",$C203=""),"",'OddsRatio_working_3-way'!I202)</f>
        <v>4.6757736161638945</v>
      </c>
      <c r="M203" s="22">
        <f>IF(OR($A203="",$B203="",$C203=""),"",'OddsRatio_working_3-way'!J202)</f>
        <v>5.787054011748328</v>
      </c>
      <c r="N203" s="23">
        <f t="shared" si="55"/>
        <v>60.670257330939556</v>
      </c>
      <c r="O203" s="24">
        <f t="shared" si="56"/>
        <v>21.726511071214844</v>
      </c>
      <c r="P203" s="24">
        <f t="shared" si="57"/>
        <v>17.603231597845603</v>
      </c>
      <c r="Q203" t="s">
        <v>94</v>
      </c>
      <c r="R203" t="s">
        <v>96</v>
      </c>
      <c r="S203" s="48" t="s">
        <v>495</v>
      </c>
      <c r="T203" s="35">
        <v>100</v>
      </c>
      <c r="U203" s="35" t="e">
        <f t="shared" si="58"/>
        <v>#DIV/0!</v>
      </c>
      <c r="V203" s="35" t="e">
        <f t="shared" si="59"/>
        <v>#DIV/0!</v>
      </c>
      <c r="W203" s="35" t="e">
        <f t="shared" si="60"/>
        <v>#DIV/0!</v>
      </c>
      <c r="X203" s="35" t="e">
        <f t="shared" si="61"/>
        <v>#DIV/0!</v>
      </c>
      <c r="Y203" s="35" t="e">
        <f t="shared" si="62"/>
        <v>#DIV/0!</v>
      </c>
      <c r="Z203" s="35" t="e">
        <f t="shared" si="63"/>
        <v>#DIV/0!</v>
      </c>
      <c r="AA203" s="35" t="e">
        <f t="shared" si="64"/>
        <v>#DIV/0!</v>
      </c>
      <c r="AB203" s="35" t="e">
        <f t="shared" si="65"/>
        <v>#DIV/0!</v>
      </c>
      <c r="AC203" s="35" t="e">
        <f t="shared" si="66"/>
        <v>#DIV/0!</v>
      </c>
      <c r="AD203" s="36"/>
      <c r="AE203" s="36"/>
      <c r="AF203">
        <v>1.78</v>
      </c>
      <c r="AG203">
        <v>2.1</v>
      </c>
      <c r="AH203" s="41"/>
      <c r="AI203" s="36"/>
      <c r="AJ203" t="s">
        <v>318</v>
      </c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6"/>
      <c r="AE230" s="36"/>
      <c r="AF230"/>
      <c r="AG230"/>
      <c r="AH230" s="41"/>
      <c r="AI230" s="36"/>
      <c r="AJ230"/>
      <c r="AK230" s="35"/>
      <c r="AL230" s="35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6"/>
      <c r="AE241" s="36"/>
      <c r="AF241"/>
      <c r="AG241"/>
      <c r="AH241" s="41"/>
      <c r="AI241" s="36"/>
      <c r="AJ241"/>
      <c r="AK241" s="35"/>
      <c r="AL241" s="35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 s="28"/>
      <c r="B243" s="28"/>
      <c r="C243" s="28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7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7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7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7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7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7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7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7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7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7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7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8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8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8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8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2021-09-24T16:25:44Z</dcterms:modified>
</cp:coreProperties>
</file>