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U187" i="2"/>
  <c r="V187" i="2"/>
  <c r="W187" i="2"/>
  <c r="X187" i="2"/>
  <c r="Y187" i="2"/>
  <c r="Z187" i="2"/>
  <c r="AA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 s="1"/>
  <c r="U191" i="2"/>
  <c r="AA191" i="2" s="1"/>
  <c r="V191" i="2"/>
  <c r="W191" i="2"/>
  <c r="AC191" i="2" s="1"/>
  <c r="X191" i="2"/>
  <c r="Y191" i="2"/>
  <c r="AB191" i="2" s="1"/>
  <c r="Z191" i="2"/>
  <c r="U192" i="2"/>
  <c r="V192" i="2"/>
  <c r="AB192" i="2" s="1"/>
  <c r="W192" i="2"/>
  <c r="AC192" i="2" s="1"/>
  <c r="X192" i="2"/>
  <c r="AA192" i="2" s="1"/>
  <c r="Y192" i="2"/>
  <c r="Z192" i="2"/>
  <c r="U193" i="2"/>
  <c r="AA193" i="2" s="1"/>
  <c r="V193" i="2"/>
  <c r="AB193" i="2" s="1"/>
  <c r="W193" i="2"/>
  <c r="X193" i="2"/>
  <c r="Y193" i="2"/>
  <c r="Z193" i="2"/>
  <c r="AC193" i="2"/>
  <c r="U194" i="2"/>
  <c r="AA194" i="2" s="1"/>
  <c r="V194" i="2"/>
  <c r="W194" i="2"/>
  <c r="X194" i="2"/>
  <c r="Y194" i="2"/>
  <c r="Z194" i="2"/>
  <c r="AB194" i="2"/>
  <c r="AC194" i="2"/>
  <c r="U195" i="2"/>
  <c r="V195" i="2"/>
  <c r="W195" i="2"/>
  <c r="X195" i="2"/>
  <c r="Y195" i="2"/>
  <c r="Z195" i="2"/>
  <c r="AA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 s="1"/>
  <c r="U199" i="2"/>
  <c r="AA199" i="2" s="1"/>
  <c r="V199" i="2"/>
  <c r="W199" i="2"/>
  <c r="AC199" i="2" s="1"/>
  <c r="X199" i="2"/>
  <c r="Y199" i="2"/>
  <c r="AB199" i="2" s="1"/>
  <c r="Z199" i="2"/>
  <c r="U200" i="2"/>
  <c r="V200" i="2"/>
  <c r="AB200" i="2" s="1"/>
  <c r="W200" i="2"/>
  <c r="AC200" i="2" s="1"/>
  <c r="X200" i="2"/>
  <c r="AA200" i="2" s="1"/>
  <c r="Y200" i="2"/>
  <c r="Z200" i="2"/>
  <c r="U201" i="2"/>
  <c r="AA201" i="2" s="1"/>
  <c r="V201" i="2"/>
  <c r="AB201" i="2" s="1"/>
  <c r="W201" i="2"/>
  <c r="X201" i="2"/>
  <c r="Y201" i="2"/>
  <c r="Z201" i="2"/>
  <c r="AC201" i="2"/>
  <c r="U202" i="2"/>
  <c r="AA202" i="2" s="1"/>
  <c r="V202" i="2"/>
  <c r="W202" i="2"/>
  <c r="X202" i="2"/>
  <c r="Y202" i="2"/>
  <c r="Z202" i="2"/>
  <c r="AB202" i="2"/>
  <c r="AC202" i="2"/>
  <c r="U203" i="2"/>
  <c r="V203" i="2"/>
  <c r="W203" i="2"/>
  <c r="X203" i="2"/>
  <c r="Y203" i="2"/>
  <c r="Z203" i="2"/>
  <c r="AA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AC207" i="2" s="1"/>
  <c r="X207" i="2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AA210" i="2" s="1"/>
  <c r="V210" i="2"/>
  <c r="W210" i="2"/>
  <c r="X210" i="2"/>
  <c r="Y210" i="2"/>
  <c r="Z210" i="2"/>
  <c r="AB210" i="2"/>
  <c r="AC210" i="2"/>
  <c r="U211" i="2"/>
  <c r="V211" i="2"/>
  <c r="W211" i="2"/>
  <c r="X211" i="2"/>
  <c r="Y211" i="2"/>
  <c r="Z211" i="2"/>
  <c r="AA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AC215" i="2" s="1"/>
  <c r="X215" i="2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AA218" i="2" s="1"/>
  <c r="V218" i="2"/>
  <c r="W218" i="2"/>
  <c r="X218" i="2"/>
  <c r="Y218" i="2"/>
  <c r="Z218" i="2"/>
  <c r="AB218" i="2"/>
  <c r="AC218" i="2"/>
  <c r="U219" i="2"/>
  <c r="V219" i="2"/>
  <c r="W219" i="2"/>
  <c r="X219" i="2"/>
  <c r="Y219" i="2"/>
  <c r="Z219" i="2"/>
  <c r="AA219" i="2"/>
  <c r="AB219" i="2"/>
  <c r="AC219" i="2"/>
  <c r="U220" i="2"/>
  <c r="V220" i="2"/>
  <c r="W220" i="2"/>
  <c r="X220" i="2"/>
  <c r="Y220" i="2"/>
  <c r="Z220" i="2"/>
  <c r="AC220" i="2" s="1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AC223" i="2" s="1"/>
  <c r="X223" i="2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AA226" i="2" s="1"/>
  <c r="V226" i="2"/>
  <c r="W226" i="2"/>
  <c r="X226" i="2"/>
  <c r="Y226" i="2"/>
  <c r="Z226" i="2"/>
  <c r="AB226" i="2"/>
  <c r="AC226" i="2"/>
  <c r="U227" i="2"/>
  <c r="V227" i="2"/>
  <c r="W227" i="2"/>
  <c r="X227" i="2"/>
  <c r="Y227" i="2"/>
  <c r="Z227" i="2"/>
  <c r="AA227" i="2"/>
  <c r="AB227" i="2"/>
  <c r="AC227" i="2"/>
  <c r="U228" i="2"/>
  <c r="V228" i="2"/>
  <c r="W228" i="2"/>
  <c r="X228" i="2"/>
  <c r="Y228" i="2"/>
  <c r="Z228" i="2"/>
  <c r="AC228" i="2" s="1"/>
  <c r="AA228" i="2"/>
  <c r="AB228" i="2"/>
  <c r="U229" i="2"/>
  <c r="V229" i="2"/>
  <c r="W229" i="2"/>
  <c r="AC229" i="2" s="1"/>
  <c r="X229" i="2"/>
  <c r="Y229" i="2"/>
  <c r="AB229" i="2" s="1"/>
  <c r="Z229" i="2"/>
  <c r="AA229" i="2"/>
  <c r="U230" i="2"/>
  <c r="V230" i="2"/>
  <c r="AB230" i="2" s="1"/>
  <c r="W230" i="2"/>
  <c r="X230" i="2"/>
  <c r="AA230" i="2" s="1"/>
  <c r="Y230" i="2"/>
  <c r="Z230" i="2"/>
  <c r="AC230" i="2" s="1"/>
  <c r="U231" i="2"/>
  <c r="AA231" i="2" s="1"/>
  <c r="V231" i="2"/>
  <c r="W231" i="2"/>
  <c r="AC231" i="2" s="1"/>
  <c r="X231" i="2"/>
  <c r="Y231" i="2"/>
  <c r="AB231" i="2" s="1"/>
  <c r="Z231" i="2"/>
  <c r="U232" i="2"/>
  <c r="V232" i="2"/>
  <c r="AB232" i="2" s="1"/>
  <c r="W232" i="2"/>
  <c r="AC232" i="2" s="1"/>
  <c r="X232" i="2"/>
  <c r="AA232" i="2" s="1"/>
  <c r="Y232" i="2"/>
  <c r="Z232" i="2"/>
  <c r="U233" i="2"/>
  <c r="AA233" i="2" s="1"/>
  <c r="V233" i="2"/>
  <c r="AB233" i="2" s="1"/>
  <c r="W233" i="2"/>
  <c r="X233" i="2"/>
  <c r="Y233" i="2"/>
  <c r="Z233" i="2"/>
  <c r="AC233" i="2"/>
  <c r="U234" i="2"/>
  <c r="AA234" i="2" s="1"/>
  <c r="V234" i="2"/>
  <c r="W234" i="2"/>
  <c r="X234" i="2"/>
  <c r="Y234" i="2"/>
  <c r="Z234" i="2"/>
  <c r="AB234" i="2"/>
  <c r="AC23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P220" i="2" s="1"/>
  <c r="H220" i="2"/>
  <c r="I220" i="2"/>
  <c r="J220" i="2"/>
  <c r="K220" i="2"/>
  <c r="L220" i="2"/>
  <c r="M220" i="2"/>
  <c r="O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P222" i="2" s="1"/>
  <c r="H222" i="2"/>
  <c r="I222" i="2"/>
  <c r="J222" i="2"/>
  <c r="K222" i="2"/>
  <c r="L222" i="2"/>
  <c r="M222" i="2"/>
  <c r="O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P224" i="2" s="1"/>
  <c r="H224" i="2"/>
  <c r="I224" i="2"/>
  <c r="J224" i="2"/>
  <c r="K224" i="2"/>
  <c r="L224" i="2"/>
  <c r="M224" i="2"/>
  <c r="O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P226" i="2" s="1"/>
  <c r="H226" i="2"/>
  <c r="I226" i="2"/>
  <c r="J226" i="2"/>
  <c r="K226" i="2"/>
  <c r="L226" i="2"/>
  <c r="M226" i="2"/>
  <c r="O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P228" i="2" s="1"/>
  <c r="H228" i="2"/>
  <c r="I228" i="2"/>
  <c r="J228" i="2"/>
  <c r="K228" i="2"/>
  <c r="L228" i="2"/>
  <c r="M228" i="2"/>
  <c r="O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P230" i="2" s="1"/>
  <c r="H230" i="2"/>
  <c r="I230" i="2"/>
  <c r="J230" i="2"/>
  <c r="K230" i="2"/>
  <c r="L230" i="2"/>
  <c r="M230" i="2"/>
  <c r="O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P232" i="2" s="1"/>
  <c r="H232" i="2"/>
  <c r="I232" i="2"/>
  <c r="J232" i="2"/>
  <c r="K232" i="2"/>
  <c r="L232" i="2"/>
  <c r="M232" i="2"/>
  <c r="O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P234" i="2" s="1"/>
  <c r="H234" i="2"/>
  <c r="I234" i="2"/>
  <c r="J234" i="2"/>
  <c r="K234" i="2"/>
  <c r="L234" i="2"/>
  <c r="M234" i="2"/>
  <c r="O23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06" i="3"/>
  <c r="D975" i="3"/>
  <c r="D62" i="3"/>
  <c r="D41" i="3"/>
  <c r="D175" i="3"/>
  <c r="D46" i="3"/>
  <c r="D78" i="3"/>
  <c r="D898" i="3"/>
  <c r="D987" i="3"/>
  <c r="D6" i="3"/>
  <c r="D572" i="3"/>
  <c r="D670" i="3"/>
  <c r="D655" i="3"/>
  <c r="D600" i="3"/>
  <c r="D520" i="3"/>
  <c r="D612" i="3"/>
  <c r="D805" i="3"/>
  <c r="D839" i="3"/>
  <c r="D722" i="3"/>
  <c r="D696" i="3"/>
  <c r="D855" i="3"/>
  <c r="D698" i="3"/>
  <c r="D386" i="3"/>
  <c r="D376" i="3"/>
  <c r="D414" i="3"/>
  <c r="D382" i="3"/>
  <c r="D815" i="3"/>
  <c r="D963" i="3"/>
  <c r="D9" i="3"/>
  <c r="D58" i="3"/>
  <c r="D107" i="3"/>
  <c r="D903" i="3"/>
  <c r="D876" i="3"/>
  <c r="D977" i="3"/>
  <c r="D75" i="3"/>
  <c r="D166" i="3"/>
  <c r="D184" i="3"/>
  <c r="D65" i="3"/>
  <c r="D56" i="3"/>
  <c r="D988" i="3"/>
  <c r="D99" i="3"/>
  <c r="D633" i="3"/>
  <c r="D519" i="3"/>
  <c r="D678" i="3"/>
  <c r="D690" i="3"/>
  <c r="D809" i="3"/>
  <c r="D783" i="3"/>
  <c r="D830" i="3"/>
  <c r="D702" i="3"/>
  <c r="D366" i="3"/>
  <c r="D462" i="3"/>
  <c r="D372" i="3"/>
  <c r="D109" i="3"/>
  <c r="D152" i="3"/>
  <c r="D555" i="3"/>
  <c r="D642" i="3"/>
  <c r="D856" i="3"/>
  <c r="D489" i="3"/>
  <c r="D10" i="3"/>
  <c r="D71" i="3"/>
  <c r="D134" i="3"/>
  <c r="D115" i="3"/>
  <c r="D113" i="3"/>
  <c r="D646" i="3"/>
  <c r="D651" i="3"/>
  <c r="D586" i="3"/>
  <c r="D513" i="3"/>
  <c r="D528" i="3"/>
  <c r="D748" i="3"/>
  <c r="D785" i="3"/>
  <c r="D716" i="3"/>
  <c r="D824" i="3"/>
  <c r="D457" i="3"/>
  <c r="D358" i="3"/>
  <c r="D373" i="3"/>
  <c r="D954" i="3"/>
  <c r="D928" i="3"/>
  <c r="D579" i="3"/>
  <c r="D838" i="3"/>
  <c r="D770" i="3"/>
  <c r="D482" i="3"/>
  <c r="D950" i="3"/>
  <c r="D160" i="3"/>
  <c r="D958" i="3"/>
  <c r="D74" i="3"/>
  <c r="D917" i="3"/>
  <c r="D536" i="3"/>
  <c r="D599" i="3"/>
  <c r="D512" i="3"/>
  <c r="D524" i="3"/>
  <c r="D635" i="3"/>
  <c r="D697" i="3"/>
  <c r="D710" i="3"/>
  <c r="D851" i="3"/>
  <c r="D728" i="3"/>
  <c r="D365" i="3"/>
  <c r="D459" i="3"/>
  <c r="D481" i="3"/>
  <c r="D137" i="3"/>
  <c r="D873" i="3"/>
  <c r="D639" i="3"/>
  <c r="D743" i="3"/>
  <c r="D769" i="3"/>
  <c r="D359" i="3"/>
  <c r="D97" i="3"/>
  <c r="D147" i="3"/>
  <c r="D945" i="3"/>
  <c r="D18" i="3"/>
  <c r="D875" i="3"/>
  <c r="D64" i="3"/>
  <c r="D89" i="3"/>
  <c r="D924" i="3"/>
  <c r="D953" i="3"/>
  <c r="D986" i="3"/>
  <c r="D640" i="3"/>
  <c r="D497" i="3"/>
  <c r="D674" i="3"/>
  <c r="D626" i="3"/>
  <c r="D550" i="3"/>
  <c r="D650" i="3"/>
  <c r="D847" i="3"/>
  <c r="D857" i="3"/>
  <c r="D700" i="3"/>
  <c r="D735" i="3"/>
  <c r="D717" i="3"/>
  <c r="D737" i="3"/>
  <c r="D394" i="3"/>
  <c r="D430" i="3"/>
  <c r="D486" i="3"/>
  <c r="D378" i="3"/>
  <c r="D47" i="3"/>
  <c r="D886" i="3"/>
  <c r="D978" i="3"/>
  <c r="D135" i="3"/>
  <c r="D80" i="3"/>
  <c r="D992" i="3"/>
  <c r="D142" i="3"/>
  <c r="D985" i="3"/>
  <c r="D19" i="3"/>
  <c r="D887" i="3"/>
  <c r="D949" i="3"/>
  <c r="D100" i="3"/>
  <c r="D970" i="3"/>
  <c r="D1001" i="3"/>
  <c r="D892" i="3"/>
  <c r="D684" i="3"/>
  <c r="D680" i="3"/>
  <c r="D610" i="3"/>
  <c r="D624" i="3"/>
  <c r="D825" i="3"/>
  <c r="D784" i="3"/>
  <c r="D797" i="3"/>
  <c r="D745" i="3"/>
  <c r="D406" i="3"/>
  <c r="D449" i="3"/>
  <c r="D390" i="3"/>
  <c r="D941" i="3"/>
  <c r="D27" i="3"/>
  <c r="D522" i="3"/>
  <c r="D534" i="3"/>
  <c r="D693" i="3"/>
  <c r="D440" i="3"/>
  <c r="D930" i="3"/>
  <c r="D120" i="3"/>
  <c r="D174" i="3"/>
  <c r="D17" i="3"/>
  <c r="D141" i="3"/>
  <c r="D570" i="3"/>
  <c r="D644" i="3"/>
  <c r="D588" i="3"/>
  <c r="D516" i="3"/>
  <c r="D580" i="3"/>
  <c r="D756" i="3"/>
  <c r="D807" i="3"/>
  <c r="D724" i="3"/>
  <c r="D841" i="3"/>
  <c r="D426" i="3"/>
  <c r="D371" i="3"/>
  <c r="D480" i="3"/>
  <c r="D922" i="3"/>
  <c r="D22" i="3"/>
  <c r="D525" i="3"/>
  <c r="D858" i="3"/>
  <c r="D811" i="3"/>
  <c r="D389" i="3"/>
  <c r="D50" i="3"/>
  <c r="D155" i="3"/>
  <c r="D116" i="3"/>
  <c r="D138" i="3"/>
  <c r="D864" i="3"/>
  <c r="D554" i="3"/>
  <c r="D648" i="3"/>
  <c r="D556" i="3"/>
  <c r="D601" i="3"/>
  <c r="D663" i="3"/>
  <c r="D707" i="3"/>
  <c r="D835" i="3"/>
  <c r="D699" i="3"/>
  <c r="D853" i="3"/>
  <c r="D387" i="3"/>
  <c r="D441" i="3"/>
  <c r="D439" i="3"/>
  <c r="D880" i="3"/>
  <c r="D606" i="3"/>
  <c r="D569" i="3"/>
  <c r="D859" i="3"/>
  <c r="D383" i="3"/>
  <c r="D355" i="3"/>
  <c r="D339" i="3"/>
  <c r="D351" i="3"/>
  <c r="D938" i="3"/>
  <c r="D63" i="3"/>
  <c r="D178" i="3"/>
  <c r="D868" i="3"/>
  <c r="D946" i="3"/>
  <c r="D143" i="3"/>
  <c r="D996" i="3"/>
  <c r="D920" i="3"/>
  <c r="D161" i="3"/>
  <c r="D812" i="3"/>
  <c r="D619" i="3"/>
  <c r="D605" i="3"/>
  <c r="D541" i="3"/>
  <c r="D681" i="3"/>
  <c r="D613" i="3"/>
  <c r="D503" i="3"/>
  <c r="D791" i="3"/>
  <c r="D787" i="3"/>
  <c r="D694" i="3"/>
  <c r="D829" i="3"/>
  <c r="D695" i="3"/>
  <c r="D393" i="3"/>
  <c r="D413" i="3"/>
  <c r="D397" i="3"/>
  <c r="D463" i="3"/>
  <c r="D902" i="3"/>
  <c r="D16" i="3"/>
  <c r="D128" i="3"/>
  <c r="D904" i="3"/>
  <c r="D133" i="3"/>
  <c r="D931" i="3"/>
  <c r="D968" i="3"/>
  <c r="D936" i="3"/>
  <c r="D960" i="3"/>
  <c r="D983" i="3"/>
  <c r="D973" i="3"/>
  <c r="D181" i="3"/>
  <c r="D872" i="3"/>
  <c r="D158" i="3"/>
  <c r="D21" i="3"/>
  <c r="D507" i="3"/>
  <c r="D676" i="3"/>
  <c r="D514" i="3"/>
  <c r="D630" i="3"/>
  <c r="D506" i="3"/>
  <c r="D813" i="3"/>
  <c r="D750" i="3"/>
  <c r="D726" i="3"/>
  <c r="D846" i="3"/>
  <c r="D473" i="3"/>
  <c r="D485" i="3"/>
  <c r="D380" i="3"/>
  <c r="D976" i="3"/>
  <c r="D76" i="3"/>
  <c r="D515" i="3"/>
  <c r="D671" i="3"/>
  <c r="D852" i="3"/>
  <c r="D472" i="3"/>
  <c r="D176" i="3"/>
  <c r="D26" i="3"/>
  <c r="D68" i="3"/>
  <c r="D878" i="3"/>
  <c r="D145" i="3"/>
  <c r="D542" i="3"/>
  <c r="D597" i="3"/>
  <c r="D567" i="3"/>
  <c r="D510" i="3"/>
  <c r="D596" i="3"/>
  <c r="D701" i="3"/>
  <c r="D842" i="3"/>
  <c r="D723" i="3"/>
  <c r="D802" i="3"/>
  <c r="D392" i="3"/>
  <c r="D455" i="3"/>
  <c r="D464" i="3"/>
  <c r="D885" i="3"/>
  <c r="D93" i="3"/>
  <c r="D526" i="3"/>
  <c r="D782" i="3"/>
  <c r="D460" i="3"/>
  <c r="D20" i="3"/>
  <c r="D962" i="3"/>
  <c r="D923" i="3"/>
  <c r="D874" i="3"/>
  <c r="D34" i="3"/>
  <c r="D117" i="3"/>
  <c r="D631" i="3"/>
  <c r="D531" i="3"/>
  <c r="D665" i="3"/>
  <c r="D673" i="3"/>
  <c r="D689" i="3"/>
  <c r="D849" i="3"/>
  <c r="D781" i="3"/>
  <c r="D711" i="3"/>
  <c r="D416" i="3"/>
  <c r="D432" i="3"/>
  <c r="D435" i="3"/>
  <c r="D469" i="3"/>
  <c r="D108" i="3"/>
  <c r="D490" i="3"/>
  <c r="D623" i="3"/>
  <c r="D739" i="3"/>
  <c r="D411" i="3"/>
  <c r="D353" i="3"/>
  <c r="D84" i="3"/>
  <c r="D82" i="3"/>
  <c r="D159" i="3"/>
  <c r="D877" i="3"/>
  <c r="D151" i="3"/>
  <c r="D997" i="3"/>
  <c r="D182" i="3"/>
  <c r="D890" i="3"/>
  <c r="D925" i="3"/>
  <c r="D8" i="3"/>
  <c r="D984" i="3"/>
  <c r="D625" i="3"/>
  <c r="D575" i="3"/>
  <c r="D495" i="3"/>
  <c r="D661" i="3"/>
  <c r="D493" i="3"/>
  <c r="D641" i="3"/>
  <c r="D713" i="3"/>
  <c r="D790" i="3"/>
  <c r="D738" i="3"/>
  <c r="D705" i="3"/>
  <c r="D729" i="3"/>
  <c r="D451" i="3"/>
  <c r="D478" i="3"/>
  <c r="D468" i="3"/>
  <c r="D452" i="3"/>
  <c r="D891" i="3"/>
  <c r="D136" i="3"/>
  <c r="D77" i="3"/>
  <c r="D948" i="3"/>
  <c r="D119" i="3"/>
  <c r="D932" i="3"/>
  <c r="D867" i="3"/>
  <c r="D127" i="3"/>
  <c r="D2" i="3"/>
  <c r="D49" i="3"/>
  <c r="D900" i="3"/>
  <c r="D103" i="3"/>
  <c r="D110" i="3"/>
  <c r="D882" i="3"/>
  <c r="D423" i="3"/>
  <c r="D533" i="3"/>
  <c r="D553" i="3"/>
  <c r="D564" i="3"/>
  <c r="D622" i="3"/>
  <c r="D602" i="3"/>
  <c r="D836" i="3"/>
  <c r="D757" i="3"/>
  <c r="D788" i="3"/>
  <c r="D814" i="3"/>
  <c r="D398" i="3"/>
  <c r="D404" i="3"/>
  <c r="D458" i="3"/>
  <c r="D79" i="3"/>
  <c r="D163" i="3"/>
  <c r="D558" i="3"/>
  <c r="D827" i="3"/>
  <c r="D786" i="3"/>
  <c r="D479" i="3"/>
  <c r="D148" i="3"/>
  <c r="D130" i="3"/>
  <c r="D947" i="3"/>
  <c r="D933" i="3"/>
  <c r="D972" i="3"/>
  <c r="D583" i="3"/>
  <c r="D561" i="3"/>
  <c r="D649" i="3"/>
  <c r="D509" i="3"/>
  <c r="D589" i="3"/>
  <c r="D749" i="3"/>
  <c r="D773" i="3"/>
  <c r="D843" i="3"/>
  <c r="D821" i="3"/>
  <c r="D369" i="3"/>
  <c r="D443" i="3"/>
  <c r="D419" i="3"/>
  <c r="D11" i="3"/>
  <c r="D15" i="3"/>
  <c r="D491" i="3"/>
  <c r="D772" i="3"/>
  <c r="D412" i="3"/>
  <c r="D935" i="3"/>
  <c r="D28" i="3"/>
  <c r="D43" i="3"/>
  <c r="D129" i="3"/>
  <c r="D168" i="3"/>
  <c r="D122" i="3"/>
  <c r="D668" i="3"/>
  <c r="D682" i="3"/>
  <c r="D653" i="3"/>
  <c r="D667" i="3"/>
  <c r="D751" i="3"/>
  <c r="D780" i="3"/>
  <c r="D708" i="3"/>
  <c r="D709" i="3"/>
  <c r="D466" i="3"/>
  <c r="D400" i="3"/>
  <c r="D420" i="3"/>
  <c r="D927" i="3"/>
  <c r="D149" i="3"/>
  <c r="D666" i="3"/>
  <c r="D692" i="3"/>
  <c r="D840" i="3"/>
  <c r="D356" i="3"/>
  <c r="D354" i="3"/>
  <c r="D348" i="3"/>
  <c r="D347" i="3"/>
  <c r="D352" i="3"/>
  <c r="D334" i="3"/>
  <c r="D344" i="3"/>
  <c r="D282" i="3"/>
  <c r="D296" i="3"/>
  <c r="D284" i="3"/>
  <c r="D288" i="3"/>
  <c r="D292" i="3"/>
  <c r="D961" i="10"/>
  <c r="D934" i="10"/>
  <c r="D761" i="10"/>
  <c r="D1000" i="10"/>
  <c r="D707" i="10"/>
  <c r="D975" i="10"/>
  <c r="D980" i="10"/>
  <c r="D767" i="10"/>
  <c r="D842" i="10"/>
  <c r="D936" i="10"/>
  <c r="D137" i="10"/>
  <c r="D82" i="10"/>
  <c r="D121" i="3"/>
  <c r="D88" i="3"/>
  <c r="D934" i="3"/>
  <c r="D994" i="3"/>
  <c r="D926" i="3"/>
  <c r="D939" i="3"/>
  <c r="D157" i="3"/>
  <c r="D991" i="3"/>
  <c r="D125" i="3"/>
  <c r="D879" i="3"/>
  <c r="D45" i="3"/>
  <c r="D632" i="3"/>
  <c r="D502" i="3"/>
  <c r="D539" i="3"/>
  <c r="D565" i="3"/>
  <c r="D611" i="3"/>
  <c r="D571" i="3"/>
  <c r="D808" i="3"/>
  <c r="D761" i="3"/>
  <c r="D817" i="3"/>
  <c r="D861" i="3"/>
  <c r="D818" i="3"/>
  <c r="D384" i="3"/>
  <c r="D360" i="3"/>
  <c r="D438" i="3"/>
  <c r="D475" i="3"/>
  <c r="D53" i="3"/>
  <c r="D85" i="3"/>
  <c r="D132" i="3"/>
  <c r="D69" i="3"/>
  <c r="D37" i="3"/>
  <c r="D87" i="3"/>
  <c r="D896" i="3"/>
  <c r="D12" i="3"/>
  <c r="D177" i="3"/>
  <c r="D70" i="3"/>
  <c r="D3" i="3"/>
  <c r="D98" i="3"/>
  <c r="D40" i="3"/>
  <c r="D964" i="3"/>
  <c r="D114" i="3"/>
  <c r="D617" i="3"/>
  <c r="D574" i="3"/>
  <c r="D504" i="3"/>
  <c r="D643" i="3"/>
  <c r="D530" i="3"/>
  <c r="D714" i="3"/>
  <c r="D746" i="3"/>
  <c r="D736" i="3"/>
  <c r="D828" i="3"/>
  <c r="D381" i="3"/>
  <c r="D436" i="3"/>
  <c r="D431" i="3"/>
  <c r="D95" i="3"/>
  <c r="D1000" i="3"/>
  <c r="D614" i="3"/>
  <c r="D740" i="3"/>
  <c r="D762" i="3"/>
  <c r="D374" i="3"/>
  <c r="D111" i="3"/>
  <c r="D29" i="3"/>
  <c r="D173" i="3"/>
  <c r="D871" i="3"/>
  <c r="D81" i="3"/>
  <c r="D645" i="3"/>
  <c r="D505" i="3"/>
  <c r="D521" i="3"/>
  <c r="D559" i="3"/>
  <c r="D660" i="3"/>
  <c r="D706" i="3"/>
  <c r="D725" i="3"/>
  <c r="D759" i="3"/>
  <c r="D747" i="3"/>
  <c r="D474" i="3"/>
  <c r="D357" i="3"/>
  <c r="D453" i="3"/>
  <c r="D94" i="3"/>
  <c r="D527" i="3"/>
  <c r="D618" i="3"/>
  <c r="D733" i="3"/>
  <c r="D403" i="3"/>
  <c r="D144" i="3"/>
  <c r="D961" i="3"/>
  <c r="D967" i="3"/>
  <c r="D989" i="3"/>
  <c r="D150" i="3"/>
  <c r="D422" i="3"/>
  <c r="D652" i="3"/>
  <c r="D547" i="3"/>
  <c r="D560" i="3"/>
  <c r="D582" i="3"/>
  <c r="D753" i="3"/>
  <c r="D796" i="3"/>
  <c r="D744" i="3"/>
  <c r="D810" i="3"/>
  <c r="D408" i="3"/>
  <c r="D448" i="3"/>
  <c r="D434" i="3"/>
  <c r="D865" i="3"/>
  <c r="D889" i="3"/>
  <c r="D591" i="3"/>
  <c r="D584" i="3"/>
  <c r="D765" i="3"/>
  <c r="D395" i="3"/>
  <c r="D326" i="3"/>
  <c r="D324" i="3"/>
  <c r="D335" i="3"/>
  <c r="D906" i="3"/>
  <c r="D30" i="3"/>
  <c r="D96" i="3"/>
  <c r="D908" i="3"/>
  <c r="D48" i="3"/>
  <c r="D990" i="3"/>
  <c r="D170" i="3"/>
  <c r="D23" i="3"/>
  <c r="D91" i="3"/>
  <c r="D131" i="3"/>
  <c r="D545" i="3"/>
  <c r="D566" i="3"/>
  <c r="D535" i="3"/>
  <c r="D494" i="3"/>
  <c r="D634" i="3"/>
  <c r="D672" i="3"/>
  <c r="D500" i="3"/>
  <c r="D721" i="3"/>
  <c r="D760" i="3"/>
  <c r="D834" i="3"/>
  <c r="D837" i="3"/>
  <c r="D844" i="3"/>
  <c r="D450" i="3"/>
  <c r="D467" i="3"/>
  <c r="D476" i="3"/>
  <c r="D402" i="3"/>
  <c r="D910" i="3"/>
  <c r="D943" i="3"/>
  <c r="D92" i="3"/>
  <c r="D36" i="3"/>
  <c r="D918" i="3"/>
  <c r="D42" i="3"/>
  <c r="D14" i="3"/>
  <c r="D156" i="3"/>
  <c r="D911" i="3"/>
  <c r="D965" i="3"/>
  <c r="D895" i="3"/>
  <c r="D90" i="3"/>
  <c r="D956" i="3"/>
  <c r="D146" i="3"/>
  <c r="D154" i="3"/>
  <c r="D598" i="3"/>
  <c r="D557" i="3"/>
  <c r="D532" i="3"/>
  <c r="D496" i="3"/>
  <c r="D594" i="3"/>
  <c r="D755" i="3"/>
  <c r="D795" i="3"/>
  <c r="D754" i="3"/>
  <c r="D801" i="3"/>
  <c r="D388" i="3"/>
  <c r="D391" i="3"/>
  <c r="D405" i="3"/>
  <c r="D993" i="3"/>
  <c r="D39" i="3"/>
  <c r="D669" i="3"/>
  <c r="D766" i="3"/>
  <c r="D741" i="3"/>
  <c r="D477" i="3"/>
  <c r="D124" i="3"/>
  <c r="D44" i="3"/>
  <c r="D981" i="3"/>
  <c r="D86" i="3"/>
  <c r="D912" i="3"/>
  <c r="D537" i="3"/>
  <c r="D492" i="3"/>
  <c r="D688" i="3"/>
  <c r="D677" i="3"/>
  <c r="D685" i="3"/>
  <c r="D862" i="3"/>
  <c r="D789" i="3"/>
  <c r="D833" i="3"/>
  <c r="D385" i="3"/>
  <c r="D445" i="3"/>
  <c r="D407" i="3"/>
  <c r="D487" i="3"/>
  <c r="D894" i="3"/>
  <c r="D529" i="3"/>
  <c r="D581" i="3"/>
  <c r="D763" i="3"/>
  <c r="D488" i="3"/>
  <c r="D916" i="3"/>
  <c r="D60" i="3"/>
  <c r="D54" i="3"/>
  <c r="D25" i="3"/>
  <c r="D914" i="3"/>
  <c r="D620" i="3"/>
  <c r="D607" i="3"/>
  <c r="D609" i="3"/>
  <c r="D538" i="3"/>
  <c r="D563" i="3"/>
  <c r="D704" i="3"/>
  <c r="D742" i="3"/>
  <c r="D778" i="3"/>
  <c r="D800" i="3"/>
  <c r="D484" i="3"/>
  <c r="D417" i="3"/>
  <c r="D442" i="3"/>
  <c r="D957" i="3"/>
  <c r="D909" i="3"/>
  <c r="D590" i="3"/>
  <c r="D585" i="3"/>
  <c r="D734" i="3"/>
  <c r="D428" i="3"/>
  <c r="D333" i="3"/>
  <c r="D332" i="3"/>
  <c r="D314" i="3"/>
  <c r="D313" i="3"/>
  <c r="D349" i="3"/>
  <c r="D273" i="3"/>
  <c r="D309" i="3"/>
  <c r="D269" i="3"/>
  <c r="D298" i="3"/>
  <c r="D291" i="3"/>
  <c r="D294" i="3"/>
  <c r="D911" i="10"/>
  <c r="D991" i="10"/>
  <c r="D696" i="10"/>
  <c r="D949" i="10"/>
  <c r="D791" i="10"/>
  <c r="D839" i="10"/>
  <c r="D1001" i="10"/>
  <c r="D724" i="10"/>
  <c r="D73" i="3"/>
  <c r="D866" i="3"/>
  <c r="D5" i="3"/>
  <c r="D999" i="3"/>
  <c r="D38" i="3"/>
  <c r="D971" i="3"/>
  <c r="D162" i="3"/>
  <c r="D974" i="3"/>
  <c r="D907" i="3"/>
  <c r="D901" i="3"/>
  <c r="D637" i="3"/>
  <c r="D656" i="3"/>
  <c r="D576" i="3"/>
  <c r="D638" i="3"/>
  <c r="D577" i="3"/>
  <c r="D664" i="3"/>
  <c r="D659" i="3"/>
  <c r="D730" i="3"/>
  <c r="D703" i="3"/>
  <c r="D860" i="3"/>
  <c r="D718" i="3"/>
  <c r="D793" i="3"/>
  <c r="D377" i="3"/>
  <c r="D368" i="3"/>
  <c r="D471" i="3"/>
  <c r="D415" i="3"/>
  <c r="D881" i="3"/>
  <c r="D140" i="3"/>
  <c r="D185" i="3"/>
  <c r="D169" i="3"/>
  <c r="D72" i="3"/>
  <c r="D35" i="3"/>
  <c r="D929" i="3"/>
  <c r="D905" i="3"/>
  <c r="D883" i="3"/>
  <c r="D952" i="3"/>
  <c r="D180" i="3"/>
  <c r="D897" i="3"/>
  <c r="D118" i="3"/>
  <c r="D172" i="3"/>
  <c r="D982" i="3"/>
  <c r="D552" i="3"/>
  <c r="D595" i="3"/>
  <c r="D628" i="3"/>
  <c r="D499" i="3"/>
  <c r="D573" i="3"/>
  <c r="D764" i="3"/>
  <c r="D826" i="3"/>
  <c r="D752" i="3"/>
  <c r="D775" i="3"/>
  <c r="D447" i="3"/>
  <c r="D362" i="3"/>
  <c r="D399" i="3"/>
  <c r="D167" i="3"/>
  <c r="D604" i="3"/>
  <c r="D540" i="3"/>
  <c r="D776" i="3"/>
  <c r="D444" i="3"/>
  <c r="D980" i="3"/>
  <c r="D940" i="3"/>
  <c r="D126" i="3"/>
  <c r="D102" i="3"/>
  <c r="D105" i="3"/>
  <c r="D55" i="3"/>
  <c r="D603" i="3"/>
  <c r="D683" i="3"/>
  <c r="D675" i="3"/>
  <c r="D657" i="3"/>
  <c r="D774" i="3"/>
  <c r="D799" i="3"/>
  <c r="D715" i="3"/>
  <c r="D777" i="3"/>
  <c r="D433" i="3"/>
  <c r="D396" i="3"/>
  <c r="D367" i="3"/>
  <c r="D24" i="3"/>
  <c r="D893" i="3"/>
  <c r="D662" i="3"/>
  <c r="D549" i="3"/>
  <c r="D792" i="3"/>
  <c r="D409" i="3"/>
  <c r="D919" i="3"/>
  <c r="D104" i="3"/>
  <c r="D33" i="3"/>
  <c r="D66" i="3"/>
  <c r="D7" i="3"/>
  <c r="D636" i="3"/>
  <c r="D621" i="3"/>
  <c r="D615" i="3"/>
  <c r="D501" i="3"/>
  <c r="D517" i="3"/>
  <c r="D804" i="3"/>
  <c r="D768" i="3"/>
  <c r="D719" i="3"/>
  <c r="D850" i="3"/>
  <c r="D456" i="3"/>
  <c r="D364" i="3"/>
  <c r="D483" i="3"/>
  <c r="D951" i="3"/>
  <c r="D944" i="3"/>
  <c r="D654" i="3"/>
  <c r="D831" i="3"/>
  <c r="D771" i="3"/>
  <c r="D418" i="3"/>
  <c r="D330" i="3"/>
  <c r="D317" i="3"/>
  <c r="D328" i="3"/>
  <c r="D316" i="3"/>
  <c r="D345" i="3"/>
  <c r="D300" i="3"/>
  <c r="D278" i="3"/>
  <c r="D277" i="3"/>
  <c r="D271" i="3"/>
  <c r="D272" i="3"/>
  <c r="D286" i="3"/>
  <c r="D942" i="10"/>
  <c r="D711" i="10"/>
  <c r="D740" i="10"/>
  <c r="D995" i="10"/>
  <c r="D737" i="10"/>
  <c r="D869" i="10"/>
  <c r="D704" i="10"/>
  <c r="D863" i="10"/>
  <c r="D164" i="3"/>
  <c r="D869" i="3"/>
  <c r="D424" i="3"/>
  <c r="D57" i="3"/>
  <c r="D52" i="3"/>
  <c r="D421" i="3"/>
  <c r="D998" i="3"/>
  <c r="D888" i="3"/>
  <c r="D179" i="3"/>
  <c r="D966" i="3"/>
  <c r="D551" i="3"/>
  <c r="D686" i="3"/>
  <c r="D568" i="3"/>
  <c r="D647" i="3"/>
  <c r="D562" i="3"/>
  <c r="D543" i="3"/>
  <c r="D679" i="3"/>
  <c r="D794" i="3"/>
  <c r="D803" i="3"/>
  <c r="D731" i="3"/>
  <c r="D732" i="3"/>
  <c r="D820" i="3"/>
  <c r="D425" i="3"/>
  <c r="D370" i="3"/>
  <c r="D379" i="3"/>
  <c r="D454" i="3"/>
  <c r="D899" i="3"/>
  <c r="D83" i="3"/>
  <c r="D153" i="3"/>
  <c r="D913" i="3"/>
  <c r="D51" i="3"/>
  <c r="D67" i="3"/>
  <c r="D995" i="3"/>
  <c r="D915" i="3"/>
  <c r="D101" i="3"/>
  <c r="D955" i="3"/>
  <c r="D937" i="3"/>
  <c r="D13" i="3"/>
  <c r="D165" i="3"/>
  <c r="D942" i="3"/>
  <c r="D4" i="3"/>
  <c r="D629" i="3"/>
  <c r="D511" i="3"/>
  <c r="D593" i="3"/>
  <c r="D544" i="3"/>
  <c r="D691" i="3"/>
  <c r="D854" i="3"/>
  <c r="D806" i="3"/>
  <c r="D819" i="3"/>
  <c r="D727" i="3"/>
  <c r="D410" i="3"/>
  <c r="D363" i="3"/>
  <c r="D427" i="3"/>
  <c r="D112" i="3"/>
  <c r="D498" i="3"/>
  <c r="D608" i="3"/>
  <c r="D767" i="3"/>
  <c r="D429" i="3"/>
  <c r="D61" i="3"/>
  <c r="D884" i="3"/>
  <c r="D816" i="3"/>
  <c r="D171" i="3"/>
  <c r="D921" i="3"/>
  <c r="D969" i="3"/>
  <c r="D658" i="3"/>
  <c r="D687" i="3"/>
  <c r="D627" i="3"/>
  <c r="D508" i="3"/>
  <c r="D779" i="3"/>
  <c r="D848" i="3"/>
  <c r="D832" i="3"/>
  <c r="D845" i="3"/>
  <c r="D375" i="3"/>
  <c r="D461" i="3"/>
  <c r="D437" i="3"/>
  <c r="D959" i="3"/>
  <c r="D32" i="3"/>
  <c r="D587" i="3"/>
  <c r="D546" i="3"/>
  <c r="D863" i="3"/>
  <c r="D465" i="3"/>
  <c r="D139" i="3"/>
  <c r="D183" i="3"/>
  <c r="D31" i="3"/>
  <c r="D123" i="3"/>
  <c r="D979" i="3"/>
  <c r="D578" i="3"/>
  <c r="D518" i="3"/>
  <c r="D592" i="3"/>
  <c r="D523" i="3"/>
  <c r="D616" i="3"/>
  <c r="D798" i="3"/>
  <c r="D823" i="3"/>
  <c r="D720" i="3"/>
  <c r="D822" i="3"/>
  <c r="D446" i="3"/>
  <c r="D401" i="3"/>
  <c r="D470" i="3"/>
  <c r="D59" i="3"/>
  <c r="D870" i="3"/>
  <c r="D548" i="3"/>
  <c r="D758" i="3"/>
  <c r="D712" i="3"/>
  <c r="D361" i="3"/>
  <c r="D340" i="3"/>
  <c r="D346" i="3"/>
  <c r="D320" i="3"/>
  <c r="D337" i="3"/>
  <c r="D341" i="3"/>
  <c r="D310" i="3"/>
  <c r="D270" i="3"/>
  <c r="D295" i="3"/>
  <c r="D275" i="3"/>
  <c r="D268" i="3"/>
  <c r="D281" i="3"/>
  <c r="D846" i="10"/>
  <c r="D703" i="10"/>
  <c r="D972" i="10"/>
  <c r="D916" i="10"/>
  <c r="D815" i="10"/>
  <c r="D939" i="10"/>
  <c r="D810" i="10"/>
  <c r="D935" i="10"/>
  <c r="D902" i="10"/>
  <c r="D832" i="10"/>
  <c r="D134" i="10"/>
  <c r="D39" i="10"/>
  <c r="D331" i="3"/>
  <c r="D315" i="3"/>
  <c r="D301" i="3"/>
  <c r="D303" i="3"/>
  <c r="D302" i="3"/>
  <c r="D905" i="10"/>
  <c r="D957" i="10"/>
  <c r="D697" i="10"/>
  <c r="D691" i="10"/>
  <c r="D751" i="10"/>
  <c r="D734" i="10"/>
  <c r="D57" i="10"/>
  <c r="D929" i="10"/>
  <c r="D893" i="10"/>
  <c r="D718" i="10"/>
  <c r="D894" i="10"/>
  <c r="D793" i="10"/>
  <c r="D906" i="10"/>
  <c r="D946" i="10"/>
  <c r="D715" i="10"/>
  <c r="D833" i="10"/>
  <c r="D818" i="10"/>
  <c r="D78" i="10"/>
  <c r="D132" i="10"/>
  <c r="D955" i="10"/>
  <c r="D871" i="10"/>
  <c r="D985" i="10"/>
  <c r="D732" i="10"/>
  <c r="D820" i="10"/>
  <c r="D14" i="10"/>
  <c r="D89" i="10"/>
  <c r="D131" i="10"/>
  <c r="D60" i="10"/>
  <c r="D157" i="10"/>
  <c r="D500" i="10"/>
  <c r="D379" i="10"/>
  <c r="D646" i="10"/>
  <c r="D526" i="10"/>
  <c r="D670" i="10"/>
  <c r="D507" i="10"/>
  <c r="D685" i="10"/>
  <c r="D380" i="10"/>
  <c r="D517" i="10"/>
  <c r="D542" i="10"/>
  <c r="D329" i="10"/>
  <c r="D308" i="10"/>
  <c r="D289" i="10"/>
  <c r="D882" i="10"/>
  <c r="D797" i="10"/>
  <c r="D170" i="10"/>
  <c r="D153" i="10"/>
  <c r="D73" i="10"/>
  <c r="D399" i="10"/>
  <c r="D589" i="10"/>
  <c r="D497" i="10"/>
  <c r="D386" i="10"/>
  <c r="D603" i="10"/>
  <c r="D285" i="10"/>
  <c r="D789" i="10"/>
  <c r="D933" i="10"/>
  <c r="D97" i="10"/>
  <c r="D689" i="10"/>
  <c r="D638" i="10"/>
  <c r="D602" i="10"/>
  <c r="D620" i="10"/>
  <c r="D345" i="10"/>
  <c r="D829" i="10"/>
  <c r="D925" i="10"/>
  <c r="D823" i="10"/>
  <c r="D116" i="10"/>
  <c r="D178" i="10"/>
  <c r="D475" i="10"/>
  <c r="D595" i="10"/>
  <c r="D641" i="10"/>
  <c r="D648" i="10"/>
  <c r="D558" i="10"/>
  <c r="D336" i="10"/>
  <c r="D278" i="10"/>
  <c r="D891" i="10"/>
  <c r="D184" i="10"/>
  <c r="D144" i="10"/>
  <c r="D329" i="3"/>
  <c r="D350" i="3"/>
  <c r="D283" i="3"/>
  <c r="D299" i="3"/>
  <c r="D274" i="3"/>
  <c r="D873" i="10"/>
  <c r="D930" i="10"/>
  <c r="D796" i="10"/>
  <c r="D692" i="10"/>
  <c r="D804" i="10"/>
  <c r="D2" i="10"/>
  <c r="D127" i="10"/>
  <c r="D852" i="10"/>
  <c r="D978" i="10"/>
  <c r="D694" i="10"/>
  <c r="D854" i="10"/>
  <c r="D782" i="10"/>
  <c r="D974" i="10"/>
  <c r="D743" i="10"/>
  <c r="D981" i="10"/>
  <c r="D783" i="10"/>
  <c r="D806" i="10"/>
  <c r="D54" i="10"/>
  <c r="D155" i="10"/>
  <c r="D941" i="10"/>
  <c r="D884" i="10"/>
  <c r="D948" i="10"/>
  <c r="D699" i="10"/>
  <c r="D723" i="10"/>
  <c r="D77" i="10"/>
  <c r="D86" i="10"/>
  <c r="D37" i="10"/>
  <c r="D118" i="10"/>
  <c r="D389" i="10"/>
  <c r="D484" i="10"/>
  <c r="D401" i="10"/>
  <c r="D468" i="10"/>
  <c r="D552" i="10"/>
  <c r="D663" i="10"/>
  <c r="D571" i="10"/>
  <c r="D390" i="10"/>
  <c r="D434" i="10"/>
  <c r="D577" i="10"/>
  <c r="D462" i="10"/>
  <c r="D348" i="10"/>
  <c r="D302" i="10"/>
  <c r="D298" i="10"/>
  <c r="D886" i="10"/>
  <c r="D762" i="10"/>
  <c r="D91" i="10"/>
  <c r="D63" i="10"/>
  <c r="D374" i="10"/>
  <c r="D363" i="10"/>
  <c r="D548" i="10"/>
  <c r="D559" i="10"/>
  <c r="D443" i="10"/>
  <c r="D565" i="10"/>
  <c r="D279" i="10"/>
  <c r="D701" i="10"/>
  <c r="D728" i="10"/>
  <c r="D129" i="10"/>
  <c r="D394" i="10"/>
  <c r="D486" i="10"/>
  <c r="D537" i="10"/>
  <c r="D616" i="10"/>
  <c r="D333" i="10"/>
  <c r="D774" i="10"/>
  <c r="D840" i="10"/>
  <c r="D918" i="10"/>
  <c r="D35" i="10"/>
  <c r="D23" i="10"/>
  <c r="D564" i="10"/>
  <c r="D586" i="10"/>
  <c r="D656" i="10"/>
  <c r="D364" i="10"/>
  <c r="D637" i="10"/>
  <c r="D347" i="10"/>
  <c r="D306" i="10"/>
  <c r="D968" i="10"/>
  <c r="D167" i="10"/>
  <c r="D99" i="10"/>
  <c r="D549" i="10"/>
  <c r="D325" i="3"/>
  <c r="D321" i="3"/>
  <c r="D306" i="3"/>
  <c r="D304" i="3"/>
  <c r="D308" i="3"/>
  <c r="D887" i="10"/>
  <c r="D824" i="10"/>
  <c r="D913" i="10"/>
  <c r="D763" i="10"/>
  <c r="D970" i="10"/>
  <c r="D20" i="10"/>
  <c r="D94" i="10"/>
  <c r="D858" i="10"/>
  <c r="D735" i="10"/>
  <c r="D835" i="10"/>
  <c r="D851" i="10"/>
  <c r="D754" i="10"/>
  <c r="D971" i="10"/>
  <c r="D752" i="10"/>
  <c r="D909" i="10"/>
  <c r="D784" i="10"/>
  <c r="D878" i="10"/>
  <c r="D117" i="10"/>
  <c r="D19" i="10"/>
  <c r="D747" i="10"/>
  <c r="D967" i="10"/>
  <c r="D901" i="10"/>
  <c r="D853" i="10"/>
  <c r="D717" i="10"/>
  <c r="D171" i="10"/>
  <c r="D50" i="10"/>
  <c r="D6" i="10"/>
  <c r="D183" i="10"/>
  <c r="D396" i="10"/>
  <c r="D624" i="10"/>
  <c r="D398" i="10"/>
  <c r="D561" i="10"/>
  <c r="D461" i="10"/>
  <c r="D688" i="10"/>
  <c r="D499" i="10"/>
  <c r="D560" i="10"/>
  <c r="D452" i="10"/>
  <c r="D610" i="10"/>
  <c r="D510" i="10"/>
  <c r="D331" i="10"/>
  <c r="D271" i="10"/>
  <c r="D286" i="10"/>
  <c r="D907" i="10"/>
  <c r="D770" i="10"/>
  <c r="D26" i="10"/>
  <c r="D80" i="10"/>
  <c r="D402" i="10"/>
  <c r="D439" i="10"/>
  <c r="D567" i="10"/>
  <c r="D640" i="10"/>
  <c r="D474" i="10"/>
  <c r="D677" i="10"/>
  <c r="D293" i="10"/>
  <c r="D915" i="10"/>
  <c r="D850" i="10"/>
  <c r="D130" i="10"/>
  <c r="D441" i="10"/>
  <c r="D404" i="10"/>
  <c r="D478" i="10"/>
  <c r="D671" i="10"/>
  <c r="D291" i="10"/>
  <c r="D706" i="10"/>
  <c r="D889" i="10"/>
  <c r="D104" i="10"/>
  <c r="D158" i="10"/>
  <c r="D113" i="10"/>
  <c r="D578" i="10"/>
  <c r="D645" i="10"/>
  <c r="D414" i="10"/>
  <c r="D480" i="10"/>
  <c r="D664" i="10"/>
  <c r="D338" i="3"/>
  <c r="D319" i="3"/>
  <c r="D289" i="3"/>
  <c r="D287" i="3"/>
  <c r="D305" i="3"/>
  <c r="D879" i="10"/>
  <c r="D872" i="10"/>
  <c r="D952" i="10"/>
  <c r="D713" i="10"/>
  <c r="D712" i="10"/>
  <c r="D40" i="10"/>
  <c r="D106" i="10"/>
  <c r="D927" i="10"/>
  <c r="D757" i="10"/>
  <c r="D984" i="10"/>
  <c r="D921" i="10"/>
  <c r="D809" i="10"/>
  <c r="D910" i="10"/>
  <c r="D756" i="10"/>
  <c r="D870" i="10"/>
  <c r="D861" i="10"/>
  <c r="D912" i="10"/>
  <c r="D175" i="10"/>
  <c r="D53" i="10"/>
  <c r="D776" i="10"/>
  <c r="D860" i="10"/>
  <c r="D954" i="10"/>
  <c r="D772" i="10"/>
  <c r="D741" i="10"/>
  <c r="D160" i="10"/>
  <c r="D32" i="10"/>
  <c r="D128" i="10"/>
  <c r="D120" i="10"/>
  <c r="D417" i="10"/>
  <c r="D492" i="10"/>
  <c r="D428" i="10"/>
  <c r="D579" i="10"/>
  <c r="D493" i="10"/>
  <c r="D391" i="10"/>
  <c r="D503" i="10"/>
  <c r="D605" i="10"/>
  <c r="D458" i="10"/>
  <c r="D662" i="10"/>
  <c r="D647" i="10"/>
  <c r="D322" i="10"/>
  <c r="D303" i="10"/>
  <c r="D919" i="10"/>
  <c r="D695" i="10"/>
  <c r="D885" i="10"/>
  <c r="D36" i="10"/>
  <c r="D93" i="10"/>
  <c r="D435" i="10"/>
  <c r="D590" i="10"/>
  <c r="D623" i="10"/>
  <c r="D684" i="10"/>
  <c r="D545" i="10"/>
  <c r="D343" i="10"/>
  <c r="D294" i="10"/>
  <c r="D989" i="10"/>
  <c r="D69" i="10"/>
  <c r="D47" i="10"/>
  <c r="D609" i="10"/>
  <c r="D629" i="10"/>
  <c r="D405" i="10"/>
  <c r="D387" i="10"/>
  <c r="D275" i="10"/>
  <c r="D999" i="10"/>
  <c r="D755" i="10"/>
  <c r="D169" i="10"/>
  <c r="D27" i="10"/>
  <c r="D13" i="10"/>
  <c r="D583" i="10"/>
  <c r="D412" i="10"/>
  <c r="D430" i="10"/>
  <c r="D530" i="10"/>
  <c r="D365" i="10"/>
  <c r="D323" i="3"/>
  <c r="D343" i="3"/>
  <c r="D311" i="3"/>
  <c r="D280" i="3"/>
  <c r="D290" i="3"/>
  <c r="D690" i="10"/>
  <c r="D947" i="10"/>
  <c r="D969" i="10"/>
  <c r="D848" i="10"/>
  <c r="D914" i="10"/>
  <c r="D156" i="10"/>
  <c r="D31" i="10"/>
  <c r="D865" i="10"/>
  <c r="D817" i="10"/>
  <c r="D819" i="10"/>
  <c r="D849" i="10"/>
  <c r="D780" i="10"/>
  <c r="D876" i="10"/>
  <c r="D808" i="10"/>
  <c r="D733" i="10"/>
  <c r="D813" i="10"/>
  <c r="D4" i="10"/>
  <c r="D145" i="10"/>
  <c r="D100" i="10"/>
  <c r="D781" i="10"/>
  <c r="D777" i="10"/>
  <c r="D976" i="10"/>
  <c r="D932" i="10"/>
  <c r="D162" i="10"/>
  <c r="D123" i="10"/>
  <c r="D182" i="10"/>
  <c r="D114" i="10"/>
  <c r="D51" i="10"/>
  <c r="D410" i="10"/>
  <c r="D479" i="10"/>
  <c r="D450" i="10"/>
  <c r="D556" i="10"/>
  <c r="D539" i="10"/>
  <c r="D416" i="10"/>
  <c r="D531" i="10"/>
  <c r="D598" i="10"/>
  <c r="D456" i="10"/>
  <c r="D679" i="10"/>
  <c r="D657" i="10"/>
  <c r="D323" i="10"/>
  <c r="D280" i="10"/>
  <c r="D986" i="10"/>
  <c r="D738" i="10"/>
  <c r="D705" i="10"/>
  <c r="D102" i="10"/>
  <c r="D125" i="10"/>
  <c r="D584" i="10"/>
  <c r="D627" i="10"/>
  <c r="D682" i="10"/>
  <c r="D672" i="10"/>
  <c r="D529" i="10"/>
  <c r="D328" i="10"/>
  <c r="D311" i="10"/>
  <c r="D802" i="10"/>
  <c r="D92" i="10"/>
  <c r="D55" i="10"/>
  <c r="D525" i="10"/>
  <c r="D614" i="10"/>
  <c r="D513" i="10"/>
  <c r="D634" i="10"/>
  <c r="D307" i="10"/>
  <c r="D836" i="10"/>
  <c r="D786" i="10"/>
  <c r="D166" i="10"/>
  <c r="D66" i="10"/>
  <c r="D161" i="10"/>
  <c r="D372" i="10"/>
  <c r="D436" i="10"/>
  <c r="D505" i="10"/>
  <c r="D381" i="10"/>
  <c r="D496" i="10"/>
  <c r="D296" i="10"/>
  <c r="D765" i="10"/>
  <c r="D959" i="10"/>
  <c r="D112" i="10"/>
  <c r="D327" i="3"/>
  <c r="D336" i="3"/>
  <c r="D307" i="3"/>
  <c r="D297" i="3"/>
  <c r="D312" i="3"/>
  <c r="D760" i="10"/>
  <c r="D896" i="10"/>
  <c r="D908" i="10"/>
  <c r="D800" i="10"/>
  <c r="D830" i="10"/>
  <c r="D52" i="10"/>
  <c r="D41" i="10"/>
  <c r="D898" i="10"/>
  <c r="D700" i="10"/>
  <c r="D843" i="10"/>
  <c r="D868" i="10"/>
  <c r="D805" i="10"/>
  <c r="D992" i="10"/>
  <c r="D778" i="10"/>
  <c r="D725" i="10"/>
  <c r="D950" i="10"/>
  <c r="D174" i="10"/>
  <c r="D33" i="10"/>
  <c r="D856" i="10"/>
  <c r="D736" i="10"/>
  <c r="D722" i="10"/>
  <c r="D837" i="10"/>
  <c r="D890" i="10"/>
  <c r="D44" i="10"/>
  <c r="D22" i="10"/>
  <c r="D84" i="10"/>
  <c r="D139" i="10"/>
  <c r="D48" i="10"/>
  <c r="D421" i="10"/>
  <c r="D491" i="10"/>
  <c r="D485" i="10"/>
  <c r="D375" i="10"/>
  <c r="D451" i="10"/>
  <c r="D426" i="10"/>
  <c r="D465" i="10"/>
  <c r="D471" i="10"/>
  <c r="D587" i="10"/>
  <c r="D411" i="10"/>
  <c r="D354" i="10"/>
  <c r="D340" i="10"/>
  <c r="D270" i="10"/>
  <c r="D826" i="10"/>
  <c r="D888" i="10"/>
  <c r="D801" i="10"/>
  <c r="D152" i="10"/>
  <c r="D110" i="10"/>
  <c r="D574" i="10"/>
  <c r="D635" i="10"/>
  <c r="D687" i="10"/>
  <c r="D460" i="10"/>
  <c r="D674" i="10"/>
  <c r="D319" i="10"/>
  <c r="D304" i="10"/>
  <c r="D965" i="10"/>
  <c r="D42" i="10"/>
  <c r="D105" i="10"/>
  <c r="D369" i="10"/>
  <c r="D508" i="10"/>
  <c r="D535" i="10"/>
  <c r="D660" i="10"/>
  <c r="D287" i="10"/>
  <c r="D960" i="10"/>
  <c r="D822" i="10"/>
  <c r="D88" i="10"/>
  <c r="D101" i="10"/>
  <c r="D408" i="10"/>
  <c r="D368" i="10"/>
  <c r="D547" i="10"/>
  <c r="D546" i="10"/>
  <c r="D639" i="10"/>
  <c r="D467" i="10"/>
  <c r="D309" i="10"/>
  <c r="D997" i="10"/>
  <c r="D953" i="10"/>
  <c r="D81" i="10"/>
  <c r="D406" i="10"/>
  <c r="D318" i="3"/>
  <c r="D342" i="3"/>
  <c r="D266" i="3"/>
  <c r="D285" i="3"/>
  <c r="D279" i="3"/>
  <c r="D714" i="10"/>
  <c r="D709" i="10"/>
  <c r="D958" i="10"/>
  <c r="D775" i="10"/>
  <c r="D799" i="10"/>
  <c r="D159" i="10"/>
  <c r="D831" i="10"/>
  <c r="D866" i="10"/>
  <c r="D744" i="10"/>
  <c r="D827" i="10"/>
  <c r="D739" i="10"/>
  <c r="D943" i="10"/>
  <c r="D857" i="10"/>
  <c r="D719" i="10"/>
  <c r="D904" i="10"/>
  <c r="D945" i="10"/>
  <c r="D149" i="10"/>
  <c r="D70" i="10"/>
  <c r="D928" i="10"/>
  <c r="D710" i="10"/>
  <c r="D720" i="10"/>
  <c r="D729" i="10"/>
  <c r="D788" i="10"/>
  <c r="D18" i="10"/>
  <c r="D185" i="10"/>
  <c r="D103" i="10"/>
  <c r="D65" i="10"/>
  <c r="D179" i="10"/>
  <c r="D440" i="10"/>
  <c r="D581" i="10"/>
  <c r="D472" i="10"/>
  <c r="D383" i="10"/>
  <c r="D580" i="10"/>
  <c r="D470" i="10"/>
  <c r="D659" i="10"/>
  <c r="D667" i="10"/>
  <c r="D570" i="10"/>
  <c r="D419" i="10"/>
  <c r="D314" i="10"/>
  <c r="D315" i="10"/>
  <c r="D300" i="10"/>
  <c r="D726" i="10"/>
  <c r="D864" i="10"/>
  <c r="D3" i="10"/>
  <c r="D12" i="10"/>
  <c r="D109" i="10"/>
  <c r="D622" i="10"/>
  <c r="D534" i="10"/>
  <c r="D361" i="10"/>
  <c r="D543" i="10"/>
  <c r="D666" i="10"/>
  <c r="D327" i="10"/>
  <c r="D990" i="10"/>
  <c r="D795" i="10"/>
  <c r="D147" i="10"/>
  <c r="D165" i="10"/>
  <c r="D403" i="10"/>
  <c r="D653" i="10"/>
  <c r="D415" i="10"/>
  <c r="D324" i="10"/>
  <c r="D963" i="10"/>
  <c r="D766" i="10"/>
  <c r="D828" i="10"/>
  <c r="D43" i="10"/>
  <c r="D177" i="10"/>
  <c r="D360" i="10"/>
  <c r="D433" i="10"/>
  <c r="D454" i="10"/>
  <c r="D632" i="10"/>
  <c r="D524" i="10"/>
  <c r="D355" i="10"/>
  <c r="D268" i="10"/>
  <c r="D881" i="10"/>
  <c r="D880" i="10"/>
  <c r="D135" i="10"/>
  <c r="D357" i="10"/>
  <c r="D516" i="10"/>
  <c r="D599" i="10"/>
  <c r="D550" i="10"/>
  <c r="D297" i="10"/>
  <c r="D926" i="10"/>
  <c r="D883" i="10"/>
  <c r="D940" i="10"/>
  <c r="D812" i="10"/>
  <c r="D899" i="10"/>
  <c r="D68" i="10"/>
  <c r="D151" i="10"/>
  <c r="D58" i="10"/>
  <c r="D24" i="10"/>
  <c r="D16" i="10"/>
  <c r="D511" i="10"/>
  <c r="D400" i="10"/>
  <c r="D613" i="10"/>
  <c r="D541" i="10"/>
  <c r="D655" i="10"/>
  <c r="D476" i="10"/>
  <c r="D367" i="10"/>
  <c r="D373" i="10"/>
  <c r="D457" i="10"/>
  <c r="D621" i="10"/>
  <c r="D334" i="10"/>
  <c r="D272" i="10"/>
  <c r="D312" i="10"/>
  <c r="D895" i="10"/>
  <c r="D141" i="10"/>
  <c r="D140" i="10"/>
  <c r="D469" i="10"/>
  <c r="D600" i="10"/>
  <c r="D536" i="10"/>
  <c r="D310" i="10"/>
  <c r="D258" i="10"/>
  <c r="D263" i="10"/>
  <c r="D253" i="10"/>
  <c r="D255" i="10"/>
  <c r="D234" i="10"/>
  <c r="D245" i="3"/>
  <c r="D322" i="3"/>
  <c r="D293" i="3"/>
  <c r="D267" i="3"/>
  <c r="D276" i="3"/>
  <c r="D987" i="10"/>
  <c r="D816" i="10"/>
  <c r="D785" i="10"/>
  <c r="D973" i="10"/>
  <c r="D838" i="10"/>
  <c r="D749" i="10"/>
  <c r="D64" i="10"/>
  <c r="D841" i="10"/>
  <c r="D903" i="10"/>
  <c r="D758" i="10"/>
  <c r="D931" i="10"/>
  <c r="D721" i="10"/>
  <c r="D982" i="10"/>
  <c r="D897" i="10"/>
  <c r="D708" i="10"/>
  <c r="D845" i="10"/>
  <c r="D834" i="10"/>
  <c r="D17" i="10"/>
  <c r="D30" i="10"/>
  <c r="D922" i="10"/>
  <c r="D937" i="10"/>
  <c r="D790" i="10"/>
  <c r="D730" i="10"/>
  <c r="D855" i="10"/>
  <c r="D45" i="10"/>
  <c r="D8" i="10"/>
  <c r="D29" i="10"/>
  <c r="D49" i="10"/>
  <c r="D163" i="10"/>
  <c r="D519" i="10"/>
  <c r="D378" i="10"/>
  <c r="D506" i="10"/>
  <c r="D427" i="10"/>
  <c r="D630" i="10"/>
  <c r="D463" i="10"/>
  <c r="D668" i="10"/>
  <c r="D654" i="10"/>
  <c r="D455" i="10"/>
  <c r="D593" i="10"/>
  <c r="D317" i="10"/>
  <c r="D342" i="10"/>
  <c r="D295" i="10"/>
  <c r="D779" i="10"/>
  <c r="D844" i="10"/>
  <c r="D111" i="10"/>
  <c r="D9" i="10"/>
  <c r="D38" i="10"/>
  <c r="D518" i="10"/>
  <c r="D358" i="10"/>
  <c r="D608" i="10"/>
  <c r="D681" i="10"/>
  <c r="D429" i="10"/>
  <c r="D320" i="10"/>
  <c r="D962" i="10"/>
  <c r="D750" i="10"/>
  <c r="D85" i="10"/>
  <c r="D148" i="10"/>
  <c r="D445" i="10"/>
  <c r="D393" i="10"/>
  <c r="D490" i="10"/>
  <c r="D344" i="10"/>
  <c r="D924" i="10"/>
  <c r="D745" i="10"/>
  <c r="D807" i="10"/>
  <c r="D180" i="10"/>
  <c r="D59" i="10"/>
  <c r="D448" i="10"/>
  <c r="D575" i="10"/>
  <c r="D572" i="10"/>
  <c r="D459" i="10"/>
  <c r="D533" i="10"/>
  <c r="D341" i="10"/>
  <c r="D305" i="10"/>
  <c r="D693" i="10"/>
  <c r="D771" i="10"/>
  <c r="D34" i="10"/>
  <c r="D523" i="10"/>
  <c r="D385" i="10"/>
  <c r="D594" i="10"/>
  <c r="D658" i="10"/>
  <c r="D276" i="10"/>
  <c r="D977" i="10"/>
  <c r="D944" i="10"/>
  <c r="D938" i="10"/>
  <c r="D900" i="10"/>
  <c r="D798" i="10"/>
  <c r="D96" i="10"/>
  <c r="D28" i="10"/>
  <c r="D164" i="10"/>
  <c r="D25" i="10"/>
  <c r="D377" i="10"/>
  <c r="D604" i="10"/>
  <c r="D418" i="10"/>
  <c r="D636" i="10"/>
  <c r="D528" i="10"/>
  <c r="D661" i="10"/>
  <c r="D481" i="10"/>
  <c r="D423" i="10"/>
  <c r="D420" i="10"/>
  <c r="D612" i="10"/>
  <c r="D606" i="10"/>
  <c r="D346" i="10"/>
  <c r="D277" i="10"/>
  <c r="D266" i="10"/>
  <c r="D821" i="10"/>
  <c r="D143" i="10"/>
  <c r="D376" i="10"/>
  <c r="D437" i="10"/>
  <c r="D678" i="10"/>
  <c r="D673" i="10"/>
  <c r="D254" i="10"/>
  <c r="D241" i="10"/>
  <c r="D235" i="10"/>
  <c r="D238" i="10"/>
  <c r="D237" i="3"/>
  <c r="D246" i="3"/>
  <c r="D356" i="10"/>
  <c r="D124" i="10"/>
  <c r="D261" i="10"/>
  <c r="D235" i="3"/>
  <c r="D313" i="10"/>
  <c r="D242" i="3"/>
  <c r="D447" i="10"/>
  <c r="D242" i="10"/>
  <c r="D238" i="3"/>
  <c r="D253" i="3"/>
  <c r="D250" i="10"/>
  <c r="D251" i="3"/>
  <c r="D330" i="10"/>
  <c r="D115" i="10"/>
  <c r="D532" i="10"/>
  <c r="D413" i="10"/>
  <c r="D283" i="10"/>
  <c r="D803" i="10"/>
  <c r="D716" i="10"/>
  <c r="D748" i="10"/>
  <c r="D61" i="10"/>
  <c r="D74" i="10"/>
  <c r="D142" i="10"/>
  <c r="D15" i="10"/>
  <c r="D442" i="10"/>
  <c r="D366" i="10"/>
  <c r="D618" i="10"/>
  <c r="D644" i="10"/>
  <c r="D520" i="10"/>
  <c r="D488" i="10"/>
  <c r="D453" i="10"/>
  <c r="D597" i="10"/>
  <c r="D337" i="10"/>
  <c r="D281" i="10"/>
  <c r="D792" i="10"/>
  <c r="D501" i="10"/>
  <c r="D239" i="3"/>
  <c r="D498" i="10"/>
  <c r="D867" i="10"/>
  <c r="D138" i="10"/>
  <c r="D568" i="10"/>
  <c r="D487" i="10"/>
  <c r="D288" i="10"/>
  <c r="D811" i="10"/>
  <c r="D731" i="10"/>
  <c r="D862" i="10"/>
  <c r="D7" i="10"/>
  <c r="D119" i="10"/>
  <c r="D133" i="10"/>
  <c r="D21" i="10"/>
  <c r="D444" i="10"/>
  <c r="D359" i="10"/>
  <c r="D551" i="10"/>
  <c r="D562" i="10"/>
  <c r="D521" i="10"/>
  <c r="D576" i="10"/>
  <c r="D482" i="10"/>
  <c r="D625" i="10"/>
  <c r="D352" i="10"/>
  <c r="D176" i="10"/>
  <c r="D321" i="10"/>
  <c r="D260" i="10"/>
  <c r="D240" i="3"/>
  <c r="D966" i="10"/>
  <c r="D633" i="10"/>
  <c r="D651" i="10"/>
  <c r="D502" i="10"/>
  <c r="D282" i="10"/>
  <c r="D759" i="10"/>
  <c r="D768" i="10"/>
  <c r="D787" i="10"/>
  <c r="D122" i="10"/>
  <c r="D90" i="10"/>
  <c r="D79" i="10"/>
  <c r="D108" i="10"/>
  <c r="D615" i="10"/>
  <c r="D432" i="10"/>
  <c r="D395" i="10"/>
  <c r="D512" i="10"/>
  <c r="D643" i="10"/>
  <c r="D483" i="10"/>
  <c r="D495" i="10"/>
  <c r="D680" i="10"/>
  <c r="D316" i="10"/>
  <c r="D290" i="10"/>
  <c r="D742" i="10"/>
  <c r="D168" i="10"/>
  <c r="D553" i="10"/>
  <c r="D669" i="10"/>
  <c r="D350" i="10"/>
  <c r="D249" i="10"/>
  <c r="D247" i="10"/>
  <c r="D252" i="3"/>
  <c r="D875" i="10"/>
  <c r="D388" i="10"/>
  <c r="D438" i="10"/>
  <c r="D642" i="10"/>
  <c r="D892" i="10"/>
  <c r="D993" i="10"/>
  <c r="D996" i="10"/>
  <c r="D994" i="10"/>
  <c r="D173" i="10"/>
  <c r="D62" i="10"/>
  <c r="D136" i="10"/>
  <c r="D146" i="10"/>
  <c r="D569" i="10"/>
  <c r="D424" i="10"/>
  <c r="D446" i="10"/>
  <c r="D382" i="10"/>
  <c r="D596" i="10"/>
  <c r="D652" i="10"/>
  <c r="D686" i="10"/>
  <c r="D338" i="10"/>
  <c r="D292" i="10"/>
  <c r="D847" i="10"/>
  <c r="D956" i="10"/>
  <c r="D172" i="10"/>
  <c r="D588" i="10"/>
  <c r="D425" i="10"/>
  <c r="D267" i="10"/>
  <c r="D248" i="10"/>
  <c r="D698" i="10"/>
  <c r="D362" i="10"/>
  <c r="D592" i="10"/>
  <c r="D566" i="10"/>
  <c r="D920" i="10"/>
  <c r="D979" i="10"/>
  <c r="D917" i="10"/>
  <c r="D773" i="10"/>
  <c r="D181" i="10"/>
  <c r="D72" i="10"/>
  <c r="D11" i="10"/>
  <c r="D87" i="10"/>
  <c r="D631" i="10"/>
  <c r="D601" i="10"/>
  <c r="D527" i="10"/>
  <c r="D407" i="10"/>
  <c r="D563" i="10"/>
  <c r="D397" i="10"/>
  <c r="D676" i="10"/>
  <c r="D318" i="10"/>
  <c r="D301" i="10"/>
  <c r="D951" i="10"/>
  <c r="D746" i="10"/>
  <c r="D83" i="10"/>
  <c r="D617" i="10"/>
  <c r="D555" i="10"/>
  <c r="D273" i="10"/>
  <c r="D257" i="10"/>
  <c r="D245" i="10"/>
  <c r="D237" i="10"/>
  <c r="D240" i="10"/>
  <c r="D256" i="3"/>
  <c r="D244" i="3"/>
  <c r="D254" i="3"/>
  <c r="D264" i="3"/>
  <c r="D265" i="3"/>
  <c r="D247" i="3"/>
  <c r="D126" i="10"/>
  <c r="D522" i="10"/>
  <c r="D675" i="10"/>
  <c r="D325" i="10"/>
  <c r="D877" i="10"/>
  <c r="D859" i="10"/>
  <c r="D964" i="10"/>
  <c r="D998" i="10"/>
  <c r="D46" i="10"/>
  <c r="D98" i="10"/>
  <c r="D154" i="10"/>
  <c r="D370" i="10"/>
  <c r="D477" i="10"/>
  <c r="D504" i="10"/>
  <c r="D466" i="10"/>
  <c r="D431" i="10"/>
  <c r="D649" i="10"/>
  <c r="D494" i="10"/>
  <c r="D650" i="10"/>
  <c r="D326" i="10"/>
  <c r="D299" i="10"/>
  <c r="D814" i="10"/>
  <c r="D121" i="10"/>
  <c r="D449" i="10"/>
  <c r="D626" i="10"/>
  <c r="D607" i="10"/>
  <c r="D243" i="10"/>
  <c r="D256" i="10"/>
  <c r="D260" i="3"/>
  <c r="D248" i="3"/>
  <c r="D258" i="3"/>
  <c r="D262" i="3"/>
  <c r="D5" i="10"/>
  <c r="D591" i="10"/>
  <c r="D351" i="10"/>
  <c r="D764" i="10"/>
  <c r="D983" i="10"/>
  <c r="D150" i="10"/>
  <c r="D538" i="10"/>
  <c r="D619" i="10"/>
  <c r="D464" i="10"/>
  <c r="D422" i="10"/>
  <c r="D274" i="10"/>
  <c r="D628" i="10"/>
  <c r="D353" i="10"/>
  <c r="D241" i="3"/>
  <c r="D384" i="10"/>
  <c r="D244" i="10"/>
  <c r="D251" i="10"/>
  <c r="D236" i="3"/>
  <c r="D702" i="10"/>
  <c r="D262" i="10"/>
  <c r="D10" i="10"/>
  <c r="D515" i="10"/>
  <c r="D489" i="10"/>
  <c r="D339" i="10"/>
  <c r="D825" i="10"/>
  <c r="D988" i="10"/>
  <c r="D794" i="10"/>
  <c r="D753" i="10"/>
  <c r="D67" i="10"/>
  <c r="D76" i="10"/>
  <c r="D56" i="10"/>
  <c r="D371" i="10"/>
  <c r="D573" i="10"/>
  <c r="D514" i="10"/>
  <c r="D509" i="10"/>
  <c r="D554" i="10"/>
  <c r="D665" i="10"/>
  <c r="D557" i="10"/>
  <c r="D409" i="10"/>
  <c r="D332" i="10"/>
  <c r="D269" i="10"/>
  <c r="D923" i="10"/>
  <c r="D75" i="10"/>
  <c r="D544" i="10"/>
  <c r="D392" i="10"/>
  <c r="D683" i="10"/>
  <c r="D239" i="10"/>
  <c r="D250" i="3"/>
  <c r="D263" i="3"/>
  <c r="D261" i="3"/>
  <c r="D249" i="3"/>
  <c r="D257" i="3"/>
  <c r="D335" i="10"/>
  <c r="D473" i="10"/>
  <c r="D769" i="10"/>
  <c r="D727" i="10"/>
  <c r="D107" i="10"/>
  <c r="D71" i="10"/>
  <c r="D611" i="10"/>
  <c r="D540" i="10"/>
  <c r="D582" i="10"/>
  <c r="D349" i="10"/>
  <c r="D874" i="10"/>
  <c r="D585" i="10"/>
  <c r="D264" i="10"/>
  <c r="D246" i="10"/>
  <c r="D236" i="10"/>
  <c r="D95" i="10"/>
  <c r="D252" i="10"/>
  <c r="D234" i="3"/>
  <c r="D284" i="10"/>
  <c r="D265" i="10"/>
  <c r="D255" i="3"/>
  <c r="D259" i="3"/>
  <c r="D259" i="10"/>
  <c r="D243" i="3"/>
  <c r="D224" i="10"/>
  <c r="D218" i="10"/>
  <c r="D230" i="10"/>
  <c r="D216" i="10"/>
  <c r="D219" i="10"/>
  <c r="D225" i="10"/>
  <c r="D214" i="10"/>
  <c r="D226" i="10"/>
  <c r="D232" i="10"/>
  <c r="D227" i="10"/>
  <c r="D233" i="10"/>
  <c r="D228" i="10"/>
  <c r="D222" i="10"/>
  <c r="D220" i="10"/>
  <c r="D229" i="10"/>
  <c r="D231" i="10"/>
  <c r="D215" i="10"/>
  <c r="D217" i="10"/>
  <c r="D221" i="10"/>
  <c r="D223" i="10"/>
  <c r="D207" i="10"/>
  <c r="D202" i="10"/>
  <c r="D195" i="10"/>
  <c r="D187" i="10"/>
  <c r="D192" i="10"/>
  <c r="D204" i="10"/>
  <c r="D211" i="10"/>
  <c r="D213" i="10"/>
  <c r="D191" i="10"/>
  <c r="D189" i="10"/>
  <c r="D208" i="10"/>
  <c r="D200" i="10"/>
  <c r="D186" i="10"/>
  <c r="D188" i="10"/>
  <c r="D197" i="10"/>
  <c r="D194" i="10"/>
  <c r="D206" i="10"/>
  <c r="D196" i="10"/>
  <c r="D193" i="10"/>
  <c r="D205" i="10"/>
  <c r="D199" i="10"/>
  <c r="D212" i="10"/>
  <c r="D198" i="10"/>
  <c r="D201" i="10"/>
  <c r="D209" i="10"/>
  <c r="D190" i="10"/>
  <c r="D203" i="10"/>
  <c r="D210" i="10"/>
  <c r="D223" i="3"/>
  <c r="D217" i="3"/>
  <c r="D220" i="3"/>
  <c r="D221" i="3"/>
  <c r="D232" i="3"/>
  <c r="D227" i="3"/>
  <c r="D230" i="3"/>
  <c r="D228" i="3"/>
  <c r="D231" i="3"/>
  <c r="D233" i="3"/>
  <c r="D216" i="3"/>
  <c r="D224" i="3"/>
  <c r="D214" i="3"/>
  <c r="D219" i="3"/>
  <c r="D229" i="3"/>
  <c r="D225" i="3"/>
  <c r="D215" i="3"/>
  <c r="D218" i="3"/>
  <c r="D226" i="3"/>
  <c r="D222" i="3"/>
  <c r="D213" i="3"/>
  <c r="D208" i="3"/>
  <c r="D212" i="3"/>
  <c r="D190" i="3"/>
  <c r="D186" i="3"/>
  <c r="D206" i="3"/>
  <c r="D199" i="3"/>
  <c r="D196" i="3"/>
  <c r="D211" i="3"/>
  <c r="D195" i="3"/>
  <c r="D189" i="3"/>
  <c r="D202" i="3"/>
  <c r="D209" i="3"/>
  <c r="D188" i="3"/>
  <c r="D205" i="3"/>
  <c r="D203" i="3"/>
  <c r="D198" i="3"/>
  <c r="D187" i="3"/>
  <c r="D210" i="3"/>
  <c r="D201" i="3"/>
  <c r="D193" i="3"/>
  <c r="D197" i="3"/>
  <c r="D194" i="3"/>
  <c r="D191" i="3"/>
  <c r="D204" i="3"/>
  <c r="D192" i="3"/>
  <c r="D200" i="3"/>
  <c r="D207" i="3"/>
  <c r="S190" i="4" l="1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J96" i="8"/>
  <c r="K96" i="8"/>
  <c r="K207" i="3"/>
  <c r="J207" i="3"/>
  <c r="J200" i="3"/>
  <c r="K200" i="3"/>
  <c r="K232" i="3"/>
  <c r="J232" i="3"/>
  <c r="J206" i="3"/>
  <c r="K206" i="3"/>
  <c r="J875" i="8"/>
  <c r="K875" i="8"/>
  <c r="K72" i="8"/>
  <c r="J72" i="8"/>
  <c r="J108" i="8"/>
  <c r="K108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76" i="8"/>
  <c r="J76" i="8"/>
  <c r="K924" i="8"/>
  <c r="J924" i="8"/>
  <c r="J57" i="8"/>
  <c r="K57" i="8"/>
  <c r="J77" i="8"/>
  <c r="K77" i="8"/>
  <c r="J68" i="8"/>
  <c r="K68" i="8"/>
  <c r="J754" i="8"/>
  <c r="K754" i="8"/>
  <c r="K795" i="8"/>
  <c r="J795" i="8"/>
  <c r="J989" i="8"/>
  <c r="K989" i="8"/>
  <c r="J826" i="8"/>
  <c r="K826" i="8"/>
  <c r="J11" i="8"/>
  <c r="K11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K151" i="8"/>
  <c r="J151" i="8"/>
  <c r="J984" i="8"/>
  <c r="K984" i="8"/>
  <c r="J765" i="8"/>
  <c r="K765" i="8"/>
  <c r="J6" i="8"/>
  <c r="K6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122" i="8"/>
  <c r="J122" i="8"/>
  <c r="K815" i="8"/>
  <c r="J815" i="8"/>
  <c r="J155" i="8"/>
  <c r="K155" i="8"/>
  <c r="J99" i="8"/>
  <c r="K99" i="8"/>
  <c r="J47" i="8"/>
  <c r="K47" i="8"/>
  <c r="J999" i="8"/>
  <c r="K999" i="8"/>
  <c r="J965" i="8"/>
  <c r="K965" i="8"/>
  <c r="J860" i="8"/>
  <c r="K860" i="8"/>
  <c r="J878" i="8"/>
  <c r="K878" i="8"/>
  <c r="K127" i="8"/>
  <c r="J127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J84" i="8"/>
  <c r="K84" i="8"/>
  <c r="K747" i="8"/>
  <c r="J747" i="8"/>
  <c r="J952" i="8"/>
  <c r="K952" i="8"/>
  <c r="K88" i="8"/>
  <c r="J88" i="8"/>
  <c r="K12" i="8"/>
  <c r="J12" i="8"/>
  <c r="J73" i="8"/>
  <c r="K73" i="8"/>
  <c r="J182" i="8"/>
  <c r="K18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173" i="8"/>
  <c r="K173" i="8"/>
  <c r="J957" i="8"/>
  <c r="K957" i="8"/>
  <c r="J848" i="8"/>
  <c r="K848" i="8"/>
  <c r="J147" i="8"/>
  <c r="K147" i="8"/>
  <c r="K137" i="8"/>
  <c r="J137" i="8"/>
  <c r="J63" i="8"/>
  <c r="K63" i="8"/>
  <c r="K174" i="8"/>
  <c r="J174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K169" i="8"/>
  <c r="J169" i="8"/>
  <c r="J743" i="8"/>
  <c r="K743" i="8"/>
  <c r="K109" i="8"/>
  <c r="J109" i="8"/>
  <c r="J80" i="8"/>
  <c r="K80" i="8"/>
  <c r="K91" i="8"/>
  <c r="J91" i="8"/>
  <c r="K123" i="8"/>
  <c r="J12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177" i="8"/>
  <c r="K177" i="8"/>
  <c r="K22" i="8"/>
  <c r="J22" i="8"/>
  <c r="J134" i="8"/>
  <c r="K134" i="8"/>
  <c r="J120" i="8"/>
  <c r="K120" i="8"/>
  <c r="J8" i="8"/>
  <c r="K8" i="8"/>
  <c r="J863" i="8"/>
  <c r="K863" i="8"/>
  <c r="J732" i="8"/>
  <c r="K732" i="8"/>
  <c r="J812" i="8"/>
  <c r="K812" i="8"/>
  <c r="J139" i="8"/>
  <c r="K139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J16" i="8"/>
  <c r="K16" i="8"/>
  <c r="J143" i="8"/>
  <c r="K143" i="8"/>
  <c r="J75" i="8"/>
  <c r="K75" i="8"/>
  <c r="J62" i="8"/>
  <c r="K62" i="8"/>
  <c r="K749" i="8"/>
  <c r="J749" i="8"/>
  <c r="J717" i="8"/>
  <c r="K717" i="8"/>
  <c r="K804" i="8"/>
  <c r="J804" i="8"/>
  <c r="J116" i="8"/>
  <c r="K116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25" i="8"/>
  <c r="J125" i="8"/>
  <c r="K191" i="3"/>
  <c r="J191" i="3"/>
  <c r="K246" i="3"/>
  <c r="J246" i="3"/>
  <c r="J237" i="3"/>
  <c r="K237" i="3"/>
  <c r="J144" i="8"/>
  <c r="K144" i="8"/>
  <c r="J822" i="8"/>
  <c r="K822" i="8"/>
  <c r="J26" i="8"/>
  <c r="K26" i="8"/>
  <c r="J165" i="8"/>
  <c r="K165" i="8"/>
  <c r="J29" i="8"/>
  <c r="K29" i="8"/>
  <c r="K97" i="8"/>
  <c r="J97" i="8"/>
  <c r="K799" i="8"/>
  <c r="J799" i="8"/>
  <c r="J901" i="8"/>
  <c r="K901" i="8"/>
  <c r="K939" i="8"/>
  <c r="J939" i="8"/>
  <c r="K945" i="8"/>
  <c r="J945" i="8"/>
  <c r="J978" i="8"/>
  <c r="K978" i="8"/>
  <c r="K35" i="8"/>
  <c r="J35" i="8"/>
  <c r="J772" i="8"/>
  <c r="K772" i="8"/>
  <c r="J694" i="8"/>
  <c r="K694" i="8"/>
  <c r="J60" i="8"/>
  <c r="K60" i="8"/>
  <c r="J181" i="8"/>
  <c r="K181" i="8"/>
  <c r="K808" i="8"/>
  <c r="J808" i="8"/>
  <c r="K746" i="8"/>
  <c r="J746" i="8"/>
  <c r="J925" i="8"/>
  <c r="K925" i="8"/>
  <c r="K149" i="8"/>
  <c r="J149" i="8"/>
  <c r="J86" i="8"/>
  <c r="K86" i="8"/>
  <c r="J751" i="8"/>
  <c r="K751" i="8"/>
  <c r="K963" i="8"/>
  <c r="J963" i="8"/>
  <c r="K39" i="8"/>
  <c r="J39" i="8"/>
  <c r="K10" i="8"/>
  <c r="J10" i="8"/>
  <c r="J112" i="8"/>
  <c r="K112" i="8"/>
  <c r="J845" i="8"/>
  <c r="K845" i="8"/>
  <c r="J780" i="8"/>
  <c r="K780" i="8"/>
  <c r="K164" i="8"/>
  <c r="J164" i="8"/>
  <c r="J50" i="8"/>
  <c r="K50" i="8"/>
  <c r="J30" i="8"/>
  <c r="K30" i="8"/>
  <c r="J9" i="8"/>
  <c r="K9" i="8"/>
  <c r="J46" i="8"/>
  <c r="K46" i="8"/>
  <c r="J856" i="8"/>
  <c r="K856" i="8"/>
  <c r="J731" i="8"/>
  <c r="K731" i="8"/>
  <c r="K791" i="8"/>
  <c r="J791" i="8"/>
  <c r="K938" i="8"/>
  <c r="J938" i="8"/>
  <c r="J923" i="8"/>
  <c r="K923" i="8"/>
  <c r="J31" i="8"/>
  <c r="K31" i="8"/>
  <c r="J18" i="8"/>
  <c r="K18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K65" i="8"/>
  <c r="J65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141" i="8"/>
  <c r="K141" i="8"/>
  <c r="J142" i="8"/>
  <c r="K142" i="8"/>
  <c r="J896" i="8"/>
  <c r="K896" i="8"/>
  <c r="J17" i="8"/>
  <c r="K17" i="8"/>
  <c r="J25" i="8"/>
  <c r="K25" i="8"/>
  <c r="J59" i="8"/>
  <c r="K59" i="8"/>
  <c r="J152" i="8"/>
  <c r="K152" i="8"/>
  <c r="J69" i="8"/>
  <c r="K69" i="8"/>
  <c r="J900" i="8"/>
  <c r="K900" i="8"/>
  <c r="J813" i="8"/>
  <c r="K813" i="8"/>
  <c r="K941" i="8"/>
  <c r="J941" i="8"/>
  <c r="J884" i="8"/>
  <c r="K884" i="8"/>
  <c r="K927" i="8"/>
  <c r="J927" i="8"/>
  <c r="K136" i="8"/>
  <c r="J136" i="8"/>
  <c r="J881" i="8"/>
  <c r="K881" i="8"/>
  <c r="J882" i="8"/>
  <c r="K882" i="8"/>
  <c r="J178" i="8"/>
  <c r="K178" i="8"/>
  <c r="J44" i="8"/>
  <c r="K44" i="8"/>
  <c r="J829" i="8"/>
  <c r="K829" i="8"/>
  <c r="J767" i="8"/>
  <c r="K767" i="8"/>
  <c r="J964" i="8"/>
  <c r="K964" i="8"/>
  <c r="K166" i="8"/>
  <c r="J166" i="8"/>
  <c r="J148" i="8"/>
  <c r="K148" i="8"/>
  <c r="K796" i="8"/>
  <c r="J796" i="8"/>
  <c r="J991" i="8"/>
  <c r="K991" i="8"/>
  <c r="J110" i="8"/>
  <c r="K110" i="8"/>
  <c r="J13" i="8"/>
  <c r="K13" i="8"/>
  <c r="J4" i="8"/>
  <c r="K4" i="8"/>
  <c r="K865" i="8"/>
  <c r="J865" i="8"/>
  <c r="K727" i="8"/>
  <c r="J727" i="8"/>
  <c r="K180" i="8"/>
  <c r="J180" i="8"/>
  <c r="K66" i="8"/>
  <c r="J66" i="8"/>
  <c r="J104" i="8"/>
  <c r="K104" i="8"/>
  <c r="J186" i="8"/>
  <c r="K186" i="8"/>
  <c r="K19" i="8"/>
  <c r="J19" i="8"/>
  <c r="K789" i="8"/>
  <c r="J789" i="8"/>
  <c r="J730" i="8"/>
  <c r="K730" i="8"/>
  <c r="J721" i="8"/>
  <c r="K721" i="8"/>
  <c r="J711" i="8"/>
  <c r="K711" i="8"/>
  <c r="K929" i="8"/>
  <c r="J929" i="8"/>
  <c r="J71" i="8"/>
  <c r="K71" i="8"/>
  <c r="J150" i="8"/>
  <c r="K150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J160" i="8"/>
  <c r="K160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K82" i="8"/>
  <c r="J82" i="8"/>
  <c r="J954" i="8"/>
  <c r="K954" i="8"/>
  <c r="J998" i="8"/>
  <c r="K998" i="8"/>
  <c r="J102" i="8"/>
  <c r="K102" i="8"/>
  <c r="J89" i="8"/>
  <c r="K89" i="8"/>
  <c r="J823" i="8"/>
  <c r="K823" i="8"/>
  <c r="J961" i="8"/>
  <c r="K961" i="8"/>
  <c r="K106" i="8"/>
  <c r="J106" i="8"/>
  <c r="J43" i="8"/>
  <c r="K43" i="8"/>
  <c r="J966" i="8"/>
  <c r="K966" i="8"/>
  <c r="K111" i="8"/>
  <c r="J111" i="8"/>
  <c r="J153" i="8"/>
  <c r="K153" i="8"/>
  <c r="J802" i="8"/>
  <c r="K802" i="8"/>
  <c r="J889" i="8"/>
  <c r="K889" i="8"/>
  <c r="J827" i="8"/>
  <c r="K827" i="8"/>
  <c r="J49" i="8"/>
  <c r="K49" i="8"/>
  <c r="K140" i="8"/>
  <c r="J140" i="8"/>
  <c r="K85" i="8"/>
  <c r="J85" i="8"/>
  <c r="J23" i="8"/>
  <c r="K23" i="8"/>
  <c r="J45" i="8"/>
  <c r="K45" i="8"/>
  <c r="K891" i="8"/>
  <c r="J891" i="8"/>
  <c r="J838" i="8"/>
  <c r="K838" i="8"/>
  <c r="J723" i="8"/>
  <c r="K723" i="8"/>
  <c r="J737" i="8"/>
  <c r="K737" i="8"/>
  <c r="J857" i="8"/>
  <c r="K857" i="8"/>
  <c r="J34" i="8"/>
  <c r="K34" i="8"/>
  <c r="J175" i="8"/>
  <c r="K175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J42" i="8"/>
  <c r="K42" i="8"/>
  <c r="K53" i="8"/>
  <c r="J53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K113" i="8"/>
  <c r="J113" i="8"/>
  <c r="J960" i="8"/>
  <c r="K960" i="8"/>
  <c r="J766" i="8"/>
  <c r="K766" i="8"/>
  <c r="K162" i="8"/>
  <c r="J162" i="8"/>
  <c r="J67" i="8"/>
  <c r="K67" i="8"/>
  <c r="J167" i="8"/>
  <c r="K167" i="8"/>
  <c r="K787" i="8"/>
  <c r="J787" i="8"/>
  <c r="J837" i="8"/>
  <c r="K837" i="8"/>
  <c r="J56" i="8"/>
  <c r="K56" i="8"/>
  <c r="J93" i="8"/>
  <c r="K93" i="8"/>
  <c r="K803" i="8"/>
  <c r="J803" i="8"/>
  <c r="K126" i="8"/>
  <c r="J126" i="8"/>
  <c r="K103" i="8"/>
  <c r="J103" i="8"/>
  <c r="J706" i="8"/>
  <c r="K706" i="8"/>
  <c r="J739" i="8"/>
  <c r="K739" i="8"/>
  <c r="J987" i="8"/>
  <c r="K987" i="8"/>
  <c r="J52" i="8"/>
  <c r="K52" i="8"/>
  <c r="K115" i="8"/>
  <c r="J115" i="8"/>
  <c r="J183" i="8"/>
  <c r="K183" i="8"/>
  <c r="K124" i="8"/>
  <c r="J124" i="8"/>
  <c r="J163" i="8"/>
  <c r="K163" i="8"/>
  <c r="K933" i="8"/>
  <c r="J933" i="8"/>
  <c r="J977" i="8"/>
  <c r="K977" i="8"/>
  <c r="K778" i="8"/>
  <c r="J778" i="8"/>
  <c r="K782" i="8"/>
  <c r="J782" i="8"/>
  <c r="J101" i="8"/>
  <c r="K101" i="8"/>
  <c r="K146" i="8"/>
  <c r="J146" i="8"/>
  <c r="J5" i="8"/>
  <c r="K5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32" i="8"/>
  <c r="J32" i="8"/>
  <c r="J157" i="8"/>
  <c r="K157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14" i="8"/>
  <c r="K14" i="8"/>
  <c r="K28" i="8"/>
  <c r="J28" i="8"/>
  <c r="K170" i="8"/>
  <c r="J170" i="8"/>
  <c r="J756" i="8"/>
  <c r="K756" i="8"/>
  <c r="J1000" i="8"/>
  <c r="K1000" i="8"/>
  <c r="K48" i="8"/>
  <c r="J48" i="8"/>
  <c r="K70" i="8"/>
  <c r="J70" i="8"/>
  <c r="J990" i="8"/>
  <c r="K990" i="8"/>
  <c r="K94" i="8"/>
  <c r="J94" i="8"/>
  <c r="K37" i="8"/>
  <c r="J37" i="8"/>
  <c r="J886" i="8"/>
  <c r="K886" i="8"/>
  <c r="J696" i="8"/>
  <c r="K696" i="8"/>
  <c r="K920" i="8"/>
  <c r="J920" i="8"/>
  <c r="K121" i="8"/>
  <c r="J121" i="8"/>
  <c r="K129" i="8"/>
  <c r="J129" i="8"/>
  <c r="K33" i="8"/>
  <c r="J33" i="8"/>
  <c r="J161" i="8"/>
  <c r="K161" i="8"/>
  <c r="J742" i="8"/>
  <c r="K742" i="8"/>
  <c r="K773" i="8"/>
  <c r="J773" i="8"/>
  <c r="J955" i="8"/>
  <c r="K955" i="8"/>
  <c r="J861" i="8"/>
  <c r="K861" i="8"/>
  <c r="K777" i="8"/>
  <c r="J777" i="8"/>
  <c r="K54" i="8"/>
  <c r="J54" i="8"/>
  <c r="K176" i="8"/>
  <c r="J176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J107" i="8"/>
  <c r="K107" i="8"/>
  <c r="J41" i="8"/>
  <c r="K41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114" i="8"/>
  <c r="K114" i="8"/>
  <c r="J159" i="8"/>
  <c r="K159" i="8"/>
  <c r="K105" i="8"/>
  <c r="J105" i="8"/>
  <c r="J890" i="8"/>
  <c r="K890" i="8"/>
  <c r="K707" i="8"/>
  <c r="J707" i="8"/>
  <c r="K131" i="8"/>
  <c r="J131" i="8"/>
  <c r="J851" i="8"/>
  <c r="K851" i="8"/>
  <c r="K916" i="8"/>
  <c r="J916" i="8"/>
  <c r="J81" i="8"/>
  <c r="K81" i="8"/>
  <c r="J27" i="8"/>
  <c r="K27" i="8"/>
  <c r="J771" i="8"/>
  <c r="K771" i="8"/>
  <c r="K908" i="8"/>
  <c r="J908" i="8"/>
  <c r="J184" i="8"/>
  <c r="K184" i="8"/>
  <c r="J7" i="8"/>
  <c r="K7" i="8"/>
  <c r="J51" i="8"/>
  <c r="K51" i="8"/>
  <c r="J172" i="8"/>
  <c r="K172" i="8"/>
  <c r="J718" i="8"/>
  <c r="K718" i="8"/>
  <c r="J854" i="8"/>
  <c r="K854" i="8"/>
  <c r="J902" i="8"/>
  <c r="K902" i="8"/>
  <c r="J968" i="8"/>
  <c r="K968" i="8"/>
  <c r="J748" i="8"/>
  <c r="K748" i="8"/>
  <c r="J20" i="8"/>
  <c r="K20" i="8"/>
  <c r="J118" i="8"/>
  <c r="K11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K95" i="8"/>
  <c r="J95" i="8"/>
  <c r="J21" i="8"/>
  <c r="K21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K100" i="8"/>
  <c r="J100" i="8"/>
  <c r="J168" i="8"/>
  <c r="K168" i="8"/>
  <c r="J969" i="8"/>
  <c r="K969" i="8"/>
  <c r="J24" i="8"/>
  <c r="K24" i="8"/>
  <c r="J36" i="8"/>
  <c r="K36" i="8"/>
  <c r="K919" i="8"/>
  <c r="J919" i="8"/>
  <c r="K841" i="8"/>
  <c r="J841" i="8"/>
  <c r="K775" i="8"/>
  <c r="J775" i="8"/>
  <c r="K130" i="8"/>
  <c r="J130" i="8"/>
  <c r="J729" i="8"/>
  <c r="K729" i="8"/>
  <c r="K702" i="8"/>
  <c r="J702" i="8"/>
  <c r="J64" i="8"/>
  <c r="K64" i="8"/>
  <c r="J92" i="8"/>
  <c r="K92" i="8"/>
  <c r="J763" i="8"/>
  <c r="K763" i="8"/>
  <c r="K887" i="8"/>
  <c r="J887" i="8"/>
  <c r="J119" i="8"/>
  <c r="K119" i="8"/>
  <c r="K38" i="8"/>
  <c r="J38" i="8"/>
  <c r="J87" i="8"/>
  <c r="K87" i="8"/>
  <c r="J78" i="8"/>
  <c r="K78" i="8"/>
  <c r="K724" i="8"/>
  <c r="J724" i="8"/>
  <c r="K700" i="8"/>
  <c r="J700" i="8"/>
  <c r="J949" i="8"/>
  <c r="K949" i="8"/>
  <c r="K885" i="8"/>
  <c r="J885" i="8"/>
  <c r="K942" i="8"/>
  <c r="J942" i="8"/>
  <c r="J156" i="8"/>
  <c r="K156" i="8"/>
  <c r="J55" i="8"/>
  <c r="K55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K128" i="8"/>
  <c r="J128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145" i="8"/>
  <c r="K145" i="8"/>
  <c r="J185" i="8"/>
  <c r="K185" i="8"/>
  <c r="J892" i="8"/>
  <c r="K892" i="8"/>
  <c r="J179" i="8"/>
  <c r="K179" i="8"/>
  <c r="J117" i="8"/>
  <c r="K117" i="8"/>
  <c r="J824" i="8"/>
  <c r="K824" i="8"/>
  <c r="K926" i="8"/>
  <c r="J926" i="8"/>
  <c r="J830" i="8"/>
  <c r="K830" i="8"/>
  <c r="J98" i="8"/>
  <c r="K98" i="8"/>
  <c r="J934" i="8"/>
  <c r="K934" i="8"/>
  <c r="K790" i="8"/>
  <c r="J790" i="8"/>
  <c r="J74" i="8"/>
  <c r="K74" i="8"/>
  <c r="K154" i="8"/>
  <c r="J154" i="8"/>
  <c r="J171" i="8"/>
  <c r="K171" i="8"/>
  <c r="K798" i="8"/>
  <c r="J798" i="8"/>
  <c r="J883" i="8"/>
  <c r="K883" i="8"/>
  <c r="K158" i="8"/>
  <c r="J158" i="8"/>
  <c r="J61" i="8"/>
  <c r="K61" i="8"/>
  <c r="K132" i="8"/>
  <c r="J132" i="8"/>
  <c r="J90" i="8"/>
  <c r="K90" i="8"/>
  <c r="K15" i="8"/>
  <c r="J15" i="8"/>
  <c r="J821" i="8"/>
  <c r="K821" i="8"/>
  <c r="K733" i="8"/>
  <c r="J733" i="8"/>
  <c r="J986" i="8"/>
  <c r="K986" i="8"/>
  <c r="J872" i="8"/>
  <c r="K872" i="8"/>
  <c r="J956" i="8"/>
  <c r="K956" i="8"/>
  <c r="K133" i="8"/>
  <c r="J133" i="8"/>
  <c r="K79" i="8"/>
  <c r="J79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58" i="8"/>
  <c r="J58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40" i="8"/>
  <c r="K40" i="8"/>
  <c r="J135" i="8"/>
  <c r="K135" i="8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J83" i="8"/>
  <c r="K83" i="8"/>
  <c r="K138" i="8"/>
  <c r="J138" i="8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3" i="3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V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95" i="4" l="1"/>
  <c r="V209" i="4"/>
  <c r="I187" i="3"/>
  <c r="I201" i="3"/>
  <c r="I192" i="3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0" i="4" l="1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O252" i="4" s="1"/>
  <c r="AU252" i="4" s="1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20" i="4" l="1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203" i="4" l="1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<sst xmlns="http://schemas.openxmlformats.org/spreadsheetml/2006/main" count="1748" uniqueCount="533">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</sst>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1.0435660154594253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2.6601539798690781</v>
      </c>
      <c r="I186" s="6">
        <f>IF('Log_working_3-way'!$D186="","",'True_Odds_Calculator_3-way'!O187/'True_Odds_Calculator_3-way'!B187-1)</f>
        <v>6.281586753324377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4.2223165092483139E-2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1.0367903224637753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8.054959385320112</v>
      </c>
      <c r="I187" s="6">
        <f>IF('Log_working_3-way'!$D187="","",'True_Odds_Calculator_3-way'!O188/'True_Odds_Calculator_3-way'!B188-1)</f>
        <v>7.5239943278263208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3.9150122572368495E-2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1.0545765950792809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47.186792133061267</v>
      </c>
      <c r="I188" s="6">
        <f>IF('Log_working_3-way'!$D188="","",'True_Odds_Calculator_3-way'!O189/'True_Odds_Calculator_3-way'!B189-1)</f>
        <v>3.0227829145281468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4.3839577064833213E-2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1.0429463593265338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28.950803627471206</v>
      </c>
      <c r="I189" s="6">
        <f>IF('Log_working_3-way'!$D189="","",'True_Odds_Calculator_3-way'!O190/'True_Odds_Calculator_3-way'!B190-1)</f>
        <v>6.8788655185737797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4.2042562867280697E-2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1.0265113184272909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6.0700247031416872</v>
      </c>
      <c r="I190" s="6">
        <f>IF('Log_working_3-way'!$D190="","",'True_Odds_Calculator_3-way'!O191/'True_Odds_Calculator_3-way'!B191-1)</f>
        <v>6.1082926966042725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2.7616927294791926E-2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1.0335049751503302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32.929444325135584</v>
      </c>
      <c r="I191" s="6">
        <f>IF('Log_working_3-way'!$D191="","",'True_Odds_Calculator_3-way'!O192/'True_Odds_Calculator_3-way'!B192-1)</f>
        <v>5.148499510625645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3.1929062234580474E-2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1.0265161037834933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14.555640564630275</v>
      </c>
      <c r="I192" s="6">
        <f>IF('Log_working_3-way'!$D192="","",'True_Odds_Calculator_3-way'!O193/'True_Odds_Calculator_3-way'!B193-1)</f>
        <v>7.4102727966210402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2.8565807593940562E-2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1.0321521998502425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29.598894297475518</v>
      </c>
      <c r="I193" s="6">
        <f>IF('Log_working_3-way'!$D193="","",'True_Odds_Calculator_3-way'!O194/'True_Odds_Calculator_3-way'!B194-1)</f>
        <v>6.3982430856904111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3.1464444410557624E-2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1.0264708548571271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6.7629706300944497</v>
      </c>
      <c r="I194" s="6">
        <f>IF('Log_working_3-way'!$D194="","",'True_Odds_Calculator_3-way'!O195/'True_Odds_Calculator_3-way'!B195-1)</f>
        <v>6.7629706300944497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2.79347143753923E-2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1.0389161572549506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22.562671195943732</v>
      </c>
      <c r="I195" s="6">
        <f>IF('Log_working_3-way'!$D195="","",'True_Odds_Calculator_3-way'!O196/'True_Odds_Calculator_3-way'!B196-1)</f>
        <v>7.9914918822703651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4.0094352264777422E-2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1.0410111095036243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37.129954475581123</v>
      </c>
      <c r="I196" s="6">
        <f>IF('Log_working_3-way'!$D196="","",'True_Odds_Calculator_3-way'!O197/'True_Odds_Calculator_3-way'!B197-1)</f>
        <v>4.4646450062197651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3.7383806982983936E-2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1.039781420029712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37.170657197511595</v>
      </c>
      <c r="I197" s="6">
        <f>IF('Log_working_3-way'!$D197="","",'True_Odds_Calculator_3-way'!O198/'True_Odds_Calculator_3-way'!B198-1)</f>
        <v>4.3931580940501016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3.6277607935576661E-2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1.1391688073624262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50.259700960314589</v>
      </c>
      <c r="I198" s="6">
        <f>IF('Log_working_3-way'!$D198="","",'True_Odds_Calculator_3-way'!O199/'True_Odds_Calculator_3-way'!B199-1)</f>
        <v>3.6623209994138488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0.10286067134710475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1.0268252077031332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13.159022424308786</v>
      </c>
      <c r="I199" s="6">
        <f>IF('Log_working_3-way'!$D199="","",'True_Odds_Calculator_3-way'!O200/'True_Odds_Calculator_3-way'!B200-1)</f>
        <v>6.6689491170168882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2.8878632017837802E-2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1.0383650906522301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22.109552748679445</v>
      </c>
      <c r="I200" s="6">
        <f>IF('Log_working_3-way'!$D200="","",'True_Odds_Calculator_3-way'!O201/'True_Odds_Calculator_3-way'!B201-1)</f>
        <v>6.0250339458659141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3.9795957640190283E-2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1.0370156201545699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15.986087203278895</v>
      </c>
      <c r="I201" s="6">
        <f>IF('Log_working_3-way'!$D201="","",'True_Odds_Calculator_3-way'!O202/'True_Odds_Calculator_3-way'!B202-1)</f>
        <v>5.7338535003396425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3.9328260855169495E-2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1.0408047043411601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6.5322648586463679</v>
      </c>
      <c r="I202" s="6">
        <f>IF('Log_working_3-way'!$D202="","",'True_Odds_Calculator_3-way'!O203/'True_Odds_Calculator_3-way'!B203-1)</f>
        <v>4.9403209324621988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4.1688776543912898E-2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1.0374266010009188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6.5080944410584785</v>
      </c>
      <c r="I203" s="6">
        <f>IF('Log_working_3-way'!$D203="","",'True_Odds_Calculator_3-way'!O204/'True_Odds_Calculator_3-way'!B204-1)</f>
        <v>6.9916569022566319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3.9212160186440359E-2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1.0282049727889222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27.413908198431152</v>
      </c>
      <c r="I204" s="6">
        <f>IF('Log_working_3-way'!$D204="","",'True_Odds_Calculator_3-way'!O205/'True_Odds_Calculator_3-way'!B205-1)</f>
        <v>5.3609343743912339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2.8313577728784178E-2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1.0263369849571253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8.094733012743994</v>
      </c>
      <c r="I205" s="6">
        <f>IF('Log_working_3-way'!$D205="","",'True_Odds_Calculator_3-way'!O206/'True_Odds_Calculator_3-way'!B206-1)</f>
        <v>8.094733012743994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2.828746177370034E-2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1.0266603299933426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17.541653617498781</v>
      </c>
      <c r="I206" s="6">
        <f>IF('Log_working_3-way'!$D206="","",'True_Odds_Calculator_3-way'!O207/'True_Odds_Calculator_3-way'!B207-1)</f>
        <v>7.3620097638930968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2.8443817358799972E-2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1.0251366253159957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16.336284738280966</v>
      </c>
      <c r="I207" s="6">
        <f>IF('Log_working_3-way'!$D207="","",'True_Odds_Calculator_3-way'!O208/'True_Odds_Calculator_3-way'!B208-1)</f>
        <v>6.9946944398198987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2.6945217139058286E-2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1.0397220197426456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21.856367070526122</v>
      </c>
      <c r="I208" s="6">
        <f>IF('Log_working_3-way'!$D208="","",'True_Odds_Calculator_3-way'!O209/'True_Odds_Calculator_3-way'!B209-1)</f>
        <v>8.2640988594080085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4.1082330861902383E-2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1.0390314179348275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22.79780831139939</v>
      </c>
      <c r="I209" s="6">
        <f>IF('Log_working_3-way'!$D209="","",'True_Odds_Calculator_3-way'!O210/'True_Odds_Calculator_3-way'!B210-1)</f>
        <v>8.2729375177351017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4.0090005507044335E-2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1.0414190177516389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25.875276720930028</v>
      </c>
      <c r="I210" s="6">
        <f>IF('Log_working_3-way'!$D210="","",'True_Odds_Calculator_3-way'!O211/'True_Odds_Calculator_3-way'!B211-1)</f>
        <v>7.2559640848319287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4.165390667937352E-2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1.0384831810106958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5.9081233479008857</v>
      </c>
      <c r="I211" s="6">
        <f>IF('Log_working_3-way'!$D211="","",'True_Odds_Calculator_3-way'!O212/'True_Odds_Calculator_3-way'!B212-1)</f>
        <v>8.3275520741268245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4.0452487583644725E-2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1.0347939373850872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11.47113400609404</v>
      </c>
      <c r="I212" s="6">
        <f>IF('Log_working_3-way'!$D212="","",'True_Odds_Calculator_3-way'!O213/'True_Odds_Calculator_3-way'!B213-1)</f>
        <v>8.3537438546498155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3.7539076266972504E-2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1.0457118037188591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34.683588374192993</v>
      </c>
      <c r="I213" s="6">
        <f>IF('Log_working_3-way'!$D213="","",'True_Odds_Calculator_3-way'!O214/'True_Odds_Calculator_3-way'!B214-1)</f>
        <v>6.6586053888752801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4.1942572069585404E-2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1.035192241787751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13.143055789163796</v>
      </c>
      <c r="I214" s="6">
        <f>IF('Log_working_3-way'!$D214="","",'True_Odds_Calculator_3-way'!O215/'True_Odds_Calculator_3-way'!B215-1)</f>
        <v>9.0253808887994449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3.7948321234660076E-2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1.0369487900419172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16.421682716354862</v>
      </c>
      <c r="I215" s="6">
        <f>IF('Log_working_3-way'!$D215="","",'True_Odds_Calculator_3-way'!O216/'True_Odds_Calculator_3-way'!B216-1)</f>
        <v>9.4106694512930371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3.9379568214954475E-2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1.0623421395084236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69.777011781905841</v>
      </c>
      <c r="I216" s="6">
        <f>IF('Log_working_3-way'!$D216="","",'True_Odds_Calculator_3-way'!O217/'True_Odds_Calculator_3-way'!B217-1)</f>
        <v>0.60480366900133853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3.2133926870768992E-2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1.0251087501132357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12.158967990900763</v>
      </c>
      <c r="I217" s="6">
        <f>IF('Log_working_3-way'!$D217="","",'True_Odds_Calculator_3-way'!O218/'True_Odds_Calculator_3-way'!B218-1)</f>
        <v>7.6750108072069683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2.7165351835006346E-2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1.0271571782498667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4.9000885605832458</v>
      </c>
      <c r="I218" s="6">
        <f>IF('Log_working_3-way'!$D218="","",'True_Odds_Calculator_3-way'!O219/'True_Odds_Calculator_3-way'!B219-1)</f>
        <v>7.413036314639271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2.8227943826815816E-2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1.028754142573137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3.0513498361044835</v>
      </c>
      <c r="I219" s="6">
        <f>IF('Log_working_3-way'!$D219="","",'True_Odds_Calculator_3-way'!O220/'True_Odds_Calculator_3-way'!B220-1)</f>
        <v>5.2029964777107338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2.8035456606885223E-2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1.0467847605951093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9.6537014006578357</v>
      </c>
      <c r="I220" s="6">
        <f>IF('Log_working_3-way'!$D220="","",'True_Odds_Calculator_3-way'!O221/'True_Odds_Calculator_3-way'!B221-1)</f>
        <v>7.7993603063553678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4.9922162061127873E-2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1.0490679922519033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6.8986591749320763</v>
      </c>
      <c r="I221" s="6">
        <f>IF('Log_working_3-way'!$D221="","",'True_Odds_Calculator_3-way'!O222/'True_Odds_Calculator_3-way'!B222-1)</f>
        <v>7.5767718402582442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5.1447701303608984E-2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1.0401379849229209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25.06287517051285</v>
      </c>
      <c r="I222" s="6">
        <f>IF('Log_working_3-way'!$D222="","",'True_Odds_Calculator_3-way'!O223/'True_Odds_Calculator_3-way'!B223-1)</f>
        <v>5.9056906201136021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4.0819016844384937E-2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1.0481382749771737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18.664707649948632</v>
      </c>
      <c r="I223" s="6">
        <f>IF('Log_working_3-way'!$D223="","",'True_Odds_Calculator_3-way'!O224/'True_Odds_Calculator_3-way'!B224-1)</f>
        <v>7.4305187983410761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5.0671964851069173E-2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1.0592862903342639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17.932544760578686</v>
      </c>
      <c r="I224" s="6">
        <f>IF('Log_working_3-way'!$D224="","",'True_Odds_Calculator_3-way'!O225/'True_Odds_Calculator_3-way'!B225-1)</f>
        <v>9.8186902430200202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6.2138818846274813E-2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1.063055947816657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26.487733628160562</v>
      </c>
      <c r="I225" s="6">
        <f>IF('Log_working_3-way'!$D225="","",'True_Odds_Calculator_3-way'!O226/'True_Odds_Calculator_3-way'!B226-1)</f>
        <v>5.153594517459954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6.2961682910531946E-2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1.0699394232353445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33.473964035015442</v>
      </c>
      <c r="I226" s="6">
        <f>IF('Log_working_3-way'!$D226="","",'True_Odds_Calculator_3-way'!O227/'True_Odds_Calculator_3-way'!B227-1)</f>
        <v>5.4317978595247904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6.5469169270671701E-2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1.0583703284177284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8.3851390381275763</v>
      </c>
      <c r="I227" s="6">
        <f>IF('Log_working_3-way'!$D227="","",'True_Odds_Calculator_3-way'!O228/'True_Odds_Calculator_3-way'!B228-1)</f>
        <v>5.4629754995915816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6.0329305400866673E-2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1.0574726763450586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12.027410541069044</v>
      </c>
      <c r="I228" s="6">
        <f>IF('Log_working_3-way'!$D228="","",'True_Odds_Calculator_3-way'!O229/'True_Odds_Calculator_3-way'!B229-1)</f>
        <v>6.4381111457068014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6.0809353606527727E-2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1.0704066681100206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3.973828375933973</v>
      </c>
      <c r="I229" s="6">
        <f>IF('Log_working_3-way'!$D229="","",'True_Odds_Calculator_3-way'!O230/'True_Odds_Calculator_3-way'!B230-1)</f>
        <v>4.7971981979246765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6.7406259566898497E-2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1.0582871554455056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11.737550885645406</v>
      </c>
      <c r="I230" s="6">
        <f>IF('Log_working_3-way'!$D230="","",'True_Odds_Calculator_3-way'!O231/'True_Odds_Calculator_3-way'!B231-1)</f>
        <v>5.4919294075102103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6.114873318319991E-2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1.058016769988593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10.527685544222756</v>
      </c>
      <c r="I231" s="6">
        <f>IF('Log_working_3-way'!$D231="","",'True_Odds_Calculator_3-way'!O232/'True_Odds_Calculator_3-way'!B232-1)</f>
        <v>5.2958193402856679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6.0536970249692512E-2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1.0891671564671039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49.612289682204228</v>
      </c>
      <c r="I232" s="6">
        <f>IF('Log_working_3-way'!$D232="","",'True_Odds_Calculator_3-way'!O233/'True_Odds_Calculator_3-way'!B233-1)</f>
        <v>3.0293939066220004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6.8233511744217878E-2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1.0606821888891824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8.4261689092323415</v>
      </c>
      <c r="I233" s="6">
        <f>IF('Log_working_3-way'!$D233="","",'True_Odds_Calculator_3-way'!O234/'True_Odds_Calculator_3-way'!B234-1)</f>
        <v>5.156811654818485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6.2406250337228908E-2</v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5.12</v>
      </c>
      <c r="B186" s="4">
        <f>IF('True_Odds_Calculator_3-way'!B187="","",'True_Odds_Calculator_3-way'!B187)</f>
        <v>3.63</v>
      </c>
      <c r="C186" s="4">
        <f>IF('True_Odds_Calculator_3-way'!C187="","",'True_Odds_Calculator_3-way'!C187)</f>
        <v>1.75</v>
      </c>
      <c r="D186" s="9">
        <f t="shared" si="39"/>
        <v>0.18442169572940653</v>
      </c>
      <c r="E186" s="9">
        <f t="shared" si="40"/>
        <v>0.26157409799456083</v>
      </c>
      <c r="F186" s="9">
        <f t="shared" si="41"/>
        <v>0.55400420627603286</v>
      </c>
      <c r="G186" s="9">
        <f t="shared" si="42"/>
        <v>1.0733872623384606</v>
      </c>
      <c r="H186" s="9">
        <f t="shared" si="43"/>
        <v>5.4223555208344578</v>
      </c>
      <c r="I186" s="9">
        <f t="shared" si="44"/>
        <v>3.8230084999501517</v>
      </c>
      <c r="J186" s="9">
        <f t="shared" si="45"/>
        <v>1.8050404467538457</v>
      </c>
      <c r="K186" s="11">
        <f t="shared" si="46"/>
        <v>0.1953125</v>
      </c>
      <c r="L186" s="11">
        <f t="shared" si="47"/>
        <v>0.27548209366391185</v>
      </c>
      <c r="M186" s="11">
        <f t="shared" si="48"/>
        <v>0.5714285714285714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-0.24986164403778055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0.23059327036599761</v>
      </c>
      <c r="Q186" s="11">
        <f>2*'OddsRatio_working_3-way'!K186*'OddsRatio_working_3-way'!L186*'OddsRatio_working_3-way'!M186</f>
        <v>6.1491538764266031E-2</v>
      </c>
      <c r="R186" s="11">
        <f t="shared" si="49"/>
        <v>0</v>
      </c>
      <c r="S186" s="11">
        <f t="shared" si="50"/>
        <v>-0.92288382738380825</v>
      </c>
      <c r="T186" s="11">
        <f t="shared" si="51"/>
        <v>-0.24610235396901553</v>
      </c>
      <c r="U186" s="11">
        <f>'OddsRatio_working_3-way'!S186-'OddsRatio_working_3-way'!R186^2/3</f>
        <v>-0.92288382738380825</v>
      </c>
      <c r="V186" s="11">
        <f>'OddsRatio_working_3-way'!S186*'OddsRatio_working_3-way'!R186/3-2*'OddsRatio_working_3-way'!R186^3/27-'OddsRatio_working_3-way'!T186</f>
        <v>0.24610235396901553</v>
      </c>
      <c r="W186" s="11">
        <f>'OddsRatio_working_3-way'!V186^2+4*'OddsRatio_working_3-way'!U186^3/27</f>
        <v>-5.5883052394146378E-2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0.17062343114534195</v>
      </c>
      <c r="Y186" s="11">
        <f>IF('OddsRatio_working_3-way'!W186&gt;=0,IF('OddsRatio_working_3-way'!V186+SQRT('OddsRatio_working_3-way'!W186)&gt;0,0,PI()),ACOS('OddsRatio_working_3-way'!V186/(2*'OddsRatio_working_3-way'!X186)))</f>
        <v>0.76528393860036481</v>
      </c>
      <c r="Z186" s="11">
        <f>'OddsRatio_working_3-way'!X186^(1/3)*COS('OddsRatio_working_3-way'!Y186/3)</f>
        <v>0.5366936311692303</v>
      </c>
      <c r="AA186" s="11">
        <f>'OddsRatio_working_3-way'!X186^(1/3)*COS(('OddsRatio_working_3-way'!Y186+2*PI())/3)</f>
        <v>-0.38955290677949533</v>
      </c>
      <c r="AB186" s="11">
        <f>'OddsRatio_working_3-way'!X186^(1/3)*COS(('OddsRatio_working_3-way'!Y186+4*PI())/3)</f>
        <v>-0.14714072438973472</v>
      </c>
      <c r="AC186" s="11">
        <f>'OddsRatio_working_3-way'!X186^(1/3)*SIN('OddsRatio_working_3-way'!Y186/3)</f>
        <v>0.13995673875757289</v>
      </c>
      <c r="AD186" s="11">
        <f>'OddsRatio_working_3-way'!X186^(1/3)*SIN(('OddsRatio_working_3-way'!Y186+2*PI())/3)</f>
        <v>0.39481194926308294</v>
      </c>
      <c r="AE186" s="11">
        <f>'OddsRatio_working_3-way'!X186^(1/3)*SIN(('OddsRatio_working_3-way'!Y186+4*PI())/3)</f>
        <v>-0.5347686880206558</v>
      </c>
      <c r="AF186" s="11">
        <f>-'OddsRatio_working_3-way'!U186/(3*'OddsRatio_working_3-way'!X186^(1/3))*COS(('OddsRatio_working_3-way'!Y186)/3)</f>
        <v>0.53669363116923041</v>
      </c>
      <c r="AG186" s="11">
        <f>-'OddsRatio_working_3-way'!U186/(3*'OddsRatio_working_3-way'!X186^(1/3))*COS(('OddsRatio_working_3-way'!Y186+2*PI())/3)</f>
        <v>-0.38955290677949539</v>
      </c>
      <c r="AH186" s="11">
        <f>-'OddsRatio_working_3-way'!U186/(3*'OddsRatio_working_3-way'!X186^(1/3))*COS(('OddsRatio_working_3-way'!Y186+4*PI())/3)</f>
        <v>-0.14714072438973474</v>
      </c>
      <c r="AI186" s="11">
        <f>'OddsRatio_working_3-way'!U186/(3*'OddsRatio_working_3-way'!X186^(1/3))*SIN(('OddsRatio_working_3-way'!Y186)/3)</f>
        <v>-0.13995673875757292</v>
      </c>
      <c r="AJ186" s="11">
        <f>'OddsRatio_working_3-way'!U186/(3*'OddsRatio_working_3-way'!X186^(1/3))*SIN(('OddsRatio_working_3-way'!Y186+2*PI())/3)</f>
        <v>-0.394811949263083</v>
      </c>
      <c r="AK186" s="11">
        <f>'OddsRatio_working_3-way'!U186/(3*'OddsRatio_working_3-way'!X186^(1/3))*SIN(('OddsRatio_working_3-way'!Y186+4*PI())/3)</f>
        <v>0.53476868802065591</v>
      </c>
      <c r="AL186" s="11">
        <f>'OddsRatio_working_3-way'!Z186+'OddsRatio_working_3-way'!AF186</f>
        <v>1.0733872623384606</v>
      </c>
      <c r="AM186" s="11">
        <f>'OddsRatio_working_3-way'!AA186+'OddsRatio_working_3-way'!AG186</f>
        <v>-0.77910581355899078</v>
      </c>
      <c r="AN186" s="11">
        <f>'OddsRatio_working_3-way'!AB186+'OddsRatio_working_3-way'!AH186</f>
        <v>-0.29428144877946949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1.0733872623384606</v>
      </c>
      <c r="AS186" s="11">
        <f>IF(('OddsRatio_working_3-way'!X186=0),IF(Q186&gt;0,-Q186^(1/3),(-Q186)^(1/3)),'OddsRatio_working_3-way'!AM186-'OddsRatio_working_3-way'!R186/3)</f>
        <v>-0.77910581355899078</v>
      </c>
      <c r="AT186" s="11">
        <f>IF(('OddsRatio_working_3-way'!X186=0),IF(Q186&gt;0,-Q186^(1/3),(-Q186)^(1/3)),'OddsRatio_working_3-way'!AN186-'OddsRatio_working_3-way'!R186/3)</f>
        <v>-0.29428144877946949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3.26</v>
      </c>
      <c r="B187" s="4">
        <f>IF('True_Odds_Calculator_3-way'!B188="","",'True_Odds_Calculator_3-way'!B188)</f>
        <v>3.36</v>
      </c>
      <c r="C187" s="4">
        <f>IF('True_Odds_Calculator_3-way'!C188="","",'True_Odds_Calculator_3-way'!C188)</f>
        <v>2.2999999999999998</v>
      </c>
      <c r="D187" s="9">
        <f t="shared" si="39"/>
        <v>0.29430733694105882</v>
      </c>
      <c r="E187" s="9">
        <f t="shared" si="40"/>
        <v>0.2853957576386798</v>
      </c>
      <c r="F187" s="9">
        <f t="shared" si="41"/>
        <v>0.42029690542026144</v>
      </c>
      <c r="G187" s="9">
        <f t="shared" si="42"/>
        <v>1.0609772558832948</v>
      </c>
      <c r="H187" s="9">
        <f t="shared" si="43"/>
        <v>3.3978085982962458</v>
      </c>
      <c r="I187" s="9">
        <f t="shared" si="44"/>
        <v>3.5039063238845762</v>
      </c>
      <c r="J187" s="9">
        <f t="shared" si="45"/>
        <v>2.3792704326482834</v>
      </c>
      <c r="K187" s="11">
        <f t="shared" si="46"/>
        <v>0.30674846625766872</v>
      </c>
      <c r="L187" s="11">
        <f t="shared" si="47"/>
        <v>0.29761904761904762</v>
      </c>
      <c r="M187" s="11">
        <f t="shared" si="48"/>
        <v>0.43478260869565222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-0.27521942359232299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0.23498329713320373</v>
      </c>
      <c r="Q187" s="11">
        <f>2*'OddsRatio_working_3-way'!K187*'OddsRatio_working_3-way'!L187*'OddsRatio_working_3-way'!M187</f>
        <v>7.9386249031487763E-2</v>
      </c>
      <c r="R187" s="11">
        <f t="shared" si="49"/>
        <v>0</v>
      </c>
      <c r="S187" s="11">
        <f t="shared" si="50"/>
        <v>-0.85380346367297022</v>
      </c>
      <c r="T187" s="11">
        <f t="shared" si="51"/>
        <v>-0.2884471161057332</v>
      </c>
      <c r="U187" s="11">
        <f>'OddsRatio_working_3-way'!S187-'OddsRatio_working_3-way'!R187^2/3</f>
        <v>-0.85380346367297022</v>
      </c>
      <c r="V187" s="11">
        <f>'OddsRatio_working_3-way'!S187*'OddsRatio_working_3-way'!R187/3-2*'OddsRatio_working_3-way'!R187^3/27-'OddsRatio_working_3-way'!T187</f>
        <v>0.2884471161057332</v>
      </c>
      <c r="W187" s="11">
        <f>'OddsRatio_working_3-way'!V187^2+4*'OddsRatio_working_3-way'!U187^3/27</f>
        <v>-9.0065503495331822E-3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0.151829089060074</v>
      </c>
      <c r="Y187" s="11">
        <f>IF('OddsRatio_working_3-way'!W187&gt;=0,IF('OddsRatio_working_3-way'!V187+SQRT('OddsRatio_working_3-way'!W187)&gt;0,0,PI()),ACOS('OddsRatio_working_3-way'!V187/(2*'OddsRatio_working_3-way'!X187)))</f>
        <v>0.31785721503830078</v>
      </c>
      <c r="Z187" s="11">
        <f>'OddsRatio_working_3-way'!X187^(1/3)*COS('OddsRatio_working_3-way'!Y187/3)</f>
        <v>0.53048862794164753</v>
      </c>
      <c r="AA187" s="11">
        <f>'OddsRatio_working_3-way'!X187^(1/3)*COS(('OddsRatio_working_3-way'!Y187+2*PI())/3)</f>
        <v>-0.31410357754165352</v>
      </c>
      <c r="AB187" s="11">
        <f>'OddsRatio_working_3-way'!X187^(1/3)*COS(('OddsRatio_working_3-way'!Y187+4*PI())/3)</f>
        <v>-0.21638505039999434</v>
      </c>
      <c r="AC187" s="11">
        <f>'OddsRatio_working_3-way'!X187^(1/3)*SIN('OddsRatio_working_3-way'!Y187/3)</f>
        <v>5.6417817950050887E-2</v>
      </c>
      <c r="AD187" s="11">
        <f>'OddsRatio_working_3-way'!X187^(1/3)*SIN(('OddsRatio_working_3-way'!Y187+2*PI())/3)</f>
        <v>0.43120771924119272</v>
      </c>
      <c r="AE187" s="11">
        <f>'OddsRatio_working_3-way'!X187^(1/3)*SIN(('OddsRatio_working_3-way'!Y187+4*PI())/3)</f>
        <v>-0.48762553719124346</v>
      </c>
      <c r="AF187" s="11">
        <f>-'OddsRatio_working_3-way'!U187/(3*'OddsRatio_working_3-way'!X187^(1/3))*COS(('OddsRatio_working_3-way'!Y187)/3)</f>
        <v>0.53048862794164742</v>
      </c>
      <c r="AG187" s="11">
        <f>-'OddsRatio_working_3-way'!U187/(3*'OddsRatio_working_3-way'!X187^(1/3))*COS(('OddsRatio_working_3-way'!Y187+2*PI())/3)</f>
        <v>-0.31410357754165347</v>
      </c>
      <c r="AH187" s="11">
        <f>-'OddsRatio_working_3-way'!U187/(3*'OddsRatio_working_3-way'!X187^(1/3))*COS(('OddsRatio_working_3-way'!Y187+4*PI())/3)</f>
        <v>-0.21638505039999428</v>
      </c>
      <c r="AI187" s="11">
        <f>'OddsRatio_working_3-way'!U187/(3*'OddsRatio_working_3-way'!X187^(1/3))*SIN(('OddsRatio_working_3-way'!Y187)/3)</f>
        <v>-5.6417817950050873E-2</v>
      </c>
      <c r="AJ187" s="11">
        <f>'OddsRatio_working_3-way'!U187/(3*'OddsRatio_working_3-way'!X187^(1/3))*SIN(('OddsRatio_working_3-way'!Y187+2*PI())/3)</f>
        <v>-0.43120771924119261</v>
      </c>
      <c r="AK187" s="11">
        <f>'OddsRatio_working_3-way'!U187/(3*'OddsRatio_working_3-way'!X187^(1/3))*SIN(('OddsRatio_working_3-way'!Y187+4*PI())/3)</f>
        <v>0.48762553719124335</v>
      </c>
      <c r="AL187" s="11">
        <f>'OddsRatio_working_3-way'!Z187+'OddsRatio_working_3-way'!AF187</f>
        <v>1.0609772558832948</v>
      </c>
      <c r="AM187" s="11">
        <f>'OddsRatio_working_3-way'!AA187+'OddsRatio_working_3-way'!AG187</f>
        <v>-0.62820715508330705</v>
      </c>
      <c r="AN187" s="11">
        <f>'OddsRatio_working_3-way'!AB187+'OddsRatio_working_3-way'!AH187</f>
        <v>-0.43277010079998862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1.0609772558832948</v>
      </c>
      <c r="AS187" s="11">
        <f>IF(('OddsRatio_working_3-way'!X187=0),IF(Q187&gt;0,-Q187^(1/3),(-Q187)^(1/3)),'OddsRatio_working_3-way'!AM187-'OddsRatio_working_3-way'!R187/3)</f>
        <v>-0.62820715508330705</v>
      </c>
      <c r="AT187" s="11">
        <f>IF(('OddsRatio_working_3-way'!X187=0),IF(Q187&gt;0,-Q187^(1/3),(-Q187)^(1/3)),'OddsRatio_working_3-way'!AN187-'OddsRatio_working_3-way'!R187/3)</f>
        <v>-0.43277010079998862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1.41</v>
      </c>
      <c r="B188" s="4">
        <f>IF('True_Odds_Calculator_3-way'!B189="","",'True_Odds_Calculator_3-way'!B189)</f>
        <v>4.88</v>
      </c>
      <c r="C188" s="4">
        <f>IF('True_Odds_Calculator_3-way'!C189="","",'True_Odds_Calculator_3-way'!C189)</f>
        <v>7.71</v>
      </c>
      <c r="D188" s="9">
        <f t="shared" si="39"/>
        <v>0.68993855689266825</v>
      </c>
      <c r="E188" s="9">
        <f t="shared" si="40"/>
        <v>0.19037101688208768</v>
      </c>
      <c r="F188" s="9">
        <f t="shared" si="41"/>
        <v>0.11969042622524403</v>
      </c>
      <c r="G188" s="9">
        <f t="shared" si="42"/>
        <v>1.096108363067831</v>
      </c>
      <c r="H188" s="9">
        <f t="shared" si="43"/>
        <v>1.4494044288578107</v>
      </c>
      <c r="I188" s="9">
        <f t="shared" si="44"/>
        <v>5.2529004487031852</v>
      </c>
      <c r="J188" s="9">
        <f t="shared" si="45"/>
        <v>8.3548871161851448</v>
      </c>
      <c r="K188" s="11">
        <f t="shared" si="46"/>
        <v>0.70921985815602839</v>
      </c>
      <c r="L188" s="11">
        <f t="shared" si="47"/>
        <v>0.20491803278688525</v>
      </c>
      <c r="M188" s="11">
        <f t="shared" si="48"/>
        <v>0.1297016861219196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-0.20120778946012818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0.20734777167496737</v>
      </c>
      <c r="Q188" s="11">
        <f>2*'OddsRatio_working_3-way'!K188*'OddsRatio_working_3-way'!L188*'OddsRatio_working_3-way'!M188</f>
        <v>3.7699594849994071E-2</v>
      </c>
      <c r="R188" s="11">
        <f t="shared" si="49"/>
        <v>0</v>
      </c>
      <c r="S188" s="11">
        <f t="shared" si="50"/>
        <v>-1.0305156288000266</v>
      </c>
      <c r="T188" s="11">
        <f t="shared" si="51"/>
        <v>-0.18736647796364123</v>
      </c>
      <c r="U188" s="11">
        <f>'OddsRatio_working_3-way'!S188-'OddsRatio_working_3-way'!R188^2/3</f>
        <v>-1.0305156288000266</v>
      </c>
      <c r="V188" s="11">
        <f>'OddsRatio_working_3-way'!S188*'OddsRatio_working_3-way'!R188/3-2*'OddsRatio_working_3-way'!R188^3/27-'OddsRatio_working_3-way'!T188</f>
        <v>0.18736647796364123</v>
      </c>
      <c r="W188" s="11">
        <f>'OddsRatio_working_3-way'!V188^2+4*'OddsRatio_working_3-way'!U188^3/27</f>
        <v>-0.12702253085649143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0.20132605887030067</v>
      </c>
      <c r="Y188" s="11">
        <f>IF('OddsRatio_working_3-way'!W188&gt;=0,IF('OddsRatio_working_3-way'!V188+SQRT('OddsRatio_working_3-way'!W188)&gt;0,0,PI()),ACOS('OddsRatio_working_3-way'!V188/(2*'OddsRatio_working_3-way'!X188)))</f>
        <v>1.0867878959859509</v>
      </c>
      <c r="Z188" s="11">
        <f>'OddsRatio_working_3-way'!X188^(1/3)*COS('OddsRatio_working_3-way'!Y188/3)</f>
        <v>0.5480541815339155</v>
      </c>
      <c r="AA188" s="11">
        <f>'OddsRatio_working_3-way'!X188^(1/3)*COS(('OddsRatio_working_3-way'!Y188+2*PI())/3)</f>
        <v>-0.45390584931670735</v>
      </c>
      <c r="AB188" s="11">
        <f>'OddsRatio_working_3-way'!X188^(1/3)*COS(('OddsRatio_working_3-way'!Y188+4*PI())/3)</f>
        <v>-9.41483322172081E-2</v>
      </c>
      <c r="AC188" s="11">
        <f>'OddsRatio_working_3-way'!X188^(1/3)*SIN('OddsRatio_working_3-way'!Y188/3)</f>
        <v>0.2077060993403872</v>
      </c>
      <c r="AD188" s="11">
        <f>'OddsRatio_working_3-way'!X188^(1/3)*SIN(('OddsRatio_working_3-way'!Y188+2*PI())/3)</f>
        <v>0.37077579418846568</v>
      </c>
      <c r="AE188" s="11">
        <f>'OddsRatio_working_3-way'!X188^(1/3)*SIN(('OddsRatio_working_3-way'!Y188+4*PI())/3)</f>
        <v>-0.57848189352885282</v>
      </c>
      <c r="AF188" s="11">
        <f>-'OddsRatio_working_3-way'!U188/(3*'OddsRatio_working_3-way'!X188^(1/3))*COS(('OddsRatio_working_3-way'!Y188)/3)</f>
        <v>0.5480541815339155</v>
      </c>
      <c r="AG188" s="11">
        <f>-'OddsRatio_working_3-way'!U188/(3*'OddsRatio_working_3-way'!X188^(1/3))*COS(('OddsRatio_working_3-way'!Y188+2*PI())/3)</f>
        <v>-0.45390584931670735</v>
      </c>
      <c r="AH188" s="11">
        <f>-'OddsRatio_working_3-way'!U188/(3*'OddsRatio_working_3-way'!X188^(1/3))*COS(('OddsRatio_working_3-way'!Y188+4*PI())/3)</f>
        <v>-9.41483322172081E-2</v>
      </c>
      <c r="AI188" s="11">
        <f>'OddsRatio_working_3-way'!U188/(3*'OddsRatio_working_3-way'!X188^(1/3))*SIN(('OddsRatio_working_3-way'!Y188)/3)</f>
        <v>-0.2077060993403872</v>
      </c>
      <c r="AJ188" s="11">
        <f>'OddsRatio_working_3-way'!U188/(3*'OddsRatio_working_3-way'!X188^(1/3))*SIN(('OddsRatio_working_3-way'!Y188+2*PI())/3)</f>
        <v>-0.37077579418846568</v>
      </c>
      <c r="AK188" s="11">
        <f>'OddsRatio_working_3-way'!U188/(3*'OddsRatio_working_3-way'!X188^(1/3))*SIN(('OddsRatio_working_3-way'!Y188+4*PI())/3)</f>
        <v>0.57848189352885282</v>
      </c>
      <c r="AL188" s="11">
        <f>'OddsRatio_working_3-way'!Z188+'OddsRatio_working_3-way'!AF188</f>
        <v>1.096108363067831</v>
      </c>
      <c r="AM188" s="11">
        <f>'OddsRatio_working_3-way'!AA188+'OddsRatio_working_3-way'!AG188</f>
        <v>-0.90781169863341471</v>
      </c>
      <c r="AN188" s="11">
        <f>'OddsRatio_working_3-way'!AB188+'OddsRatio_working_3-way'!AH188</f>
        <v>-0.1882966644344162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1.096108363067831</v>
      </c>
      <c r="AS188" s="11">
        <f>IF(('OddsRatio_working_3-way'!X188=0),IF(Q188&gt;0,-Q188^(1/3),(-Q188)^(1/3)),'OddsRatio_working_3-way'!AM188-'OddsRatio_working_3-way'!R188/3)</f>
        <v>-0.90781169863341471</v>
      </c>
      <c r="AT188" s="11">
        <f>IF(('OddsRatio_working_3-way'!X188=0),IF(Q188&gt;0,-Q188^(1/3),(-Q188)^(1/3)),'OddsRatio_working_3-way'!AN188-'OddsRatio_working_3-way'!R188/3)</f>
        <v>-0.1882966644344162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1.79</v>
      </c>
      <c r="B189" s="4">
        <f>IF('True_Odds_Calculator_3-way'!B190="","",'True_Odds_Calculator_3-way'!B190)</f>
        <v>3.49</v>
      </c>
      <c r="C189" s="4">
        <f>IF('True_Odds_Calculator_3-way'!C190="","",'True_Odds_Calculator_3-way'!C190)</f>
        <v>5.08</v>
      </c>
      <c r="D189" s="9">
        <f t="shared" si="39"/>
        <v>0.54142207028912059</v>
      </c>
      <c r="E189" s="9">
        <f t="shared" si="40"/>
        <v>0.27250777887749905</v>
      </c>
      <c r="F189" s="9">
        <f t="shared" si="41"/>
        <v>0.18607015083338024</v>
      </c>
      <c r="G189" s="9">
        <f t="shared" si="42"/>
        <v>1.0721365527805524</v>
      </c>
      <c r="H189" s="9">
        <f t="shared" si="43"/>
        <v>1.8469878766966366</v>
      </c>
      <c r="I189" s="9">
        <f t="shared" si="44"/>
        <v>3.669620016423575</v>
      </c>
      <c r="J189" s="9">
        <f t="shared" si="45"/>
        <v>5.374317135344655</v>
      </c>
      <c r="K189" s="11">
        <f t="shared" si="46"/>
        <v>0.55865921787709494</v>
      </c>
      <c r="L189" s="11">
        <f t="shared" si="47"/>
        <v>0.28653295128939826</v>
      </c>
      <c r="M189" s="11">
        <f t="shared" si="48"/>
        <v>0.19685039370078738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-0.2528974388998384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0.23191863386816208</v>
      </c>
      <c r="Q189" s="11">
        <f>2*'OddsRatio_working_3-way'!K189*'OddsRatio_working_3-way'!L189*'OddsRatio_working_3-way'!M189</f>
        <v>6.302136789895707E-2</v>
      </c>
      <c r="R189" s="11">
        <f t="shared" si="49"/>
        <v>0</v>
      </c>
      <c r="S189" s="11">
        <f t="shared" si="50"/>
        <v>-0.91704619420845501</v>
      </c>
      <c r="T189" s="11">
        <f t="shared" si="51"/>
        <v>-0.24919733538273225</v>
      </c>
      <c r="U189" s="11">
        <f>'OddsRatio_working_3-way'!S189-'OddsRatio_working_3-way'!R189^2/3</f>
        <v>-0.91704619420845501</v>
      </c>
      <c r="V189" s="11">
        <f>'OddsRatio_working_3-way'!S189*'OddsRatio_working_3-way'!R189/3-2*'OddsRatio_working_3-way'!R189^3/27-'OddsRatio_working_3-way'!T189</f>
        <v>0.24919733538273225</v>
      </c>
      <c r="W189" s="11">
        <f>'OddsRatio_working_3-way'!V189^2+4*'OddsRatio_working_3-way'!U189^3/27</f>
        <v>-5.215428084936554E-2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0.16900709512563333</v>
      </c>
      <c r="Y189" s="11">
        <f>IF('OddsRatio_working_3-way'!W189&gt;=0,IF('OddsRatio_working_3-way'!V189+SQRT('OddsRatio_working_3-way'!W189)&gt;0,0,PI()),ACOS('OddsRatio_working_3-way'!V189/(2*'OddsRatio_working_3-way'!X189)))</f>
        <v>0.74182127412865939</v>
      </c>
      <c r="Z189" s="11">
        <f>'OddsRatio_working_3-way'!X189^(1/3)*COS('OddsRatio_working_3-way'!Y189/3)</f>
        <v>0.53606827639027621</v>
      </c>
      <c r="AA189" s="11">
        <f>'OddsRatio_working_3-way'!X189^(1/3)*COS(('OddsRatio_working_3-way'!Y189+2*PI())/3)</f>
        <v>-0.38522906486896014</v>
      </c>
      <c r="AB189" s="11">
        <f>'OddsRatio_working_3-way'!X189^(1/3)*COS(('OddsRatio_working_3-way'!Y189+4*PI())/3)</f>
        <v>-0.15083921152131605</v>
      </c>
      <c r="AC189" s="11">
        <f>'OddsRatio_working_3-way'!X189^(1/3)*SIN('OddsRatio_working_3-way'!Y189/3)</f>
        <v>0.13532504492557926</v>
      </c>
      <c r="AD189" s="11">
        <f>'OddsRatio_working_3-way'!X189^(1/3)*SIN(('OddsRatio_working_3-way'!Y189+2*PI())/3)</f>
        <v>0.3965862230541275</v>
      </c>
      <c r="AE189" s="11">
        <f>'OddsRatio_working_3-way'!X189^(1/3)*SIN(('OddsRatio_working_3-way'!Y189+4*PI())/3)</f>
        <v>-0.53191126797970667</v>
      </c>
      <c r="AF189" s="11">
        <f>-'OddsRatio_working_3-way'!U189/(3*'OddsRatio_working_3-way'!X189^(1/3))*COS(('OddsRatio_working_3-way'!Y189)/3)</f>
        <v>0.53606827639027621</v>
      </c>
      <c r="AG189" s="11">
        <f>-'OddsRatio_working_3-way'!U189/(3*'OddsRatio_working_3-way'!X189^(1/3))*COS(('OddsRatio_working_3-way'!Y189+2*PI())/3)</f>
        <v>-0.38522906486896014</v>
      </c>
      <c r="AH189" s="11">
        <f>-'OddsRatio_working_3-way'!U189/(3*'OddsRatio_working_3-way'!X189^(1/3))*COS(('OddsRatio_working_3-way'!Y189+4*PI())/3)</f>
        <v>-0.15083921152131605</v>
      </c>
      <c r="AI189" s="11">
        <f>'OddsRatio_working_3-way'!U189/(3*'OddsRatio_working_3-way'!X189^(1/3))*SIN(('OddsRatio_working_3-way'!Y189)/3)</f>
        <v>-0.13532504492557926</v>
      </c>
      <c r="AJ189" s="11">
        <f>'OddsRatio_working_3-way'!U189/(3*'OddsRatio_working_3-way'!X189^(1/3))*SIN(('OddsRatio_working_3-way'!Y189+2*PI())/3)</f>
        <v>-0.3965862230541275</v>
      </c>
      <c r="AK189" s="11">
        <f>'OddsRatio_working_3-way'!U189/(3*'OddsRatio_working_3-way'!X189^(1/3))*SIN(('OddsRatio_working_3-way'!Y189+4*PI())/3)</f>
        <v>0.53191126797970667</v>
      </c>
      <c r="AL189" s="11">
        <f>'OddsRatio_working_3-way'!Z189+'OddsRatio_working_3-way'!AF189</f>
        <v>1.0721365527805524</v>
      </c>
      <c r="AM189" s="11">
        <f>'OddsRatio_working_3-way'!AA189+'OddsRatio_working_3-way'!AG189</f>
        <v>-0.77045812973792027</v>
      </c>
      <c r="AN189" s="11">
        <f>'OddsRatio_working_3-way'!AB189+'OddsRatio_working_3-way'!AH189</f>
        <v>-0.30167842304263209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1.0721365527805524</v>
      </c>
      <c r="AS189" s="11">
        <f>IF(('OddsRatio_working_3-way'!X189=0),IF(Q189&gt;0,-Q189^(1/3),(-Q189)^(1/3)),'OddsRatio_working_3-way'!AM189-'OddsRatio_working_3-way'!R189/3)</f>
        <v>-0.77045812973792027</v>
      </c>
      <c r="AT189" s="11">
        <f>IF(('OddsRatio_working_3-way'!X189=0),IF(Q189&gt;0,-Q189^(1/3),(-Q189)^(1/3)),'OddsRatio_working_3-way'!AN189-'OddsRatio_working_3-way'!R189/3)</f>
        <v>-0.30167842304263209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3.71</v>
      </c>
      <c r="B190" s="4">
        <f>IF('True_Odds_Calculator_3-way'!B191="","",'True_Odds_Calculator_3-way'!B191)</f>
        <v>3.7</v>
      </c>
      <c r="C190" s="4">
        <f>IF('True_Odds_Calculator_3-way'!C191="","",'True_Odds_Calculator_3-way'!C191)</f>
        <v>2.0499999999999998</v>
      </c>
      <c r="D190" s="9">
        <f t="shared" si="39"/>
        <v>0.26112884730592806</v>
      </c>
      <c r="E190" s="9">
        <f t="shared" si="40"/>
        <v>0.26184275157042042</v>
      </c>
      <c r="F190" s="9">
        <f t="shared" si="41"/>
        <v>0.47702840112365164</v>
      </c>
      <c r="G190" s="9">
        <f t="shared" si="42"/>
        <v>1.0441059447044134</v>
      </c>
      <c r="H190" s="9">
        <f t="shared" si="43"/>
        <v>3.8295271101489612</v>
      </c>
      <c r="I190" s="9">
        <f t="shared" si="44"/>
        <v>3.8190860507019169</v>
      </c>
      <c r="J190" s="9">
        <f t="shared" si="45"/>
        <v>2.0963112419396337</v>
      </c>
      <c r="K190" s="11">
        <f t="shared" si="46"/>
        <v>0.26954177897574122</v>
      </c>
      <c r="L190" s="11">
        <f t="shared" si="47"/>
        <v>0.27027027027027023</v>
      </c>
      <c r="M190" s="11">
        <f t="shared" si="48"/>
        <v>0.48780487804878053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-0.27301899230109083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0.22956359817841637</v>
      </c>
      <c r="Q190" s="11">
        <f>2*'OddsRatio_working_3-way'!K190*'OddsRatio_working_3-way'!L190*'OddsRatio_working_3-way'!M190</f>
        <v>7.1072321417466361E-2</v>
      </c>
      <c r="R190" s="11">
        <f t="shared" si="49"/>
        <v>0</v>
      </c>
      <c r="S190" s="11">
        <f t="shared" si="50"/>
        <v>-0.84083380516344819</v>
      </c>
      <c r="T190" s="11">
        <f t="shared" si="51"/>
        <v>-0.26032006351809539</v>
      </c>
      <c r="U190" s="11">
        <f>'OddsRatio_working_3-way'!S190-'OddsRatio_working_3-way'!R190^2/3</f>
        <v>-0.84083380516344819</v>
      </c>
      <c r="V190" s="11">
        <f>'OddsRatio_working_3-way'!S190*'OddsRatio_working_3-way'!R190/3-2*'OddsRatio_working_3-way'!R190^3/27-'OddsRatio_working_3-way'!T190</f>
        <v>0.26032006351809539</v>
      </c>
      <c r="W190" s="11">
        <f>'OddsRatio_working_3-way'!V190^2+4*'OddsRatio_working_3-way'!U190^3/27</f>
        <v>-2.0303205467997285E-2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0.14838273226529974</v>
      </c>
      <c r="Y190" s="11">
        <f>IF('OddsRatio_working_3-way'!W190&gt;=0,IF('OddsRatio_working_3-way'!V190+SQRT('OddsRatio_working_3-way'!W190)&gt;0,0,PI()),ACOS('OddsRatio_working_3-way'!V190/(2*'OddsRatio_working_3-way'!X190)))</f>
        <v>0.50081563819349628</v>
      </c>
      <c r="Z190" s="11">
        <f>'OddsRatio_working_3-way'!X190^(1/3)*COS('OddsRatio_working_3-way'!Y190/3)</f>
        <v>0.52205297235220671</v>
      </c>
      <c r="AA190" s="11">
        <f>'OddsRatio_working_3-way'!X190^(1/3)*COS(('OddsRatio_working_3-way'!Y190+2*PI())/3)</f>
        <v>-0.33721028914321438</v>
      </c>
      <c r="AB190" s="11">
        <f>'OddsRatio_working_3-way'!X190^(1/3)*COS(('OddsRatio_working_3-way'!Y190+4*PI())/3)</f>
        <v>-0.18484268320899272</v>
      </c>
      <c r="AC190" s="11">
        <f>'OddsRatio_working_3-way'!X190^(1/3)*SIN('OddsRatio_working_3-way'!Y190/3)</f>
        <v>8.796947830190191E-2</v>
      </c>
      <c r="AD190" s="11">
        <f>'OddsRatio_working_3-way'!X190^(1/3)*SIN(('OddsRatio_working_3-way'!Y190+2*PI())/3)</f>
        <v>0.40812639702723524</v>
      </c>
      <c r="AE190" s="11">
        <f>'OddsRatio_working_3-way'!X190^(1/3)*SIN(('OddsRatio_working_3-way'!Y190+4*PI())/3)</f>
        <v>-0.49609587532913707</v>
      </c>
      <c r="AF190" s="11">
        <f>-'OddsRatio_working_3-way'!U190/(3*'OddsRatio_working_3-way'!X190^(1/3))*COS(('OddsRatio_working_3-way'!Y190)/3)</f>
        <v>0.52205297235220671</v>
      </c>
      <c r="AG190" s="11">
        <f>-'OddsRatio_working_3-way'!U190/(3*'OddsRatio_working_3-way'!X190^(1/3))*COS(('OddsRatio_working_3-way'!Y190+2*PI())/3)</f>
        <v>-0.33721028914321438</v>
      </c>
      <c r="AH190" s="11">
        <f>-'OddsRatio_working_3-way'!U190/(3*'OddsRatio_working_3-way'!X190^(1/3))*COS(('OddsRatio_working_3-way'!Y190+4*PI())/3)</f>
        <v>-0.18484268320899272</v>
      </c>
      <c r="AI190" s="11">
        <f>'OddsRatio_working_3-way'!U190/(3*'OddsRatio_working_3-way'!X190^(1/3))*SIN(('OddsRatio_working_3-way'!Y190)/3)</f>
        <v>-8.796947830190191E-2</v>
      </c>
      <c r="AJ190" s="11">
        <f>'OddsRatio_working_3-way'!U190/(3*'OddsRatio_working_3-way'!X190^(1/3))*SIN(('OddsRatio_working_3-way'!Y190+2*PI())/3)</f>
        <v>-0.40812639702723524</v>
      </c>
      <c r="AK190" s="11">
        <f>'OddsRatio_working_3-way'!U190/(3*'OddsRatio_working_3-way'!X190^(1/3))*SIN(('OddsRatio_working_3-way'!Y190+4*PI())/3)</f>
        <v>0.49609587532913707</v>
      </c>
      <c r="AL190" s="11">
        <f>'OddsRatio_working_3-way'!Z190+'OddsRatio_working_3-way'!AF190</f>
        <v>1.0441059447044134</v>
      </c>
      <c r="AM190" s="11">
        <f>'OddsRatio_working_3-way'!AA190+'OddsRatio_working_3-way'!AG190</f>
        <v>-0.67442057828642876</v>
      </c>
      <c r="AN190" s="11">
        <f>'OddsRatio_working_3-way'!AB190+'OddsRatio_working_3-way'!AH190</f>
        <v>-0.36968536641798544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1.0441059447044134</v>
      </c>
      <c r="AS190" s="11">
        <f>IF(('OddsRatio_working_3-way'!X190=0),IF(Q190&gt;0,-Q190^(1/3),(-Q190)^(1/3)),'OddsRatio_working_3-way'!AM190-'OddsRatio_working_3-way'!R190/3)</f>
        <v>-0.67442057828642876</v>
      </c>
      <c r="AT190" s="11">
        <f>IF(('OddsRatio_working_3-way'!X190=0),IF(Q190&gt;0,-Q190^(1/3),(-Q190)^(1/3)),'OddsRatio_working_3-way'!AN190-'OddsRatio_working_3-way'!R190/3)</f>
        <v>-0.36968536641798544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1.69</v>
      </c>
      <c r="B191" s="4">
        <f>IF('True_Odds_Calculator_3-way'!B192="","",'True_Odds_Calculator_3-way'!B192)</f>
        <v>3.97</v>
      </c>
      <c r="C191" s="4">
        <f>IF('True_Odds_Calculator_3-way'!C192="","",'True_Odds_Calculator_3-way'!C192)</f>
        <v>5.31</v>
      </c>
      <c r="D191" s="9">
        <f t="shared" si="39"/>
        <v>0.57832557047782129</v>
      </c>
      <c r="E191" s="9">
        <f t="shared" si="40"/>
        <v>0.2416376206917786</v>
      </c>
      <c r="F191" s="9">
        <f t="shared" si="41"/>
        <v>0.18003680883040032</v>
      </c>
      <c r="G191" s="9">
        <f t="shared" si="42"/>
        <v>1.0567099101660467</v>
      </c>
      <c r="H191" s="9">
        <f t="shared" si="43"/>
        <v>1.7291298380145719</v>
      </c>
      <c r="I191" s="9">
        <f t="shared" si="44"/>
        <v>4.138428433193158</v>
      </c>
      <c r="J191" s="9">
        <f t="shared" si="45"/>
        <v>5.55441971281566</v>
      </c>
      <c r="K191" s="11">
        <f t="shared" si="46"/>
        <v>0.59171597633136097</v>
      </c>
      <c r="L191" s="11">
        <f t="shared" si="47"/>
        <v>0.25188916876574308</v>
      </c>
      <c r="M191" s="11">
        <f t="shared" si="48"/>
        <v>0.18832391713747648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-0.24791972286381136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0.22371061356411068</v>
      </c>
      <c r="Q191" s="11">
        <f>2*'OddsRatio_working_3-way'!K191*'OddsRatio_working_3-way'!L191*'OddsRatio_working_3-way'!M191</f>
        <v>5.6138171534281217E-2</v>
      </c>
      <c r="R191" s="11">
        <f t="shared" si="49"/>
        <v>0</v>
      </c>
      <c r="S191" s="11">
        <f t="shared" si="50"/>
        <v>-0.90235101499770809</v>
      </c>
      <c r="T191" s="11">
        <f t="shared" si="51"/>
        <v>-0.22643689209478243</v>
      </c>
      <c r="U191" s="11">
        <f>'OddsRatio_working_3-way'!S191-'OddsRatio_working_3-way'!R191^2/3</f>
        <v>-0.90235101499770809</v>
      </c>
      <c r="V191" s="11">
        <f>'OddsRatio_working_3-way'!S191*'OddsRatio_working_3-way'!R191/3-2*'OddsRatio_working_3-way'!R191^3/27-'OddsRatio_working_3-way'!T191</f>
        <v>0.22643689209478243</v>
      </c>
      <c r="W191" s="11">
        <f>'OddsRatio_working_3-way'!V191^2+4*'OddsRatio_working_3-way'!U191^3/27</f>
        <v>-5.7574912131379025E-2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0.16496103951609542</v>
      </c>
      <c r="Y191" s="11">
        <f>IF('OddsRatio_working_3-way'!W191&gt;=0,IF('OddsRatio_working_3-way'!V191+SQRT('OddsRatio_working_3-way'!W191)&gt;0,0,PI()),ACOS('OddsRatio_working_3-way'!V191/(2*'OddsRatio_working_3-way'!X191)))</f>
        <v>0.8143593632733106</v>
      </c>
      <c r="Z191" s="11">
        <f>'OddsRatio_working_3-way'!X191^(1/3)*COS('OddsRatio_working_3-way'!Y191/3)</f>
        <v>0.52835495508302333</v>
      </c>
      <c r="AA191" s="11">
        <f>'OddsRatio_working_3-way'!X191^(1/3)*COS(('OddsRatio_working_3-way'!Y191+2*PI())/3)</f>
        <v>-0.3915294890247985</v>
      </c>
      <c r="AB191" s="11">
        <f>'OddsRatio_working_3-way'!X191^(1/3)*COS(('OddsRatio_working_3-way'!Y191+4*PI())/3)</f>
        <v>-0.13682546605822452</v>
      </c>
      <c r="AC191" s="11">
        <f>'OddsRatio_working_3-way'!X191^(1/3)*SIN('OddsRatio_working_3-way'!Y191/3)</f>
        <v>0.14705343622343206</v>
      </c>
      <c r="AD191" s="11">
        <f>'OddsRatio_working_3-way'!X191^(1/3)*SIN(('OddsRatio_working_3-way'!Y191+2*PI())/3)</f>
        <v>0.38404209520556831</v>
      </c>
      <c r="AE191" s="11">
        <f>'OddsRatio_working_3-way'!X191^(1/3)*SIN(('OddsRatio_working_3-way'!Y191+4*PI())/3)</f>
        <v>-0.53109553142900034</v>
      </c>
      <c r="AF191" s="11">
        <f>-'OddsRatio_working_3-way'!U191/(3*'OddsRatio_working_3-way'!X191^(1/3))*COS(('OddsRatio_working_3-way'!Y191)/3)</f>
        <v>0.52835495508302344</v>
      </c>
      <c r="AG191" s="11">
        <f>-'OddsRatio_working_3-way'!U191/(3*'OddsRatio_working_3-way'!X191^(1/3))*COS(('OddsRatio_working_3-way'!Y191+2*PI())/3)</f>
        <v>-0.39152948902479862</v>
      </c>
      <c r="AH191" s="11">
        <f>-'OddsRatio_working_3-way'!U191/(3*'OddsRatio_working_3-way'!X191^(1/3))*COS(('OddsRatio_working_3-way'!Y191+4*PI())/3)</f>
        <v>-0.13682546605822454</v>
      </c>
      <c r="AI191" s="11">
        <f>'OddsRatio_working_3-way'!U191/(3*'OddsRatio_working_3-way'!X191^(1/3))*SIN(('OddsRatio_working_3-way'!Y191)/3)</f>
        <v>-0.14705343622343209</v>
      </c>
      <c r="AJ191" s="11">
        <f>'OddsRatio_working_3-way'!U191/(3*'OddsRatio_working_3-way'!X191^(1/3))*SIN(('OddsRatio_working_3-way'!Y191+2*PI())/3)</f>
        <v>-0.38404209520556837</v>
      </c>
      <c r="AK191" s="11">
        <f>'OddsRatio_working_3-way'!U191/(3*'OddsRatio_working_3-way'!X191^(1/3))*SIN(('OddsRatio_working_3-way'!Y191+4*PI())/3)</f>
        <v>0.53109553142900046</v>
      </c>
      <c r="AL191" s="11">
        <f>'OddsRatio_working_3-way'!Z191+'OddsRatio_working_3-way'!AF191</f>
        <v>1.0567099101660467</v>
      </c>
      <c r="AM191" s="11">
        <f>'OddsRatio_working_3-way'!AA191+'OddsRatio_working_3-way'!AG191</f>
        <v>-0.78305897804959712</v>
      </c>
      <c r="AN191" s="11">
        <f>'OddsRatio_working_3-way'!AB191+'OddsRatio_working_3-way'!AH191</f>
        <v>-0.27365093211644909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1.0567099101660467</v>
      </c>
      <c r="AS191" s="11">
        <f>IF(('OddsRatio_working_3-way'!X191=0),IF(Q191&gt;0,-Q191^(1/3),(-Q191)^(1/3)),'OddsRatio_working_3-way'!AM191-'OddsRatio_working_3-way'!R191/3)</f>
        <v>-0.78305897804959712</v>
      </c>
      <c r="AT191" s="11">
        <f>IF(('OddsRatio_working_3-way'!X191=0),IF(Q191&gt;0,-Q191^(1/3),(-Q191)^(1/3)),'OddsRatio_working_3-way'!AN191-'OddsRatio_working_3-way'!R191/3)</f>
        <v>-0.27365093211644909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2.5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2.99</v>
      </c>
      <c r="D192" s="9">
        <f t="shared" si="39"/>
        <v>0.38974678976924404</v>
      </c>
      <c r="E192" s="9">
        <f t="shared" si="40"/>
        <v>0.28528802859495789</v>
      </c>
      <c r="F192" s="9">
        <f t="shared" si="41"/>
        <v>0.32496518163579818</v>
      </c>
      <c r="G192" s="9">
        <f t="shared" si="42"/>
        <v>1.0438456048041971</v>
      </c>
      <c r="H192" s="9">
        <f t="shared" si="43"/>
        <v>2.5657684072062952</v>
      </c>
      <c r="I192" s="9">
        <f t="shared" si="44"/>
        <v>3.5052294515300728</v>
      </c>
      <c r="J192" s="9">
        <f t="shared" si="45"/>
        <v>3.0772527535603524</v>
      </c>
      <c r="K192" s="11">
        <f t="shared" si="46"/>
        <v>0.4</v>
      </c>
      <c r="L192" s="11">
        <f t="shared" si="47"/>
        <v>0.29411764705882354</v>
      </c>
      <c r="M192" s="11">
        <f t="shared" si="48"/>
        <v>0.33444816053511706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-0.28188077906747988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0.23175290182962813</v>
      </c>
      <c r="Q192" s="11">
        <f>2*'OddsRatio_working_3-way'!K192*'OddsRatio_working_3-way'!L192*'OddsRatio_working_3-way'!M192</f>
        <v>7.869368483179226E-2</v>
      </c>
      <c r="R192" s="11">
        <f t="shared" si="49"/>
        <v>0</v>
      </c>
      <c r="S192" s="11">
        <f t="shared" si="50"/>
        <v>-0.8221663874930204</v>
      </c>
      <c r="T192" s="11">
        <f t="shared" si="51"/>
        <v>-0.27917364600781686</v>
      </c>
      <c r="U192" s="11">
        <f>'OddsRatio_working_3-way'!S192-'OddsRatio_working_3-way'!R192^2/3</f>
        <v>-0.8221663874930204</v>
      </c>
      <c r="V192" s="11">
        <f>'OddsRatio_working_3-way'!S192*'OddsRatio_working_3-way'!R192/3-2*'OddsRatio_working_3-way'!R192^3/27-'OddsRatio_working_3-way'!T192</f>
        <v>0.27917364600781686</v>
      </c>
      <c r="W192" s="11">
        <f>'OddsRatio_working_3-way'!V192^2+4*'OddsRatio_working_3-way'!U192^3/27</f>
        <v>-4.3953483192680776E-3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0.14346887549619072</v>
      </c>
      <c r="Y192" s="11">
        <f>IF('OddsRatio_working_3-way'!W192&gt;=0,IF('OddsRatio_working_3-way'!V192+SQRT('OddsRatio_working_3-way'!W192)&gt;0,0,PI()),ACOS('OddsRatio_working_3-way'!V192/(2*'OddsRatio_working_3-way'!X192)))</f>
        <v>0.23315837866785127</v>
      </c>
      <c r="Z192" s="11">
        <f>'OddsRatio_working_3-way'!X192^(1/3)*COS('OddsRatio_working_3-way'!Y192/3)</f>
        <v>0.52192280240209854</v>
      </c>
      <c r="AA192" s="11">
        <f>'OddsRatio_working_3-way'!X192^(1/3)*COS(('OddsRatio_working_3-way'!Y192+2*PI())/3)</f>
        <v>-0.29616137453641034</v>
      </c>
      <c r="AB192" s="11">
        <f>'OddsRatio_working_3-way'!X192^(1/3)*COS(('OddsRatio_working_3-way'!Y192+4*PI())/3)</f>
        <v>-0.22576142786568834</v>
      </c>
      <c r="AC192" s="11">
        <f>'OddsRatio_working_3-way'!X192^(1/3)*SIN('OddsRatio_working_3-way'!Y192/3)</f>
        <v>4.064542816127667E-2</v>
      </c>
      <c r="AD192" s="11">
        <f>'OddsRatio_working_3-way'!X192^(1/3)*SIN(('OddsRatio_working_3-way'!Y192+2*PI())/3)</f>
        <v>0.43167569161394487</v>
      </c>
      <c r="AE192" s="11">
        <f>'OddsRatio_working_3-way'!X192^(1/3)*SIN(('OddsRatio_working_3-way'!Y192+4*PI())/3)</f>
        <v>-0.47232111977522151</v>
      </c>
      <c r="AF192" s="11">
        <f>-'OddsRatio_working_3-way'!U192/(3*'OddsRatio_working_3-way'!X192^(1/3))*COS(('OddsRatio_working_3-way'!Y192)/3)</f>
        <v>0.52192280240209843</v>
      </c>
      <c r="AG192" s="11">
        <f>-'OddsRatio_working_3-way'!U192/(3*'OddsRatio_working_3-way'!X192^(1/3))*COS(('OddsRatio_working_3-way'!Y192+2*PI())/3)</f>
        <v>-0.29616137453641028</v>
      </c>
      <c r="AH192" s="11">
        <f>-'OddsRatio_working_3-way'!U192/(3*'OddsRatio_working_3-way'!X192^(1/3))*COS(('OddsRatio_working_3-way'!Y192+4*PI())/3)</f>
        <v>-0.22576142786568829</v>
      </c>
      <c r="AI192" s="11">
        <f>'OddsRatio_working_3-way'!U192/(3*'OddsRatio_working_3-way'!X192^(1/3))*SIN(('OddsRatio_working_3-way'!Y192)/3)</f>
        <v>-4.0645428161276663E-2</v>
      </c>
      <c r="AJ192" s="11">
        <f>'OddsRatio_working_3-way'!U192/(3*'OddsRatio_working_3-way'!X192^(1/3))*SIN(('OddsRatio_working_3-way'!Y192+2*PI())/3)</f>
        <v>-0.43167569161394476</v>
      </c>
      <c r="AK192" s="11">
        <f>'OddsRatio_working_3-way'!U192/(3*'OddsRatio_working_3-way'!X192^(1/3))*SIN(('OddsRatio_working_3-way'!Y192+4*PI())/3)</f>
        <v>0.4723211197752214</v>
      </c>
      <c r="AL192" s="11">
        <f>'OddsRatio_working_3-way'!Z192+'OddsRatio_working_3-way'!AF192</f>
        <v>1.0438456048041971</v>
      </c>
      <c r="AM192" s="11">
        <f>'OddsRatio_working_3-way'!AA192+'OddsRatio_working_3-way'!AG192</f>
        <v>-0.59232274907282068</v>
      </c>
      <c r="AN192" s="11">
        <f>'OddsRatio_working_3-way'!AB192+'OddsRatio_working_3-way'!AH192</f>
        <v>-0.45152285573137663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1.0438456048041971</v>
      </c>
      <c r="AS192" s="11">
        <f>IF(('OddsRatio_working_3-way'!X192=0),IF(Q192&gt;0,-Q192^(1/3),(-Q192)^(1/3)),'OddsRatio_working_3-way'!AM192-'OddsRatio_working_3-way'!R192/3)</f>
        <v>-0.59232274907282068</v>
      </c>
      <c r="AT192" s="11">
        <f>IF(('OddsRatio_working_3-way'!X192=0),IF(Q192&gt;0,-Q192^(1/3),(-Q192)^(1/3)),'OddsRatio_working_3-way'!AN192-'OddsRatio_working_3-way'!R192/3)</f>
        <v>-0.45152285573137663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1.78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5.17</v>
      </c>
      <c r="D193" s="9">
        <f t="shared" si="39"/>
        <v>0.54880514249850632</v>
      </c>
      <c r="E193" s="9">
        <f t="shared" si="40"/>
        <v>0.2658479691162618</v>
      </c>
      <c r="F193" s="9">
        <f t="shared" si="41"/>
        <v>0.18534688838523161</v>
      </c>
      <c r="G193" s="9">
        <f t="shared" si="42"/>
        <v>1.0540261027461306</v>
      </c>
      <c r="H193" s="9">
        <f t="shared" si="43"/>
        <v>1.8221403601419819</v>
      </c>
      <c r="I193" s="9">
        <f t="shared" si="44"/>
        <v>3.761548389194862</v>
      </c>
      <c r="J193" s="9">
        <f t="shared" si="45"/>
        <v>5.395288848451365</v>
      </c>
      <c r="K193" s="11">
        <f t="shared" si="46"/>
        <v>0.5617977528089888</v>
      </c>
      <c r="L193" s="11">
        <f t="shared" si="47"/>
        <v>0.27624309392265195</v>
      </c>
      <c r="M193" s="11">
        <f t="shared" si="48"/>
        <v>0.19342359767891684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-0.2558072406392955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0.22723580520662373</v>
      </c>
      <c r="Q193" s="11">
        <f>2*'OddsRatio_working_3-way'!K193*'OddsRatio_working_3-way'!L193*'OddsRatio_working_3-way'!M193</f>
        <v>6.0035879843229521E-2</v>
      </c>
      <c r="R193" s="11">
        <f t="shared" si="49"/>
        <v>0</v>
      </c>
      <c r="S193" s="11">
        <f t="shared" si="50"/>
        <v>-0.88830873058452908</v>
      </c>
      <c r="T193" s="11">
        <f t="shared" si="51"/>
        <v>-0.23469187069604466</v>
      </c>
      <c r="U193" s="11">
        <f>'OddsRatio_working_3-way'!S193-'OddsRatio_working_3-way'!R193^2/3</f>
        <v>-0.88830873058452908</v>
      </c>
      <c r="V193" s="11">
        <f>'OddsRatio_working_3-way'!S193*'OddsRatio_working_3-way'!R193/3-2*'OddsRatio_working_3-way'!R193^3/27-'OddsRatio_working_3-way'!T193</f>
        <v>0.23469187069604466</v>
      </c>
      <c r="W193" s="11">
        <f>'OddsRatio_working_3-way'!V193^2+4*'OddsRatio_working_3-way'!U193^3/27</f>
        <v>-4.8765306406612072E-2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0.16112540192147001</v>
      </c>
      <c r="Y193" s="11">
        <f>IF('OddsRatio_working_3-way'!W193&gt;=0,IF('OddsRatio_working_3-way'!V193+SQRT('OddsRatio_working_3-way'!W193)&gt;0,0,PI()),ACOS('OddsRatio_working_3-way'!V193/(2*'OddsRatio_working_3-way'!X193)))</f>
        <v>0.75497382401120572</v>
      </c>
      <c r="Z193" s="11">
        <f>'OddsRatio_working_3-way'!X193^(1/3)*COS('OddsRatio_working_3-way'!Y193/3)</f>
        <v>0.52701305137306531</v>
      </c>
      <c r="AA193" s="11">
        <f>'OddsRatio_working_3-way'!X193^(1/3)*COS(('OddsRatio_working_3-way'!Y193+2*PI())/3)</f>
        <v>-0.38085266072288726</v>
      </c>
      <c r="AB193" s="11">
        <f>'OddsRatio_working_3-way'!X193^(1/3)*COS(('OddsRatio_working_3-way'!Y193+4*PI())/3)</f>
        <v>-0.14616039065017822</v>
      </c>
      <c r="AC193" s="11">
        <f>'OddsRatio_working_3-way'!X193^(1/3)*SIN('OddsRatio_working_3-way'!Y193/3)</f>
        <v>0.13549964530320313</v>
      </c>
      <c r="AD193" s="11">
        <f>'OddsRatio_working_3-way'!X193^(1/3)*SIN(('OddsRatio_working_3-way'!Y193+2*PI())/3)</f>
        <v>0.38865686796342652</v>
      </c>
      <c r="AE193" s="11">
        <f>'OddsRatio_working_3-way'!X193^(1/3)*SIN(('OddsRatio_working_3-way'!Y193+4*PI())/3)</f>
        <v>-0.52415651326662949</v>
      </c>
      <c r="AF193" s="11">
        <f>-'OddsRatio_working_3-way'!U193/(3*'OddsRatio_working_3-way'!X193^(1/3))*COS(('OddsRatio_working_3-way'!Y193)/3)</f>
        <v>0.52701305137306531</v>
      </c>
      <c r="AG193" s="11">
        <f>-'OddsRatio_working_3-way'!U193/(3*'OddsRatio_working_3-way'!X193^(1/3))*COS(('OddsRatio_working_3-way'!Y193+2*PI())/3)</f>
        <v>-0.38085266072288726</v>
      </c>
      <c r="AH193" s="11">
        <f>-'OddsRatio_working_3-way'!U193/(3*'OddsRatio_working_3-way'!X193^(1/3))*COS(('OddsRatio_working_3-way'!Y193+4*PI())/3)</f>
        <v>-0.14616039065017822</v>
      </c>
      <c r="AI193" s="11">
        <f>'OddsRatio_working_3-way'!U193/(3*'OddsRatio_working_3-way'!X193^(1/3))*SIN(('OddsRatio_working_3-way'!Y193)/3)</f>
        <v>-0.13549964530320313</v>
      </c>
      <c r="AJ193" s="11">
        <f>'OddsRatio_working_3-way'!U193/(3*'OddsRatio_working_3-way'!X193^(1/3))*SIN(('OddsRatio_working_3-way'!Y193+2*PI())/3)</f>
        <v>-0.38865686796342652</v>
      </c>
      <c r="AK193" s="11">
        <f>'OddsRatio_working_3-way'!U193/(3*'OddsRatio_working_3-way'!X193^(1/3))*SIN(('OddsRatio_working_3-way'!Y193+4*PI())/3)</f>
        <v>0.52415651326662949</v>
      </c>
      <c r="AL193" s="11">
        <f>'OddsRatio_working_3-way'!Z193+'OddsRatio_working_3-way'!AF193</f>
        <v>1.0540261027461306</v>
      </c>
      <c r="AM193" s="11">
        <f>'OddsRatio_working_3-way'!AA193+'OddsRatio_working_3-way'!AG193</f>
        <v>-0.76170532144577452</v>
      </c>
      <c r="AN193" s="11">
        <f>'OddsRatio_working_3-way'!AB193+'OddsRatio_working_3-way'!AH193</f>
        <v>-0.29232078130035644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1.0540261027461306</v>
      </c>
      <c r="AS193" s="11">
        <f>IF(('OddsRatio_working_3-way'!X193=0),IF(Q193&gt;0,-Q193^(1/3),(-Q193)^(1/3)),'OddsRatio_working_3-way'!AM193-'OddsRatio_working_3-way'!R193/3)</f>
        <v>-0.76170532144577452</v>
      </c>
      <c r="AT193" s="11">
        <f>IF(('OddsRatio_working_3-way'!X193=0),IF(Q193&gt;0,-Q193^(1/3),(-Q193)^(1/3)),'OddsRatio_working_3-way'!AN193-'OddsRatio_working_3-way'!R193/3)</f>
        <v>-0.29232078130035644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3.54</v>
      </c>
      <c r="B194" s="4">
        <f>IF('True_Odds_Calculator_3-way'!B195="","",'True_Odds_Calculator_3-way'!B195)</f>
        <v>3.54</v>
      </c>
      <c r="C194" s="4">
        <f>IF('True_Odds_Calculator_3-way'!C195="","",'True_Odds_Calculator_3-way'!C195)</f>
        <v>2.16</v>
      </c>
      <c r="D194" s="9">
        <f t="shared" si="39"/>
        <v>0.27385381634372785</v>
      </c>
      <c r="E194" s="9">
        <f t="shared" si="40"/>
        <v>0.27385381634372785</v>
      </c>
      <c r="F194" s="9">
        <f t="shared" si="41"/>
        <v>0.45229236731254419</v>
      </c>
      <c r="G194" s="9">
        <f t="shared" si="42"/>
        <v>1.0439304008650181</v>
      </c>
      <c r="H194" s="9">
        <f t="shared" si="43"/>
        <v>3.6515832181971462</v>
      </c>
      <c r="I194" s="9">
        <f t="shared" si="44"/>
        <v>3.6515832181971462</v>
      </c>
      <c r="J194" s="9">
        <f t="shared" si="45"/>
        <v>2.2109592650034209</v>
      </c>
      <c r="K194" s="11">
        <f t="shared" si="46"/>
        <v>0.2824858757062147</v>
      </c>
      <c r="L194" s="11">
        <f t="shared" si="47"/>
        <v>0.2824858757062147</v>
      </c>
      <c r="M194" s="11">
        <f t="shared" si="48"/>
        <v>0.46296296296296291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-0.27648090811613424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0.23052833547902016</v>
      </c>
      <c r="Q194" s="11">
        <f>2*'OddsRatio_working_3-way'!K194*'OddsRatio_working_3-way'!L194*'OddsRatio_working_3-way'!M194</f>
        <v>7.388728701250645E-2</v>
      </c>
      <c r="R194" s="11">
        <f t="shared" si="49"/>
        <v>0</v>
      </c>
      <c r="S194" s="11">
        <f t="shared" si="50"/>
        <v>-0.83379477103781807</v>
      </c>
      <c r="T194" s="11">
        <f t="shared" si="51"/>
        <v>-0.26724191379417239</v>
      </c>
      <c r="U194" s="11">
        <f>'OddsRatio_working_3-way'!S194-'OddsRatio_working_3-way'!R194^2/3</f>
        <v>-0.83379477103781807</v>
      </c>
      <c r="V194" s="11">
        <f>'OddsRatio_working_3-way'!S194*'OddsRatio_working_3-way'!R194/3-2*'OddsRatio_working_3-way'!R194^3/27-'OddsRatio_working_3-way'!T194</f>
        <v>0.26724191379417239</v>
      </c>
      <c r="W194" s="11">
        <f>'OddsRatio_working_3-way'!V194^2+4*'OddsRatio_working_3-way'!U194^3/27</f>
        <v>-1.4458139461976702E-2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0.14652335986997822</v>
      </c>
      <c r="Y194" s="11">
        <f>IF('OddsRatio_working_3-way'!W194&gt;=0,IF('OddsRatio_working_3-way'!V194+SQRT('OddsRatio_working_3-way'!W194)&gt;0,0,PI()),ACOS('OddsRatio_working_3-way'!V194/(2*'OddsRatio_working_3-way'!X194)))</f>
        <v>0.42280146797036222</v>
      </c>
      <c r="Z194" s="11">
        <f>'OddsRatio_working_3-way'!X194^(1/3)*COS('OddsRatio_working_3-way'!Y194/3)</f>
        <v>0.52196520043250905</v>
      </c>
      <c r="AA194" s="11">
        <f>'OddsRatio_working_3-way'!X194^(1/3)*COS(('OddsRatio_working_3-way'!Y194+2*PI())/3)</f>
        <v>-0.32511480673172172</v>
      </c>
      <c r="AB194" s="11">
        <f>'OddsRatio_working_3-way'!X194^(1/3)*COS(('OddsRatio_working_3-way'!Y194+4*PI())/3)</f>
        <v>-0.19685039370078747</v>
      </c>
      <c r="AC194" s="11">
        <f>'OddsRatio_working_3-way'!X194^(1/3)*SIN('OddsRatio_working_3-way'!Y194/3)</f>
        <v>7.4053493390859329E-2</v>
      </c>
      <c r="AD194" s="11">
        <f>'OddsRatio_working_3-way'!X194^(1/3)*SIN(('OddsRatio_working_3-way'!Y194+2*PI())/3)</f>
        <v>0.41500837677055946</v>
      </c>
      <c r="AE194" s="11">
        <f>'OddsRatio_working_3-way'!X194^(1/3)*SIN(('OddsRatio_working_3-way'!Y194+4*PI())/3)</f>
        <v>-0.48906187016141872</v>
      </c>
      <c r="AF194" s="11">
        <f>-'OddsRatio_working_3-way'!U194/(3*'OddsRatio_working_3-way'!X194^(1/3))*COS(('OddsRatio_working_3-way'!Y194)/3)</f>
        <v>0.52196520043250894</v>
      </c>
      <c r="AG194" s="11">
        <f>-'OddsRatio_working_3-way'!U194/(3*'OddsRatio_working_3-way'!X194^(1/3))*COS(('OddsRatio_working_3-way'!Y194+2*PI())/3)</f>
        <v>-0.32511480673172166</v>
      </c>
      <c r="AH194" s="11">
        <f>-'OddsRatio_working_3-way'!U194/(3*'OddsRatio_working_3-way'!X194^(1/3))*COS(('OddsRatio_working_3-way'!Y194+4*PI())/3)</f>
        <v>-0.19685039370078744</v>
      </c>
      <c r="AI194" s="11">
        <f>'OddsRatio_working_3-way'!U194/(3*'OddsRatio_working_3-way'!X194^(1/3))*SIN(('OddsRatio_working_3-way'!Y194)/3)</f>
        <v>-7.4053493390859315E-2</v>
      </c>
      <c r="AJ194" s="11">
        <f>'OddsRatio_working_3-way'!U194/(3*'OddsRatio_working_3-way'!X194^(1/3))*SIN(('OddsRatio_working_3-way'!Y194+2*PI())/3)</f>
        <v>-0.41500837677055941</v>
      </c>
      <c r="AK194" s="11">
        <f>'OddsRatio_working_3-way'!U194/(3*'OddsRatio_working_3-way'!X194^(1/3))*SIN(('OddsRatio_working_3-way'!Y194+4*PI())/3)</f>
        <v>0.48906187016141861</v>
      </c>
      <c r="AL194" s="11">
        <f>'OddsRatio_working_3-way'!Z194+'OddsRatio_working_3-way'!AF194</f>
        <v>1.0439304008650181</v>
      </c>
      <c r="AM194" s="11">
        <f>'OddsRatio_working_3-way'!AA194+'OddsRatio_working_3-way'!AG194</f>
        <v>-0.65022961346344332</v>
      </c>
      <c r="AN194" s="11">
        <f>'OddsRatio_working_3-way'!AB194+'OddsRatio_working_3-way'!AH194</f>
        <v>-0.39370078740157488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1.0439304008650181</v>
      </c>
      <c r="AS194" s="11">
        <f>IF(('OddsRatio_working_3-way'!X194=0),IF(Q194&gt;0,-Q194^(1/3),(-Q194)^(1/3)),'OddsRatio_working_3-way'!AM194-'OddsRatio_working_3-way'!R194/3)</f>
        <v>-0.65022961346344332</v>
      </c>
      <c r="AT194" s="11">
        <f>IF(('OddsRatio_working_3-way'!X194=0),IF(Q194&gt;0,-Q194^(1/3),(-Q194)^(1/3)),'OddsRatio_working_3-way'!AN194-'OddsRatio_working_3-way'!R194/3)</f>
        <v>-0.39370078740157488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2.02</v>
      </c>
      <c r="B195" s="4">
        <f>IF('True_Odds_Calculator_3-way'!B196="","",'True_Odds_Calculator_3-way'!B196)</f>
        <v>3.27</v>
      </c>
      <c r="C195" s="4">
        <f>IF('True_Odds_Calculator_3-way'!C196="","",'True_Odds_Calculator_3-way'!C196)</f>
        <v>4.18</v>
      </c>
      <c r="D195" s="9">
        <f t="shared" si="39"/>
        <v>0.47936222289654989</v>
      </c>
      <c r="E195" s="9">
        <f t="shared" si="40"/>
        <v>0.29264441016416859</v>
      </c>
      <c r="F195" s="9">
        <f t="shared" si="41"/>
        <v>0.22799336693928168</v>
      </c>
      <c r="G195" s="9">
        <f t="shared" si="42"/>
        <v>1.0648089667024747</v>
      </c>
      <c r="H195" s="9">
        <f t="shared" si="43"/>
        <v>2.0861051460365241</v>
      </c>
      <c r="I195" s="9">
        <f t="shared" si="44"/>
        <v>3.4171163544146181</v>
      </c>
      <c r="J195" s="9">
        <f t="shared" si="45"/>
        <v>4.3860925141138694</v>
      </c>
      <c r="K195" s="11">
        <f t="shared" si="46"/>
        <v>0.49504950495049505</v>
      </c>
      <c r="L195" s="11">
        <f t="shared" si="47"/>
        <v>0.3058103975535168</v>
      </c>
      <c r="M195" s="11">
        <f t="shared" si="48"/>
        <v>0.23923444976076558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-0.26667220077874521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0.23433053107338742</v>
      </c>
      <c r="Q195" s="11">
        <f>2*'OddsRatio_working_3-way'!K195*'OddsRatio_working_3-way'!L195*'OddsRatio_working_3-way'!M195</f>
        <v>7.2436021970135211E-2</v>
      </c>
      <c r="R195" s="11">
        <f t="shared" si="49"/>
        <v>0</v>
      </c>
      <c r="S195" s="11">
        <f t="shared" si="50"/>
        <v>-0.87872125549302649</v>
      </c>
      <c r="T195" s="11">
        <f t="shared" si="51"/>
        <v>-0.27162944528377941</v>
      </c>
      <c r="U195" s="11">
        <f>'OddsRatio_working_3-way'!S195-'OddsRatio_working_3-way'!R195^2/3</f>
        <v>-0.87872125549302649</v>
      </c>
      <c r="V195" s="11">
        <f>'OddsRatio_working_3-way'!S195*'OddsRatio_working_3-way'!R195/3-2*'OddsRatio_working_3-way'!R195^3/27-'OddsRatio_working_3-way'!T195</f>
        <v>0.27162944528377941</v>
      </c>
      <c r="W195" s="11">
        <f>'OddsRatio_working_3-way'!V195^2+4*'OddsRatio_working_3-way'!U195^3/27</f>
        <v>-2.6736783057115077E-2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0.15852392453687297</v>
      </c>
      <c r="Y195" s="11">
        <f>IF('OddsRatio_working_3-way'!W195&gt;=0,IF('OddsRatio_working_3-way'!V195+SQRT('OddsRatio_working_3-way'!W195)&gt;0,0,PI()),ACOS('OddsRatio_working_3-way'!V195/(2*'OddsRatio_working_3-way'!X195)))</f>
        <v>0.541869702226218</v>
      </c>
      <c r="Z195" s="11">
        <f>'OddsRatio_working_3-way'!X195^(1/3)*COS('OddsRatio_working_3-way'!Y195/3)</f>
        <v>0.53240448335123747</v>
      </c>
      <c r="AA195" s="11">
        <f>'OddsRatio_working_3-way'!X195^(1/3)*COS(('OddsRatio_working_3-way'!Y195+2*PI())/3)</f>
        <v>-0.35040089637914118</v>
      </c>
      <c r="AB195" s="11">
        <f>'OddsRatio_working_3-way'!X195^(1/3)*COS(('OddsRatio_working_3-way'!Y195+4*PI())/3)</f>
        <v>-0.18200358697209604</v>
      </c>
      <c r="AC195" s="11">
        <f>'OddsRatio_working_3-way'!X195^(1/3)*SIN('OddsRatio_working_3-way'!Y195/3)</f>
        <v>9.7224231916966178E-2</v>
      </c>
      <c r="AD195" s="11">
        <f>'OddsRatio_working_3-way'!X195^(1/3)*SIN(('OddsRatio_working_3-way'!Y195+2*PI())/3)</f>
        <v>0.41246369171241792</v>
      </c>
      <c r="AE195" s="11">
        <f>'OddsRatio_working_3-way'!X195^(1/3)*SIN(('OddsRatio_working_3-way'!Y195+4*PI())/3)</f>
        <v>-0.50968792362938409</v>
      </c>
      <c r="AF195" s="11">
        <f>-'OddsRatio_working_3-way'!U195/(3*'OddsRatio_working_3-way'!X195^(1/3))*COS(('OddsRatio_working_3-way'!Y195)/3)</f>
        <v>0.53240448335123736</v>
      </c>
      <c r="AG195" s="11">
        <f>-'OddsRatio_working_3-way'!U195/(3*'OddsRatio_working_3-way'!X195^(1/3))*COS(('OddsRatio_working_3-way'!Y195+2*PI())/3)</f>
        <v>-0.35040089637914112</v>
      </c>
      <c r="AH195" s="11">
        <f>-'OddsRatio_working_3-way'!U195/(3*'OddsRatio_working_3-way'!X195^(1/3))*COS(('OddsRatio_working_3-way'!Y195+4*PI())/3)</f>
        <v>-0.18200358697209598</v>
      </c>
      <c r="AI195" s="11">
        <f>'OddsRatio_working_3-way'!U195/(3*'OddsRatio_working_3-way'!X195^(1/3))*SIN(('OddsRatio_working_3-way'!Y195)/3)</f>
        <v>-9.7224231916966164E-2</v>
      </c>
      <c r="AJ195" s="11">
        <f>'OddsRatio_working_3-way'!U195/(3*'OddsRatio_working_3-way'!X195^(1/3))*SIN(('OddsRatio_working_3-way'!Y195+2*PI())/3)</f>
        <v>-0.41246369171241781</v>
      </c>
      <c r="AK195" s="11">
        <f>'OddsRatio_working_3-way'!U195/(3*'OddsRatio_working_3-way'!X195^(1/3))*SIN(('OddsRatio_working_3-way'!Y195+4*PI())/3)</f>
        <v>0.50968792362938398</v>
      </c>
      <c r="AL195" s="11">
        <f>'OddsRatio_working_3-way'!Z195+'OddsRatio_working_3-way'!AF195</f>
        <v>1.0648089667024747</v>
      </c>
      <c r="AM195" s="11">
        <f>'OddsRatio_working_3-way'!AA195+'OddsRatio_working_3-way'!AG195</f>
        <v>-0.70080179275828236</v>
      </c>
      <c r="AN195" s="11">
        <f>'OddsRatio_working_3-way'!AB195+'OddsRatio_working_3-way'!AH195</f>
        <v>-0.36400717394419202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1.0648089667024747</v>
      </c>
      <c r="AS195" s="11">
        <f>IF(('OddsRatio_working_3-way'!X195=0),IF(Q195&gt;0,-Q195^(1/3),(-Q195)^(1/3)),'OddsRatio_working_3-way'!AM195-'OddsRatio_working_3-way'!R195/3)</f>
        <v>-0.70080179275828236</v>
      </c>
      <c r="AT195" s="11">
        <f>IF(('OddsRatio_working_3-way'!X195=0),IF(Q195&gt;0,-Q195^(1/3),(-Q195)^(1/3)),'OddsRatio_working_3-way'!AN195-'OddsRatio_working_3-way'!R195/3)</f>
        <v>-0.36400717394419202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1.59</v>
      </c>
      <c r="B196" s="4">
        <f>IF('True_Odds_Calculator_3-way'!B197="","",'True_Odds_Calculator_3-way'!B197)</f>
        <v>4.2</v>
      </c>
      <c r="C196" s="4">
        <f>IF('True_Odds_Calculator_3-way'!C197="","",'True_Odds_Calculator_3-way'!C197)</f>
        <v>5.87</v>
      </c>
      <c r="D196" s="9">
        <f t="shared" ref="D196:D259" si="52">(K196/(AR196+K196-(AR196*K196)))</f>
        <v>0.61298415565911912</v>
      </c>
      <c r="E196" s="9">
        <f t="shared" ref="E196:E259" si="53">(L196/(AR196+L196-(AR196*L196)))</f>
        <v>0.22602217714153786</v>
      </c>
      <c r="F196" s="9">
        <f t="shared" ref="F196:F259" si="54">(M196/(AR196+M196-(AR196*M196)))</f>
        <v>0.16099366719934338</v>
      </c>
      <c r="G196" s="9">
        <f t="shared" ref="G196:G259" si="55">AR196</f>
        <v>1.0701076889981844</v>
      </c>
      <c r="H196" s="9">
        <f t="shared" ref="H196:H259" si="56">IF(A196="","",1/D196)</f>
        <v>1.6313635365089283</v>
      </c>
      <c r="I196" s="9">
        <f t="shared" ref="I196:I259" si="57">IF(B196="","",1/E196)</f>
        <v>4.4243446047941912</v>
      </c>
      <c r="J196" s="9">
        <f t="shared" ref="J196:J259" si="58">IF(C196="","",1/F196)</f>
        <v>6.2114244454211587</v>
      </c>
      <c r="K196" s="11">
        <f t="shared" ref="K196:K259" si="59">1/A196</f>
        <v>0.62893081761006286</v>
      </c>
      <c r="L196" s="11">
        <f t="shared" ref="L196:L259" si="60">1/B196</f>
        <v>0.23809523809523808</v>
      </c>
      <c r="M196" s="11">
        <f t="shared" ref="M196:M259" si="61">1/C196</f>
        <v>0.17035775127768313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-0.23455593974060129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0.22091915634392567</v>
      </c>
      <c r="Q196" s="11">
        <f>2*'OddsRatio_working_3-way'!K196*'OddsRatio_working_3-way'!L196*'OddsRatio_working_3-way'!M196</f>
        <v>5.102059037965951E-2</v>
      </c>
      <c r="R196" s="11">
        <f t="shared" ref="R196:R259" si="62">O196/N196</f>
        <v>0</v>
      </c>
      <c r="S196" s="11">
        <f t="shared" ref="S196:S259" si="63">P196/N196</f>
        <v>-0.9418612744927426</v>
      </c>
      <c r="T196" s="11">
        <f t="shared" ref="T196:T259" si="64">Q196/N196</f>
        <v>-0.21751992482511379</v>
      </c>
      <c r="U196" s="11">
        <f>'OddsRatio_working_3-way'!S196-'OddsRatio_working_3-way'!R196^2/3</f>
        <v>-0.9418612744927426</v>
      </c>
      <c r="V196" s="11">
        <f>'OddsRatio_working_3-way'!S196*'OddsRatio_working_3-way'!R196/3-2*'OddsRatio_working_3-way'!R196^3/27-'OddsRatio_working_3-way'!T196</f>
        <v>0.21751992482511379</v>
      </c>
      <c r="W196" s="11">
        <f>'OddsRatio_working_3-way'!V196^2+4*'OddsRatio_working_3-way'!U196^3/27</f>
        <v>-7.6466955240369325E-2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0.17591324064456637</v>
      </c>
      <c r="Y196" s="11">
        <f>IF('OddsRatio_working_3-way'!W196&gt;=0,IF('OddsRatio_working_3-way'!V196+SQRT('OddsRatio_working_3-way'!W196)&gt;0,0,PI()),ACOS('OddsRatio_working_3-way'!V196/(2*'OddsRatio_working_3-way'!X196)))</f>
        <v>0.90427051197955788</v>
      </c>
      <c r="Z196" s="11">
        <f>'OddsRatio_working_3-way'!X196^(1/3)*COS('OddsRatio_working_3-way'!Y196/3)</f>
        <v>0.53505384449909232</v>
      </c>
      <c r="AA196" s="11">
        <f>'OddsRatio_working_3-way'!X196^(1/3)*COS(('OddsRatio_working_3-way'!Y196+2*PI())/3)</f>
        <v>-0.41158717436039582</v>
      </c>
      <c r="AB196" s="11">
        <f>'OddsRatio_working_3-way'!X196^(1/3)*COS(('OddsRatio_working_3-way'!Y196+4*PI())/3)</f>
        <v>-0.12346667013869635</v>
      </c>
      <c r="AC196" s="11">
        <f>'OddsRatio_working_3-way'!X196^(1/3)*SIN('OddsRatio_working_3-way'!Y196/3)</f>
        <v>0.1663464506714489</v>
      </c>
      <c r="AD196" s="11">
        <f>'OddsRatio_working_3-way'!X196^(1/3)*SIN(('OddsRatio_working_3-way'!Y196+2*PI())/3)</f>
        <v>0.38019699639301824</v>
      </c>
      <c r="AE196" s="11">
        <f>'OddsRatio_working_3-way'!X196^(1/3)*SIN(('OddsRatio_working_3-way'!Y196+4*PI())/3)</f>
        <v>-0.54654344706446711</v>
      </c>
      <c r="AF196" s="11">
        <f>-'OddsRatio_working_3-way'!U196/(3*'OddsRatio_working_3-way'!X196^(1/3))*COS(('OddsRatio_working_3-way'!Y196)/3)</f>
        <v>0.5350538444990921</v>
      </c>
      <c r="AG196" s="11">
        <f>-'OddsRatio_working_3-way'!U196/(3*'OddsRatio_working_3-way'!X196^(1/3))*COS(('OddsRatio_working_3-way'!Y196+2*PI())/3)</f>
        <v>-0.41158717436039566</v>
      </c>
      <c r="AH196" s="11">
        <f>-'OddsRatio_working_3-way'!U196/(3*'OddsRatio_working_3-way'!X196^(1/3))*COS(('OddsRatio_working_3-way'!Y196+4*PI())/3)</f>
        <v>-0.12346667013869629</v>
      </c>
      <c r="AI196" s="11">
        <f>'OddsRatio_working_3-way'!U196/(3*'OddsRatio_working_3-way'!X196^(1/3))*SIN(('OddsRatio_working_3-way'!Y196)/3)</f>
        <v>-0.16634645067144885</v>
      </c>
      <c r="AJ196" s="11">
        <f>'OddsRatio_working_3-way'!U196/(3*'OddsRatio_working_3-way'!X196^(1/3))*SIN(('OddsRatio_working_3-way'!Y196+2*PI())/3)</f>
        <v>-0.38019699639301807</v>
      </c>
      <c r="AK196" s="11">
        <f>'OddsRatio_working_3-way'!U196/(3*'OddsRatio_working_3-way'!X196^(1/3))*SIN(('OddsRatio_working_3-way'!Y196+4*PI())/3)</f>
        <v>0.54654344706446689</v>
      </c>
      <c r="AL196" s="11">
        <f>'OddsRatio_working_3-way'!Z196+'OddsRatio_working_3-way'!AF196</f>
        <v>1.0701076889981844</v>
      </c>
      <c r="AM196" s="11">
        <f>'OddsRatio_working_3-way'!AA196+'OddsRatio_working_3-way'!AG196</f>
        <v>-0.82317434872079143</v>
      </c>
      <c r="AN196" s="11">
        <f>'OddsRatio_working_3-way'!AB196+'OddsRatio_working_3-way'!AH196</f>
        <v>-0.24693334027739264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1.0701076889981844</v>
      </c>
      <c r="AS196" s="11">
        <f>IF(('OddsRatio_working_3-way'!X196=0),IF(Q196&gt;0,-Q196^(1/3),(-Q196)^(1/3)),'OddsRatio_working_3-way'!AM196-'OddsRatio_working_3-way'!R196/3)</f>
        <v>-0.82317434872079143</v>
      </c>
      <c r="AT196" s="11">
        <f>IF(('OddsRatio_working_3-way'!X196=0),IF(Q196&gt;0,-Q196^(1/3),(-Q196)^(1/3)),'OddsRatio_working_3-way'!AN196-'OddsRatio_working_3-way'!R196/3)</f>
        <v>-0.24693334027739264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1.59</v>
      </c>
      <c r="B197" s="4">
        <f>IF('True_Odds_Calculator_3-way'!B198="","",'True_Odds_Calculator_3-way'!B198)</f>
        <v>4.2300000000000004</v>
      </c>
      <c r="C197" s="4">
        <f>IF('True_Odds_Calculator_3-way'!C198="","",'True_Odds_Calculator_3-way'!C198)</f>
        <v>5.85</v>
      </c>
      <c r="D197" s="9">
        <f t="shared" si="52"/>
        <v>0.61344891481787589</v>
      </c>
      <c r="E197" s="9">
        <f t="shared" si="53"/>
        <v>0.22473518397050801</v>
      </c>
      <c r="F197" s="9">
        <f t="shared" si="54"/>
        <v>0.16181590121161596</v>
      </c>
      <c r="G197" s="9">
        <f t="shared" si="55"/>
        <v>1.0680128613670634</v>
      </c>
      <c r="H197" s="9">
        <f t="shared" si="56"/>
        <v>1.6301275882065673</v>
      </c>
      <c r="I197" s="9">
        <f t="shared" si="57"/>
        <v>4.4496815422156146</v>
      </c>
      <c r="J197" s="9">
        <f t="shared" si="58"/>
        <v>6.1798623776302586</v>
      </c>
      <c r="K197" s="11">
        <f t="shared" si="59"/>
        <v>0.62893081761006286</v>
      </c>
      <c r="L197" s="11">
        <f t="shared" si="60"/>
        <v>0.23640661938534277</v>
      </c>
      <c r="M197" s="11">
        <f t="shared" si="61"/>
        <v>0.17094017094017094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-0.23491076263278399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0.22035643606632499</v>
      </c>
      <c r="Q197" s="11">
        <f>2*'OddsRatio_working_3-way'!K197*'OddsRatio_working_3-way'!L197*'OddsRatio_working_3-way'!M197</f>
        <v>5.0831934502035749E-2</v>
      </c>
      <c r="R197" s="11">
        <f t="shared" si="62"/>
        <v>0</v>
      </c>
      <c r="S197" s="11">
        <f t="shared" si="63"/>
        <v>-0.93804316837874924</v>
      </c>
      <c r="T197" s="11">
        <f t="shared" si="64"/>
        <v>-0.21638827413581296</v>
      </c>
      <c r="U197" s="11">
        <f>'OddsRatio_working_3-way'!S197-'OddsRatio_working_3-way'!R197^2/3</f>
        <v>-0.93804316837874924</v>
      </c>
      <c r="V197" s="11">
        <f>'OddsRatio_working_3-way'!S197*'OddsRatio_working_3-way'!R197/3-2*'OddsRatio_working_3-way'!R197^3/27-'OddsRatio_working_3-way'!T197</f>
        <v>0.21638827413581296</v>
      </c>
      <c r="W197" s="11">
        <f>'OddsRatio_working_3-way'!V197^2+4*'OddsRatio_working_3-way'!U197^3/27</f>
        <v>-7.5458725418167408E-2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0.17484465290769058</v>
      </c>
      <c r="Y197" s="11">
        <f>IF('OddsRatio_working_3-way'!W197&gt;=0,IF('OddsRatio_working_3-way'!V197+SQRT('OddsRatio_working_3-way'!W197)&gt;0,0,PI()),ACOS('OddsRatio_working_3-way'!V197/(2*'OddsRatio_working_3-way'!X197)))</f>
        <v>0.90358020373425763</v>
      </c>
      <c r="Z197" s="11">
        <f>'OddsRatio_working_3-way'!X197^(1/3)*COS('OddsRatio_working_3-way'!Y197/3)</f>
        <v>0.53400643068353182</v>
      </c>
      <c r="AA197" s="11">
        <f>'OddsRatio_working_3-way'!X197^(1/3)*COS(('OddsRatio_working_3-way'!Y197+2*PI())/3)</f>
        <v>-0.41066476582122829</v>
      </c>
      <c r="AB197" s="11">
        <f>'OddsRatio_working_3-way'!X197^(1/3)*COS(('OddsRatio_working_3-way'!Y197+4*PI())/3)</f>
        <v>-0.12334166486230359</v>
      </c>
      <c r="AC197" s="11">
        <f>'OddsRatio_working_3-way'!X197^(1/3)*SIN('OddsRatio_working_3-way'!Y197/3)</f>
        <v>0.16588606968303338</v>
      </c>
      <c r="AD197" s="11">
        <f>'OddsRatio_working_3-way'!X197^(1/3)*SIN(('OddsRatio_working_3-way'!Y197+2*PI())/3)</f>
        <v>0.37952009991467578</v>
      </c>
      <c r="AE197" s="11">
        <f>'OddsRatio_working_3-way'!X197^(1/3)*SIN(('OddsRatio_working_3-way'!Y197+4*PI())/3)</f>
        <v>-0.54540616959770905</v>
      </c>
      <c r="AF197" s="11">
        <f>-'OddsRatio_working_3-way'!U197/(3*'OddsRatio_working_3-way'!X197^(1/3))*COS(('OddsRatio_working_3-way'!Y197)/3)</f>
        <v>0.53400643068353171</v>
      </c>
      <c r="AG197" s="11">
        <f>-'OddsRatio_working_3-way'!U197/(3*'OddsRatio_working_3-way'!X197^(1/3))*COS(('OddsRatio_working_3-way'!Y197+2*PI())/3)</f>
        <v>-0.41066476582122824</v>
      </c>
      <c r="AH197" s="11">
        <f>-'OddsRatio_working_3-way'!U197/(3*'OddsRatio_working_3-way'!X197^(1/3))*COS(('OddsRatio_working_3-way'!Y197+4*PI())/3)</f>
        <v>-0.12334166486230357</v>
      </c>
      <c r="AI197" s="11">
        <f>'OddsRatio_working_3-way'!U197/(3*'OddsRatio_working_3-way'!X197^(1/3))*SIN(('OddsRatio_working_3-way'!Y197)/3)</f>
        <v>-0.16588606968303335</v>
      </c>
      <c r="AJ197" s="11">
        <f>'OddsRatio_working_3-way'!U197/(3*'OddsRatio_working_3-way'!X197^(1/3))*SIN(('OddsRatio_working_3-way'!Y197+2*PI())/3)</f>
        <v>-0.37952009991467572</v>
      </c>
      <c r="AK197" s="11">
        <f>'OddsRatio_working_3-way'!U197/(3*'OddsRatio_working_3-way'!X197^(1/3))*SIN(('OddsRatio_working_3-way'!Y197+4*PI())/3)</f>
        <v>0.54540616959770893</v>
      </c>
      <c r="AL197" s="11">
        <f>'OddsRatio_working_3-way'!Z197+'OddsRatio_working_3-way'!AF197</f>
        <v>1.0680128613670634</v>
      </c>
      <c r="AM197" s="11">
        <f>'OddsRatio_working_3-way'!AA197+'OddsRatio_working_3-way'!AG197</f>
        <v>-0.82132953164245648</v>
      </c>
      <c r="AN197" s="11">
        <f>'OddsRatio_working_3-way'!AB197+'OddsRatio_working_3-way'!AH197</f>
        <v>-0.24668332972460716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1.0680128613670634</v>
      </c>
      <c r="AS197" s="11">
        <f>IF(('OddsRatio_working_3-way'!X197=0),IF(Q197&gt;0,-Q197^(1/3),(-Q197)^(1/3)),'OddsRatio_working_3-way'!AM197-'OddsRatio_working_3-way'!R197/3)</f>
        <v>-0.82132953164245648</v>
      </c>
      <c r="AT197" s="11">
        <f>IF(('OddsRatio_working_3-way'!X197=0),IF(Q197&gt;0,-Q197^(1/3),(-Q197)^(1/3)),'OddsRatio_working_3-way'!AN197-'OddsRatio_working_3-way'!R197/3)</f>
        <v>-0.24668332972460716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1.33</v>
      </c>
      <c r="B198" s="4">
        <f>IF('True_Odds_Calculator_3-way'!B199="","",'True_Odds_Calculator_3-way'!B199)</f>
        <v>4.41</v>
      </c>
      <c r="C198" s="4">
        <f>IF('True_Odds_Calculator_3-way'!C199="","",'True_Odds_Calculator_3-way'!C199)</f>
        <v>8.0500000000000007</v>
      </c>
      <c r="D198" s="9">
        <f t="shared" si="52"/>
        <v>0.70801069439877917</v>
      </c>
      <c r="E198" s="9">
        <f t="shared" si="53"/>
        <v>0.19005807039966244</v>
      </c>
      <c r="F198" s="9">
        <f t="shared" si="54"/>
        <v>0.10193123520155854</v>
      </c>
      <c r="G198" s="9">
        <f t="shared" si="55"/>
        <v>1.2497213454251781</v>
      </c>
      <c r="H198" s="9">
        <f t="shared" si="56"/>
        <v>1.4124080439903088</v>
      </c>
      <c r="I198" s="9">
        <f t="shared" si="57"/>
        <v>5.2615497878998569</v>
      </c>
      <c r="J198" s="9">
        <f t="shared" si="58"/>
        <v>9.8105354852475077</v>
      </c>
      <c r="K198" s="11">
        <f t="shared" si="59"/>
        <v>0.75187969924812026</v>
      </c>
      <c r="L198" s="11">
        <f t="shared" si="60"/>
        <v>0.22675736961451246</v>
      </c>
      <c r="M198" s="11">
        <f t="shared" si="61"/>
        <v>0.12422360248447203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-0.16802400220350611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0.22852585047780222</v>
      </c>
      <c r="Q198" s="11">
        <f>2*'OddsRatio_working_3-way'!K198*'OddsRatio_working_3-way'!L198*'OddsRatio_working_3-way'!M198</f>
        <v>4.2358823072808562E-2</v>
      </c>
      <c r="R198" s="11">
        <f t="shared" si="62"/>
        <v>0</v>
      </c>
      <c r="S198" s="11">
        <f t="shared" si="63"/>
        <v>-1.3600786047282574</v>
      </c>
      <c r="T198" s="11">
        <f t="shared" si="64"/>
        <v>-0.25209983405528397</v>
      </c>
      <c r="U198" s="11">
        <f>'OddsRatio_working_3-way'!S198-'OddsRatio_working_3-way'!R198^2/3</f>
        <v>-1.3600786047282574</v>
      </c>
      <c r="V198" s="11">
        <f>'OddsRatio_working_3-way'!S198*'OddsRatio_working_3-way'!R198/3-2*'OddsRatio_working_3-way'!R198^3/27-'OddsRatio_working_3-way'!T198</f>
        <v>0.25209983405528397</v>
      </c>
      <c r="W198" s="11">
        <f>'OddsRatio_working_3-way'!V198^2+4*'OddsRatio_working_3-way'!U198^3/27</f>
        <v>-0.30917044213237233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0.30525594525867716</v>
      </c>
      <c r="Y198" s="11">
        <f>IF('OddsRatio_working_3-way'!W198&gt;=0,IF('OddsRatio_working_3-way'!V198+SQRT('OddsRatio_working_3-way'!W198)&gt;0,0,PI()),ACOS('OddsRatio_working_3-way'!V198/(2*'OddsRatio_working_3-way'!X198)))</f>
        <v>1.1451254336156955</v>
      </c>
      <c r="Z198" s="11">
        <f>'OddsRatio_working_3-way'!X198^(1/3)*COS('OddsRatio_working_3-way'!Y198/3)</f>
        <v>0.62486067271258916</v>
      </c>
      <c r="AA198" s="11">
        <f>'OddsRatio_working_3-way'!X198^(1/3)*COS(('OddsRatio_working_3-way'!Y198+2*PI())/3)</f>
        <v>-0.52964337913904813</v>
      </c>
      <c r="AB198" s="11">
        <f>'OddsRatio_working_3-way'!X198^(1/3)*COS(('OddsRatio_working_3-way'!Y198+4*PI())/3)</f>
        <v>-9.5217293573540931E-2</v>
      </c>
      <c r="AC198" s="11">
        <f>'OddsRatio_working_3-way'!X198^(1/3)*SIN('OddsRatio_working_3-way'!Y198/3)</f>
        <v>0.25081601744424087</v>
      </c>
      <c r="AD198" s="11">
        <f>'OddsRatio_working_3-way'!X198^(1/3)*SIN(('OddsRatio_working_3-way'!Y198+2*PI())/3)</f>
        <v>0.41573720767281558</v>
      </c>
      <c r="AE198" s="11">
        <f>'OddsRatio_working_3-way'!X198^(1/3)*SIN(('OddsRatio_working_3-way'!Y198+4*PI())/3)</f>
        <v>-0.6665532251170565</v>
      </c>
      <c r="AF198" s="11">
        <f>-'OddsRatio_working_3-way'!U198/(3*'OddsRatio_working_3-way'!X198^(1/3))*COS(('OddsRatio_working_3-way'!Y198)/3)</f>
        <v>0.62486067271258894</v>
      </c>
      <c r="AG198" s="11">
        <f>-'OddsRatio_working_3-way'!U198/(3*'OddsRatio_working_3-way'!X198^(1/3))*COS(('OddsRatio_working_3-way'!Y198+2*PI())/3)</f>
        <v>-0.52964337913904791</v>
      </c>
      <c r="AH198" s="11">
        <f>-'OddsRatio_working_3-way'!U198/(3*'OddsRatio_working_3-way'!X198^(1/3))*COS(('OddsRatio_working_3-way'!Y198+4*PI())/3)</f>
        <v>-9.5217293573540904E-2</v>
      </c>
      <c r="AI198" s="11">
        <f>'OddsRatio_working_3-way'!U198/(3*'OddsRatio_working_3-way'!X198^(1/3))*SIN(('OddsRatio_working_3-way'!Y198)/3)</f>
        <v>-0.25081601744424081</v>
      </c>
      <c r="AJ198" s="11">
        <f>'OddsRatio_working_3-way'!U198/(3*'OddsRatio_working_3-way'!X198^(1/3))*SIN(('OddsRatio_working_3-way'!Y198+2*PI())/3)</f>
        <v>-0.41573720767281541</v>
      </c>
      <c r="AK198" s="11">
        <f>'OddsRatio_working_3-way'!U198/(3*'OddsRatio_working_3-way'!X198^(1/3))*SIN(('OddsRatio_working_3-way'!Y198+4*PI())/3)</f>
        <v>0.66655322511705628</v>
      </c>
      <c r="AL198" s="11">
        <f>'OddsRatio_working_3-way'!Z198+'OddsRatio_working_3-way'!AF198</f>
        <v>1.2497213454251781</v>
      </c>
      <c r="AM198" s="11">
        <f>'OddsRatio_working_3-way'!AA198+'OddsRatio_working_3-way'!AG198</f>
        <v>-1.059286758278096</v>
      </c>
      <c r="AN198" s="11">
        <f>'OddsRatio_working_3-way'!AB198+'OddsRatio_working_3-way'!AH198</f>
        <v>-0.19043458714708184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1.2497213454251781</v>
      </c>
      <c r="AS198" s="11">
        <f>IF(('OddsRatio_working_3-way'!X198=0),IF(Q198&gt;0,-Q198^(1/3),(-Q198)^(1/3)),'OddsRatio_working_3-way'!AM198-'OddsRatio_working_3-way'!R198/3)</f>
        <v>-1.059286758278096</v>
      </c>
      <c r="AT198" s="11">
        <f>IF(('OddsRatio_working_3-way'!X198=0),IF(Q198&gt;0,-Q198^(1/3),(-Q198)^(1/3)),'OddsRatio_working_3-way'!AN198-'OddsRatio_working_3-way'!R198/3)</f>
        <v>-0.19043458714708184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3.56</v>
      </c>
      <c r="C199" s="4">
        <f>IF('True_Odds_Calculator_3-way'!C200="","",'True_Odds_Calculator_3-way'!C200)</f>
        <v>2.73</v>
      </c>
      <c r="D199" s="9">
        <f t="shared" si="52"/>
        <v>0.37149337778423835</v>
      </c>
      <c r="E199" s="9">
        <f t="shared" si="53"/>
        <v>0.27221833710267263</v>
      </c>
      <c r="F199" s="9">
        <f t="shared" si="54"/>
        <v>0.35628828511308891</v>
      </c>
      <c r="G199" s="9">
        <f t="shared" si="55"/>
        <v>1.0443444592861613</v>
      </c>
      <c r="H199" s="9">
        <f t="shared" si="56"/>
        <v>2.6918380240435815</v>
      </c>
      <c r="I199" s="9">
        <f t="shared" si="57"/>
        <v>3.6735218157725718</v>
      </c>
      <c r="J199" s="9">
        <f t="shared" si="58"/>
        <v>2.8067159145650593</v>
      </c>
      <c r="K199" s="11">
        <f t="shared" si="59"/>
        <v>0.38167938931297707</v>
      </c>
      <c r="L199" s="11">
        <f t="shared" si="60"/>
        <v>0.2808988764044944</v>
      </c>
      <c r="M199" s="11">
        <f t="shared" si="61"/>
        <v>0.36630036630036628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-0.28176506570880011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0.23209914710043367</v>
      </c>
      <c r="Q199" s="11">
        <f>2*'OddsRatio_working_3-way'!K199*'OddsRatio_working_3-way'!L199*'OddsRatio_working_3-way'!M199</f>
        <v>7.8544550626204288E-2</v>
      </c>
      <c r="R199" s="11">
        <f t="shared" si="62"/>
        <v>0</v>
      </c>
      <c r="S199" s="11">
        <f t="shared" si="63"/>
        <v>-0.82373287304645704</v>
      </c>
      <c r="T199" s="11">
        <f t="shared" si="64"/>
        <v>-0.27875900949118682</v>
      </c>
      <c r="U199" s="11">
        <f>'OddsRatio_working_3-way'!S199-'OddsRatio_working_3-way'!R199^2/3</f>
        <v>-0.82373287304645704</v>
      </c>
      <c r="V199" s="11">
        <f>'OddsRatio_working_3-way'!S199*'OddsRatio_working_3-way'!R199/3-2*'OddsRatio_working_3-way'!R199^3/27-'OddsRatio_working_3-way'!T199</f>
        <v>0.27875900949118682</v>
      </c>
      <c r="W199" s="11">
        <f>'OddsRatio_working_3-way'!V199^2+4*'OddsRatio_working_3-way'!U199^3/27</f>
        <v>-5.0981971465657444E-3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0.14387910074006</v>
      </c>
      <c r="Y199" s="11">
        <f>IF('OddsRatio_working_3-way'!W199&gt;=0,IF('OddsRatio_working_3-way'!V199+SQRT('OddsRatio_working_3-way'!W199)&gt;0,0,PI()),ACOS('OddsRatio_working_3-way'!V199/(2*'OddsRatio_working_3-way'!X199)))</f>
        <v>0.2507501900831175</v>
      </c>
      <c r="Z199" s="11">
        <f>'OddsRatio_working_3-way'!X199^(1/3)*COS('OddsRatio_working_3-way'!Y199/3)</f>
        <v>0.52217222964308063</v>
      </c>
      <c r="AA199" s="11">
        <f>'OddsRatio_working_3-way'!X199^(1/3)*COS(('OddsRatio_working_3-way'!Y199+2*PI())/3)</f>
        <v>-0.29897199878634501</v>
      </c>
      <c r="AB199" s="11">
        <f>'OddsRatio_working_3-way'!X199^(1/3)*COS(('OddsRatio_working_3-way'!Y199+4*PI())/3)</f>
        <v>-0.22320023085673571</v>
      </c>
      <c r="AC199" s="11">
        <f>'OddsRatio_working_3-way'!X199^(1/3)*SIN('OddsRatio_working_3-way'!Y199/3)</f>
        <v>4.3746850611133974E-2</v>
      </c>
      <c r="AD199" s="11">
        <f>'OddsRatio_working_3-way'!X199^(1/3)*SIN(('OddsRatio_working_3-way'!Y199+2*PI())/3)</f>
        <v>0.4303409907161026</v>
      </c>
      <c r="AE199" s="11">
        <f>'OddsRatio_working_3-way'!X199^(1/3)*SIN(('OddsRatio_working_3-way'!Y199+4*PI())/3)</f>
        <v>-0.47408784132723636</v>
      </c>
      <c r="AF199" s="11">
        <f>-'OddsRatio_working_3-way'!U199/(3*'OddsRatio_working_3-way'!X199^(1/3))*COS(('OddsRatio_working_3-way'!Y199)/3)</f>
        <v>0.52217222964308074</v>
      </c>
      <c r="AG199" s="11">
        <f>-'OddsRatio_working_3-way'!U199/(3*'OddsRatio_working_3-way'!X199^(1/3))*COS(('OddsRatio_working_3-way'!Y199+2*PI())/3)</f>
        <v>-0.29897199878634506</v>
      </c>
      <c r="AH199" s="11">
        <f>-'OddsRatio_working_3-way'!U199/(3*'OddsRatio_working_3-way'!X199^(1/3))*COS(('OddsRatio_working_3-way'!Y199+4*PI())/3)</f>
        <v>-0.22320023085673577</v>
      </c>
      <c r="AI199" s="11">
        <f>'OddsRatio_working_3-way'!U199/(3*'OddsRatio_working_3-way'!X199^(1/3))*SIN(('OddsRatio_working_3-way'!Y199)/3)</f>
        <v>-4.3746850611133981E-2</v>
      </c>
      <c r="AJ199" s="11">
        <f>'OddsRatio_working_3-way'!U199/(3*'OddsRatio_working_3-way'!X199^(1/3))*SIN(('OddsRatio_working_3-way'!Y199+2*PI())/3)</f>
        <v>-0.43034099071610271</v>
      </c>
      <c r="AK199" s="11">
        <f>'OddsRatio_working_3-way'!U199/(3*'OddsRatio_working_3-way'!X199^(1/3))*SIN(('OddsRatio_working_3-way'!Y199+4*PI())/3)</f>
        <v>0.47408784132723647</v>
      </c>
      <c r="AL199" s="11">
        <f>'OddsRatio_working_3-way'!Z199+'OddsRatio_working_3-way'!AF199</f>
        <v>1.0443444592861613</v>
      </c>
      <c r="AM199" s="11">
        <f>'OddsRatio_working_3-way'!AA199+'OddsRatio_working_3-way'!AG199</f>
        <v>-0.59794399757269012</v>
      </c>
      <c r="AN199" s="11">
        <f>'OddsRatio_working_3-way'!AB199+'OddsRatio_working_3-way'!AH199</f>
        <v>-0.44640046171347147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1.0443444592861613</v>
      </c>
      <c r="AS199" s="11">
        <f>IF(('OddsRatio_working_3-way'!X199=0),IF(Q199&gt;0,-Q199^(1/3),(-Q199)^(1/3)),'OddsRatio_working_3-way'!AM199-'OddsRatio_working_3-way'!R199/3)</f>
        <v>-0.59794399757269012</v>
      </c>
      <c r="AT199" s="11">
        <f>IF(('OddsRatio_working_3-way'!X199=0),IF(Q199&gt;0,-Q199^(1/3),(-Q199)^(1/3)),'OddsRatio_working_3-way'!AN199-'OddsRatio_working_3-way'!R199/3)</f>
        <v>-0.44640046171347147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2.04</v>
      </c>
      <c r="B200" s="4">
        <f>IF('True_Odds_Calculator_3-way'!B201="","",'True_Odds_Calculator_3-way'!B201)</f>
        <v>3.7</v>
      </c>
      <c r="C200" s="4">
        <f>IF('True_Odds_Calculator_3-way'!C201="","",'True_Odds_Calculator_3-way'!C201)</f>
        <v>3.58</v>
      </c>
      <c r="D200" s="9">
        <f t="shared" si="52"/>
        <v>0.47473388822533252</v>
      </c>
      <c r="E200" s="9">
        <f t="shared" si="53"/>
        <v>0.25823132158943729</v>
      </c>
      <c r="F200" s="9">
        <f t="shared" si="54"/>
        <v>0.26703479018523019</v>
      </c>
      <c r="G200" s="9">
        <f t="shared" si="55"/>
        <v>1.0638877517300278</v>
      </c>
      <c r="H200" s="9">
        <f t="shared" si="56"/>
        <v>2.106443261799229</v>
      </c>
      <c r="I200" s="9">
        <f t="shared" si="57"/>
        <v>3.8724969296710756</v>
      </c>
      <c r="J200" s="9">
        <f t="shared" si="58"/>
        <v>3.744830399463472</v>
      </c>
      <c r="K200" s="11">
        <f t="shared" si="59"/>
        <v>0.49019607843137253</v>
      </c>
      <c r="L200" s="11">
        <f t="shared" si="60"/>
        <v>0.27027027027027023</v>
      </c>
      <c r="M200" s="11">
        <f t="shared" si="61"/>
        <v>0.27932960893854747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-0.26810313435354505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0.23388488718754902</v>
      </c>
      <c r="Q200" s="11">
        <f>2*'OddsRatio_working_3-way'!K200*'OddsRatio_working_3-way'!L200*'OddsRatio_working_3-way'!M200</f>
        <v>7.4014204806186382E-2</v>
      </c>
      <c r="R200" s="11">
        <f t="shared" si="62"/>
        <v>0</v>
      </c>
      <c r="S200" s="11">
        <f t="shared" si="63"/>
        <v>-0.87236908942335323</v>
      </c>
      <c r="T200" s="11">
        <f t="shared" si="64"/>
        <v>-0.27606616753903579</v>
      </c>
      <c r="U200" s="11">
        <f>'OddsRatio_working_3-way'!S200-'OddsRatio_working_3-way'!R200^2/3</f>
        <v>-0.87236908942335323</v>
      </c>
      <c r="V200" s="11">
        <f>'OddsRatio_working_3-way'!S200*'OddsRatio_working_3-way'!R200/3-2*'OddsRatio_working_3-way'!R200^3/27-'OddsRatio_working_3-way'!T200</f>
        <v>0.27606616753903579</v>
      </c>
      <c r="W200" s="11">
        <f>'OddsRatio_working_3-way'!V200^2+4*'OddsRatio_working_3-way'!U200^3/27</f>
        <v>-2.2142604991624487E-2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0.15680811032223066</v>
      </c>
      <c r="Y200" s="11">
        <f>IF('OddsRatio_working_3-way'!W200&gt;=0,IF('OddsRatio_working_3-way'!V200+SQRT('OddsRatio_working_3-way'!W200)&gt;0,0,PI()),ACOS('OddsRatio_working_3-way'!V200/(2*'OddsRatio_working_3-way'!X200)))</f>
        <v>0.49437063613864773</v>
      </c>
      <c r="Z200" s="11">
        <f>'OddsRatio_working_3-way'!X200^(1/3)*COS('OddsRatio_working_3-way'!Y200/3)</f>
        <v>0.53194387586501402</v>
      </c>
      <c r="AA200" s="11">
        <f>'OddsRatio_working_3-way'!X200^(1/3)*COS(('OddsRatio_working_3-way'!Y200+2*PI())/3)</f>
        <v>-0.34258170919647984</v>
      </c>
      <c r="AB200" s="11">
        <f>'OddsRatio_working_3-way'!X200^(1/3)*COS(('OddsRatio_working_3-way'!Y200+4*PI())/3)</f>
        <v>-0.18936216666853431</v>
      </c>
      <c r="AC200" s="11">
        <f>'OddsRatio_working_3-way'!X200^(1/3)*SIN('OddsRatio_working_3-way'!Y200/3)</f>
        <v>8.8461344123620722E-2</v>
      </c>
      <c r="AD200" s="11">
        <f>'OddsRatio_working_3-way'!X200^(1/3)*SIN(('OddsRatio_working_3-way'!Y200+2*PI())/3)</f>
        <v>0.41644623782484774</v>
      </c>
      <c r="AE200" s="11">
        <f>'OddsRatio_working_3-way'!X200^(1/3)*SIN(('OddsRatio_working_3-way'!Y200+4*PI())/3)</f>
        <v>-0.50490758194846841</v>
      </c>
      <c r="AF200" s="11">
        <f>-'OddsRatio_working_3-way'!U200/(3*'OddsRatio_working_3-way'!X200^(1/3))*COS(('OddsRatio_working_3-way'!Y200)/3)</f>
        <v>0.5319438758650139</v>
      </c>
      <c r="AG200" s="11">
        <f>-'OddsRatio_working_3-way'!U200/(3*'OddsRatio_working_3-way'!X200^(1/3))*COS(('OddsRatio_working_3-way'!Y200+2*PI())/3)</f>
        <v>-0.34258170919647979</v>
      </c>
      <c r="AH200" s="11">
        <f>-'OddsRatio_working_3-way'!U200/(3*'OddsRatio_working_3-way'!X200^(1/3))*COS(('OddsRatio_working_3-way'!Y200+4*PI())/3)</f>
        <v>-0.18936216666853428</v>
      </c>
      <c r="AI200" s="11">
        <f>'OddsRatio_working_3-way'!U200/(3*'OddsRatio_working_3-way'!X200^(1/3))*SIN(('OddsRatio_working_3-way'!Y200)/3)</f>
        <v>-8.8461344123620708E-2</v>
      </c>
      <c r="AJ200" s="11">
        <f>'OddsRatio_working_3-way'!U200/(3*'OddsRatio_working_3-way'!X200^(1/3))*SIN(('OddsRatio_working_3-way'!Y200+2*PI())/3)</f>
        <v>-0.41644623782484763</v>
      </c>
      <c r="AK200" s="11">
        <f>'OddsRatio_working_3-way'!U200/(3*'OddsRatio_working_3-way'!X200^(1/3))*SIN(('OddsRatio_working_3-way'!Y200+4*PI())/3)</f>
        <v>0.5049075819484683</v>
      </c>
      <c r="AL200" s="11">
        <f>'OddsRatio_working_3-way'!Z200+'OddsRatio_working_3-way'!AF200</f>
        <v>1.0638877517300278</v>
      </c>
      <c r="AM200" s="11">
        <f>'OddsRatio_working_3-way'!AA200+'OddsRatio_working_3-way'!AG200</f>
        <v>-0.68516341839295958</v>
      </c>
      <c r="AN200" s="11">
        <f>'OddsRatio_working_3-way'!AB200+'OddsRatio_working_3-way'!AH200</f>
        <v>-0.37872433333706856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1.0638877517300278</v>
      </c>
      <c r="AS200" s="11">
        <f>IF(('OddsRatio_working_3-way'!X200=0),IF(Q200&gt;0,-Q200^(1/3),(-Q200)^(1/3)),'OddsRatio_working_3-way'!AM200-'OddsRatio_working_3-way'!R200/3)</f>
        <v>-0.68516341839295958</v>
      </c>
      <c r="AT200" s="11">
        <f>IF(('OddsRatio_working_3-way'!X200=0),IF(Q200&gt;0,-Q200^(1/3),(-Q200)^(1/3)),'OddsRatio_working_3-way'!AN200-'OddsRatio_working_3-way'!R200/3)</f>
        <v>-0.37872433333706856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2.38</v>
      </c>
      <c r="B201" s="4">
        <f>IF('True_Odds_Calculator_3-way'!B202="","",'True_Odds_Calculator_3-way'!B202)</f>
        <v>3.78</v>
      </c>
      <c r="C201" s="4">
        <f>IF('True_Odds_Calculator_3-way'!C202="","",'True_Odds_Calculator_3-way'!C202)</f>
        <v>2.82</v>
      </c>
      <c r="D201" s="9">
        <f t="shared" si="52"/>
        <v>0.40574671751570318</v>
      </c>
      <c r="E201" s="9">
        <f t="shared" si="53"/>
        <v>0.25313831998014696</v>
      </c>
      <c r="F201" s="9">
        <f t="shared" si="54"/>
        <v>0.34111496250414997</v>
      </c>
      <c r="G201" s="9">
        <f t="shared" si="55"/>
        <v>1.0612983471003163</v>
      </c>
      <c r="H201" s="9">
        <f t="shared" si="56"/>
        <v>2.4645917189984368</v>
      </c>
      <c r="I201" s="9">
        <f t="shared" si="57"/>
        <v>3.9504094049388794</v>
      </c>
      <c r="J201" s="9">
        <f t="shared" si="58"/>
        <v>2.9315629917225752</v>
      </c>
      <c r="K201" s="11">
        <f t="shared" si="59"/>
        <v>0.42016806722689076</v>
      </c>
      <c r="L201" s="11">
        <f t="shared" si="60"/>
        <v>0.26455026455026459</v>
      </c>
      <c r="M201" s="11">
        <f t="shared" si="61"/>
        <v>0.3546099290780142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-0.27521836157630908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0.2357128824737145</v>
      </c>
      <c r="Q201" s="11">
        <f>2*'OddsRatio_working_3-way'!K201*'OddsRatio_working_3-way'!L201*'OddsRatio_working_3-way'!M201</f>
        <v>7.8833739957764049E-2</v>
      </c>
      <c r="R201" s="11">
        <f t="shared" si="62"/>
        <v>0</v>
      </c>
      <c r="S201" s="11">
        <f t="shared" si="63"/>
        <v>-0.85645769099006497</v>
      </c>
      <c r="T201" s="11">
        <f t="shared" si="64"/>
        <v>-0.28644069932778093</v>
      </c>
      <c r="U201" s="11">
        <f>'OddsRatio_working_3-way'!S201-'OddsRatio_working_3-way'!R201^2/3</f>
        <v>-0.85645769099006497</v>
      </c>
      <c r="V201" s="11">
        <f>'OddsRatio_working_3-way'!S201*'OddsRatio_working_3-way'!R201/3-2*'OddsRatio_working_3-way'!R201^3/27-'OddsRatio_working_3-way'!T201</f>
        <v>0.28644069932778093</v>
      </c>
      <c r="W201" s="11">
        <f>'OddsRatio_working_3-way'!V201^2+4*'OddsRatio_working_3-way'!U201^3/27</f>
        <v>-1.1022637478105585E-2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0.15253762790660358</v>
      </c>
      <c r="Y201" s="11">
        <f>IF('OddsRatio_working_3-way'!W201&gt;=0,IF('OddsRatio_working_3-way'!V201+SQRT('OddsRatio_working_3-way'!W201)&gt;0,0,PI()),ACOS('OddsRatio_working_3-way'!V201/(2*'OddsRatio_working_3-way'!X201)))</f>
        <v>0.35132320988481003</v>
      </c>
      <c r="Z201" s="11">
        <f>'OddsRatio_working_3-way'!X201^(1/3)*COS('OddsRatio_working_3-way'!Y201/3)</f>
        <v>0.53064917355015806</v>
      </c>
      <c r="AA201" s="11">
        <f>'OddsRatio_working_3-way'!X201^(1/3)*COS(('OddsRatio_working_3-way'!Y201+2*PI())/3)</f>
        <v>-0.3193894894885474</v>
      </c>
      <c r="AB201" s="11">
        <f>'OddsRatio_working_3-way'!X201^(1/3)*COS(('OddsRatio_working_3-way'!Y201+4*PI())/3)</f>
        <v>-0.21125968406161083</v>
      </c>
      <c r="AC201" s="11">
        <f>'OddsRatio_working_3-way'!X201^(1/3)*SIN('OddsRatio_working_3-way'!Y201/3)</f>
        <v>6.2428772270663742E-2</v>
      </c>
      <c r="AD201" s="11">
        <f>'OddsRatio_working_3-way'!X201^(1/3)*SIN(('OddsRatio_working_3-way'!Y201+2*PI())/3)</f>
        <v>0.42834127865632249</v>
      </c>
      <c r="AE201" s="11">
        <f>'OddsRatio_working_3-way'!X201^(1/3)*SIN(('OddsRatio_working_3-way'!Y201+4*PI())/3)</f>
        <v>-0.49077005092698617</v>
      </c>
      <c r="AF201" s="11">
        <f>-'OddsRatio_working_3-way'!U201/(3*'OddsRatio_working_3-way'!X201^(1/3))*COS(('OddsRatio_working_3-way'!Y201)/3)</f>
        <v>0.53064917355015817</v>
      </c>
      <c r="AG201" s="11">
        <f>-'OddsRatio_working_3-way'!U201/(3*'OddsRatio_working_3-way'!X201^(1/3))*COS(('OddsRatio_working_3-way'!Y201+2*PI())/3)</f>
        <v>-0.31938948948854751</v>
      </c>
      <c r="AH201" s="11">
        <f>-'OddsRatio_working_3-way'!U201/(3*'OddsRatio_working_3-way'!X201^(1/3))*COS(('OddsRatio_working_3-way'!Y201+4*PI())/3)</f>
        <v>-0.21125968406161089</v>
      </c>
      <c r="AI201" s="11">
        <f>'OddsRatio_working_3-way'!U201/(3*'OddsRatio_working_3-way'!X201^(1/3))*SIN(('OddsRatio_working_3-way'!Y201)/3)</f>
        <v>-6.2428772270663756E-2</v>
      </c>
      <c r="AJ201" s="11">
        <f>'OddsRatio_working_3-way'!U201/(3*'OddsRatio_working_3-way'!X201^(1/3))*SIN(('OddsRatio_working_3-way'!Y201+2*PI())/3)</f>
        <v>-0.4283412786563226</v>
      </c>
      <c r="AK201" s="11">
        <f>'OddsRatio_working_3-way'!U201/(3*'OddsRatio_working_3-way'!X201^(1/3))*SIN(('OddsRatio_working_3-way'!Y201+4*PI())/3)</f>
        <v>0.49077005092698628</v>
      </c>
      <c r="AL201" s="11">
        <f>'OddsRatio_working_3-way'!Z201+'OddsRatio_working_3-way'!AF201</f>
        <v>1.0612983471003163</v>
      </c>
      <c r="AM201" s="11">
        <f>'OddsRatio_working_3-way'!AA201+'OddsRatio_working_3-way'!AG201</f>
        <v>-0.6387789789770949</v>
      </c>
      <c r="AN201" s="11">
        <f>'OddsRatio_working_3-way'!AB201+'OddsRatio_working_3-way'!AH201</f>
        <v>-0.42251936812322172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1.0612983471003163</v>
      </c>
      <c r="AS201" s="11">
        <f>IF(('OddsRatio_working_3-way'!X201=0),IF(Q201&gt;0,-Q201^(1/3),(-Q201)^(1/3)),'OddsRatio_working_3-way'!AM201-'OddsRatio_working_3-way'!R201/3)</f>
        <v>-0.6387789789770949</v>
      </c>
      <c r="AT201" s="11">
        <f>IF(('OddsRatio_working_3-way'!X201=0),IF(Q201&gt;0,-Q201^(1/3),(-Q201)^(1/3)),'OddsRatio_working_3-way'!AN201-'OddsRatio_working_3-way'!R201/3)</f>
        <v>-0.42251936812322172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3.57</v>
      </c>
      <c r="B202" s="4">
        <f>IF('True_Odds_Calculator_3-way'!B203="","",'True_Odds_Calculator_3-way'!B203)</f>
        <v>4.0199999999999996</v>
      </c>
      <c r="C202" s="4">
        <f>IF('True_Odds_Calculator_3-way'!C203="","",'True_Odds_Calculator_3-way'!C203)</f>
        <v>1.95</v>
      </c>
      <c r="D202" s="9">
        <f t="shared" si="52"/>
        <v>0.26701403489176495</v>
      </c>
      <c r="E202" s="9">
        <f t="shared" si="53"/>
        <v>0.23664243468964502</v>
      </c>
      <c r="F202" s="9">
        <f t="shared" si="54"/>
        <v>0.49634353041858986</v>
      </c>
      <c r="G202" s="9">
        <f t="shared" si="55"/>
        <v>1.0681406572891647</v>
      </c>
      <c r="H202" s="9">
        <f t="shared" si="56"/>
        <v>3.7451214892331537</v>
      </c>
      <c r="I202" s="9">
        <f t="shared" si="57"/>
        <v>4.2257847850132766</v>
      </c>
      <c r="J202" s="9">
        <f t="shared" si="58"/>
        <v>2.0147336244247063</v>
      </c>
      <c r="K202" s="11">
        <f t="shared" si="59"/>
        <v>0.28011204481792717</v>
      </c>
      <c r="L202" s="11">
        <f t="shared" si="60"/>
        <v>0.24875621890547267</v>
      </c>
      <c r="M202" s="11">
        <f t="shared" si="61"/>
        <v>0.51282051282051289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-0.26347219586903503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0.23369470252701161</v>
      </c>
      <c r="Q202" s="11">
        <f>2*'OddsRatio_working_3-way'!K202*'OddsRatio_working_3-way'!L202*'OddsRatio_working_3-way'!M202</f>
        <v>7.1466269885936268E-2</v>
      </c>
      <c r="R202" s="11">
        <f t="shared" si="62"/>
        <v>0</v>
      </c>
      <c r="S202" s="11">
        <f t="shared" si="63"/>
        <v>-0.88698050948486029</v>
      </c>
      <c r="T202" s="11">
        <f t="shared" si="64"/>
        <v>-0.27124786222778602</v>
      </c>
      <c r="U202" s="11">
        <f>'OddsRatio_working_3-way'!S202-'OddsRatio_working_3-way'!R202^2/3</f>
        <v>-0.88698050948486029</v>
      </c>
      <c r="V202" s="11">
        <f>'OddsRatio_working_3-way'!S202*'OddsRatio_working_3-way'!R202/3-2*'OddsRatio_working_3-way'!R202^3/27-'OddsRatio_working_3-way'!T202</f>
        <v>0.27124786222778602</v>
      </c>
      <c r="W202" s="11">
        <f>'OddsRatio_working_3-way'!V202^2+4*'OddsRatio_working_3-way'!U202^3/27</f>
        <v>-2.9805056557083556E-2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0.1607641590344592</v>
      </c>
      <c r="Y202" s="11">
        <f>IF('OddsRatio_working_3-way'!W202&gt;=0,IF('OddsRatio_working_3-way'!V202+SQRT('OddsRatio_working_3-way'!W202)&gt;0,0,PI()),ACOS('OddsRatio_working_3-way'!V202/(2*'OddsRatio_working_3-way'!X202)))</f>
        <v>0.56680566346316907</v>
      </c>
      <c r="Z202" s="11">
        <f>'OddsRatio_working_3-way'!X202^(1/3)*COS('OddsRatio_working_3-way'!Y202/3)</f>
        <v>0.53407032864458237</v>
      </c>
      <c r="AA202" s="11">
        <f>'OddsRatio_working_3-way'!X202^(1/3)*COS(('OddsRatio_working_3-way'!Y202+2*PI())/3)</f>
        <v>-0.35547605089245132</v>
      </c>
      <c r="AB202" s="11">
        <f>'OddsRatio_working_3-way'!X202^(1/3)*COS(('OddsRatio_working_3-way'!Y202+4*PI())/3)</f>
        <v>-0.17859427775213124</v>
      </c>
      <c r="AC202" s="11">
        <f>'OddsRatio_working_3-way'!X202^(1/3)*SIN('OddsRatio_working_3-way'!Y202/3)</f>
        <v>0.10212273933730225</v>
      </c>
      <c r="AD202" s="11">
        <f>'OddsRatio_working_3-way'!X202^(1/3)*SIN(('OddsRatio_working_3-way'!Y202+2*PI())/3)</f>
        <v>0.41145710234506122</v>
      </c>
      <c r="AE202" s="11">
        <f>'OddsRatio_working_3-way'!X202^(1/3)*SIN(('OddsRatio_working_3-way'!Y202+4*PI())/3)</f>
        <v>-0.51357984168236337</v>
      </c>
      <c r="AF202" s="11">
        <f>-'OddsRatio_working_3-way'!U202/(3*'OddsRatio_working_3-way'!X202^(1/3))*COS(('OddsRatio_working_3-way'!Y202)/3)</f>
        <v>0.53407032864458237</v>
      </c>
      <c r="AG202" s="11">
        <f>-'OddsRatio_working_3-way'!U202/(3*'OddsRatio_working_3-way'!X202^(1/3))*COS(('OddsRatio_working_3-way'!Y202+2*PI())/3)</f>
        <v>-0.35547605089245121</v>
      </c>
      <c r="AH202" s="11">
        <f>-'OddsRatio_working_3-way'!U202/(3*'OddsRatio_working_3-way'!X202^(1/3))*COS(('OddsRatio_working_3-way'!Y202+4*PI())/3)</f>
        <v>-0.17859427775213121</v>
      </c>
      <c r="AI202" s="11">
        <f>'OddsRatio_working_3-way'!U202/(3*'OddsRatio_working_3-way'!X202^(1/3))*SIN(('OddsRatio_working_3-way'!Y202)/3)</f>
        <v>-0.10212273933730222</v>
      </c>
      <c r="AJ202" s="11">
        <f>'OddsRatio_working_3-way'!U202/(3*'OddsRatio_working_3-way'!X202^(1/3))*SIN(('OddsRatio_working_3-way'!Y202+2*PI())/3)</f>
        <v>-0.41145710234506117</v>
      </c>
      <c r="AK202" s="11">
        <f>'OddsRatio_working_3-way'!U202/(3*'OddsRatio_working_3-way'!X202^(1/3))*SIN(('OddsRatio_working_3-way'!Y202+4*PI())/3)</f>
        <v>0.51357984168236326</v>
      </c>
      <c r="AL202" s="11">
        <f>'OddsRatio_working_3-way'!Z202+'OddsRatio_working_3-way'!AF202</f>
        <v>1.0681406572891647</v>
      </c>
      <c r="AM202" s="11">
        <f>'OddsRatio_working_3-way'!AA202+'OddsRatio_working_3-way'!AG202</f>
        <v>-0.71095210178490253</v>
      </c>
      <c r="AN202" s="11">
        <f>'OddsRatio_working_3-way'!AB202+'OddsRatio_working_3-way'!AH202</f>
        <v>-0.35718855550426243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1.0681406572891647</v>
      </c>
      <c r="AS202" s="11">
        <f>IF(('OddsRatio_working_3-way'!X202=0),IF(Q202&gt;0,-Q202^(1/3),(-Q202)^(1/3)),'OddsRatio_working_3-way'!AM202-'OddsRatio_working_3-way'!R202/3)</f>
        <v>-0.71095210178490253</v>
      </c>
      <c r="AT202" s="11">
        <f>IF(('OddsRatio_working_3-way'!X202=0),IF(Q202&gt;0,-Q202^(1/3),(-Q202)^(1/3)),'OddsRatio_working_3-way'!AN202-'OddsRatio_working_3-way'!R202/3)</f>
        <v>-0.35718855550426243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2.12</v>
      </c>
      <c r="D203" s="9">
        <f t="shared" si="52"/>
        <v>0.26734480566944296</v>
      </c>
      <c r="E203" s="9">
        <f t="shared" si="53"/>
        <v>0.27596519588820811</v>
      </c>
      <c r="F203" s="9">
        <f t="shared" si="54"/>
        <v>0.45668999844234898</v>
      </c>
      <c r="G203" s="9">
        <f t="shared" si="55"/>
        <v>1.0622045968403473</v>
      </c>
      <c r="H203" s="9">
        <f t="shared" si="56"/>
        <v>3.7404878598480966</v>
      </c>
      <c r="I203" s="9">
        <f t="shared" si="57"/>
        <v>3.6236453541956579</v>
      </c>
      <c r="J203" s="9">
        <f t="shared" si="58"/>
        <v>2.189669148461189</v>
      </c>
      <c r="K203" s="11">
        <f t="shared" si="59"/>
        <v>0.27932960893854747</v>
      </c>
      <c r="L203" s="11">
        <f t="shared" si="60"/>
        <v>0.28818443804034583</v>
      </c>
      <c r="M203" s="11">
        <f t="shared" si="61"/>
        <v>0.47169811320754712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-0.27101062609868987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0.23428085573797486</v>
      </c>
      <c r="Q203" s="11">
        <f>2*'OddsRatio_working_3-way'!K203*'OddsRatio_working_3-way'!L203*'OddsRatio_working_3-way'!M203</f>
        <v>7.594193054715552E-2</v>
      </c>
      <c r="R203" s="11">
        <f t="shared" si="62"/>
        <v>0</v>
      </c>
      <c r="S203" s="11">
        <f t="shared" si="63"/>
        <v>-0.86447110620917245</v>
      </c>
      <c r="T203" s="11">
        <f t="shared" si="64"/>
        <v>-0.28021753847947234</v>
      </c>
      <c r="U203" s="11">
        <f>'OddsRatio_working_3-way'!S203-'OddsRatio_working_3-way'!R203^2/3</f>
        <v>-0.86447110620917245</v>
      </c>
      <c r="V203" s="11">
        <f>'OddsRatio_working_3-way'!S203*'OddsRatio_working_3-way'!R203/3-2*'OddsRatio_working_3-way'!R203^3/27-'OddsRatio_working_3-way'!T203</f>
        <v>0.28021753847947234</v>
      </c>
      <c r="W203" s="11">
        <f>'OddsRatio_working_3-way'!V203^2+4*'OddsRatio_working_3-way'!U203^3/27</f>
        <v>-1.7186006103017029E-2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0.1546834468960008</v>
      </c>
      <c r="Y203" s="11">
        <f>IF('OddsRatio_working_3-way'!W203&gt;=0,IF('OddsRatio_working_3-way'!V203+SQRT('OddsRatio_working_3-way'!W203)&gt;0,0,PI()),ACOS('OddsRatio_working_3-way'!V203/(2*'OddsRatio_working_3-way'!X203)))</f>
        <v>0.43758564864510974</v>
      </c>
      <c r="Z203" s="11">
        <f>'OddsRatio_working_3-way'!X203^(1/3)*COS('OddsRatio_working_3-way'!Y203/3)</f>
        <v>0.53110229842017376</v>
      </c>
      <c r="AA203" s="11">
        <f>'OddsRatio_working_3-way'!X203^(1/3)*COS(('OddsRatio_working_3-way'!Y203+2*PI())/3)</f>
        <v>-0.33311991427131638</v>
      </c>
      <c r="AB203" s="11">
        <f>'OddsRatio_working_3-way'!X203^(1/3)*COS(('OddsRatio_working_3-way'!Y203+4*PI())/3)</f>
        <v>-0.19798238414885724</v>
      </c>
      <c r="AC203" s="11">
        <f>'OddsRatio_working_3-way'!X203^(1/3)*SIN('OddsRatio_working_3-way'!Y203/3)</f>
        <v>7.8021689393822966E-2</v>
      </c>
      <c r="AD203" s="11">
        <f>'OddsRatio_working_3-way'!X203^(1/3)*SIN(('OddsRatio_working_3-way'!Y203+2*PI())/3)</f>
        <v>0.42093723774326297</v>
      </c>
      <c r="AE203" s="11">
        <f>'OddsRatio_working_3-way'!X203^(1/3)*SIN(('OddsRatio_working_3-way'!Y203+4*PI())/3)</f>
        <v>-0.49895892713708589</v>
      </c>
      <c r="AF203" s="11">
        <f>-'OddsRatio_working_3-way'!U203/(3*'OddsRatio_working_3-way'!X203^(1/3))*COS(('OddsRatio_working_3-way'!Y203)/3)</f>
        <v>0.53110229842017365</v>
      </c>
      <c r="AG203" s="11">
        <f>-'OddsRatio_working_3-way'!U203/(3*'OddsRatio_working_3-way'!X203^(1/3))*COS(('OddsRatio_working_3-way'!Y203+2*PI())/3)</f>
        <v>-0.33311991427131632</v>
      </c>
      <c r="AH203" s="11">
        <f>-'OddsRatio_working_3-way'!U203/(3*'OddsRatio_working_3-way'!X203^(1/3))*COS(('OddsRatio_working_3-way'!Y203+4*PI())/3)</f>
        <v>-0.19798238414885722</v>
      </c>
      <c r="AI203" s="11">
        <f>'OddsRatio_working_3-way'!U203/(3*'OddsRatio_working_3-way'!X203^(1/3))*SIN(('OddsRatio_working_3-way'!Y203)/3)</f>
        <v>-7.8021689393822938E-2</v>
      </c>
      <c r="AJ203" s="11">
        <f>'OddsRatio_working_3-way'!U203/(3*'OddsRatio_working_3-way'!X203^(1/3))*SIN(('OddsRatio_working_3-way'!Y203+2*PI())/3)</f>
        <v>-0.42093723774326292</v>
      </c>
      <c r="AK203" s="11">
        <f>'OddsRatio_working_3-way'!U203/(3*'OddsRatio_working_3-way'!X203^(1/3))*SIN(('OddsRatio_working_3-way'!Y203+4*PI())/3)</f>
        <v>0.49895892713708578</v>
      </c>
      <c r="AL203" s="11">
        <f>'OddsRatio_working_3-way'!Z203+'OddsRatio_working_3-way'!AF203</f>
        <v>1.0622045968403473</v>
      </c>
      <c r="AM203" s="11">
        <f>'OddsRatio_working_3-way'!AA203+'OddsRatio_working_3-way'!AG203</f>
        <v>-0.66623982854263275</v>
      </c>
      <c r="AN203" s="11">
        <f>'OddsRatio_working_3-way'!AB203+'OddsRatio_working_3-way'!AH203</f>
        <v>-0.39596476829771443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1.0622045968403473</v>
      </c>
      <c r="AS203" s="11">
        <f>IF(('OddsRatio_working_3-way'!X203=0),IF(Q203&gt;0,-Q203^(1/3),(-Q203)^(1/3)),'OddsRatio_working_3-way'!AM203-'OddsRatio_working_3-way'!R203/3)</f>
        <v>-0.66623982854263275</v>
      </c>
      <c r="AT203" s="11">
        <f>IF(('OddsRatio_working_3-way'!X203=0),IF(Q203&gt;0,-Q203^(1/3),(-Q203)^(1/3)),'OddsRatio_working_3-way'!AN203-'OddsRatio_working_3-way'!R203/3)</f>
        <v>-0.39596476829771443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1.85</v>
      </c>
      <c r="B204" s="4">
        <f>IF('True_Odds_Calculator_3-way'!B205="","",'True_Odds_Calculator_3-way'!B205)</f>
        <v>3.91</v>
      </c>
      <c r="C204" s="4">
        <f>IF('True_Odds_Calculator_3-way'!C205="","",'True_Odds_Calculator_3-way'!C205)</f>
        <v>4.3099999999999996</v>
      </c>
      <c r="D204" s="9">
        <f t="shared" si="52"/>
        <v>0.52904875133236284</v>
      </c>
      <c r="E204" s="9">
        <f t="shared" si="53"/>
        <v>0.2470615464089792</v>
      </c>
      <c r="F204" s="9">
        <f t="shared" si="54"/>
        <v>0.22388970225865781</v>
      </c>
      <c r="G204" s="9">
        <f t="shared" si="55"/>
        <v>1.0472764393731371</v>
      </c>
      <c r="H204" s="9">
        <f t="shared" si="56"/>
        <v>1.8901849734671667</v>
      </c>
      <c r="I204" s="9">
        <f t="shared" si="57"/>
        <v>4.0475744385758281</v>
      </c>
      <c r="J204" s="9">
        <f t="shared" si="58"/>
        <v>4.4664850143250838</v>
      </c>
      <c r="K204" s="11">
        <f t="shared" si="59"/>
        <v>0.54054054054054046</v>
      </c>
      <c r="L204" s="11">
        <f t="shared" si="60"/>
        <v>0.25575447570332482</v>
      </c>
      <c r="M204" s="11">
        <f t="shared" si="61"/>
        <v>0.23201856148491881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-0.26261174924546249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0.22677420746504123</v>
      </c>
      <c r="Q204" s="11">
        <f>2*'OddsRatio_working_3-way'!K204*'OddsRatio_working_3-way'!L204*'OddsRatio_working_3-way'!M204</f>
        <v>6.4151119509205448E-2</v>
      </c>
      <c r="R204" s="11">
        <f t="shared" si="62"/>
        <v>0</v>
      </c>
      <c r="S204" s="11">
        <f t="shared" si="63"/>
        <v>-0.86353412639232674</v>
      </c>
      <c r="T204" s="11">
        <f t="shared" si="64"/>
        <v>-0.24428122387335979</v>
      </c>
      <c r="U204" s="11">
        <f>'OddsRatio_working_3-way'!S204-'OddsRatio_working_3-way'!R204^2/3</f>
        <v>-0.86353412639232674</v>
      </c>
      <c r="V204" s="11">
        <f>'OddsRatio_working_3-way'!S204*'OddsRatio_working_3-way'!R204/3-2*'OddsRatio_working_3-way'!R204^3/27-'OddsRatio_working_3-way'!T204</f>
        <v>0.24428122387335979</v>
      </c>
      <c r="W204" s="11">
        <f>'OddsRatio_working_3-way'!V204^2+4*'OddsRatio_working_3-way'!U204^3/27</f>
        <v>-3.5723689308570304E-2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0.15443202845073689</v>
      </c>
      <c r="Y204" s="11">
        <f>IF('OddsRatio_working_3-way'!W204&gt;=0,IF('OddsRatio_working_3-way'!V204+SQRT('OddsRatio_working_3-way'!W204)&gt;0,0,PI()),ACOS('OddsRatio_working_3-way'!V204/(2*'OddsRatio_working_3-way'!X204)))</f>
        <v>0.65851461174799064</v>
      </c>
      <c r="Z204" s="11">
        <f>'OddsRatio_working_3-way'!X204^(1/3)*COS('OddsRatio_working_3-way'!Y204/3)</f>
        <v>0.52363821968656854</v>
      </c>
      <c r="AA204" s="11">
        <f>'OddsRatio_working_3-way'!X204^(1/3)*COS(('OddsRatio_working_3-way'!Y204+2*PI())/3)</f>
        <v>-0.36299120461596562</v>
      </c>
      <c r="AB204" s="11">
        <f>'OddsRatio_working_3-way'!X204^(1/3)*COS(('OddsRatio_working_3-way'!Y204+4*PI())/3)</f>
        <v>-0.16064701507060264</v>
      </c>
      <c r="AC204" s="11">
        <f>'OddsRatio_working_3-way'!X204^(1/3)*SIN('OddsRatio_working_3-way'!Y204/3)</f>
        <v>0.11682347230297195</v>
      </c>
      <c r="AD204" s="11">
        <f>'OddsRatio_working_3-way'!X204^(1/3)*SIN(('OddsRatio_working_3-way'!Y204+2*PI())/3)</f>
        <v>0.39507226448953925</v>
      </c>
      <c r="AE204" s="11">
        <f>'OddsRatio_working_3-way'!X204^(1/3)*SIN(('OddsRatio_working_3-way'!Y204+4*PI())/3)</f>
        <v>-0.5118957367925111</v>
      </c>
      <c r="AF204" s="11">
        <f>-'OddsRatio_working_3-way'!U204/(3*'OddsRatio_working_3-way'!X204^(1/3))*COS(('OddsRatio_working_3-way'!Y204)/3)</f>
        <v>0.52363821968656854</v>
      </c>
      <c r="AG204" s="11">
        <f>-'OddsRatio_working_3-way'!U204/(3*'OddsRatio_working_3-way'!X204^(1/3))*COS(('OddsRatio_working_3-way'!Y204+2*PI())/3)</f>
        <v>-0.36299120461596562</v>
      </c>
      <c r="AH204" s="11">
        <f>-'OddsRatio_working_3-way'!U204/(3*'OddsRatio_working_3-way'!X204^(1/3))*COS(('OddsRatio_working_3-way'!Y204+4*PI())/3)</f>
        <v>-0.16064701507060264</v>
      </c>
      <c r="AI204" s="11">
        <f>'OddsRatio_working_3-way'!U204/(3*'OddsRatio_working_3-way'!X204^(1/3))*SIN(('OddsRatio_working_3-way'!Y204)/3)</f>
        <v>-0.11682347230297195</v>
      </c>
      <c r="AJ204" s="11">
        <f>'OddsRatio_working_3-way'!U204/(3*'OddsRatio_working_3-way'!X204^(1/3))*SIN(('OddsRatio_working_3-way'!Y204+2*PI())/3)</f>
        <v>-0.39507226448953925</v>
      </c>
      <c r="AK204" s="11">
        <f>'OddsRatio_working_3-way'!U204/(3*'OddsRatio_working_3-way'!X204^(1/3))*SIN(('OddsRatio_working_3-way'!Y204+4*PI())/3)</f>
        <v>0.5118957367925111</v>
      </c>
      <c r="AL204" s="11">
        <f>'OddsRatio_working_3-way'!Z204+'OddsRatio_working_3-way'!AF204</f>
        <v>1.0472764393731371</v>
      </c>
      <c r="AM204" s="11">
        <f>'OddsRatio_working_3-way'!AA204+'OddsRatio_working_3-way'!AG204</f>
        <v>-0.72598240923193125</v>
      </c>
      <c r="AN204" s="11">
        <f>'OddsRatio_working_3-way'!AB204+'OddsRatio_working_3-way'!AH204</f>
        <v>-0.32129403014120528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1.0472764393731371</v>
      </c>
      <c r="AS204" s="11">
        <f>IF(('OddsRatio_working_3-way'!X204=0),IF(Q204&gt;0,-Q204^(1/3),(-Q204)^(1/3)),'OddsRatio_working_3-way'!AM204-'OddsRatio_working_3-way'!R204/3)</f>
        <v>-0.72598240923193125</v>
      </c>
      <c r="AT204" s="11">
        <f>IF(('OddsRatio_working_3-way'!X204=0),IF(Q204&gt;0,-Q204^(1/3),(-Q204)^(1/3)),'OddsRatio_working_3-way'!AN204-'OddsRatio_working_3-way'!R204/3)</f>
        <v>-0.32129403014120528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3.27</v>
      </c>
      <c r="B205" s="4">
        <f>IF('True_Odds_Calculator_3-way'!B206="","",'True_Odds_Calculator_3-way'!B206)</f>
        <v>3.27</v>
      </c>
      <c r="C205" s="4">
        <f>IF('True_Odds_Calculator_3-way'!C206="","",'True_Odds_Calculator_3-way'!C206)</f>
        <v>2.4</v>
      </c>
      <c r="D205" s="9">
        <f t="shared" si="52"/>
        <v>0.29683114560441759</v>
      </c>
      <c r="E205" s="9">
        <f t="shared" si="53"/>
        <v>0.29683114560441759</v>
      </c>
      <c r="F205" s="9">
        <f t="shared" si="54"/>
        <v>0.40633770879116471</v>
      </c>
      <c r="G205" s="9">
        <f t="shared" si="55"/>
        <v>1.0435765240250747</v>
      </c>
      <c r="H205" s="9">
        <f t="shared" si="56"/>
        <v>3.3689187095369197</v>
      </c>
      <c r="I205" s="9">
        <f t="shared" si="57"/>
        <v>3.3689187095369197</v>
      </c>
      <c r="J205" s="9">
        <f t="shared" si="58"/>
        <v>2.4610071336351043</v>
      </c>
      <c r="K205" s="11">
        <f t="shared" si="59"/>
        <v>0.3058103975535168</v>
      </c>
      <c r="L205" s="11">
        <f t="shared" si="60"/>
        <v>0.3058103975535168</v>
      </c>
      <c r="M205" s="11">
        <f t="shared" si="61"/>
        <v>0.41666666666666669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-0.28110786908447027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0.23146199814830401</v>
      </c>
      <c r="Q205" s="11">
        <f>2*'OddsRatio_working_3-way'!K205*'OddsRatio_working_3-way'!L205*'OddsRatio_working_3-way'!M205</f>
        <v>7.7933332709866673E-2</v>
      </c>
      <c r="R205" s="11">
        <f t="shared" si="62"/>
        <v>0</v>
      </c>
      <c r="S205" s="11">
        <f t="shared" si="63"/>
        <v>-0.82339209820822146</v>
      </c>
      <c r="T205" s="11">
        <f t="shared" si="64"/>
        <v>-0.2772363967031049</v>
      </c>
      <c r="U205" s="11">
        <f>'OddsRatio_working_3-way'!S205-'OddsRatio_working_3-way'!R205^2/3</f>
        <v>-0.82339209820822146</v>
      </c>
      <c r="V205" s="11">
        <f>'OddsRatio_working_3-way'!S205*'OddsRatio_working_3-way'!R205/3-2*'OddsRatio_working_3-way'!R205^3/27-'OddsRatio_working_3-way'!T205</f>
        <v>0.2772363967031049</v>
      </c>
      <c r="W205" s="11">
        <f>'OddsRatio_working_3-way'!V205^2+4*'OddsRatio_working_3-way'!U205^3/27</f>
        <v>-5.8420373962122657E-3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0.1437898267030161</v>
      </c>
      <c r="Y205" s="11">
        <f>IF('OddsRatio_working_3-way'!W205&gt;=0,IF('OddsRatio_working_3-way'!V205+SQRT('OddsRatio_working_3-way'!W205)&gt;0,0,PI()),ACOS('OddsRatio_working_3-way'!V205/(2*'OddsRatio_working_3-way'!X205)))</f>
        <v>0.26901402014377185</v>
      </c>
      <c r="Z205" s="11">
        <f>'OddsRatio_working_3-way'!X205^(1/3)*COS('OddsRatio_working_3-way'!Y205/3)</f>
        <v>0.52178826201253736</v>
      </c>
      <c r="AA205" s="11">
        <f>'OddsRatio_working_3-way'!X205^(1/3)*COS(('OddsRatio_working_3-way'!Y205+2*PI())/3)</f>
        <v>-0.30152394483192047</v>
      </c>
      <c r="AB205" s="11">
        <f>'OddsRatio_working_3-way'!X205^(1/3)*COS(('OddsRatio_working_3-way'!Y205+4*PI())/3)</f>
        <v>-0.22026431718061698</v>
      </c>
      <c r="AC205" s="11">
        <f>'OddsRatio_working_3-way'!X205^(1/3)*SIN('OddsRatio_working_3-way'!Y205/3)</f>
        <v>4.6915267898728928E-2</v>
      </c>
      <c r="AD205" s="11">
        <f>'OddsRatio_working_3-way'!X205^(1/3)*SIN(('OddsRatio_working_3-way'!Y205+2*PI())/3)</f>
        <v>0.42842425635002368</v>
      </c>
      <c r="AE205" s="11">
        <f>'OddsRatio_working_3-way'!X205^(1/3)*SIN(('OddsRatio_working_3-way'!Y205+4*PI())/3)</f>
        <v>-0.47533952424875253</v>
      </c>
      <c r="AF205" s="11">
        <f>-'OddsRatio_working_3-way'!U205/(3*'OddsRatio_working_3-way'!X205^(1/3))*COS(('OddsRatio_working_3-way'!Y205)/3)</f>
        <v>0.52178826201253736</v>
      </c>
      <c r="AG205" s="11">
        <f>-'OddsRatio_working_3-way'!U205/(3*'OddsRatio_working_3-way'!X205^(1/3))*COS(('OddsRatio_working_3-way'!Y205+2*PI())/3)</f>
        <v>-0.30152394483192047</v>
      </c>
      <c r="AH205" s="11">
        <f>-'OddsRatio_working_3-way'!U205/(3*'OddsRatio_working_3-way'!X205^(1/3))*COS(('OddsRatio_working_3-way'!Y205+4*PI())/3)</f>
        <v>-0.22026431718061698</v>
      </c>
      <c r="AI205" s="11">
        <f>'OddsRatio_working_3-way'!U205/(3*'OddsRatio_working_3-way'!X205^(1/3))*SIN(('OddsRatio_working_3-way'!Y205)/3)</f>
        <v>-4.6915267898728928E-2</v>
      </c>
      <c r="AJ205" s="11">
        <f>'OddsRatio_working_3-way'!U205/(3*'OddsRatio_working_3-way'!X205^(1/3))*SIN(('OddsRatio_working_3-way'!Y205+2*PI())/3)</f>
        <v>-0.42842425635002368</v>
      </c>
      <c r="AK205" s="11">
        <f>'OddsRatio_working_3-way'!U205/(3*'OddsRatio_working_3-way'!X205^(1/3))*SIN(('OddsRatio_working_3-way'!Y205+4*PI())/3)</f>
        <v>0.47533952424875253</v>
      </c>
      <c r="AL205" s="11">
        <f>'OddsRatio_working_3-way'!Z205+'OddsRatio_working_3-way'!AF205</f>
        <v>1.0435765240250747</v>
      </c>
      <c r="AM205" s="11">
        <f>'OddsRatio_working_3-way'!AA205+'OddsRatio_working_3-way'!AG205</f>
        <v>-0.60304788966384093</v>
      </c>
      <c r="AN205" s="11">
        <f>'OddsRatio_working_3-way'!AB205+'OddsRatio_working_3-way'!AH205</f>
        <v>-0.44052863436123396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1.0435765240250747</v>
      </c>
      <c r="AS205" s="11">
        <f>IF(('OddsRatio_working_3-way'!X205=0),IF(Q205&gt;0,-Q205^(1/3),(-Q205)^(1/3)),'OddsRatio_working_3-way'!AM205-'OddsRatio_working_3-way'!R205/3)</f>
        <v>-0.60304788966384093</v>
      </c>
      <c r="AT205" s="11">
        <f>IF(('OddsRatio_working_3-way'!X205=0),IF(Q205&gt;0,-Q205^(1/3),(-Q205)^(1/3)),'OddsRatio_working_3-way'!AN205-'OddsRatio_working_3-way'!R205/3)</f>
        <v>-0.44052863436123396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2.29</v>
      </c>
      <c r="B206" s="4">
        <f>IF('True_Odds_Calculator_3-way'!B207="","",'True_Odds_Calculator_3-way'!B207)</f>
        <v>3.41</v>
      </c>
      <c r="C206" s="4">
        <f>IF('True_Odds_Calculator_3-way'!C207="","",'True_Odds_Calculator_3-way'!C207)</f>
        <v>3.35</v>
      </c>
      <c r="D206" s="9">
        <f t="shared" si="52"/>
        <v>0.42608201611942598</v>
      </c>
      <c r="E206" s="9">
        <f t="shared" si="53"/>
        <v>0.28437974595631965</v>
      </c>
      <c r="F206" s="9">
        <f t="shared" si="54"/>
        <v>0.28953823792425443</v>
      </c>
      <c r="G206" s="9">
        <f t="shared" si="55"/>
        <v>1.0441596807461258</v>
      </c>
      <c r="H206" s="9">
        <f t="shared" si="56"/>
        <v>2.3469659881625029</v>
      </c>
      <c r="I206" s="9">
        <f t="shared" si="57"/>
        <v>3.5164248305981634</v>
      </c>
      <c r="J206" s="9">
        <f t="shared" si="58"/>
        <v>3.453775249753396</v>
      </c>
      <c r="K206" s="11">
        <f t="shared" si="59"/>
        <v>0.4366812227074236</v>
      </c>
      <c r="L206" s="11">
        <f t="shared" si="60"/>
        <v>0.29325513196480935</v>
      </c>
      <c r="M206" s="11">
        <f t="shared" si="61"/>
        <v>0.29850746268656714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-0.27928007136136113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0.23127074866546271</v>
      </c>
      <c r="Q206" s="11">
        <f>2*'OddsRatio_working_3-way'!K206*'OddsRatio_working_3-way'!L206*'OddsRatio_working_3-way'!M206</f>
        <v>7.6453140054698387E-2</v>
      </c>
      <c r="R206" s="11">
        <f t="shared" si="62"/>
        <v>0</v>
      </c>
      <c r="S206" s="11">
        <f t="shared" si="63"/>
        <v>-0.82809613853979924</v>
      </c>
      <c r="T206" s="11">
        <f t="shared" si="64"/>
        <v>-0.27375078959993354</v>
      </c>
      <c r="U206" s="11">
        <f>'OddsRatio_working_3-way'!S206-'OddsRatio_working_3-way'!R206^2/3</f>
        <v>-0.82809613853979924</v>
      </c>
      <c r="V206" s="11">
        <f>'OddsRatio_working_3-way'!S206*'OddsRatio_working_3-way'!R206/3-2*'OddsRatio_working_3-way'!R206^3/27-'OddsRatio_working_3-way'!T206</f>
        <v>0.27375078959993354</v>
      </c>
      <c r="W206" s="11">
        <f>'OddsRatio_working_3-way'!V206^2+4*'OddsRatio_working_3-way'!U206^3/27</f>
        <v>-9.1881063924592749E-3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0.14502379218515005</v>
      </c>
      <c r="Y206" s="11">
        <f>IF('OddsRatio_working_3-way'!W206&gt;=0,IF('OddsRatio_working_3-way'!V206+SQRT('OddsRatio_working_3-way'!W206)&gt;0,0,PI()),ACOS('OddsRatio_working_3-way'!V206/(2*'OddsRatio_working_3-way'!X206)))</f>
        <v>0.33681095460631338</v>
      </c>
      <c r="Z206" s="11">
        <f>'OddsRatio_working_3-way'!X206^(1/3)*COS('OddsRatio_working_3-way'!Y206/3)</f>
        <v>0.52207984037306299</v>
      </c>
      <c r="AA206" s="11">
        <f>'OddsRatio_working_3-way'!X206^(1/3)*COS(('OddsRatio_working_3-way'!Y206+2*PI())/3)</f>
        <v>-0.31201555006962051</v>
      </c>
      <c r="AB206" s="11">
        <f>'OddsRatio_working_3-way'!X206^(1/3)*COS(('OddsRatio_working_3-way'!Y206+4*PI())/3)</f>
        <v>-0.21006429030344234</v>
      </c>
      <c r="AC206" s="11">
        <f>'OddsRatio_working_3-way'!X206^(1/3)*SIN('OddsRatio_working_3-way'!Y206/3)</f>
        <v>5.8861587270224322E-2</v>
      </c>
      <c r="AD206" s="11">
        <f>'OddsRatio_working_3-way'!X206^(1/3)*SIN(('OddsRatio_working_3-way'!Y206+2*PI())/3)</f>
        <v>0.42270361093168496</v>
      </c>
      <c r="AE206" s="11">
        <f>'OddsRatio_working_3-way'!X206^(1/3)*SIN(('OddsRatio_working_3-way'!Y206+4*PI())/3)</f>
        <v>-0.48156519820190935</v>
      </c>
      <c r="AF206" s="11">
        <f>-'OddsRatio_working_3-way'!U206/(3*'OddsRatio_working_3-way'!X206^(1/3))*COS(('OddsRatio_working_3-way'!Y206)/3)</f>
        <v>0.52207984037306288</v>
      </c>
      <c r="AG206" s="11">
        <f>-'OddsRatio_working_3-way'!U206/(3*'OddsRatio_working_3-way'!X206^(1/3))*COS(('OddsRatio_working_3-way'!Y206+2*PI())/3)</f>
        <v>-0.31201555006962045</v>
      </c>
      <c r="AH206" s="11">
        <f>-'OddsRatio_working_3-way'!U206/(3*'OddsRatio_working_3-way'!X206^(1/3))*COS(('OddsRatio_working_3-way'!Y206+4*PI())/3)</f>
        <v>-0.21006429030344229</v>
      </c>
      <c r="AI206" s="11">
        <f>'OddsRatio_working_3-way'!U206/(3*'OddsRatio_working_3-way'!X206^(1/3))*SIN(('OddsRatio_working_3-way'!Y206)/3)</f>
        <v>-5.8861587270224308E-2</v>
      </c>
      <c r="AJ206" s="11">
        <f>'OddsRatio_working_3-way'!U206/(3*'OddsRatio_working_3-way'!X206^(1/3))*SIN(('OddsRatio_working_3-way'!Y206+2*PI())/3)</f>
        <v>-0.42270361093168485</v>
      </c>
      <c r="AK206" s="11">
        <f>'OddsRatio_working_3-way'!U206/(3*'OddsRatio_working_3-way'!X206^(1/3))*SIN(('OddsRatio_working_3-way'!Y206+4*PI())/3)</f>
        <v>0.48156519820190924</v>
      </c>
      <c r="AL206" s="11">
        <f>'OddsRatio_working_3-way'!Z206+'OddsRatio_working_3-way'!AF206</f>
        <v>1.0441596807461258</v>
      </c>
      <c r="AM206" s="11">
        <f>'OddsRatio_working_3-way'!AA206+'OddsRatio_working_3-way'!AG206</f>
        <v>-0.6240311001392409</v>
      </c>
      <c r="AN206" s="11">
        <f>'OddsRatio_working_3-way'!AB206+'OddsRatio_working_3-way'!AH206</f>
        <v>-0.42012858060688463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1.0441596807461258</v>
      </c>
      <c r="AS206" s="11">
        <f>IF(('OddsRatio_working_3-way'!X206=0),IF(Q206&gt;0,-Q206^(1/3),(-Q206)^(1/3)),'OddsRatio_working_3-way'!AM206-'OddsRatio_working_3-way'!R206/3)</f>
        <v>-0.6240311001392409</v>
      </c>
      <c r="AT206" s="11">
        <f>IF(('OddsRatio_working_3-way'!X206=0),IF(Q206&gt;0,-Q206^(1/3),(-Q206)^(1/3)),'OddsRatio_working_3-way'!AN206-'OddsRatio_working_3-way'!R206/3)</f>
        <v>-0.42012858060688463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2.37</v>
      </c>
      <c r="B207" s="4">
        <f>IF('True_Odds_Calculator_3-way'!B208="","",'True_Odds_Calculator_3-way'!B208)</f>
        <v>3.49</v>
      </c>
      <c r="C207" s="4">
        <f>IF('True_Odds_Calculator_3-way'!C208="","",'True_Odds_Calculator_3-way'!C208)</f>
        <v>3.14</v>
      </c>
      <c r="D207" s="9">
        <f t="shared" si="52"/>
        <v>0.41203359542660217</v>
      </c>
      <c r="E207" s="9">
        <f t="shared" si="53"/>
        <v>0.27827448847192887</v>
      </c>
      <c r="F207" s="9">
        <f t="shared" si="54"/>
        <v>0.30969191610146884</v>
      </c>
      <c r="G207" s="9">
        <f t="shared" si="55"/>
        <v>1.0415960320867159</v>
      </c>
      <c r="H207" s="9">
        <f t="shared" si="56"/>
        <v>2.4269865639588013</v>
      </c>
      <c r="I207" s="9">
        <f t="shared" si="57"/>
        <v>3.5935741198959232</v>
      </c>
      <c r="J207" s="9">
        <f t="shared" si="58"/>
        <v>3.2290155086655719</v>
      </c>
      <c r="K207" s="11">
        <f t="shared" si="59"/>
        <v>0.42194092827004215</v>
      </c>
      <c r="L207" s="11">
        <f t="shared" si="60"/>
        <v>0.28653295128939826</v>
      </c>
      <c r="M207" s="11">
        <f t="shared" si="61"/>
        <v>0.31847133757961782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-0.28108020820362567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0.23101906900701299</v>
      </c>
      <c r="Q207" s="11">
        <f>2*'OddsRatio_working_3-way'!K207*'OddsRatio_working_3-way'!L207*'OddsRatio_working_3-way'!M207</f>
        <v>7.7006356335670989E-2</v>
      </c>
      <c r="R207" s="11">
        <f t="shared" si="62"/>
        <v>0</v>
      </c>
      <c r="S207" s="11">
        <f t="shared" si="63"/>
        <v>-0.82189731708058789</v>
      </c>
      <c r="T207" s="11">
        <f t="shared" si="64"/>
        <v>-0.27396577236019592</v>
      </c>
      <c r="U207" s="11">
        <f>'OddsRatio_working_3-way'!S207-'OddsRatio_working_3-way'!R207^2/3</f>
        <v>-0.82189731708058789</v>
      </c>
      <c r="V207" s="11">
        <f>'OddsRatio_working_3-way'!S207*'OddsRatio_working_3-way'!R207/3-2*'OddsRatio_working_3-way'!R207^3/27-'OddsRatio_working_3-way'!T207</f>
        <v>0.27396577236019592</v>
      </c>
      <c r="W207" s="11">
        <f>'OddsRatio_working_3-way'!V207^2+4*'OddsRatio_working_3-way'!U207^3/27</f>
        <v>-7.1952193354847815E-3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0.14339845166563295</v>
      </c>
      <c r="Y207" s="11">
        <f>IF('OddsRatio_working_3-way'!W207&gt;=0,IF('OddsRatio_working_3-way'!V207+SQRT('OddsRatio_working_3-way'!W207)&gt;0,0,PI()),ACOS('OddsRatio_working_3-way'!V207/(2*'OddsRatio_working_3-way'!X207)))</f>
        <v>0.30025680503704977</v>
      </c>
      <c r="Z207" s="11">
        <f>'OddsRatio_working_3-way'!X207^(1/3)*COS('OddsRatio_working_3-way'!Y207/3)</f>
        <v>0.52079801604335796</v>
      </c>
      <c r="AA207" s="11">
        <f>'OddsRatio_working_3-way'!X207^(1/3)*COS(('OddsRatio_working_3-way'!Y207+2*PI())/3)</f>
        <v>-0.30569138192859291</v>
      </c>
      <c r="AB207" s="11">
        <f>'OddsRatio_working_3-way'!X207^(1/3)*COS(('OddsRatio_working_3-way'!Y207+4*PI())/3)</f>
        <v>-0.21510663411476513</v>
      </c>
      <c r="AC207" s="11">
        <f>'OddsRatio_working_3-way'!X207^(1/3)*SIN('OddsRatio_working_3-way'!Y207/3)</f>
        <v>5.2299128534787895E-2</v>
      </c>
      <c r="AD207" s="11">
        <f>'OddsRatio_working_3-way'!X207^(1/3)*SIN(('OddsRatio_working_3-way'!Y207+2*PI())/3)</f>
        <v>0.42487474786668966</v>
      </c>
      <c r="AE207" s="11">
        <f>'OddsRatio_working_3-way'!X207^(1/3)*SIN(('OddsRatio_working_3-way'!Y207+4*PI())/3)</f>
        <v>-0.47717387640147751</v>
      </c>
      <c r="AF207" s="11">
        <f>-'OddsRatio_working_3-way'!U207/(3*'OddsRatio_working_3-way'!X207^(1/3))*COS(('OddsRatio_working_3-way'!Y207)/3)</f>
        <v>0.52079801604335796</v>
      </c>
      <c r="AG207" s="11">
        <f>-'OddsRatio_working_3-way'!U207/(3*'OddsRatio_working_3-way'!X207^(1/3))*COS(('OddsRatio_working_3-way'!Y207+2*PI())/3)</f>
        <v>-0.30569138192859291</v>
      </c>
      <c r="AH207" s="11">
        <f>-'OddsRatio_working_3-way'!U207/(3*'OddsRatio_working_3-way'!X207^(1/3))*COS(('OddsRatio_working_3-way'!Y207+4*PI())/3)</f>
        <v>-0.21510663411476513</v>
      </c>
      <c r="AI207" s="11">
        <f>'OddsRatio_working_3-way'!U207/(3*'OddsRatio_working_3-way'!X207^(1/3))*SIN(('OddsRatio_working_3-way'!Y207)/3)</f>
        <v>-5.2299128534787895E-2</v>
      </c>
      <c r="AJ207" s="11">
        <f>'OddsRatio_working_3-way'!U207/(3*'OddsRatio_working_3-way'!X207^(1/3))*SIN(('OddsRatio_working_3-way'!Y207+2*PI())/3)</f>
        <v>-0.42487474786668966</v>
      </c>
      <c r="AK207" s="11">
        <f>'OddsRatio_working_3-way'!U207/(3*'OddsRatio_working_3-way'!X207^(1/3))*SIN(('OddsRatio_working_3-way'!Y207+4*PI())/3)</f>
        <v>0.47717387640147751</v>
      </c>
      <c r="AL207" s="11">
        <f>'OddsRatio_working_3-way'!Z207+'OddsRatio_working_3-way'!AF207</f>
        <v>1.0415960320867159</v>
      </c>
      <c r="AM207" s="11">
        <f>'OddsRatio_working_3-way'!AA207+'OddsRatio_working_3-way'!AG207</f>
        <v>-0.61138276385718582</v>
      </c>
      <c r="AN207" s="11">
        <f>'OddsRatio_working_3-way'!AB207+'OddsRatio_working_3-way'!AH207</f>
        <v>-0.43021326822953027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1.0415960320867159</v>
      </c>
      <c r="AS207" s="11">
        <f>IF(('OddsRatio_working_3-way'!X207=0),IF(Q207&gt;0,-Q207^(1/3),(-Q207)^(1/3)),'OddsRatio_working_3-way'!AM207-'OddsRatio_working_3-way'!R207/3)</f>
        <v>-0.61138276385718582</v>
      </c>
      <c r="AT207" s="11">
        <f>IF(('OddsRatio_working_3-way'!X207=0),IF(Q207&gt;0,-Q207^(1/3),(-Q207)^(1/3)),'OddsRatio_working_3-way'!AN207-'OddsRatio_working_3-way'!R207/3)</f>
        <v>-0.43021326822953027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2.0499999999999998</v>
      </c>
      <c r="B208" s="4">
        <f>IF('True_Odds_Calculator_3-way'!B209="","",'True_Odds_Calculator_3-way'!B209)</f>
        <v>3.22</v>
      </c>
      <c r="C208" s="4">
        <f>IF('True_Odds_Calculator_3-way'!C209="","",'True_Odds_Calculator_3-way'!C209)</f>
        <v>4.12</v>
      </c>
      <c r="D208" s="9">
        <f t="shared" si="52"/>
        <v>0.47182990108226669</v>
      </c>
      <c r="E208" s="9">
        <f t="shared" si="53"/>
        <v>0.29702252361305193</v>
      </c>
      <c r="F208" s="9">
        <f t="shared" si="54"/>
        <v>0.2311475753046815</v>
      </c>
      <c r="G208" s="9">
        <f t="shared" si="55"/>
        <v>1.0661027219186519</v>
      </c>
      <c r="H208" s="9">
        <f t="shared" si="56"/>
        <v>2.1194078580145841</v>
      </c>
      <c r="I208" s="9">
        <f t="shared" si="57"/>
        <v>3.366748042659407</v>
      </c>
      <c r="J208" s="9">
        <f t="shared" si="58"/>
        <v>4.3262404923861935</v>
      </c>
      <c r="K208" s="11">
        <f t="shared" si="59"/>
        <v>0.48780487804878053</v>
      </c>
      <c r="L208" s="11">
        <f t="shared" si="60"/>
        <v>0.3105590062111801</v>
      </c>
      <c r="M208" s="11">
        <f t="shared" si="61"/>
        <v>0.24271844660194175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-0.26741755809284551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0.23495998693931341</v>
      </c>
      <c r="Q208" s="11">
        <f>2*'OddsRatio_working_3-way'!K208*'OddsRatio_working_3-way'!L208*'OddsRatio_working_3-way'!M208</f>
        <v>7.3539902015434561E-2</v>
      </c>
      <c r="R208" s="11">
        <f t="shared" si="62"/>
        <v>0</v>
      </c>
      <c r="S208" s="11">
        <f t="shared" si="63"/>
        <v>-0.87862587862587893</v>
      </c>
      <c r="T208" s="11">
        <f t="shared" si="64"/>
        <v>-0.27500027500027513</v>
      </c>
      <c r="U208" s="11">
        <f>'OddsRatio_working_3-way'!S208-'OddsRatio_working_3-way'!R208^2/3</f>
        <v>-0.87862587862587893</v>
      </c>
      <c r="V208" s="11">
        <f>'OddsRatio_working_3-way'!S208*'OddsRatio_working_3-way'!R208/3-2*'OddsRatio_working_3-way'!R208^3/27-'OddsRatio_working_3-way'!T208</f>
        <v>0.27500027500027513</v>
      </c>
      <c r="W208" s="11">
        <f>'OddsRatio_working_3-way'!V208^2+4*'OddsRatio_working_3-way'!U208^3/27</f>
        <v>-2.4861459638991862E-2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0.15849811583203349</v>
      </c>
      <c r="Y208" s="11">
        <f>IF('OddsRatio_working_3-way'!W208&gt;=0,IF('OddsRatio_working_3-way'!V208+SQRT('OddsRatio_working_3-way'!W208)&gt;0,0,PI()),ACOS('OddsRatio_working_3-way'!V208/(2*'OddsRatio_working_3-way'!X208)))</f>
        <v>0.52060367676738695</v>
      </c>
      <c r="Z208" s="11">
        <f>'OddsRatio_working_3-way'!X208^(1/3)*COS('OddsRatio_working_3-way'!Y208/3)</f>
        <v>0.53305136095932604</v>
      </c>
      <c r="AA208" s="11">
        <f>'OddsRatio_working_3-way'!X208^(1/3)*COS(('OddsRatio_working_3-way'!Y208+2*PI())/3)</f>
        <v>-0.34744943836958958</v>
      </c>
      <c r="AB208" s="11">
        <f>'OddsRatio_working_3-way'!X208^(1/3)*COS(('OddsRatio_working_3-way'!Y208+4*PI())/3)</f>
        <v>-0.18560192258973668</v>
      </c>
      <c r="AC208" s="11">
        <f>'OddsRatio_working_3-way'!X208^(1/3)*SIN('OddsRatio_working_3-way'!Y208/3)</f>
        <v>9.3442706803170517E-2</v>
      </c>
      <c r="AD208" s="11">
        <f>'OddsRatio_working_3-way'!X208^(1/3)*SIN(('OddsRatio_working_3-way'!Y208+2*PI())/3)</f>
        <v>0.41491466671105975</v>
      </c>
      <c r="AE208" s="11">
        <f>'OddsRatio_working_3-way'!X208^(1/3)*SIN(('OddsRatio_working_3-way'!Y208+4*PI())/3)</f>
        <v>-0.50835737351423005</v>
      </c>
      <c r="AF208" s="11">
        <f>-'OddsRatio_working_3-way'!U208/(3*'OddsRatio_working_3-way'!X208^(1/3))*COS(('OddsRatio_working_3-way'!Y208)/3)</f>
        <v>0.53305136095932593</v>
      </c>
      <c r="AG208" s="11">
        <f>-'OddsRatio_working_3-way'!U208/(3*'OddsRatio_working_3-way'!X208^(1/3))*COS(('OddsRatio_working_3-way'!Y208+2*PI())/3)</f>
        <v>-0.34744943836958947</v>
      </c>
      <c r="AH208" s="11">
        <f>-'OddsRatio_working_3-way'!U208/(3*'OddsRatio_working_3-way'!X208^(1/3))*COS(('OddsRatio_working_3-way'!Y208+4*PI())/3)</f>
        <v>-0.18560192258973662</v>
      </c>
      <c r="AI208" s="11">
        <f>'OddsRatio_working_3-way'!U208/(3*'OddsRatio_working_3-way'!X208^(1/3))*SIN(('OddsRatio_working_3-way'!Y208)/3)</f>
        <v>-9.3442706803170503E-2</v>
      </c>
      <c r="AJ208" s="11">
        <f>'OddsRatio_working_3-way'!U208/(3*'OddsRatio_working_3-way'!X208^(1/3))*SIN(('OddsRatio_working_3-way'!Y208+2*PI())/3)</f>
        <v>-0.4149146667110597</v>
      </c>
      <c r="AK208" s="11">
        <f>'OddsRatio_working_3-way'!U208/(3*'OddsRatio_working_3-way'!X208^(1/3))*SIN(('OddsRatio_working_3-way'!Y208+4*PI())/3)</f>
        <v>0.50835737351422994</v>
      </c>
      <c r="AL208" s="11">
        <f>'OddsRatio_working_3-way'!Z208+'OddsRatio_working_3-way'!AF208</f>
        <v>1.0661027219186519</v>
      </c>
      <c r="AM208" s="11">
        <f>'OddsRatio_working_3-way'!AA208+'OddsRatio_working_3-way'!AG208</f>
        <v>-0.69489887673917905</v>
      </c>
      <c r="AN208" s="11">
        <f>'OddsRatio_working_3-way'!AB208+'OddsRatio_working_3-way'!AH208</f>
        <v>-0.3712038451794733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1.0661027219186519</v>
      </c>
      <c r="AS208" s="11">
        <f>IF(('OddsRatio_working_3-way'!X208=0),IF(Q208&gt;0,-Q208^(1/3),(-Q208)^(1/3)),'OddsRatio_working_3-way'!AM208-'OddsRatio_working_3-way'!R208/3)</f>
        <v>-0.69489887673917905</v>
      </c>
      <c r="AT208" s="11">
        <f>IF(('OddsRatio_working_3-way'!X208=0),IF(Q208&gt;0,-Q208^(1/3),(-Q208)^(1/3)),'OddsRatio_working_3-way'!AN208-'OddsRatio_working_3-way'!R208/3)</f>
        <v>-0.3712038451794733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2.0099999999999998</v>
      </c>
      <c r="B209" s="4">
        <f>IF('True_Odds_Calculator_3-way'!B210="","",'True_Odds_Calculator_3-way'!B210)</f>
        <v>3.22</v>
      </c>
      <c r="C209" s="4">
        <f>IF('True_Odds_Calculator_3-way'!C210="","",'True_Odds_Calculator_3-way'!C210)</f>
        <v>4.3099999999999996</v>
      </c>
      <c r="D209" s="9">
        <f t="shared" si="52"/>
        <v>0.48177576544295442</v>
      </c>
      <c r="E209" s="9">
        <f t="shared" si="53"/>
        <v>0.2972377933537913</v>
      </c>
      <c r="F209" s="9">
        <f t="shared" si="54"/>
        <v>0.22098644120325445</v>
      </c>
      <c r="G209" s="9">
        <f t="shared" si="55"/>
        <v>1.0650043824223521</v>
      </c>
      <c r="H209" s="9">
        <f t="shared" si="56"/>
        <v>2.075654426246575</v>
      </c>
      <c r="I209" s="9">
        <f t="shared" si="57"/>
        <v>3.3643097289776218</v>
      </c>
      <c r="J209" s="9">
        <f t="shared" si="58"/>
        <v>4.5251645058179841</v>
      </c>
      <c r="K209" s="11">
        <f t="shared" si="59"/>
        <v>0.49751243781094534</v>
      </c>
      <c r="L209" s="11">
        <f t="shared" si="60"/>
        <v>0.3105590062111801</v>
      </c>
      <c r="M209" s="11">
        <f t="shared" si="61"/>
        <v>0.23201856148491881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-0.26605605226020745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0.23444908873510847</v>
      </c>
      <c r="Q209" s="11">
        <f>2*'OddsRatio_working_3-way'!K209*'OddsRatio_working_3-way'!L209*'OddsRatio_working_3-way'!M209</f>
        <v>7.1696969032143273E-2</v>
      </c>
      <c r="R209" s="11">
        <f t="shared" si="62"/>
        <v>0</v>
      </c>
      <c r="S209" s="11">
        <f t="shared" si="63"/>
        <v>-0.88120186232716546</v>
      </c>
      <c r="T209" s="11">
        <f t="shared" si="64"/>
        <v>-0.26948069184316992</v>
      </c>
      <c r="U209" s="11">
        <f>'OddsRatio_working_3-way'!S209-'OddsRatio_working_3-way'!R209^2/3</f>
        <v>-0.88120186232716546</v>
      </c>
      <c r="V209" s="11">
        <f>'OddsRatio_working_3-way'!S209*'OddsRatio_working_3-way'!R209/3-2*'OddsRatio_working_3-way'!R209^3/27-'OddsRatio_working_3-way'!T209</f>
        <v>0.26948069184316992</v>
      </c>
      <c r="W209" s="11">
        <f>'OddsRatio_working_3-way'!V209^2+4*'OddsRatio_working_3-way'!U209^3/27</f>
        <v>-2.8753191050154586E-2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0.15919566131527274</v>
      </c>
      <c r="Y209" s="11">
        <f>IF('OddsRatio_working_3-way'!W209&gt;=0,IF('OddsRatio_working_3-way'!V209+SQRT('OddsRatio_working_3-way'!W209)&gt;0,0,PI()),ACOS('OddsRatio_working_3-way'!V209/(2*'OddsRatio_working_3-way'!X209)))</f>
        <v>0.56164150846158911</v>
      </c>
      <c r="Z209" s="11">
        <f>'OddsRatio_working_3-way'!X209^(1/3)*COS('OddsRatio_working_3-way'!Y209/3)</f>
        <v>0.53250219121117615</v>
      </c>
      <c r="AA209" s="11">
        <f>'OddsRatio_working_3-way'!X209^(1/3)*COS(('OddsRatio_working_3-way'!Y209+2*PI())/3)</f>
        <v>-0.35360971194229179</v>
      </c>
      <c r="AB209" s="11">
        <f>'OddsRatio_working_3-way'!X209^(1/3)*COS(('OddsRatio_working_3-way'!Y209+4*PI())/3)</f>
        <v>-0.17889247926888446</v>
      </c>
      <c r="AC209" s="11">
        <f>'OddsRatio_working_3-way'!X209^(1/3)*SIN('OddsRatio_working_3-way'!Y209/3)</f>
        <v>0.10087304131605822</v>
      </c>
      <c r="AD209" s="11">
        <f>'OddsRatio_working_3-way'!X209^(1/3)*SIN(('OddsRatio_working_3-way'!Y209+2*PI())/3)</f>
        <v>0.41072390450172808</v>
      </c>
      <c r="AE209" s="11">
        <f>'OddsRatio_working_3-way'!X209^(1/3)*SIN(('OddsRatio_working_3-way'!Y209+4*PI())/3)</f>
        <v>-0.51159694581778625</v>
      </c>
      <c r="AF209" s="11">
        <f>-'OddsRatio_working_3-way'!U209/(3*'OddsRatio_working_3-way'!X209^(1/3))*COS(('OddsRatio_working_3-way'!Y209)/3)</f>
        <v>0.53250219121117603</v>
      </c>
      <c r="AG209" s="11">
        <f>-'OddsRatio_working_3-way'!U209/(3*'OddsRatio_working_3-way'!X209^(1/3))*COS(('OddsRatio_working_3-way'!Y209+2*PI())/3)</f>
        <v>-0.35360971194229168</v>
      </c>
      <c r="AH209" s="11">
        <f>-'OddsRatio_working_3-way'!U209/(3*'OddsRatio_working_3-way'!X209^(1/3))*COS(('OddsRatio_working_3-way'!Y209+4*PI())/3)</f>
        <v>-0.17889247926888444</v>
      </c>
      <c r="AI209" s="11">
        <f>'OddsRatio_working_3-way'!U209/(3*'OddsRatio_working_3-way'!X209^(1/3))*SIN(('OddsRatio_working_3-way'!Y209)/3)</f>
        <v>-0.10087304131605819</v>
      </c>
      <c r="AJ209" s="11">
        <f>'OddsRatio_working_3-way'!U209/(3*'OddsRatio_working_3-way'!X209^(1/3))*SIN(('OddsRatio_working_3-way'!Y209+2*PI())/3)</f>
        <v>-0.41072390450172797</v>
      </c>
      <c r="AK209" s="11">
        <f>'OddsRatio_working_3-way'!U209/(3*'OddsRatio_working_3-way'!X209^(1/3))*SIN(('OddsRatio_working_3-way'!Y209+4*PI())/3)</f>
        <v>0.51159694581778614</v>
      </c>
      <c r="AL209" s="11">
        <f>'OddsRatio_working_3-way'!Z209+'OddsRatio_working_3-way'!AF209</f>
        <v>1.0650043824223521</v>
      </c>
      <c r="AM209" s="11">
        <f>'OddsRatio_working_3-way'!AA209+'OddsRatio_working_3-way'!AG209</f>
        <v>-0.70721942388458348</v>
      </c>
      <c r="AN209" s="11">
        <f>'OddsRatio_working_3-way'!AB209+'OddsRatio_working_3-way'!AH209</f>
        <v>-0.35778495853776893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1.0650043824223521</v>
      </c>
      <c r="AS209" s="11">
        <f>IF(('OddsRatio_working_3-way'!X209=0),IF(Q209&gt;0,-Q209^(1/3),(-Q209)^(1/3)),'OddsRatio_working_3-way'!AM209-'OddsRatio_working_3-way'!R209/3)</f>
        <v>-0.70721942388458348</v>
      </c>
      <c r="AT209" s="11">
        <f>IF(('OddsRatio_working_3-way'!X209=0),IF(Q209&gt;0,-Q209^(1/3),(-Q209)^(1/3)),'OddsRatio_working_3-way'!AN209-'OddsRatio_working_3-way'!R209/3)</f>
        <v>-0.35778495853776893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1.89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4.5599999999999996</v>
      </c>
      <c r="D210" s="9">
        <f t="shared" si="52"/>
        <v>0.51238581837673525</v>
      </c>
      <c r="E210" s="9">
        <f t="shared" si="53"/>
        <v>0.27956766259424431</v>
      </c>
      <c r="F210" s="9">
        <f t="shared" si="54"/>
        <v>0.20804651902902052</v>
      </c>
      <c r="G210" s="9">
        <f t="shared" si="55"/>
        <v>1.0692745257532781</v>
      </c>
      <c r="H210" s="9">
        <f t="shared" si="56"/>
        <v>1.9516543279204168</v>
      </c>
      <c r="I210" s="9">
        <f t="shared" si="57"/>
        <v>3.5769516070654008</v>
      </c>
      <c r="J210" s="9">
        <f t="shared" si="58"/>
        <v>4.8066173116816699</v>
      </c>
      <c r="K210" s="11">
        <f t="shared" si="59"/>
        <v>0.52910052910052918</v>
      </c>
      <c r="L210" s="11">
        <f t="shared" si="60"/>
        <v>0.29325513196480935</v>
      </c>
      <c r="M210" s="11">
        <f t="shared" si="61"/>
        <v>0.2192982456140351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-0.25982205976546668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0.23342270088167091</v>
      </c>
      <c r="Q210" s="11">
        <f>2*'OddsRatio_working_3-way'!K210*'OddsRatio_working_3-way'!L210*'OddsRatio_working_3-way'!M210</f>
        <v>6.805326556316936E-2</v>
      </c>
      <c r="R210" s="11">
        <f t="shared" si="62"/>
        <v>0</v>
      </c>
      <c r="S210" s="11">
        <f t="shared" si="63"/>
        <v>-0.89839446693777403</v>
      </c>
      <c r="T210" s="11">
        <f t="shared" si="64"/>
        <v>-0.26192258511305366</v>
      </c>
      <c r="U210" s="11">
        <f>'OddsRatio_working_3-way'!S210-'OddsRatio_working_3-way'!R210^2/3</f>
        <v>-0.89839446693777403</v>
      </c>
      <c r="V210" s="11">
        <f>'OddsRatio_working_3-way'!S210*'OddsRatio_working_3-way'!R210/3-2*'OddsRatio_working_3-way'!R210^3/27-'OddsRatio_working_3-way'!T210</f>
        <v>0.26192258511305366</v>
      </c>
      <c r="W210" s="11">
        <f>'OddsRatio_working_3-way'!V210^2+4*'OddsRatio_working_3-way'!U210^3/27</f>
        <v>-3.8819597986727364E-2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0.16387727006744424</v>
      </c>
      <c r="Y210" s="11">
        <f>IF('OddsRatio_working_3-way'!W210&gt;=0,IF('OddsRatio_working_3-way'!V210+SQRT('OddsRatio_working_3-way'!W210)&gt;0,0,PI()),ACOS('OddsRatio_working_3-way'!V210/(2*'OddsRatio_working_3-way'!X210)))</f>
        <v>0.64492890404781411</v>
      </c>
      <c r="Z210" s="11">
        <f>'OddsRatio_working_3-way'!X210^(1/3)*COS('OddsRatio_working_3-way'!Y210/3)</f>
        <v>0.53463726287663904</v>
      </c>
      <c r="AA210" s="11">
        <f>'OddsRatio_working_3-way'!X210^(1/3)*COS(('OddsRatio_working_3-way'!Y210+2*PI())/3)</f>
        <v>-0.3684169231759904</v>
      </c>
      <c r="AB210" s="11">
        <f>'OddsRatio_working_3-way'!X210^(1/3)*COS(('OddsRatio_working_3-way'!Y210+4*PI())/3)</f>
        <v>-0.16622033970064876</v>
      </c>
      <c r="AC210" s="11">
        <f>'OddsRatio_working_3-way'!X210^(1/3)*SIN('OddsRatio_working_3-way'!Y210/3)</f>
        <v>0.11673825189871107</v>
      </c>
      <c r="AD210" s="11">
        <f>'OddsRatio_working_3-way'!X210^(1/3)*SIN(('OddsRatio_working_3-way'!Y210+2*PI())/3)</f>
        <v>0.40464032551159279</v>
      </c>
      <c r="AE210" s="11">
        <f>'OddsRatio_working_3-way'!X210^(1/3)*SIN(('OddsRatio_working_3-way'!Y210+4*PI())/3)</f>
        <v>-0.52137857741030391</v>
      </c>
      <c r="AF210" s="11">
        <f>-'OddsRatio_working_3-way'!U210/(3*'OddsRatio_working_3-way'!X210^(1/3))*COS(('OddsRatio_working_3-way'!Y210)/3)</f>
        <v>0.53463726287663904</v>
      </c>
      <c r="AG210" s="11">
        <f>-'OddsRatio_working_3-way'!U210/(3*'OddsRatio_working_3-way'!X210^(1/3))*COS(('OddsRatio_working_3-way'!Y210+2*PI())/3)</f>
        <v>-0.3684169231759904</v>
      </c>
      <c r="AH210" s="11">
        <f>-'OddsRatio_working_3-way'!U210/(3*'OddsRatio_working_3-way'!X210^(1/3))*COS(('OddsRatio_working_3-way'!Y210+4*PI())/3)</f>
        <v>-0.16622033970064876</v>
      </c>
      <c r="AI210" s="11">
        <f>'OddsRatio_working_3-way'!U210/(3*'OddsRatio_working_3-way'!X210^(1/3))*SIN(('OddsRatio_working_3-way'!Y210)/3)</f>
        <v>-0.11673825189871107</v>
      </c>
      <c r="AJ210" s="11">
        <f>'OddsRatio_working_3-way'!U210/(3*'OddsRatio_working_3-way'!X210^(1/3))*SIN(('OddsRatio_working_3-way'!Y210+2*PI())/3)</f>
        <v>-0.40464032551159279</v>
      </c>
      <c r="AK210" s="11">
        <f>'OddsRatio_working_3-way'!U210/(3*'OddsRatio_working_3-way'!X210^(1/3))*SIN(('OddsRatio_working_3-way'!Y210+4*PI())/3)</f>
        <v>0.52137857741030391</v>
      </c>
      <c r="AL210" s="11">
        <f>'OddsRatio_working_3-way'!Z210+'OddsRatio_working_3-way'!AF210</f>
        <v>1.0692745257532781</v>
      </c>
      <c r="AM210" s="11">
        <f>'OddsRatio_working_3-way'!AA210+'OddsRatio_working_3-way'!AG210</f>
        <v>-0.73683384635198079</v>
      </c>
      <c r="AN210" s="11">
        <f>'OddsRatio_working_3-way'!AB210+'OddsRatio_working_3-way'!AH210</f>
        <v>-0.33244067940129751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1.0692745257532781</v>
      </c>
      <c r="AS210" s="11">
        <f>IF(('OddsRatio_working_3-way'!X210=0),IF(Q210&gt;0,-Q210^(1/3),(-Q210)^(1/3)),'OddsRatio_working_3-way'!AM210-'OddsRatio_working_3-way'!R210/3)</f>
        <v>-0.73683384635198079</v>
      </c>
      <c r="AT210" s="11">
        <f>IF(('OddsRatio_working_3-way'!X210=0),IF(Q210&gt;0,-Q210^(1/3),(-Q210)^(1/3)),'OddsRatio_working_3-way'!AN210-'OddsRatio_working_3-way'!R210/3)</f>
        <v>-0.33244067940129751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3.73</v>
      </c>
      <c r="B211" s="4">
        <f>IF('True_Odds_Calculator_3-way'!B212="","",'True_Odds_Calculator_3-way'!B212)</f>
        <v>3.21</v>
      </c>
      <c r="C211" s="4">
        <f>IF('True_Odds_Calculator_3-way'!C212="","",'True_Odds_Calculator_3-way'!C212)</f>
        <v>2.17</v>
      </c>
      <c r="D211" s="9">
        <f t="shared" si="52"/>
        <v>0.25611868010064293</v>
      </c>
      <c r="E211" s="9">
        <f t="shared" si="53"/>
        <v>0.29839939113595276</v>
      </c>
      <c r="F211" s="9">
        <f t="shared" si="54"/>
        <v>0.44548192876340442</v>
      </c>
      <c r="G211" s="9">
        <f t="shared" si="55"/>
        <v>1.0638974082486321</v>
      </c>
      <c r="H211" s="9">
        <f t="shared" si="56"/>
        <v>3.9044399245187651</v>
      </c>
      <c r="I211" s="9">
        <f t="shared" si="57"/>
        <v>3.3512132722294776</v>
      </c>
      <c r="J211" s="9">
        <f t="shared" si="58"/>
        <v>2.2447599676508996</v>
      </c>
      <c r="K211" s="11">
        <f t="shared" si="59"/>
        <v>0.26809651474530832</v>
      </c>
      <c r="L211" s="11">
        <f t="shared" si="60"/>
        <v>0.3115264797507788</v>
      </c>
      <c r="M211" s="11">
        <f t="shared" si="61"/>
        <v>0.46082949308755761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-0.27168595285801234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0.23516225290980572</v>
      </c>
      <c r="Q211" s="11">
        <f>2*'OddsRatio_working_3-way'!K211*'OddsRatio_working_3-way'!L211*'OddsRatio_working_3-way'!M211</f>
        <v>7.6976187531851301E-2</v>
      </c>
      <c r="R211" s="11">
        <f t="shared" si="62"/>
        <v>0</v>
      </c>
      <c r="S211" s="11">
        <f t="shared" si="63"/>
        <v>-0.86556647642620477</v>
      </c>
      <c r="T211" s="11">
        <f t="shared" si="64"/>
        <v>-0.28332781552412595</v>
      </c>
      <c r="U211" s="11">
        <f>'OddsRatio_working_3-way'!S211-'OddsRatio_working_3-way'!R211^2/3</f>
        <v>-0.86556647642620477</v>
      </c>
      <c r="V211" s="11">
        <f>'OddsRatio_working_3-way'!S211*'OddsRatio_working_3-way'!R211/3-2*'OddsRatio_working_3-way'!R211^3/27-'OddsRatio_working_3-way'!T211</f>
        <v>0.28332781552412595</v>
      </c>
      <c r="W211" s="11">
        <f>'OddsRatio_working_3-way'!V211^2+4*'OddsRatio_working_3-way'!U211^3/27</f>
        <v>-1.5797499080356645E-2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0.15497753880000625</v>
      </c>
      <c r="Y211" s="11">
        <f>IF('OddsRatio_working_3-way'!W211&gt;=0,IF('OddsRatio_working_3-way'!V211+SQRT('OddsRatio_working_3-way'!W211)&gt;0,0,PI()),ACOS('OddsRatio_working_3-way'!V211/(2*'OddsRatio_working_3-way'!X211)))</f>
        <v>0.41753040668741104</v>
      </c>
      <c r="Z211" s="11">
        <f>'OddsRatio_working_3-way'!X211^(1/3)*COS('OddsRatio_working_3-way'!Y211/3)</f>
        <v>0.53194870412431605</v>
      </c>
      <c r="AA211" s="11">
        <f>'OddsRatio_working_3-way'!X211^(1/3)*COS(('OddsRatio_working_3-way'!Y211+2*PI())/3)</f>
        <v>-0.33050768640881034</v>
      </c>
      <c r="AB211" s="11">
        <f>'OddsRatio_working_3-way'!X211^(1/3)*COS(('OddsRatio_working_3-way'!Y211+4*PI())/3)</f>
        <v>-0.20144101771550588</v>
      </c>
      <c r="AC211" s="11">
        <f>'OddsRatio_working_3-way'!X211^(1/3)*SIN('OddsRatio_working_3-way'!Y211/3)</f>
        <v>7.4516675913487596E-2</v>
      </c>
      <c r="AD211" s="11">
        <f>'OddsRatio_working_3-way'!X211^(1/3)*SIN(('OddsRatio_working_3-way'!Y211+2*PI())/3)</f>
        <v>0.42342275332512591</v>
      </c>
      <c r="AE211" s="11">
        <f>'OddsRatio_working_3-way'!X211^(1/3)*SIN(('OddsRatio_working_3-way'!Y211+4*PI())/3)</f>
        <v>-0.49793942923861356</v>
      </c>
      <c r="AF211" s="11">
        <f>-'OddsRatio_working_3-way'!U211/(3*'OddsRatio_working_3-way'!X211^(1/3))*COS(('OddsRatio_working_3-way'!Y211)/3)</f>
        <v>0.53194870412431605</v>
      </c>
      <c r="AG211" s="11">
        <f>-'OddsRatio_working_3-way'!U211/(3*'OddsRatio_working_3-way'!X211^(1/3))*COS(('OddsRatio_working_3-way'!Y211+2*PI())/3)</f>
        <v>-0.33050768640881034</v>
      </c>
      <c r="AH211" s="11">
        <f>-'OddsRatio_working_3-way'!U211/(3*'OddsRatio_working_3-way'!X211^(1/3))*COS(('OddsRatio_working_3-way'!Y211+4*PI())/3)</f>
        <v>-0.20144101771550588</v>
      </c>
      <c r="AI211" s="11">
        <f>'OddsRatio_working_3-way'!U211/(3*'OddsRatio_working_3-way'!X211^(1/3))*SIN(('OddsRatio_working_3-way'!Y211)/3)</f>
        <v>-7.4516675913487596E-2</v>
      </c>
      <c r="AJ211" s="11">
        <f>'OddsRatio_working_3-way'!U211/(3*'OddsRatio_working_3-way'!X211^(1/3))*SIN(('OddsRatio_working_3-way'!Y211+2*PI())/3)</f>
        <v>-0.42342275332512591</v>
      </c>
      <c r="AK211" s="11">
        <f>'OddsRatio_working_3-way'!U211/(3*'OddsRatio_working_3-way'!X211^(1/3))*SIN(('OddsRatio_working_3-way'!Y211+4*PI())/3)</f>
        <v>0.49793942923861356</v>
      </c>
      <c r="AL211" s="11">
        <f>'OddsRatio_working_3-way'!Z211+'OddsRatio_working_3-way'!AF211</f>
        <v>1.0638974082486321</v>
      </c>
      <c r="AM211" s="11">
        <f>'OddsRatio_working_3-way'!AA211+'OddsRatio_working_3-way'!AG211</f>
        <v>-0.66101537281762068</v>
      </c>
      <c r="AN211" s="11">
        <f>'OddsRatio_working_3-way'!AB211+'OddsRatio_working_3-way'!AH211</f>
        <v>-0.40288203543101175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1.0638974082486321</v>
      </c>
      <c r="AS211" s="11">
        <f>IF(('OddsRatio_working_3-way'!X211=0),IF(Q211&gt;0,-Q211^(1/3),(-Q211)^(1/3)),'OddsRatio_working_3-way'!AM211-'OddsRatio_working_3-way'!R211/3)</f>
        <v>-0.66101537281762068</v>
      </c>
      <c r="AT211" s="11">
        <f>IF(('OddsRatio_working_3-way'!X211=0),IF(Q211&gt;0,-Q211^(1/3),(-Q211)^(1/3)),'OddsRatio_working_3-way'!AN211-'OddsRatio_working_3-way'!R211/3)</f>
        <v>-0.40288203543101175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2.78</v>
      </c>
      <c r="B212" s="4">
        <f>IF('True_Odds_Calculator_3-way'!B213="","",'True_Odds_Calculator_3-way'!B213)</f>
        <v>3.21</v>
      </c>
      <c r="C212" s="4">
        <f>IF('True_Odds_Calculator_3-way'!C213="","",'True_Odds_Calculator_3-way'!C213)</f>
        <v>2.73</v>
      </c>
      <c r="D212" s="9">
        <f t="shared" si="52"/>
        <v>0.34693053899308129</v>
      </c>
      <c r="E212" s="9">
        <f t="shared" si="53"/>
        <v>0.29965567050611924</v>
      </c>
      <c r="F212" s="9">
        <f t="shared" si="54"/>
        <v>0.35341379050079946</v>
      </c>
      <c r="G212" s="9">
        <f t="shared" si="55"/>
        <v>1.0575400963164598</v>
      </c>
      <c r="H212" s="9">
        <f t="shared" si="56"/>
        <v>2.8824213714432982</v>
      </c>
      <c r="I212" s="9">
        <f t="shared" si="57"/>
        <v>3.3371636128593773</v>
      </c>
      <c r="J212" s="9">
        <f t="shared" si="58"/>
        <v>2.8295443666274758</v>
      </c>
      <c r="K212" s="11">
        <f t="shared" si="59"/>
        <v>0.35971223021582738</v>
      </c>
      <c r="L212" s="11">
        <f t="shared" si="60"/>
        <v>0.3115264797507788</v>
      </c>
      <c r="M212" s="11">
        <f t="shared" si="61"/>
        <v>0.36630036630036628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-0.27934821702050905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0.23479213958606143</v>
      </c>
      <c r="Q212" s="11">
        <f>2*'OddsRatio_working_3-way'!K212*'OddsRatio_working_3-way'!L212*'OddsRatio_working_3-way'!M212</f>
        <v>8.2095153701420093E-2</v>
      </c>
      <c r="R212" s="11">
        <f t="shared" si="62"/>
        <v>0</v>
      </c>
      <c r="S212" s="11">
        <f t="shared" si="63"/>
        <v>-0.84049986819433886</v>
      </c>
      <c r="T212" s="11">
        <f t="shared" si="64"/>
        <v>-0.29388107279522341</v>
      </c>
      <c r="U212" s="11">
        <f>'OddsRatio_working_3-way'!S212-'OddsRatio_working_3-way'!R212^2/3</f>
        <v>-0.84049986819433886</v>
      </c>
      <c r="V212" s="11">
        <f>'OddsRatio_working_3-way'!S212*'OddsRatio_working_3-way'!R212/3-2*'OddsRatio_working_3-way'!R212^3/27-'OddsRatio_working_3-way'!T212</f>
        <v>0.29388107279522341</v>
      </c>
      <c r="W212" s="11">
        <f>'OddsRatio_working_3-way'!V212^2+4*'OddsRatio_working_3-way'!U212^3/27</f>
        <v>-1.5987670211095178E-3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0.14829434578599154</v>
      </c>
      <c r="Y212" s="11">
        <f>IF('OddsRatio_working_3-way'!W212&gt;=0,IF('OddsRatio_working_3-way'!V212+SQRT('OddsRatio_working_3-way'!W212)&gt;0,0,PI()),ACOS('OddsRatio_working_3-way'!V212/(2*'OddsRatio_working_3-way'!X212)))</f>
        <v>0.13522668872872057</v>
      </c>
      <c r="Z212" s="11">
        <f>'OddsRatio_working_3-way'!X212^(1/3)*COS('OddsRatio_working_3-way'!Y212/3)</f>
        <v>0.52877004815822992</v>
      </c>
      <c r="AA212" s="11">
        <f>'OddsRatio_working_3-way'!X212^(1/3)*COS(('OddsRatio_working_3-way'!Y212+2*PI())/3)</f>
        <v>-0.28504039085489713</v>
      </c>
      <c r="AB212" s="11">
        <f>'OddsRatio_working_3-way'!X212^(1/3)*COS(('OddsRatio_working_3-way'!Y212+4*PI())/3)</f>
        <v>-0.24372965730333296</v>
      </c>
      <c r="AC212" s="11">
        <f>'OddsRatio_working_3-way'!X212^(1/3)*SIN('OddsRatio_working_3-way'!Y212/3)</f>
        <v>2.3850763136416504E-2</v>
      </c>
      <c r="AD212" s="11">
        <f>'OddsRatio_working_3-way'!X212^(1/3)*SIN(('OddsRatio_working_3-way'!Y212+2*PI())/3)</f>
        <v>0.44600291289713984</v>
      </c>
      <c r="AE212" s="11">
        <f>'OddsRatio_working_3-way'!X212^(1/3)*SIN(('OddsRatio_working_3-way'!Y212+4*PI())/3)</f>
        <v>-0.46985367603355632</v>
      </c>
      <c r="AF212" s="11">
        <f>-'OddsRatio_working_3-way'!U212/(3*'OddsRatio_working_3-way'!X212^(1/3))*COS(('OddsRatio_working_3-way'!Y212)/3)</f>
        <v>0.52877004815822992</v>
      </c>
      <c r="AG212" s="11">
        <f>-'OddsRatio_working_3-way'!U212/(3*'OddsRatio_working_3-way'!X212^(1/3))*COS(('OddsRatio_working_3-way'!Y212+2*PI())/3)</f>
        <v>-0.28504039085489713</v>
      </c>
      <c r="AH212" s="11">
        <f>-'OddsRatio_working_3-way'!U212/(3*'OddsRatio_working_3-way'!X212^(1/3))*COS(('OddsRatio_working_3-way'!Y212+4*PI())/3)</f>
        <v>-0.24372965730333296</v>
      </c>
      <c r="AI212" s="11">
        <f>'OddsRatio_working_3-way'!U212/(3*'OddsRatio_working_3-way'!X212^(1/3))*SIN(('OddsRatio_working_3-way'!Y212)/3)</f>
        <v>-2.3850763136416504E-2</v>
      </c>
      <c r="AJ212" s="11">
        <f>'OddsRatio_working_3-way'!U212/(3*'OddsRatio_working_3-way'!X212^(1/3))*SIN(('OddsRatio_working_3-way'!Y212+2*PI())/3)</f>
        <v>-0.44600291289713984</v>
      </c>
      <c r="AK212" s="11">
        <f>'OddsRatio_working_3-way'!U212/(3*'OddsRatio_working_3-way'!X212^(1/3))*SIN(('OddsRatio_working_3-way'!Y212+4*PI())/3)</f>
        <v>0.46985367603355632</v>
      </c>
      <c r="AL212" s="11">
        <f>'OddsRatio_working_3-way'!Z212+'OddsRatio_working_3-way'!AF212</f>
        <v>1.0575400963164598</v>
      </c>
      <c r="AM212" s="11">
        <f>'OddsRatio_working_3-way'!AA212+'OddsRatio_working_3-way'!AG212</f>
        <v>-0.57008078170979426</v>
      </c>
      <c r="AN212" s="11">
        <f>'OddsRatio_working_3-way'!AB212+'OddsRatio_working_3-way'!AH212</f>
        <v>-0.48745931460666592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1.0575400963164598</v>
      </c>
      <c r="AS212" s="11">
        <f>IF(('OddsRatio_working_3-way'!X212=0),IF(Q212&gt;0,-Q212^(1/3),(-Q212)^(1/3)),'OddsRatio_working_3-way'!AM212-'OddsRatio_working_3-way'!R212/3)</f>
        <v>-0.57008078170979426</v>
      </c>
      <c r="AT212" s="11">
        <f>IF(('OddsRatio_working_3-way'!X212=0),IF(Q212&gt;0,-Q212^(1/3),(-Q212)^(1/3)),'OddsRatio_working_3-way'!AN212-'OddsRatio_working_3-way'!R212/3)</f>
        <v>-0.48745931460666592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1.64</v>
      </c>
      <c r="B213" s="4">
        <f>IF('True_Odds_Calculator_3-way'!B214="","",'True_Odds_Calculator_3-way'!B214)</f>
        <v>3.54</v>
      </c>
      <c r="C213" s="4">
        <f>IF('True_Odds_Calculator_3-way'!C214="","",'True_Odds_Calculator_3-way'!C214)</f>
        <v>6.68</v>
      </c>
      <c r="D213" s="9">
        <f t="shared" si="52"/>
        <v>0.59189646320485367</v>
      </c>
      <c r="E213" s="9">
        <f t="shared" si="53"/>
        <v>0.26763785101535742</v>
      </c>
      <c r="F213" s="9">
        <f t="shared" si="54"/>
        <v>0.14046568577978902</v>
      </c>
      <c r="G213" s="9">
        <f t="shared" si="55"/>
        <v>1.0773197947319431</v>
      </c>
      <c r="H213" s="9">
        <f t="shared" si="56"/>
        <v>1.6894846686284437</v>
      </c>
      <c r="I213" s="9">
        <f t="shared" si="57"/>
        <v>3.7363922786191353</v>
      </c>
      <c r="J213" s="9">
        <f t="shared" si="58"/>
        <v>7.1191764340774357</v>
      </c>
      <c r="K213" s="11">
        <f t="shared" si="59"/>
        <v>0.6097560975609756</v>
      </c>
      <c r="L213" s="11">
        <f t="shared" si="60"/>
        <v>0.2824858757062147</v>
      </c>
      <c r="M213" s="11">
        <f t="shared" si="61"/>
        <v>0.14970059880239522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-0.23808851911720186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0.22845998783747107</v>
      </c>
      <c r="Q213" s="11">
        <f>2*'OddsRatio_working_3-way'!K213*'OddsRatio_working_3-way'!L213*'OddsRatio_working_3-way'!M213</f>
        <v>5.1571103349316257E-2</v>
      </c>
      <c r="R213" s="11">
        <f t="shared" si="62"/>
        <v>0</v>
      </c>
      <c r="S213" s="11">
        <f t="shared" si="63"/>
        <v>-0.95955902739270249</v>
      </c>
      <c r="T213" s="11">
        <f t="shared" si="64"/>
        <v>-0.21660474658977477</v>
      </c>
      <c r="U213" s="11">
        <f>'OddsRatio_working_3-way'!S213-'OddsRatio_working_3-way'!R213^2/3</f>
        <v>-0.95955902739270249</v>
      </c>
      <c r="V213" s="11">
        <f>'OddsRatio_working_3-way'!S213*'OddsRatio_working_3-way'!R213/3-2*'OddsRatio_working_3-way'!R213^3/27-'OddsRatio_working_3-way'!T213</f>
        <v>0.21660474658977477</v>
      </c>
      <c r="W213" s="11">
        <f>'OddsRatio_working_3-way'!V213^2+4*'OddsRatio_working_3-way'!U213^3/27</f>
        <v>-8.3973844330378564E-2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0.18089462441957688</v>
      </c>
      <c r="Y213" s="11">
        <f>IF('OddsRatio_working_3-way'!W213&gt;=0,IF('OddsRatio_working_3-way'!V213+SQRT('OddsRatio_working_3-way'!W213)&gt;0,0,PI()),ACOS('OddsRatio_working_3-way'!V213/(2*'OddsRatio_working_3-way'!X213)))</f>
        <v>0.9289139729592597</v>
      </c>
      <c r="Z213" s="11">
        <f>'OddsRatio_working_3-way'!X213^(1/3)*COS('OddsRatio_working_3-way'!Y213/3)</f>
        <v>0.53865989736597153</v>
      </c>
      <c r="AA213" s="11">
        <f>'OddsRatio_working_3-way'!X213^(1/3)*COS(('OddsRatio_working_3-way'!Y213+2*PI())/3)</f>
        <v>-0.41857435586609032</v>
      </c>
      <c r="AB213" s="11">
        <f>'OddsRatio_working_3-way'!X213^(1/3)*COS(('OddsRatio_working_3-way'!Y213+4*PI())/3)</f>
        <v>-0.12008554149988118</v>
      </c>
      <c r="AC213" s="11">
        <f>'OddsRatio_working_3-way'!X213^(1/3)*SIN('OddsRatio_working_3-way'!Y213/3)</f>
        <v>0.1723325973244231</v>
      </c>
      <c r="AD213" s="11">
        <f>'OddsRatio_working_3-way'!X213^(1/3)*SIN(('OddsRatio_working_3-way'!Y213+2*PI())/3)</f>
        <v>0.38032685645663833</v>
      </c>
      <c r="AE213" s="11">
        <f>'OddsRatio_working_3-way'!X213^(1/3)*SIN(('OddsRatio_working_3-way'!Y213+4*PI())/3)</f>
        <v>-0.5526594537810614</v>
      </c>
      <c r="AF213" s="11">
        <f>-'OddsRatio_working_3-way'!U213/(3*'OddsRatio_working_3-way'!X213^(1/3))*COS(('OddsRatio_working_3-way'!Y213)/3)</f>
        <v>0.53865989736597164</v>
      </c>
      <c r="AG213" s="11">
        <f>-'OddsRatio_working_3-way'!U213/(3*'OddsRatio_working_3-way'!X213^(1/3))*COS(('OddsRatio_working_3-way'!Y213+2*PI())/3)</f>
        <v>-0.41857435586609038</v>
      </c>
      <c r="AH213" s="11">
        <f>-'OddsRatio_working_3-way'!U213/(3*'OddsRatio_working_3-way'!X213^(1/3))*COS(('OddsRatio_working_3-way'!Y213+4*PI())/3)</f>
        <v>-0.12008554149988121</v>
      </c>
      <c r="AI213" s="11">
        <f>'OddsRatio_working_3-way'!U213/(3*'OddsRatio_working_3-way'!X213^(1/3))*SIN(('OddsRatio_working_3-way'!Y213)/3)</f>
        <v>-0.17233259732442313</v>
      </c>
      <c r="AJ213" s="11">
        <f>'OddsRatio_working_3-way'!U213/(3*'OddsRatio_working_3-way'!X213^(1/3))*SIN(('OddsRatio_working_3-way'!Y213+2*PI())/3)</f>
        <v>-0.38032685645663838</v>
      </c>
      <c r="AK213" s="11">
        <f>'OddsRatio_working_3-way'!U213/(3*'OddsRatio_working_3-way'!X213^(1/3))*SIN(('OddsRatio_working_3-way'!Y213+4*PI())/3)</f>
        <v>0.55265945378106152</v>
      </c>
      <c r="AL213" s="11">
        <f>'OddsRatio_working_3-way'!Z213+'OddsRatio_working_3-way'!AF213</f>
        <v>1.0773197947319431</v>
      </c>
      <c r="AM213" s="11">
        <f>'OddsRatio_working_3-way'!AA213+'OddsRatio_working_3-way'!AG213</f>
        <v>-0.83714871173218075</v>
      </c>
      <c r="AN213" s="11">
        <f>'OddsRatio_working_3-way'!AB213+'OddsRatio_working_3-way'!AH213</f>
        <v>-0.24017108299976239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1.0773197947319431</v>
      </c>
      <c r="AS213" s="11">
        <f>IF(('OddsRatio_working_3-way'!X213=0),IF(Q213&gt;0,-Q213^(1/3),(-Q213)^(1/3)),'OddsRatio_working_3-way'!AM213-'OddsRatio_working_3-way'!R213/3)</f>
        <v>-0.83714871173218075</v>
      </c>
      <c r="AT213" s="11">
        <f>IF(('OddsRatio_working_3-way'!X213=0),IF(Q213&gt;0,-Q213^(1/3),(-Q213)^(1/3)),'OddsRatio_working_3-way'!AN213-'OddsRatio_working_3-way'!R213/3)</f>
        <v>-0.24017108299976239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2.61</v>
      </c>
      <c r="B214" s="4">
        <f>IF('True_Odds_Calculator_3-way'!B215="","",'True_Odds_Calculator_3-way'!B215)</f>
        <v>3.1</v>
      </c>
      <c r="C214" s="4">
        <f>IF('True_Odds_Calculator_3-way'!C215="","",'True_Odds_Calculator_3-way'!C215)</f>
        <v>3.01</v>
      </c>
      <c r="D214" s="9">
        <f t="shared" si="52"/>
        <v>0.36986133201579158</v>
      </c>
      <c r="E214" s="9">
        <f t="shared" si="53"/>
        <v>0.31034328324044913</v>
      </c>
      <c r="F214" s="9">
        <f t="shared" si="54"/>
        <v>0.31979538474375935</v>
      </c>
      <c r="G214" s="9">
        <f t="shared" si="55"/>
        <v>1.0582086937169044</v>
      </c>
      <c r="H214" s="9">
        <f t="shared" si="56"/>
        <v>2.7037159968842164</v>
      </c>
      <c r="I214" s="9">
        <f t="shared" si="57"/>
        <v>3.222238256805499</v>
      </c>
      <c r="J214" s="9">
        <f t="shared" si="58"/>
        <v>3.1269994743709777</v>
      </c>
      <c r="K214" s="11">
        <f t="shared" si="59"/>
        <v>0.38314176245210729</v>
      </c>
      <c r="L214" s="11">
        <f t="shared" si="60"/>
        <v>0.32258064516129031</v>
      </c>
      <c r="M214" s="11">
        <f t="shared" si="61"/>
        <v>0.33222591362126247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-0.27904389890576098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0.23486988331647773</v>
      </c>
      <c r="Q214" s="11">
        <f>2*'OddsRatio_working_3-way'!K214*'OddsRatio_working_3-way'!L214*'OddsRatio_working_3-way'!M214</f>
        <v>8.2122336823943265E-2</v>
      </c>
      <c r="R214" s="11">
        <f t="shared" si="62"/>
        <v>0</v>
      </c>
      <c r="S214" s="11">
        <f t="shared" si="63"/>
        <v>-0.84169510330630182</v>
      </c>
      <c r="T214" s="11">
        <f t="shared" si="64"/>
        <v>-0.29429898717003561</v>
      </c>
      <c r="U214" s="11">
        <f>'OddsRatio_working_3-way'!S214-'OddsRatio_working_3-way'!R214^2/3</f>
        <v>-0.84169510330630182</v>
      </c>
      <c r="V214" s="11">
        <f>'OddsRatio_working_3-way'!S214*'OddsRatio_working_3-way'!R214/3-2*'OddsRatio_working_3-way'!R214^3/27-'OddsRatio_working_3-way'!T214</f>
        <v>0.29429898717003561</v>
      </c>
      <c r="W214" s="11">
        <f>'OddsRatio_working_3-way'!V214^2+4*'OddsRatio_working_3-way'!U214^3/27</f>
        <v>-1.7287639958763201E-3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0.14861078178011269</v>
      </c>
      <c r="Y214" s="11">
        <f>IF('OddsRatio_working_3-way'!W214&gt;=0,IF('OddsRatio_working_3-way'!V214+SQRT('OddsRatio_working_3-way'!W214)&gt;0,0,PI()),ACOS('OddsRatio_working_3-way'!V214/(2*'OddsRatio_working_3-way'!X214)))</f>
        <v>0.14035060445615954</v>
      </c>
      <c r="Z214" s="11">
        <f>'OddsRatio_working_3-way'!X214^(1/3)*COS('OddsRatio_working_3-way'!Y214/3)</f>
        <v>0.52910434685845209</v>
      </c>
      <c r="AA214" s="11">
        <f>'OddsRatio_working_3-way'!X214^(1/3)*COS(('OddsRatio_working_3-way'!Y214+2*PI())/3)</f>
        <v>-0.28600487554792214</v>
      </c>
      <c r="AB214" s="11">
        <f>'OddsRatio_working_3-way'!X214^(1/3)*COS(('OddsRatio_working_3-way'!Y214+4*PI())/3)</f>
        <v>-0.24309947131052986</v>
      </c>
      <c r="AC214" s="11">
        <f>'OddsRatio_working_3-way'!X214^(1/3)*SIN('OddsRatio_working_3-way'!Y214/3)</f>
        <v>2.4771446686148141E-2</v>
      </c>
      <c r="AD214" s="11">
        <f>'OddsRatio_working_3-way'!X214^(1/3)*SIN(('OddsRatio_working_3-way'!Y214+2*PI())/3)</f>
        <v>0.44583208228911864</v>
      </c>
      <c r="AE214" s="11">
        <f>'OddsRatio_working_3-way'!X214^(1/3)*SIN(('OddsRatio_working_3-way'!Y214+4*PI())/3)</f>
        <v>-0.4706035289752668</v>
      </c>
      <c r="AF214" s="11">
        <f>-'OddsRatio_working_3-way'!U214/(3*'OddsRatio_working_3-way'!X214^(1/3))*COS(('OddsRatio_working_3-way'!Y214)/3)</f>
        <v>0.5291043468584522</v>
      </c>
      <c r="AG214" s="11">
        <f>-'OddsRatio_working_3-way'!U214/(3*'OddsRatio_working_3-way'!X214^(1/3))*COS(('OddsRatio_working_3-way'!Y214+2*PI())/3)</f>
        <v>-0.28600487554792225</v>
      </c>
      <c r="AH214" s="11">
        <f>-'OddsRatio_working_3-way'!U214/(3*'OddsRatio_working_3-way'!X214^(1/3))*COS(('OddsRatio_working_3-way'!Y214+4*PI())/3)</f>
        <v>-0.24309947131052992</v>
      </c>
      <c r="AI214" s="11">
        <f>'OddsRatio_working_3-way'!U214/(3*'OddsRatio_working_3-way'!X214^(1/3))*SIN(('OddsRatio_working_3-way'!Y214)/3)</f>
        <v>-2.4771446686148148E-2</v>
      </c>
      <c r="AJ214" s="11">
        <f>'OddsRatio_working_3-way'!U214/(3*'OddsRatio_working_3-way'!X214^(1/3))*SIN(('OddsRatio_working_3-way'!Y214+2*PI())/3)</f>
        <v>-0.44583208228911875</v>
      </c>
      <c r="AK214" s="11">
        <f>'OddsRatio_working_3-way'!U214/(3*'OddsRatio_working_3-way'!X214^(1/3))*SIN(('OddsRatio_working_3-way'!Y214+4*PI())/3)</f>
        <v>0.47060352897526686</v>
      </c>
      <c r="AL214" s="11">
        <f>'OddsRatio_working_3-way'!Z214+'OddsRatio_working_3-way'!AF214</f>
        <v>1.0582086937169044</v>
      </c>
      <c r="AM214" s="11">
        <f>'OddsRatio_working_3-way'!AA214+'OddsRatio_working_3-way'!AG214</f>
        <v>-0.5720097510958444</v>
      </c>
      <c r="AN214" s="11">
        <f>'OddsRatio_working_3-way'!AB214+'OddsRatio_working_3-way'!AH214</f>
        <v>-0.48619894262105978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1.0582086937169044</v>
      </c>
      <c r="AS214" s="11">
        <f>IF(('OddsRatio_working_3-way'!X214=0),IF(Q214&gt;0,-Q214^(1/3),(-Q214)^(1/3)),'OddsRatio_working_3-way'!AM214-'OddsRatio_working_3-way'!R214/3)</f>
        <v>-0.5720097510958444</v>
      </c>
      <c r="AT214" s="11">
        <f>IF(('OddsRatio_working_3-way'!X214=0),IF(Q214&gt;0,-Q214^(1/3),(-Q214)^(1/3)),'OddsRatio_working_3-way'!AN214-'OddsRatio_working_3-way'!R214/3)</f>
        <v>-0.48619894262105978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2.35</v>
      </c>
      <c r="B215" s="4">
        <f>IF('True_Odds_Calculator_3-way'!B216="","",'True_Odds_Calculator_3-way'!B216)</f>
        <v>3.04</v>
      </c>
      <c r="C215" s="4">
        <f>IF('True_Odds_Calculator_3-way'!C216="","",'True_Odds_Calculator_3-way'!C216)</f>
        <v>3.51</v>
      </c>
      <c r="D215" s="9">
        <f t="shared" si="52"/>
        <v>0.41107756093121706</v>
      </c>
      <c r="E215" s="9">
        <f t="shared" si="53"/>
        <v>0.31596928792193507</v>
      </c>
      <c r="F215" s="9">
        <f t="shared" si="54"/>
        <v>0.27295315114684821</v>
      </c>
      <c r="G215" s="9">
        <f t="shared" si="55"/>
        <v>1.0612081154866226</v>
      </c>
      <c r="H215" s="9">
        <f t="shared" si="56"/>
        <v>2.4326309559069403</v>
      </c>
      <c r="I215" s="9">
        <f t="shared" si="57"/>
        <v>3.1648645555927097</v>
      </c>
      <c r="J215" s="9">
        <f t="shared" si="58"/>
        <v>3.6636323698714222</v>
      </c>
      <c r="K215" s="11">
        <f t="shared" si="59"/>
        <v>0.42553191489361702</v>
      </c>
      <c r="L215" s="11">
        <f t="shared" si="60"/>
        <v>0.32894736842105265</v>
      </c>
      <c r="M215" s="11">
        <f t="shared" si="61"/>
        <v>0.28490028490028491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-0.27566973899560698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0.23528998892940661</v>
      </c>
      <c r="Q215" s="11">
        <f>2*'OddsRatio_working_3-way'!K215*'OddsRatio_working_3-way'!L215*'OddsRatio_working_3-way'!M215</f>
        <v>7.9759318281154803E-2</v>
      </c>
      <c r="R215" s="11">
        <f t="shared" si="62"/>
        <v>0</v>
      </c>
      <c r="S215" s="11">
        <f t="shared" si="63"/>
        <v>-0.85352128161283658</v>
      </c>
      <c r="T215" s="11">
        <f t="shared" si="64"/>
        <v>-0.28932924800435145</v>
      </c>
      <c r="U215" s="11">
        <f>'OddsRatio_working_3-way'!S215-'OddsRatio_working_3-way'!R215^2/3</f>
        <v>-0.85352128161283658</v>
      </c>
      <c r="V215" s="11">
        <f>'OddsRatio_working_3-way'!S215*'OddsRatio_working_3-way'!R215/3-2*'OddsRatio_working_3-way'!R215^3/27-'OddsRatio_working_3-way'!T215</f>
        <v>0.28932924800435145</v>
      </c>
      <c r="W215" s="11">
        <f>'OddsRatio_working_3-way'!V215^2+4*'OddsRatio_working_3-way'!U215^3/27</f>
        <v>-8.4054810772942329E-3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0.15175382600453419</v>
      </c>
      <c r="Y215" s="11">
        <f>IF('OddsRatio_working_3-way'!W215&gt;=0,IF('OddsRatio_working_3-way'!V215+SQRT('OddsRatio_working_3-way'!W215)&gt;0,0,PI()),ACOS('OddsRatio_working_3-way'!V215/(2*'OddsRatio_working_3-way'!X215)))</f>
        <v>0.30686629896443662</v>
      </c>
      <c r="Z215" s="11">
        <f>'OddsRatio_working_3-way'!X215^(1/3)*COS('OddsRatio_working_3-way'!Y215/3)</f>
        <v>0.53060405774331143</v>
      </c>
      <c r="AA215" s="11">
        <f>'OddsRatio_working_3-way'!X215^(1/3)*COS(('OddsRatio_working_3-way'!Y215+2*PI())/3)</f>
        <v>-0.31247003532686485</v>
      </c>
      <c r="AB215" s="11">
        <f>'OddsRatio_working_3-way'!X215^(1/3)*COS(('OddsRatio_working_3-way'!Y215+4*PI())/3)</f>
        <v>-0.21813402241644672</v>
      </c>
      <c r="AC215" s="11">
        <f>'OddsRatio_working_3-way'!X215^(1/3)*SIN('OddsRatio_working_3-way'!Y215/3)</f>
        <v>5.4464922448106121E-2</v>
      </c>
      <c r="AD215" s="11">
        <f>'OddsRatio_working_3-way'!X215^(1/3)*SIN(('OddsRatio_working_3-way'!Y215+2*PI())/3)</f>
        <v>0.43228413213275985</v>
      </c>
      <c r="AE215" s="11">
        <f>'OddsRatio_working_3-way'!X215^(1/3)*SIN(('OddsRatio_working_3-way'!Y215+4*PI())/3)</f>
        <v>-0.48674905458086581</v>
      </c>
      <c r="AF215" s="11">
        <f>-'OddsRatio_working_3-way'!U215/(3*'OddsRatio_working_3-way'!X215^(1/3))*COS(('OddsRatio_working_3-way'!Y215)/3)</f>
        <v>0.53060405774331132</v>
      </c>
      <c r="AG215" s="11">
        <f>-'OddsRatio_working_3-way'!U215/(3*'OddsRatio_working_3-way'!X215^(1/3))*COS(('OddsRatio_working_3-way'!Y215+2*PI())/3)</f>
        <v>-0.31247003532686479</v>
      </c>
      <c r="AH215" s="11">
        <f>-'OddsRatio_working_3-way'!U215/(3*'OddsRatio_working_3-way'!X215^(1/3))*COS(('OddsRatio_working_3-way'!Y215+4*PI())/3)</f>
        <v>-0.21813402241644667</v>
      </c>
      <c r="AI215" s="11">
        <f>'OddsRatio_working_3-way'!U215/(3*'OddsRatio_working_3-way'!X215^(1/3))*SIN(('OddsRatio_working_3-way'!Y215)/3)</f>
        <v>-5.4464922448106107E-2</v>
      </c>
      <c r="AJ215" s="11">
        <f>'OddsRatio_working_3-way'!U215/(3*'OddsRatio_working_3-way'!X215^(1/3))*SIN(('OddsRatio_working_3-way'!Y215+2*PI())/3)</f>
        <v>-0.43228413213275979</v>
      </c>
      <c r="AK215" s="11">
        <f>'OddsRatio_working_3-way'!U215/(3*'OddsRatio_working_3-way'!X215^(1/3))*SIN(('OddsRatio_working_3-way'!Y215+4*PI())/3)</f>
        <v>0.4867490545808657</v>
      </c>
      <c r="AL215" s="11">
        <f>'OddsRatio_working_3-way'!Z215+'OddsRatio_working_3-way'!AF215</f>
        <v>1.0612081154866226</v>
      </c>
      <c r="AM215" s="11">
        <f>'OddsRatio_working_3-way'!AA215+'OddsRatio_working_3-way'!AG215</f>
        <v>-0.62494007065372958</v>
      </c>
      <c r="AN215" s="11">
        <f>'OddsRatio_working_3-way'!AB215+'OddsRatio_working_3-way'!AH215</f>
        <v>-0.43626804483289339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1.0612081154866226</v>
      </c>
      <c r="AS215" s="11">
        <f>IF(('OddsRatio_working_3-way'!X215=0),IF(Q215&gt;0,-Q215^(1/3),(-Q215)^(1/3)),'OddsRatio_working_3-way'!AM215-'OddsRatio_working_3-way'!R215/3)</f>
        <v>-0.62494007065372958</v>
      </c>
      <c r="AT215" s="11">
        <f>IF(('OddsRatio_working_3-way'!X215=0),IF(Q215&gt;0,-Q215^(1/3),(-Q215)^(1/3)),'OddsRatio_working_3-way'!AN215-'OddsRatio_working_3-way'!R215/3)</f>
        <v>-0.43626804483289339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1.17</v>
      </c>
      <c r="B216" s="4">
        <f>IF('True_Odds_Calculator_3-way'!B217="","",'True_Odds_Calculator_3-way'!B217)</f>
        <v>7.77</v>
      </c>
      <c r="C216" s="4">
        <f>IF('True_Odds_Calculator_3-way'!C217="","",'True_Odds_Calculator_3-way'!C217)</f>
        <v>20.52</v>
      </c>
      <c r="D216" s="9">
        <f t="shared" si="52"/>
        <v>0.83990388562988105</v>
      </c>
      <c r="E216" s="9">
        <f t="shared" si="53"/>
        <v>0.11640278946481974</v>
      </c>
      <c r="F216" s="9">
        <f t="shared" si="54"/>
        <v>4.3693324905299244E-2</v>
      </c>
      <c r="G216" s="9">
        <f t="shared" si="55"/>
        <v>1.1212495445591852</v>
      </c>
      <c r="H216" s="9">
        <f t="shared" si="56"/>
        <v>1.1906124225750614</v>
      </c>
      <c r="I216" s="9">
        <f t="shared" si="57"/>
        <v>8.5908594166656851</v>
      </c>
      <c r="J216" s="9">
        <f t="shared" si="58"/>
        <v>22.886791109795293</v>
      </c>
      <c r="K216" s="11">
        <f t="shared" si="59"/>
        <v>0.85470085470085477</v>
      </c>
      <c r="L216" s="11">
        <f t="shared" si="60"/>
        <v>0.1287001287001287</v>
      </c>
      <c r="M216" s="11">
        <f t="shared" si="61"/>
        <v>4.8732943469785579E-2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-0.12042957851924718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0.14184224710540502</v>
      </c>
      <c r="Q216" s="11">
        <f>2*'OddsRatio_working_3-way'!K216*'OddsRatio_working_3-way'!L216*'OddsRatio_working_3-way'!M216</f>
        <v>1.0721258284611113E-2</v>
      </c>
      <c r="R216" s="11">
        <f t="shared" si="62"/>
        <v>0</v>
      </c>
      <c r="S216" s="11">
        <f t="shared" si="63"/>
        <v>-1.177802404105696</v>
      </c>
      <c r="T216" s="11">
        <f t="shared" si="64"/>
        <v>-8.9025125026885574E-2</v>
      </c>
      <c r="U216" s="11">
        <f>'OddsRatio_working_3-way'!S216-'OddsRatio_working_3-way'!R216^2/3</f>
        <v>-1.177802404105696</v>
      </c>
      <c r="V216" s="11">
        <f>'OddsRatio_working_3-way'!S216*'OddsRatio_working_3-way'!R216/3-2*'OddsRatio_working_3-way'!R216^3/27-'OddsRatio_working_3-way'!T216</f>
        <v>8.9025125026885574E-2</v>
      </c>
      <c r="W216" s="11">
        <f>'OddsRatio_working_3-way'!V216^2+4*'OddsRatio_working_3-way'!U216^3/27</f>
        <v>-0.23412923644599076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0.24599527908683705</v>
      </c>
      <c r="Y216" s="11">
        <f>IF('OddsRatio_working_3-way'!W216&gt;=0,IF('OddsRatio_working_3-way'!V216+SQRT('OddsRatio_working_3-way'!W216)&gt;0,0,PI()),ACOS('OddsRatio_working_3-way'!V216/(2*'OddsRatio_working_3-way'!X216)))</f>
        <v>1.3888451863942231</v>
      </c>
      <c r="Z216" s="11">
        <f>'OddsRatio_working_3-way'!X216^(1/3)*COS('OddsRatio_working_3-way'!Y216/3)</f>
        <v>0.56062477227959262</v>
      </c>
      <c r="AA216" s="11">
        <f>'OddsRatio_working_3-way'!X216^(1/3)*COS(('OddsRatio_working_3-way'!Y216+2*PI())/3)</f>
        <v>-0.5226458331838747</v>
      </c>
      <c r="AB216" s="11">
        <f>'OddsRatio_working_3-way'!X216^(1/3)*COS(('OddsRatio_working_3-way'!Y216+4*PI())/3)</f>
        <v>-3.7978939095718131E-2</v>
      </c>
      <c r="AC216" s="11">
        <f>'OddsRatio_working_3-way'!X216^(1/3)*SIN('OddsRatio_working_3-way'!Y216/3)</f>
        <v>0.27982256176909737</v>
      </c>
      <c r="AD216" s="11">
        <f>'OddsRatio_working_3-way'!X216^(1/3)*SIN(('OddsRatio_working_3-way'!Y216+2*PI())/3)</f>
        <v>0.34560401390044465</v>
      </c>
      <c r="AE216" s="11">
        <f>'OddsRatio_working_3-way'!X216^(1/3)*SIN(('OddsRatio_working_3-way'!Y216+4*PI())/3)</f>
        <v>-0.62542657566954174</v>
      </c>
      <c r="AF216" s="11">
        <f>-'OddsRatio_working_3-way'!U216/(3*'OddsRatio_working_3-way'!X216^(1/3))*COS(('OddsRatio_working_3-way'!Y216)/3)</f>
        <v>0.56062477227959262</v>
      </c>
      <c r="AG216" s="11">
        <f>-'OddsRatio_working_3-way'!U216/(3*'OddsRatio_working_3-way'!X216^(1/3))*COS(('OddsRatio_working_3-way'!Y216+2*PI())/3)</f>
        <v>-0.5226458331838747</v>
      </c>
      <c r="AH216" s="11">
        <f>-'OddsRatio_working_3-way'!U216/(3*'OddsRatio_working_3-way'!X216^(1/3))*COS(('OddsRatio_working_3-way'!Y216+4*PI())/3)</f>
        <v>-3.7978939095718131E-2</v>
      </c>
      <c r="AI216" s="11">
        <f>'OddsRatio_working_3-way'!U216/(3*'OddsRatio_working_3-way'!X216^(1/3))*SIN(('OddsRatio_working_3-way'!Y216)/3)</f>
        <v>-0.27982256176909737</v>
      </c>
      <c r="AJ216" s="11">
        <f>'OddsRatio_working_3-way'!U216/(3*'OddsRatio_working_3-way'!X216^(1/3))*SIN(('OddsRatio_working_3-way'!Y216+2*PI())/3)</f>
        <v>-0.34560401390044465</v>
      </c>
      <c r="AK216" s="11">
        <f>'OddsRatio_working_3-way'!U216/(3*'OddsRatio_working_3-way'!X216^(1/3))*SIN(('OddsRatio_working_3-way'!Y216+4*PI())/3)</f>
        <v>0.62542657566954174</v>
      </c>
      <c r="AL216" s="11">
        <f>'OddsRatio_working_3-way'!Z216+'OddsRatio_working_3-way'!AF216</f>
        <v>1.1212495445591852</v>
      </c>
      <c r="AM216" s="11">
        <f>'OddsRatio_working_3-way'!AA216+'OddsRatio_working_3-way'!AG216</f>
        <v>-1.0452916663677494</v>
      </c>
      <c r="AN216" s="11">
        <f>'OddsRatio_working_3-way'!AB216+'OddsRatio_working_3-way'!AH216</f>
        <v>-7.5957878191436262E-2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1.1212495445591852</v>
      </c>
      <c r="AS216" s="11">
        <f>IF(('OddsRatio_working_3-way'!X216=0),IF(Q216&gt;0,-Q216^(1/3),(-Q216)^(1/3)),'OddsRatio_working_3-way'!AM216-'OddsRatio_working_3-way'!R216/3)</f>
        <v>-1.0452916663677494</v>
      </c>
      <c r="AT216" s="11">
        <f>IF(('OddsRatio_working_3-way'!X216=0),IF(Q216&gt;0,-Q216^(1/3),(-Q216)^(1/3)),'OddsRatio_working_3-way'!AN216-'OddsRatio_working_3-way'!R216/3)</f>
        <v>-7.5957878191436262E-2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2.72</v>
      </c>
      <c r="B217" s="4">
        <f>IF('True_Odds_Calculator_3-way'!B218="","",'True_Odds_Calculator_3-way'!B218)</f>
        <v>3.35</v>
      </c>
      <c r="C217" s="4">
        <f>IF('True_Odds_Calculator_3-way'!C218="","",'True_Odds_Calculator_3-way'!C218)</f>
        <v>2.77</v>
      </c>
      <c r="D217" s="9">
        <f t="shared" si="52"/>
        <v>0.35824791109645227</v>
      </c>
      <c r="E217" s="9">
        <f t="shared" si="53"/>
        <v>0.29006510389059109</v>
      </c>
      <c r="F217" s="9">
        <f t="shared" si="54"/>
        <v>0.35168698501295659</v>
      </c>
      <c r="G217" s="9">
        <f t="shared" si="55"/>
        <v>1.0414901749270262</v>
      </c>
      <c r="H217" s="9">
        <f t="shared" si="56"/>
        <v>2.7913631008744857</v>
      </c>
      <c r="I217" s="9">
        <f t="shared" si="57"/>
        <v>3.4475019110785121</v>
      </c>
      <c r="J217" s="9">
        <f t="shared" si="58"/>
        <v>2.8434376096208358</v>
      </c>
      <c r="K217" s="11">
        <f t="shared" si="59"/>
        <v>0.36764705882352938</v>
      </c>
      <c r="L217" s="11">
        <f t="shared" si="60"/>
        <v>0.29850746268656714</v>
      </c>
      <c r="M217" s="11">
        <f t="shared" si="61"/>
        <v>0.36101083032490977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-0.28344976117501264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0.23137656377276922</v>
      </c>
      <c r="Q217" s="11">
        <f>2*'OddsRatio_working_3-way'!K217*'OddsRatio_working_3-way'!L217*'OddsRatio_working_3-way'!M217</f>
        <v>7.9238549237249711E-2</v>
      </c>
      <c r="R217" s="11">
        <f t="shared" si="62"/>
        <v>0</v>
      </c>
      <c r="S217" s="11">
        <f t="shared" si="63"/>
        <v>-0.81628773583587022</v>
      </c>
      <c r="T217" s="11">
        <f t="shared" si="64"/>
        <v>-0.27955059446433905</v>
      </c>
      <c r="U217" s="11">
        <f>'OddsRatio_working_3-way'!S217-'OddsRatio_working_3-way'!R217^2/3</f>
        <v>-0.81628773583587022</v>
      </c>
      <c r="V217" s="11">
        <f>'OddsRatio_working_3-way'!S217*'OddsRatio_working_3-way'!R217/3-2*'OddsRatio_working_3-way'!R217^3/27-'OddsRatio_working_3-way'!T217</f>
        <v>0.27955059446433905</v>
      </c>
      <c r="W217" s="11">
        <f>'OddsRatio_working_3-way'!V217^2+4*'OddsRatio_working_3-way'!U217^3/27</f>
        <v>-2.4312385563544092E-3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0.14193288327737846</v>
      </c>
      <c r="Y217" s="11">
        <f>IF('OddsRatio_working_3-way'!W217&gt;=0,IF('OddsRatio_working_3-way'!V217+SQRT('OddsRatio_working_3-way'!W217)&gt;0,0,PI()),ACOS('OddsRatio_working_3-way'!V217/(2*'OddsRatio_working_3-way'!X217)))</f>
        <v>0.17458593217473761</v>
      </c>
      <c r="Z217" s="11">
        <f>'OddsRatio_working_3-way'!X217^(1/3)*COS('OddsRatio_working_3-way'!Y217/3)</f>
        <v>0.52074508746351311</v>
      </c>
      <c r="AA217" s="11">
        <f>'OddsRatio_working_3-way'!X217^(1/3)*COS(('OddsRatio_working_3-way'!Y217+2*PI())/3)</f>
        <v>-0.28664704412531572</v>
      </c>
      <c r="AB217" s="11">
        <f>'OddsRatio_working_3-way'!X217^(1/3)*COS(('OddsRatio_working_3-way'!Y217+4*PI())/3)</f>
        <v>-0.23409804333819745</v>
      </c>
      <c r="AC217" s="11">
        <f>'OddsRatio_working_3-way'!X217^(1/3)*SIN('OddsRatio_working_3-way'!Y217/3)</f>
        <v>3.0339179750088562E-2</v>
      </c>
      <c r="AD217" s="11">
        <f>'OddsRatio_working_3-way'!X217^(1/3)*SIN(('OddsRatio_working_3-way'!Y217+2*PI())/3)</f>
        <v>0.4358088847643074</v>
      </c>
      <c r="AE217" s="11">
        <f>'OddsRatio_working_3-way'!X217^(1/3)*SIN(('OddsRatio_working_3-way'!Y217+4*PI())/3)</f>
        <v>-0.466148064514396</v>
      </c>
      <c r="AF217" s="11">
        <f>-'OddsRatio_working_3-way'!U217/(3*'OddsRatio_working_3-way'!X217^(1/3))*COS(('OddsRatio_working_3-way'!Y217)/3)</f>
        <v>0.52074508746351322</v>
      </c>
      <c r="AG217" s="11">
        <f>-'OddsRatio_working_3-way'!U217/(3*'OddsRatio_working_3-way'!X217^(1/3))*COS(('OddsRatio_working_3-way'!Y217+2*PI())/3)</f>
        <v>-0.28664704412531578</v>
      </c>
      <c r="AH217" s="11">
        <f>-'OddsRatio_working_3-way'!U217/(3*'OddsRatio_working_3-way'!X217^(1/3))*COS(('OddsRatio_working_3-way'!Y217+4*PI())/3)</f>
        <v>-0.2340980433381975</v>
      </c>
      <c r="AI217" s="11">
        <f>'OddsRatio_working_3-way'!U217/(3*'OddsRatio_working_3-way'!X217^(1/3))*SIN(('OddsRatio_working_3-way'!Y217)/3)</f>
        <v>-3.0339179750088568E-2</v>
      </c>
      <c r="AJ217" s="11">
        <f>'OddsRatio_working_3-way'!U217/(3*'OddsRatio_working_3-way'!X217^(1/3))*SIN(('OddsRatio_working_3-way'!Y217+2*PI())/3)</f>
        <v>-0.43580888476430751</v>
      </c>
      <c r="AK217" s="11">
        <f>'OddsRatio_working_3-way'!U217/(3*'OddsRatio_working_3-way'!X217^(1/3))*SIN(('OddsRatio_working_3-way'!Y217+4*PI())/3)</f>
        <v>0.46614806451439605</v>
      </c>
      <c r="AL217" s="11">
        <f>'OddsRatio_working_3-way'!Z217+'OddsRatio_working_3-way'!AF217</f>
        <v>1.0414901749270262</v>
      </c>
      <c r="AM217" s="11">
        <f>'OddsRatio_working_3-way'!AA217+'OddsRatio_working_3-way'!AG217</f>
        <v>-0.57329408825063144</v>
      </c>
      <c r="AN217" s="11">
        <f>'OddsRatio_working_3-way'!AB217+'OddsRatio_working_3-way'!AH217</f>
        <v>-0.46819608667639495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1.0414901749270262</v>
      </c>
      <c r="AS217" s="11">
        <f>IF(('OddsRatio_working_3-way'!X217=0),IF(Q217&gt;0,-Q217^(1/3),(-Q217)^(1/3)),'OddsRatio_working_3-way'!AM217-'OddsRatio_working_3-way'!R217/3)</f>
        <v>-0.57329408825063144</v>
      </c>
      <c r="AT217" s="11">
        <f>IF(('OddsRatio_working_3-way'!X217=0),IF(Q217&gt;0,-Q217^(1/3),(-Q217)^(1/3)),'OddsRatio_working_3-way'!AN217-'OddsRatio_working_3-way'!R217/3)</f>
        <v>-0.46819608667639495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4.0599999999999996</v>
      </c>
      <c r="B218" s="4">
        <f>IF('True_Odds_Calculator_3-way'!B219="","",'True_Odds_Calculator_3-way'!B219)</f>
        <v>3.4</v>
      </c>
      <c r="C218" s="4">
        <f>IF('True_Odds_Calculator_3-way'!C219="","",'True_Odds_Calculator_3-way'!C219)</f>
        <v>2.0499999999999998</v>
      </c>
      <c r="D218" s="9">
        <f t="shared" si="52"/>
        <v>0.23819616584063388</v>
      </c>
      <c r="E218" s="9">
        <f t="shared" si="53"/>
        <v>0.28502955122707735</v>
      </c>
      <c r="F218" s="9">
        <f t="shared" si="54"/>
        <v>0.47677428293228874</v>
      </c>
      <c r="G218" s="9">
        <f t="shared" si="55"/>
        <v>1.0451700617458082</v>
      </c>
      <c r="H218" s="9">
        <f t="shared" si="56"/>
        <v>4.1982203889421719</v>
      </c>
      <c r="I218" s="9">
        <f t="shared" si="57"/>
        <v>3.5084081481899396</v>
      </c>
      <c r="J218" s="9">
        <f t="shared" si="58"/>
        <v>2.0974285648330984</v>
      </c>
      <c r="K218" s="11">
        <f t="shared" si="59"/>
        <v>0.24630541871921185</v>
      </c>
      <c r="L218" s="11">
        <f t="shared" si="60"/>
        <v>0.29411764705882354</v>
      </c>
      <c r="M218" s="11">
        <f t="shared" si="61"/>
        <v>0.48780487804878053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-0.27249789739276697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0.23004996784247767</v>
      </c>
      <c r="Q218" s="11">
        <f>2*'OddsRatio_working_3-way'!K218*'OddsRatio_working_3-way'!L218*'OddsRatio_working_3-way'!M218</f>
        <v>7.0675873377105278E-2</v>
      </c>
      <c r="R218" s="11">
        <f t="shared" si="62"/>
        <v>0</v>
      </c>
      <c r="S218" s="11">
        <f t="shared" si="63"/>
        <v>-0.84422657952069757</v>
      </c>
      <c r="T218" s="11">
        <f t="shared" si="64"/>
        <v>-0.25936300446104382</v>
      </c>
      <c r="U218" s="11">
        <f>'OddsRatio_working_3-way'!S218-'OddsRatio_working_3-way'!R218^2/3</f>
        <v>-0.84422657952069757</v>
      </c>
      <c r="V218" s="11">
        <f>'OddsRatio_working_3-way'!S218*'OddsRatio_working_3-way'!R218/3-2*'OddsRatio_working_3-way'!R218^3/27-'OddsRatio_working_3-way'!T218</f>
        <v>0.25936300446104382</v>
      </c>
      <c r="W218" s="11">
        <f>'OddsRatio_working_3-way'!V218^2+4*'OddsRatio_working_3-way'!U218^3/27</f>
        <v>-2.187096765746234E-2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0.14928172672879439</v>
      </c>
      <c r="Y218" s="11">
        <f>IF('OddsRatio_working_3-way'!W218&gt;=0,IF('OddsRatio_working_3-way'!V218+SQRT('OddsRatio_working_3-way'!W218)&gt;0,0,PI()),ACOS('OddsRatio_working_3-way'!V218/(2*'OddsRatio_working_3-way'!X218)))</f>
        <v>0.51821823949211354</v>
      </c>
      <c r="Z218" s="11">
        <f>'OddsRatio_working_3-way'!X218^(1/3)*COS('OddsRatio_working_3-way'!Y218/3)</f>
        <v>0.5225850308729042</v>
      </c>
      <c r="AA218" s="11">
        <f>'OddsRatio_working_3-way'!X218^(1/3)*COS(('OddsRatio_working_3-way'!Y218+2*PI())/3)</f>
        <v>-0.34025648830287258</v>
      </c>
      <c r="AB218" s="11">
        <f>'OddsRatio_working_3-way'!X218^(1/3)*COS(('OddsRatio_working_3-way'!Y218+4*PI())/3)</f>
        <v>-0.1823285425700317</v>
      </c>
      <c r="AC218" s="11">
        <f>'OddsRatio_working_3-way'!X218^(1/3)*SIN('OddsRatio_working_3-way'!Y218/3)</f>
        <v>9.117974198142037E-2</v>
      </c>
      <c r="AD218" s="11">
        <f>'OddsRatio_working_3-way'!X218^(1/3)*SIN(('OddsRatio_working_3-way'!Y218+2*PI())/3)</f>
        <v>0.4069820413827</v>
      </c>
      <c r="AE218" s="11">
        <f>'OddsRatio_working_3-way'!X218^(1/3)*SIN(('OddsRatio_working_3-way'!Y218+4*PI())/3)</f>
        <v>-0.49816178336412037</v>
      </c>
      <c r="AF218" s="11">
        <f>-'OddsRatio_working_3-way'!U218/(3*'OddsRatio_working_3-way'!X218^(1/3))*COS(('OddsRatio_working_3-way'!Y218)/3)</f>
        <v>0.52258503087290409</v>
      </c>
      <c r="AG218" s="11">
        <f>-'OddsRatio_working_3-way'!U218/(3*'OddsRatio_working_3-way'!X218^(1/3))*COS(('OddsRatio_working_3-way'!Y218+2*PI())/3)</f>
        <v>-0.34025648830287253</v>
      </c>
      <c r="AH218" s="11">
        <f>-'OddsRatio_working_3-way'!U218/(3*'OddsRatio_working_3-way'!X218^(1/3))*COS(('OddsRatio_working_3-way'!Y218+4*PI())/3)</f>
        <v>-0.18232854257003164</v>
      </c>
      <c r="AI218" s="11">
        <f>'OddsRatio_working_3-way'!U218/(3*'OddsRatio_working_3-way'!X218^(1/3))*SIN(('OddsRatio_working_3-way'!Y218)/3)</f>
        <v>-9.1179741981420356E-2</v>
      </c>
      <c r="AJ218" s="11">
        <f>'OddsRatio_working_3-way'!U218/(3*'OddsRatio_working_3-way'!X218^(1/3))*SIN(('OddsRatio_working_3-way'!Y218+2*PI())/3)</f>
        <v>-0.40698204138269989</v>
      </c>
      <c r="AK218" s="11">
        <f>'OddsRatio_working_3-way'!U218/(3*'OddsRatio_working_3-way'!X218^(1/3))*SIN(('OddsRatio_working_3-way'!Y218+4*PI())/3)</f>
        <v>0.49816178336412026</v>
      </c>
      <c r="AL218" s="11">
        <f>'OddsRatio_working_3-way'!Z218+'OddsRatio_working_3-way'!AF218</f>
        <v>1.0451700617458082</v>
      </c>
      <c r="AM218" s="11">
        <f>'OddsRatio_working_3-way'!AA218+'OddsRatio_working_3-way'!AG218</f>
        <v>-0.68051297660574517</v>
      </c>
      <c r="AN218" s="11">
        <f>'OddsRatio_working_3-way'!AB218+'OddsRatio_working_3-way'!AH218</f>
        <v>-0.36465708514006334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1.0451700617458082</v>
      </c>
      <c r="AS218" s="11">
        <f>IF(('OddsRatio_working_3-way'!X218=0),IF(Q218&gt;0,-Q218^(1/3),(-Q218)^(1/3)),'OddsRatio_working_3-way'!AM218-'OddsRatio_working_3-way'!R218/3)</f>
        <v>-0.68051297660574517</v>
      </c>
      <c r="AT218" s="11">
        <f>IF(('OddsRatio_working_3-way'!X218=0),IF(Q218&gt;0,-Q218^(1/3),(-Q218)^(1/3)),'OddsRatio_working_3-way'!AN218-'OddsRatio_working_3-way'!R218/3)</f>
        <v>-0.36465708514006334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4.9000000000000004</v>
      </c>
      <c r="B219" s="4">
        <f>IF('True_Odds_Calculator_3-way'!B220="","",'True_Odds_Calculator_3-way'!B220)</f>
        <v>3.96</v>
      </c>
      <c r="C219" s="4">
        <f>IF('True_Odds_Calculator_3-way'!C220="","",'True_Odds_Calculator_3-way'!C220)</f>
        <v>1.75</v>
      </c>
      <c r="D219" s="9">
        <f t="shared" si="52"/>
        <v>0.19650178203970187</v>
      </c>
      <c r="E219" s="9">
        <f t="shared" si="53"/>
        <v>0.24369704733781256</v>
      </c>
      <c r="F219" s="9">
        <f t="shared" si="54"/>
        <v>0.55980117062248536</v>
      </c>
      <c r="G219" s="9">
        <f t="shared" si="55"/>
        <v>1.048464710873503</v>
      </c>
      <c r="H219" s="9">
        <f t="shared" si="56"/>
        <v>5.0890123724066623</v>
      </c>
      <c r="I219" s="9">
        <f t="shared" si="57"/>
        <v>4.1034555441855689</v>
      </c>
      <c r="J219" s="9">
        <f t="shared" si="58"/>
        <v>1.7863485331551276</v>
      </c>
      <c r="K219" s="11">
        <f t="shared" si="59"/>
        <v>0.2040816326530612</v>
      </c>
      <c r="L219" s="11">
        <f t="shared" si="60"/>
        <v>0.25252525252525254</v>
      </c>
      <c r="M219" s="11">
        <f t="shared" si="61"/>
        <v>0.5714285714285714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-0.25496952027564257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0.22410695880083634</v>
      </c>
      <c r="Q219" s="11">
        <f>2*'OddsRatio_working_3-way'!K219*'OddsRatio_working_3-way'!L219*'OddsRatio_working_3-way'!M219</f>
        <v>5.8898018081691546E-2</v>
      </c>
      <c r="R219" s="11">
        <f t="shared" si="62"/>
        <v>0</v>
      </c>
      <c r="S219" s="11">
        <f t="shared" si="63"/>
        <v>-0.87895587895587945</v>
      </c>
      <c r="T219" s="11">
        <f t="shared" si="64"/>
        <v>-0.23100023100023112</v>
      </c>
      <c r="U219" s="11">
        <f>'OddsRatio_working_3-way'!S219-'OddsRatio_working_3-way'!R219^2/3</f>
        <v>-0.87895587895587945</v>
      </c>
      <c r="V219" s="11">
        <f>'OddsRatio_working_3-way'!S219*'OddsRatio_working_3-way'!R219/3-2*'OddsRatio_working_3-way'!R219^3/27-'OddsRatio_working_3-way'!T219</f>
        <v>0.23100023100023112</v>
      </c>
      <c r="W219" s="11">
        <f>'OddsRatio_working_3-way'!V219^2+4*'OddsRatio_working_3-way'!U219^3/27</f>
        <v>-4.7238771048258056E-2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0.15858741892913369</v>
      </c>
      <c r="Y219" s="11">
        <f>IF('OddsRatio_working_3-way'!W219&gt;=0,IF('OddsRatio_working_3-way'!V219+SQRT('OddsRatio_working_3-way'!W219)&gt;0,0,PI()),ACOS('OddsRatio_working_3-way'!V219/(2*'OddsRatio_working_3-way'!X219)))</f>
        <v>0.75495020774780763</v>
      </c>
      <c r="Z219" s="11">
        <f>'OddsRatio_working_3-way'!X219^(1/3)*COS('OddsRatio_working_3-way'!Y219/3)</f>
        <v>0.52423235543675151</v>
      </c>
      <c r="AA219" s="11">
        <f>'OddsRatio_working_3-way'!X219^(1/3)*COS(('OddsRatio_working_3-way'!Y219+2*PI())/3)</f>
        <v>-0.37883934540113012</v>
      </c>
      <c r="AB219" s="11">
        <f>'OddsRatio_working_3-way'!X219^(1/3)*COS(('OddsRatio_working_3-way'!Y219+4*PI())/3)</f>
        <v>-0.14539301003562161</v>
      </c>
      <c r="AC219" s="11">
        <f>'OddsRatio_working_3-way'!X219^(1/3)*SIN('OddsRatio_working_3-way'!Y219/3)</f>
        <v>0.13478030456460821</v>
      </c>
      <c r="AD219" s="11">
        <f>'OddsRatio_working_3-way'!X219^(1/3)*SIN(('OddsRatio_working_3-way'!Y219+2*PI())/3)</f>
        <v>0.38660838501167616</v>
      </c>
      <c r="AE219" s="11">
        <f>'OddsRatio_working_3-way'!X219^(1/3)*SIN(('OddsRatio_working_3-way'!Y219+4*PI())/3)</f>
        <v>-0.52138868957628415</v>
      </c>
      <c r="AF219" s="11">
        <f>-'OddsRatio_working_3-way'!U219/(3*'OddsRatio_working_3-way'!X219^(1/3))*COS(('OddsRatio_working_3-way'!Y219)/3)</f>
        <v>0.52423235543675151</v>
      </c>
      <c r="AG219" s="11">
        <f>-'OddsRatio_working_3-way'!U219/(3*'OddsRatio_working_3-way'!X219^(1/3))*COS(('OddsRatio_working_3-way'!Y219+2*PI())/3)</f>
        <v>-0.37883934540113012</v>
      </c>
      <c r="AH219" s="11">
        <f>-'OddsRatio_working_3-way'!U219/(3*'OddsRatio_working_3-way'!X219^(1/3))*COS(('OddsRatio_working_3-way'!Y219+4*PI())/3)</f>
        <v>-0.14539301003562161</v>
      </c>
      <c r="AI219" s="11">
        <f>'OddsRatio_working_3-way'!U219/(3*'OddsRatio_working_3-way'!X219^(1/3))*SIN(('OddsRatio_working_3-way'!Y219)/3)</f>
        <v>-0.13478030456460821</v>
      </c>
      <c r="AJ219" s="11">
        <f>'OddsRatio_working_3-way'!U219/(3*'OddsRatio_working_3-way'!X219^(1/3))*SIN(('OddsRatio_working_3-way'!Y219+2*PI())/3)</f>
        <v>-0.38660838501167616</v>
      </c>
      <c r="AK219" s="11">
        <f>'OddsRatio_working_3-way'!U219/(3*'OddsRatio_working_3-way'!X219^(1/3))*SIN(('OddsRatio_working_3-way'!Y219+4*PI())/3)</f>
        <v>0.52138868957628415</v>
      </c>
      <c r="AL219" s="11">
        <f>'OddsRatio_working_3-way'!Z219+'OddsRatio_working_3-way'!AF219</f>
        <v>1.048464710873503</v>
      </c>
      <c r="AM219" s="11">
        <f>'OddsRatio_working_3-way'!AA219+'OddsRatio_working_3-way'!AG219</f>
        <v>-0.75767869080226025</v>
      </c>
      <c r="AN219" s="11">
        <f>'OddsRatio_working_3-way'!AB219+'OddsRatio_working_3-way'!AH219</f>
        <v>-0.29078602007124321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1.048464710873503</v>
      </c>
      <c r="AS219" s="11">
        <f>IF(('OddsRatio_working_3-way'!X219=0),IF(Q219&gt;0,-Q219^(1/3),(-Q219)^(1/3)),'OddsRatio_working_3-way'!AM219-'OddsRatio_working_3-way'!R219/3)</f>
        <v>-0.75767869080226025</v>
      </c>
      <c r="AT219" s="11">
        <f>IF(('OddsRatio_working_3-way'!X219=0),IF(Q219&gt;0,-Q219^(1/3),(-Q219)^(1/3)),'OddsRatio_working_3-way'!AN219-'OddsRatio_working_3-way'!R219/3)</f>
        <v>-0.29078602007124321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2.99</v>
      </c>
      <c r="B220" s="4">
        <f>IF('True_Odds_Calculator_3-way'!B221="","",'True_Odds_Calculator_3-way'!B221)</f>
        <v>3.29</v>
      </c>
      <c r="C220" s="4">
        <f>IF('True_Odds_Calculator_3-way'!C221="","",'True_Odds_Calculator_3-way'!C221)</f>
        <v>2.4300000000000002</v>
      </c>
      <c r="D220" s="9">
        <f t="shared" si="52"/>
        <v>0.31803990352962547</v>
      </c>
      <c r="E220" s="9">
        <f t="shared" si="53"/>
        <v>0.28839098713635486</v>
      </c>
      <c r="F220" s="9">
        <f t="shared" si="54"/>
        <v>0.39356910933401995</v>
      </c>
      <c r="G220" s="9">
        <f t="shared" si="55"/>
        <v>1.0775173555614432</v>
      </c>
      <c r="H220" s="9">
        <f t="shared" si="56"/>
        <v>3.1442595375672719</v>
      </c>
      <c r="I220" s="9">
        <f t="shared" si="57"/>
        <v>3.467514744235705</v>
      </c>
      <c r="J220" s="9">
        <f t="shared" si="58"/>
        <v>2.5408498184528643</v>
      </c>
      <c r="K220" s="11">
        <f t="shared" si="59"/>
        <v>0.33444816053511706</v>
      </c>
      <c r="L220" s="11">
        <f t="shared" si="60"/>
        <v>0.303951367781155</v>
      </c>
      <c r="M220" s="11">
        <f t="shared" si="61"/>
        <v>0.41152263374485593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-0.27261593414332674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0.23887062637191117</v>
      </c>
      <c r="Q220" s="11">
        <f>2*'OddsRatio_working_3-way'!K220*'OddsRatio_working_3-way'!L220*'OddsRatio_working_3-way'!M220</f>
        <v>8.366746983254332E-2</v>
      </c>
      <c r="R220" s="11">
        <f t="shared" si="62"/>
        <v>0</v>
      </c>
      <c r="S220" s="11">
        <f t="shared" si="63"/>
        <v>-0.87621667134953996</v>
      </c>
      <c r="T220" s="11">
        <f t="shared" si="64"/>
        <v>-0.30690601448320143</v>
      </c>
      <c r="U220" s="11">
        <f>'OddsRatio_working_3-way'!S220-'OddsRatio_working_3-way'!R220^2/3</f>
        <v>-0.87621667134953996</v>
      </c>
      <c r="V220" s="11">
        <f>'OddsRatio_working_3-way'!S220*'OddsRatio_working_3-way'!R220/3-2*'OddsRatio_working_3-way'!R220^3/27-'OddsRatio_working_3-way'!T220</f>
        <v>0.30690601448320143</v>
      </c>
      <c r="W220" s="11">
        <f>'OddsRatio_working_3-way'!V220^2+4*'OddsRatio_working_3-way'!U220^3/27</f>
        <v>-5.4709656171597065E-3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0.15784665608045262</v>
      </c>
      <c r="Y220" s="11">
        <f>IF('OddsRatio_working_3-way'!W220&gt;=0,IF('OddsRatio_working_3-way'!V220+SQRT('OddsRatio_working_3-way'!W220)&gt;0,0,PI()),ACOS('OddsRatio_working_3-way'!V220/(2*'OddsRatio_working_3-way'!X220)))</f>
        <v>0.23649531200121721</v>
      </c>
      <c r="Z220" s="11">
        <f>'OddsRatio_working_3-way'!X220^(1/3)*COS('OddsRatio_working_3-way'!Y220/3)</f>
        <v>0.53875867778072162</v>
      </c>
      <c r="AA220" s="11">
        <f>'OddsRatio_working_3-way'!X220^(1/3)*COS(('OddsRatio_working_3-way'!Y220+2*PI())/3)</f>
        <v>-0.30623694562711762</v>
      </c>
      <c r="AB220" s="11">
        <f>'OddsRatio_working_3-way'!X220^(1/3)*COS(('OddsRatio_working_3-way'!Y220+4*PI())/3)</f>
        <v>-0.23252173215360414</v>
      </c>
      <c r="AC220" s="11">
        <f>'OddsRatio_working_3-way'!X220^(1/3)*SIN('OddsRatio_working_3-way'!Y220/3)</f>
        <v>4.255949834230386E-2</v>
      </c>
      <c r="AD220" s="11">
        <f>'OddsRatio_working_3-way'!X220^(1/3)*SIN(('OddsRatio_working_3-way'!Y220+2*PI())/3)</f>
        <v>0.44529895229626781</v>
      </c>
      <c r="AE220" s="11">
        <f>'OddsRatio_working_3-way'!X220^(1/3)*SIN(('OddsRatio_working_3-way'!Y220+4*PI())/3)</f>
        <v>-0.48785845063857158</v>
      </c>
      <c r="AF220" s="11">
        <f>-'OddsRatio_working_3-way'!U220/(3*'OddsRatio_working_3-way'!X220^(1/3))*COS(('OddsRatio_working_3-way'!Y220)/3)</f>
        <v>0.53875867778072151</v>
      </c>
      <c r="AG220" s="11">
        <f>-'OddsRatio_working_3-way'!U220/(3*'OddsRatio_working_3-way'!X220^(1/3))*COS(('OddsRatio_working_3-way'!Y220+2*PI())/3)</f>
        <v>-0.30623694562711751</v>
      </c>
      <c r="AH220" s="11">
        <f>-'OddsRatio_working_3-way'!U220/(3*'OddsRatio_working_3-way'!X220^(1/3))*COS(('OddsRatio_working_3-way'!Y220+4*PI())/3)</f>
        <v>-0.23252173215360411</v>
      </c>
      <c r="AI220" s="11">
        <f>'OddsRatio_working_3-way'!U220/(3*'OddsRatio_working_3-way'!X220^(1/3))*SIN(('OddsRatio_working_3-way'!Y220)/3)</f>
        <v>-4.2559498342303846E-2</v>
      </c>
      <c r="AJ220" s="11">
        <f>'OddsRatio_working_3-way'!U220/(3*'OddsRatio_working_3-way'!X220^(1/3))*SIN(('OddsRatio_working_3-way'!Y220+2*PI())/3)</f>
        <v>-0.44529895229626776</v>
      </c>
      <c r="AK220" s="11">
        <f>'OddsRatio_working_3-way'!U220/(3*'OddsRatio_working_3-way'!X220^(1/3))*SIN(('OddsRatio_working_3-way'!Y220+4*PI())/3)</f>
        <v>0.48785845063857147</v>
      </c>
      <c r="AL220" s="11">
        <f>'OddsRatio_working_3-way'!Z220+'OddsRatio_working_3-way'!AF220</f>
        <v>1.0775173555614432</v>
      </c>
      <c r="AM220" s="11">
        <f>'OddsRatio_working_3-way'!AA220+'OddsRatio_working_3-way'!AG220</f>
        <v>-0.61247389125423513</v>
      </c>
      <c r="AN220" s="11">
        <f>'OddsRatio_working_3-way'!AB220+'OddsRatio_working_3-way'!AH220</f>
        <v>-0.46504346430720822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1.0775173555614432</v>
      </c>
      <c r="AS220" s="11">
        <f>IF(('OddsRatio_working_3-way'!X220=0),IF(Q220&gt;0,-Q220^(1/3),(-Q220)^(1/3)),'OddsRatio_working_3-way'!AM220-'OddsRatio_working_3-way'!R220/3)</f>
        <v>-0.61247389125423513</v>
      </c>
      <c r="AT220" s="11">
        <f>IF(('OddsRatio_working_3-way'!X220=0),IF(Q220&gt;0,-Q220^(1/3),(-Q220)^(1/3)),'OddsRatio_working_3-way'!AN220-'OddsRatio_working_3-way'!R220/3)</f>
        <v>-0.46504346430720822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3.47</v>
      </c>
      <c r="B221" s="4">
        <f>IF('True_Odds_Calculator_3-way'!B222="","",'True_Odds_Calculator_3-way'!B222)</f>
        <v>3.33</v>
      </c>
      <c r="C221" s="4">
        <f>IF('True_Odds_Calculator_3-way'!C222="","",'True_Odds_Calculator_3-way'!C222)</f>
        <v>2.16</v>
      </c>
      <c r="D221" s="9">
        <f t="shared" si="52"/>
        <v>0.27237306415201701</v>
      </c>
      <c r="E221" s="9">
        <f t="shared" si="53"/>
        <v>0.28408948631423725</v>
      </c>
      <c r="F221" s="9">
        <f t="shared" si="54"/>
        <v>0.44353744953374591</v>
      </c>
      <c r="G221" s="9">
        <f t="shared" si="55"/>
        <v>1.0815526304121734</v>
      </c>
      <c r="H221" s="9">
        <f t="shared" si="56"/>
        <v>3.6714349971180682</v>
      </c>
      <c r="I221" s="9">
        <f t="shared" si="57"/>
        <v>3.5200176288603631</v>
      </c>
      <c r="J221" s="9">
        <f t="shared" si="58"/>
        <v>2.2546010512781209</v>
      </c>
      <c r="K221" s="11">
        <f t="shared" si="59"/>
        <v>0.28818443804034583</v>
      </c>
      <c r="L221" s="11">
        <f t="shared" si="60"/>
        <v>0.3003003003003003</v>
      </c>
      <c r="M221" s="11">
        <f t="shared" si="61"/>
        <v>0.46296296296296291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-0.26747512802588058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0.23879146517635147</v>
      </c>
      <c r="Q221" s="11">
        <f>2*'OddsRatio_working_3-way'!K221*'OddsRatio_working_3-way'!L221*'OddsRatio_working_3-way'!M221</f>
        <v>8.0131364153138082E-2</v>
      </c>
      <c r="R221" s="11">
        <f t="shared" si="62"/>
        <v>0</v>
      </c>
      <c r="S221" s="11">
        <f t="shared" si="63"/>
        <v>-0.89276138285742324</v>
      </c>
      <c r="T221" s="11">
        <f t="shared" si="64"/>
        <v>-0.29958435666356487</v>
      </c>
      <c r="U221" s="11">
        <f>'OddsRatio_working_3-way'!S221-'OddsRatio_working_3-way'!R221^2/3</f>
        <v>-0.89276138285742324</v>
      </c>
      <c r="V221" s="11">
        <f>'OddsRatio_working_3-way'!S221*'OddsRatio_working_3-way'!R221/3-2*'OddsRatio_working_3-way'!R221^3/27-'OddsRatio_working_3-way'!T221</f>
        <v>0.29958435666356487</v>
      </c>
      <c r="W221" s="11">
        <f>'OddsRatio_working_3-way'!V221^2+4*'OddsRatio_working_3-way'!U221^3/27</f>
        <v>-1.5664213911885438E-2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0.16233838168268117</v>
      </c>
      <c r="Y221" s="11">
        <f>IF('OddsRatio_working_3-way'!W221&gt;=0,IF('OddsRatio_working_3-way'!V221+SQRT('OddsRatio_working_3-way'!W221)&gt;0,0,PI()),ACOS('OddsRatio_working_3-way'!V221/(2*'OddsRatio_working_3-way'!X221)))</f>
        <v>0.39572916639310241</v>
      </c>
      <c r="Z221" s="11">
        <f>'OddsRatio_working_3-way'!X221^(1/3)*COS('OddsRatio_working_3-way'!Y221/3)</f>
        <v>0.54077631520608671</v>
      </c>
      <c r="AA221" s="11">
        <f>'OddsRatio_working_3-way'!X221^(1/3)*COS(('OddsRatio_working_3-way'!Y221+2*PI())/3)</f>
        <v>-0.33252573398361385</v>
      </c>
      <c r="AB221" s="11">
        <f>'OddsRatio_working_3-way'!X221^(1/3)*COS(('OddsRatio_working_3-way'!Y221+4*PI())/3)</f>
        <v>-0.20825058122247297</v>
      </c>
      <c r="AC221" s="11">
        <f>'OddsRatio_working_3-way'!X221^(1/3)*SIN('OddsRatio_working_3-way'!Y221/3)</f>
        <v>7.1750292900226623E-2</v>
      </c>
      <c r="AD221" s="11">
        <f>'OddsRatio_working_3-way'!X221^(1/3)*SIN(('OddsRatio_working_3-way'!Y221+2*PI())/3)</f>
        <v>0.43245088028329881</v>
      </c>
      <c r="AE221" s="11">
        <f>'OddsRatio_working_3-way'!X221^(1/3)*SIN(('OddsRatio_working_3-way'!Y221+4*PI())/3)</f>
        <v>-0.50420117318352542</v>
      </c>
      <c r="AF221" s="11">
        <f>-'OddsRatio_working_3-way'!U221/(3*'OddsRatio_working_3-way'!X221^(1/3))*COS(('OddsRatio_working_3-way'!Y221)/3)</f>
        <v>0.5407763152060866</v>
      </c>
      <c r="AG221" s="11">
        <f>-'OddsRatio_working_3-way'!U221/(3*'OddsRatio_working_3-way'!X221^(1/3))*COS(('OddsRatio_working_3-way'!Y221+2*PI())/3)</f>
        <v>-0.33252573398361379</v>
      </c>
      <c r="AH221" s="11">
        <f>-'OddsRatio_working_3-way'!U221/(3*'OddsRatio_working_3-way'!X221^(1/3))*COS(('OddsRatio_working_3-way'!Y221+4*PI())/3)</f>
        <v>-0.20825058122247292</v>
      </c>
      <c r="AI221" s="11">
        <f>'OddsRatio_working_3-way'!U221/(3*'OddsRatio_working_3-way'!X221^(1/3))*SIN(('OddsRatio_working_3-way'!Y221)/3)</f>
        <v>-7.1750292900226609E-2</v>
      </c>
      <c r="AJ221" s="11">
        <f>'OddsRatio_working_3-way'!U221/(3*'OddsRatio_working_3-way'!X221^(1/3))*SIN(('OddsRatio_working_3-way'!Y221+2*PI())/3)</f>
        <v>-0.43245088028329876</v>
      </c>
      <c r="AK221" s="11">
        <f>'OddsRatio_working_3-way'!U221/(3*'OddsRatio_working_3-way'!X221^(1/3))*SIN(('OddsRatio_working_3-way'!Y221+4*PI())/3)</f>
        <v>0.50420117318352531</v>
      </c>
      <c r="AL221" s="11">
        <f>'OddsRatio_working_3-way'!Z221+'OddsRatio_working_3-way'!AF221</f>
        <v>1.0815526304121734</v>
      </c>
      <c r="AM221" s="11">
        <f>'OddsRatio_working_3-way'!AA221+'OddsRatio_working_3-way'!AG221</f>
        <v>-0.66505146796722769</v>
      </c>
      <c r="AN221" s="11">
        <f>'OddsRatio_working_3-way'!AB221+'OddsRatio_working_3-way'!AH221</f>
        <v>-0.41650116244494589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1.0815526304121734</v>
      </c>
      <c r="AS221" s="11">
        <f>IF(('OddsRatio_working_3-way'!X221=0),IF(Q221&gt;0,-Q221^(1/3),(-Q221)^(1/3)),'OddsRatio_working_3-way'!AM221-'OddsRatio_working_3-way'!R221/3)</f>
        <v>-0.66505146796722769</v>
      </c>
      <c r="AT221" s="11">
        <f>IF(('OddsRatio_working_3-way'!X221=0),IF(Q221&gt;0,-Q221^(1/3),(-Q221)^(1/3)),'OddsRatio_working_3-way'!AN221-'OddsRatio_working_3-way'!R221/3)</f>
        <v>-0.41650116244494589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1.92</v>
      </c>
      <c r="B222" s="4">
        <f>IF('True_Odds_Calculator_3-way'!B223="","",'True_Odds_Calculator_3-way'!B223)</f>
        <v>3.73</v>
      </c>
      <c r="C222" s="4">
        <f>IF('True_Odds_Calculator_3-way'!C223="","",'True_Odds_Calculator_3-way'!C223)</f>
        <v>3.97</v>
      </c>
      <c r="D222" s="9">
        <f t="shared" si="52"/>
        <v>0.50460720941044124</v>
      </c>
      <c r="E222" s="9">
        <f t="shared" si="53"/>
        <v>0.25554500547307313</v>
      </c>
      <c r="F222" s="9">
        <f t="shared" si="54"/>
        <v>0.23984778511648513</v>
      </c>
      <c r="G222" s="9">
        <f t="shared" si="55"/>
        <v>1.0671080684380052</v>
      </c>
      <c r="H222" s="9">
        <f t="shared" si="56"/>
        <v>1.9817394229629652</v>
      </c>
      <c r="I222" s="9">
        <f t="shared" si="57"/>
        <v>3.9132050268357537</v>
      </c>
      <c r="J222" s="9">
        <f t="shared" si="58"/>
        <v>4.1693109632608749</v>
      </c>
      <c r="K222" s="11">
        <f t="shared" si="59"/>
        <v>0.52083333333333337</v>
      </c>
      <c r="L222" s="11">
        <f t="shared" si="60"/>
        <v>0.26809651474530832</v>
      </c>
      <c r="M222" s="11">
        <f t="shared" si="61"/>
        <v>0.25188916876574308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-0.2623652764365445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0.23283990968906659</v>
      </c>
      <c r="Q222" s="11">
        <f>2*'OddsRatio_working_3-way'!K222*'OddsRatio_working_3-way'!L222*'OddsRatio_working_3-way'!M222</f>
        <v>7.0344383591863027E-2</v>
      </c>
      <c r="R222" s="11">
        <f t="shared" si="62"/>
        <v>0</v>
      </c>
      <c r="S222" s="11">
        <f t="shared" si="63"/>
        <v>-0.88746465558059895</v>
      </c>
      <c r="T222" s="11">
        <f t="shared" si="64"/>
        <v>-0.2681162101451961</v>
      </c>
      <c r="U222" s="11">
        <f>'OddsRatio_working_3-way'!S222-'OddsRatio_working_3-way'!R222^2/3</f>
        <v>-0.88746465558059895</v>
      </c>
      <c r="V222" s="11">
        <f>'OddsRatio_working_3-way'!S222*'OddsRatio_working_3-way'!R222/3-2*'OddsRatio_working_3-way'!R222^3/27-'OddsRatio_working_3-way'!T222</f>
        <v>0.2681162101451961</v>
      </c>
      <c r="W222" s="11">
        <f>'OddsRatio_working_3-way'!V222^2+4*'OddsRatio_working_3-way'!U222^3/27</f>
        <v>-3.1663535997005762E-2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0.16089580334771686</v>
      </c>
      <c r="Y222" s="11">
        <f>IF('OddsRatio_working_3-way'!W222&gt;=0,IF('OddsRatio_working_3-way'!V222+SQRT('OddsRatio_working_3-way'!W222)&gt;0,0,PI()),ACOS('OddsRatio_working_3-way'!V222/(2*'OddsRatio_working_3-way'!X222)))</f>
        <v>0.58592983641720475</v>
      </c>
      <c r="Z222" s="11">
        <f>'OddsRatio_working_3-way'!X222^(1/3)*COS('OddsRatio_working_3-way'!Y222/3)</f>
        <v>0.5335540342190026</v>
      </c>
      <c r="AA222" s="11">
        <f>'OddsRatio_working_3-way'!X222^(1/3)*COS(('OddsRatio_working_3-way'!Y222+2*PI())/3)</f>
        <v>-0.35818945237746841</v>
      </c>
      <c r="AB222" s="11">
        <f>'OddsRatio_working_3-way'!X222^(1/3)*COS(('OddsRatio_working_3-way'!Y222+4*PI())/3)</f>
        <v>-0.17536458184153439</v>
      </c>
      <c r="AC222" s="11">
        <f>'OddsRatio_working_3-way'!X222^(1/3)*SIN('OddsRatio_working_3-way'!Y222/3)</f>
        <v>0.10555398821848012</v>
      </c>
      <c r="AD222" s="11">
        <f>'OddsRatio_working_3-way'!X222^(1/3)*SIN(('OddsRatio_working_3-way'!Y222+2*PI())/3)</f>
        <v>0.40929435381608797</v>
      </c>
      <c r="AE222" s="11">
        <f>'OddsRatio_working_3-way'!X222^(1/3)*SIN(('OddsRatio_working_3-way'!Y222+4*PI())/3)</f>
        <v>-0.51484834203456797</v>
      </c>
      <c r="AF222" s="11">
        <f>-'OddsRatio_working_3-way'!U222/(3*'OddsRatio_working_3-way'!X222^(1/3))*COS(('OddsRatio_working_3-way'!Y222)/3)</f>
        <v>0.53355403421900249</v>
      </c>
      <c r="AG222" s="11">
        <f>-'OddsRatio_working_3-way'!U222/(3*'OddsRatio_working_3-way'!X222^(1/3))*COS(('OddsRatio_working_3-way'!Y222+2*PI())/3)</f>
        <v>-0.3581894523774683</v>
      </c>
      <c r="AH222" s="11">
        <f>-'OddsRatio_working_3-way'!U222/(3*'OddsRatio_working_3-way'!X222^(1/3))*COS(('OddsRatio_working_3-way'!Y222+4*PI())/3)</f>
        <v>-0.17536458184153436</v>
      </c>
      <c r="AI222" s="11">
        <f>'OddsRatio_working_3-way'!U222/(3*'OddsRatio_working_3-way'!X222^(1/3))*SIN(('OddsRatio_working_3-way'!Y222)/3)</f>
        <v>-0.10555398821848011</v>
      </c>
      <c r="AJ222" s="11">
        <f>'OddsRatio_working_3-way'!U222/(3*'OddsRatio_working_3-way'!X222^(1/3))*SIN(('OddsRatio_working_3-way'!Y222+2*PI())/3)</f>
        <v>-0.40929435381608792</v>
      </c>
      <c r="AK222" s="11">
        <f>'OddsRatio_working_3-way'!U222/(3*'OddsRatio_working_3-way'!X222^(1/3))*SIN(('OddsRatio_working_3-way'!Y222+4*PI())/3)</f>
        <v>0.51484834203456786</v>
      </c>
      <c r="AL222" s="11">
        <f>'OddsRatio_working_3-way'!Z222+'OddsRatio_working_3-way'!AF222</f>
        <v>1.0671080684380052</v>
      </c>
      <c r="AM222" s="11">
        <f>'OddsRatio_working_3-way'!AA222+'OddsRatio_working_3-way'!AG222</f>
        <v>-0.71637890475493671</v>
      </c>
      <c r="AN222" s="11">
        <f>'OddsRatio_working_3-way'!AB222+'OddsRatio_working_3-way'!AH222</f>
        <v>-0.35072916368306872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1.0671080684380052</v>
      </c>
      <c r="AS222" s="11">
        <f>IF(('OddsRatio_working_3-way'!X222=0),IF(Q222&gt;0,-Q222^(1/3),(-Q222)^(1/3)),'OddsRatio_working_3-way'!AM222-'OddsRatio_working_3-way'!R222/3)</f>
        <v>-0.71637890475493671</v>
      </c>
      <c r="AT222" s="11">
        <f>IF(('OddsRatio_working_3-way'!X222=0),IF(Q222&gt;0,-Q222^(1/3),(-Q222)^(1/3)),'OddsRatio_working_3-way'!AN222-'OddsRatio_working_3-way'!R222/3)</f>
        <v>-0.35072916368306872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3.36</v>
      </c>
      <c r="C223" s="4">
        <f>IF('True_Odds_Calculator_3-way'!C224="","",'True_Odds_Calculator_3-way'!C224)</f>
        <v>3.35</v>
      </c>
      <c r="D223" s="9">
        <f t="shared" si="52"/>
        <v>0.43555101230680149</v>
      </c>
      <c r="E223" s="9">
        <f t="shared" si="53"/>
        <v>0.28179440039882853</v>
      </c>
      <c r="F223" s="9">
        <f t="shared" si="54"/>
        <v>0.28265458729436999</v>
      </c>
      <c r="G223" s="9">
        <f t="shared" si="55"/>
        <v>1.0799519301304432</v>
      </c>
      <c r="H223" s="9">
        <f t="shared" si="56"/>
        <v>2.2959423161565322</v>
      </c>
      <c r="I223" s="9">
        <f t="shared" si="57"/>
        <v>3.5486865551078468</v>
      </c>
      <c r="J223" s="9">
        <f t="shared" si="58"/>
        <v>3.5378870358065417</v>
      </c>
      <c r="K223" s="11">
        <f t="shared" si="59"/>
        <v>0.45454545454545453</v>
      </c>
      <c r="L223" s="11">
        <f t="shared" si="60"/>
        <v>0.29761904761904762</v>
      </c>
      <c r="M223" s="11">
        <f t="shared" si="61"/>
        <v>0.29850746268656714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-0.26875363442527633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0.23866059313820509</v>
      </c>
      <c r="Q223" s="11">
        <f>2*'OddsRatio_working_3-way'!K223*'OddsRatio_working_3-way'!L223*'OddsRatio_working_3-way'!M223</f>
        <v>8.0765006138140458E-2</v>
      </c>
      <c r="R223" s="11">
        <f t="shared" si="62"/>
        <v>0</v>
      </c>
      <c r="S223" s="11">
        <f t="shared" si="63"/>
        <v>-0.88802740714028094</v>
      </c>
      <c r="T223" s="11">
        <f t="shared" si="64"/>
        <v>-0.3005168890491644</v>
      </c>
      <c r="U223" s="11">
        <f>'OddsRatio_working_3-way'!S223-'OddsRatio_working_3-way'!R223^2/3</f>
        <v>-0.88802740714028094</v>
      </c>
      <c r="V223" s="11">
        <f>'OddsRatio_working_3-way'!S223*'OddsRatio_working_3-way'!R223/3-2*'OddsRatio_working_3-way'!R223^3/27-'OddsRatio_working_3-way'!T223</f>
        <v>0.3005168890491644</v>
      </c>
      <c r="W223" s="11">
        <f>'OddsRatio_working_3-way'!V223^2+4*'OddsRatio_working_3-way'!U223^3/27</f>
        <v>-1.3436548908681081E-2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0.16104886642915936</v>
      </c>
      <c r="Y223" s="11">
        <f>IF('OddsRatio_working_3-way'!W223&gt;=0,IF('OddsRatio_working_3-way'!V223+SQRT('OddsRatio_working_3-way'!W223)&gt;0,0,PI()),ACOS('OddsRatio_working_3-way'!V223/(2*'OddsRatio_working_3-way'!X223)))</f>
        <v>0.36813793055955779</v>
      </c>
      <c r="Z223" s="11">
        <f>'OddsRatio_working_3-way'!X223^(1/3)*COS('OddsRatio_working_3-way'!Y223/3)</f>
        <v>0.5399759650652215</v>
      </c>
      <c r="AA223" s="11">
        <f>'OddsRatio_working_3-way'!X223^(1/3)*COS(('OddsRatio_working_3-way'!Y223+2*PI())/3)</f>
        <v>-0.32766223717870185</v>
      </c>
      <c r="AB223" s="11">
        <f>'OddsRatio_working_3-way'!X223^(1/3)*COS(('OddsRatio_working_3-way'!Y223+4*PI())/3)</f>
        <v>-0.21231372788651987</v>
      </c>
      <c r="AC223" s="11">
        <f>'OddsRatio_working_3-way'!X223^(1/3)*SIN('OddsRatio_working_3-way'!Y223/3)</f>
        <v>6.6596492890463613E-2</v>
      </c>
      <c r="AD223" s="11">
        <f>'OddsRatio_working_3-way'!X223^(1/3)*SIN(('OddsRatio_working_3-way'!Y223+2*PI())/3)</f>
        <v>0.4343346567342688</v>
      </c>
      <c r="AE223" s="11">
        <f>'OddsRatio_working_3-way'!X223^(1/3)*SIN(('OddsRatio_working_3-way'!Y223+4*PI())/3)</f>
        <v>-0.50093114962473206</v>
      </c>
      <c r="AF223" s="11">
        <f>-'OddsRatio_working_3-way'!U223/(3*'OddsRatio_working_3-way'!X223^(1/3))*COS(('OddsRatio_working_3-way'!Y223)/3)</f>
        <v>0.53997596506522161</v>
      </c>
      <c r="AG223" s="11">
        <f>-'OddsRatio_working_3-way'!U223/(3*'OddsRatio_working_3-way'!X223^(1/3))*COS(('OddsRatio_working_3-way'!Y223+2*PI())/3)</f>
        <v>-0.32766223717870196</v>
      </c>
      <c r="AH223" s="11">
        <f>-'OddsRatio_working_3-way'!U223/(3*'OddsRatio_working_3-way'!X223^(1/3))*COS(('OddsRatio_working_3-way'!Y223+4*PI())/3)</f>
        <v>-0.21231372788651989</v>
      </c>
      <c r="AI223" s="11">
        <f>'OddsRatio_working_3-way'!U223/(3*'OddsRatio_working_3-way'!X223^(1/3))*SIN(('OddsRatio_working_3-way'!Y223)/3)</f>
        <v>-6.6596492890463627E-2</v>
      </c>
      <c r="AJ223" s="11">
        <f>'OddsRatio_working_3-way'!U223/(3*'OddsRatio_working_3-way'!X223^(1/3))*SIN(('OddsRatio_working_3-way'!Y223+2*PI())/3)</f>
        <v>-0.43433465673426885</v>
      </c>
      <c r="AK223" s="11">
        <f>'OddsRatio_working_3-way'!U223/(3*'OddsRatio_working_3-way'!X223^(1/3))*SIN(('OddsRatio_working_3-way'!Y223+4*PI())/3)</f>
        <v>0.50093114962473217</v>
      </c>
      <c r="AL223" s="11">
        <f>'OddsRatio_working_3-way'!Z223+'OddsRatio_working_3-way'!AF223</f>
        <v>1.0799519301304432</v>
      </c>
      <c r="AM223" s="11">
        <f>'OddsRatio_working_3-way'!AA223+'OddsRatio_working_3-way'!AG223</f>
        <v>-0.65532447435740382</v>
      </c>
      <c r="AN223" s="11">
        <f>'OddsRatio_working_3-way'!AB223+'OddsRatio_working_3-way'!AH223</f>
        <v>-0.42462745577303973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1.0799519301304432</v>
      </c>
      <c r="AS223" s="11">
        <f>IF(('OddsRatio_working_3-way'!X223=0),IF(Q223&gt;0,-Q223^(1/3),(-Q223)^(1/3)),'OddsRatio_working_3-way'!AM223-'OddsRatio_working_3-way'!R223/3)</f>
        <v>-0.65532447435740382</v>
      </c>
      <c r="AT223" s="11">
        <f>IF(('OddsRatio_working_3-way'!X223=0),IF(Q223&gt;0,-Q223^(1/3),(-Q223)^(1/3)),'OddsRatio_working_3-way'!AN223-'OddsRatio_working_3-way'!R223/3)</f>
        <v>-0.42462745577303973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2.23</v>
      </c>
      <c r="B224" s="4">
        <f>IF('True_Odds_Calculator_3-way'!B225="","",'True_Odds_Calculator_3-way'!B225)</f>
        <v>2.95</v>
      </c>
      <c r="C224" s="4">
        <f>IF('True_Odds_Calculator_3-way'!C225="","",'True_Odds_Calculator_3-way'!C225)</f>
        <v>3.64</v>
      </c>
      <c r="D224" s="9">
        <f t="shared" si="52"/>
        <v>0.42532605135077156</v>
      </c>
      <c r="E224" s="9">
        <f t="shared" si="53"/>
        <v>0.31826384295480226</v>
      </c>
      <c r="F224" s="9">
        <f t="shared" si="54"/>
        <v>0.25641010569442629</v>
      </c>
      <c r="G224" s="9">
        <f t="shared" si="55"/>
        <v>1.0984857168140618</v>
      </c>
      <c r="H224" s="9">
        <f t="shared" si="56"/>
        <v>2.3511374316812956</v>
      </c>
      <c r="I224" s="9">
        <f t="shared" si="57"/>
        <v>3.1420471477874208</v>
      </c>
      <c r="J224" s="9">
        <f t="shared" si="58"/>
        <v>3.9000022923891233</v>
      </c>
      <c r="K224" s="11">
        <f t="shared" si="59"/>
        <v>0.44843049327354262</v>
      </c>
      <c r="L224" s="11">
        <f t="shared" si="60"/>
        <v>0.33898305084745761</v>
      </c>
      <c r="M224" s="11">
        <f t="shared" si="61"/>
        <v>0.27472527472527469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-0.2644328385758804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0.24304949439858614</v>
      </c>
      <c r="Q224" s="11">
        <f>2*'OddsRatio_working_3-way'!K224*'OddsRatio_working_3-way'!L224*'OddsRatio_working_3-way'!M224</f>
        <v>8.3522163023569101E-2</v>
      </c>
      <c r="R224" s="11">
        <f t="shared" si="62"/>
        <v>0</v>
      </c>
      <c r="S224" s="11">
        <f t="shared" si="63"/>
        <v>-0.91913506547652857</v>
      </c>
      <c r="T224" s="11">
        <f t="shared" si="64"/>
        <v>-0.31585397439055957</v>
      </c>
      <c r="U224" s="11">
        <f>'OddsRatio_working_3-way'!S224-'OddsRatio_working_3-way'!R224^2/3</f>
        <v>-0.91913506547652857</v>
      </c>
      <c r="V224" s="11">
        <f>'OddsRatio_working_3-way'!S224*'OddsRatio_working_3-way'!R224/3-2*'OddsRatio_working_3-way'!R224^3/27-'OddsRatio_working_3-way'!T224</f>
        <v>0.31585397439055957</v>
      </c>
      <c r="W224" s="11">
        <f>'OddsRatio_working_3-way'!V224^2+4*'OddsRatio_working_3-way'!U224^3/27</f>
        <v>-1.5272388698622297E-2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0.16958487685885684</v>
      </c>
      <c r="Y224" s="11">
        <f>IF('OddsRatio_working_3-way'!W224&gt;=0,IF('OddsRatio_working_3-way'!V224+SQRT('OddsRatio_working_3-way'!W224)&gt;0,0,PI()),ACOS('OddsRatio_working_3-way'!V224/(2*'OddsRatio_working_3-way'!X224)))</f>
        <v>0.37295058089891131</v>
      </c>
      <c r="Z224" s="11">
        <f>'OddsRatio_working_3-way'!X224^(1/3)*COS('OddsRatio_working_3-way'!Y224/3)</f>
        <v>0.54924285840703091</v>
      </c>
      <c r="AA224" s="11">
        <f>'OddsRatio_working_3-way'!X224^(1/3)*COS(('OddsRatio_working_3-way'!Y224+2*PI())/3)</f>
        <v>-0.33406029052998937</v>
      </c>
      <c r="AB224" s="11">
        <f>'OddsRatio_working_3-way'!X224^(1/3)*COS(('OddsRatio_working_3-way'!Y224+4*PI())/3)</f>
        <v>-0.21518256787704171</v>
      </c>
      <c r="AC224" s="11">
        <f>'OddsRatio_working_3-way'!X224^(1/3)*SIN('OddsRatio_working_3-way'!Y224/3)</f>
        <v>6.8634085174329132E-2</v>
      </c>
      <c r="AD224" s="11">
        <f>'OddsRatio_working_3-way'!X224^(1/3)*SIN(('OddsRatio_working_3-way'!Y224+2*PI())/3)</f>
        <v>0.44134122564050365</v>
      </c>
      <c r="AE224" s="11">
        <f>'OddsRatio_working_3-way'!X224^(1/3)*SIN(('OddsRatio_working_3-way'!Y224+4*PI())/3)</f>
        <v>-0.50997531081483272</v>
      </c>
      <c r="AF224" s="11">
        <f>-'OddsRatio_working_3-way'!U224/(3*'OddsRatio_working_3-way'!X224^(1/3))*COS(('OddsRatio_working_3-way'!Y224)/3)</f>
        <v>0.54924285840703091</v>
      </c>
      <c r="AG224" s="11">
        <f>-'OddsRatio_working_3-way'!U224/(3*'OddsRatio_working_3-way'!X224^(1/3))*COS(('OddsRatio_working_3-way'!Y224+2*PI())/3)</f>
        <v>-0.33406029052998937</v>
      </c>
      <c r="AH224" s="11">
        <f>-'OddsRatio_working_3-way'!U224/(3*'OddsRatio_working_3-way'!X224^(1/3))*COS(('OddsRatio_working_3-way'!Y224+4*PI())/3)</f>
        <v>-0.21518256787704171</v>
      </c>
      <c r="AI224" s="11">
        <f>'OddsRatio_working_3-way'!U224/(3*'OddsRatio_working_3-way'!X224^(1/3))*SIN(('OddsRatio_working_3-way'!Y224)/3)</f>
        <v>-6.8634085174329132E-2</v>
      </c>
      <c r="AJ224" s="11">
        <f>'OddsRatio_working_3-way'!U224/(3*'OddsRatio_working_3-way'!X224^(1/3))*SIN(('OddsRatio_working_3-way'!Y224+2*PI())/3)</f>
        <v>-0.44134122564050365</v>
      </c>
      <c r="AK224" s="11">
        <f>'OddsRatio_working_3-way'!U224/(3*'OddsRatio_working_3-way'!X224^(1/3))*SIN(('OddsRatio_working_3-way'!Y224+4*PI())/3)</f>
        <v>0.50997531081483272</v>
      </c>
      <c r="AL224" s="11">
        <f>'OddsRatio_working_3-way'!Z224+'OddsRatio_working_3-way'!AF224</f>
        <v>1.0984857168140618</v>
      </c>
      <c r="AM224" s="11">
        <f>'OddsRatio_working_3-way'!AA224+'OddsRatio_working_3-way'!AG224</f>
        <v>-0.66812058105997874</v>
      </c>
      <c r="AN224" s="11">
        <f>'OddsRatio_working_3-way'!AB224+'OddsRatio_working_3-way'!AH224</f>
        <v>-0.43036513575408342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1.0984857168140618</v>
      </c>
      <c r="AS224" s="11">
        <f>IF(('OddsRatio_working_3-way'!X224=0),IF(Q224&gt;0,-Q224^(1/3),(-Q224)^(1/3)),'OddsRatio_working_3-way'!AM224-'OddsRatio_working_3-way'!R224/3)</f>
        <v>-0.66812058105997874</v>
      </c>
      <c r="AT224" s="11">
        <f>IF(('OddsRatio_working_3-way'!X224=0),IF(Q224&gt;0,-Q224^(1/3),(-Q224)^(1/3)),'OddsRatio_working_3-way'!AN224-'OddsRatio_working_3-way'!R224/3)</f>
        <v>-0.43036513575408342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1.85</v>
      </c>
      <c r="B225" s="4">
        <f>IF('True_Odds_Calculator_3-way'!B226="","",'True_Odds_Calculator_3-way'!B226)</f>
        <v>3.91</v>
      </c>
      <c r="C225" s="4">
        <f>IF('True_Odds_Calculator_3-way'!C226="","",'True_Odds_Calculator_3-way'!C226)</f>
        <v>3.75</v>
      </c>
      <c r="D225" s="9">
        <f t="shared" si="52"/>
        <v>0.51546829749356504</v>
      </c>
      <c r="E225" s="9">
        <f t="shared" si="53"/>
        <v>0.23707574395191522</v>
      </c>
      <c r="F225" s="9">
        <f t="shared" si="54"/>
        <v>0.24745595855451991</v>
      </c>
      <c r="G225" s="9">
        <f t="shared" si="55"/>
        <v>1.1058629596391625</v>
      </c>
      <c r="H225" s="9">
        <f t="shared" si="56"/>
        <v>1.9399835156932881</v>
      </c>
      <c r="I225" s="9">
        <f t="shared" si="57"/>
        <v>4.218061212549963</v>
      </c>
      <c r="J225" s="9">
        <f t="shared" si="58"/>
        <v>4.0411231390076967</v>
      </c>
      <c r="K225" s="11">
        <f t="shared" si="59"/>
        <v>0.54054054054054046</v>
      </c>
      <c r="L225" s="11">
        <f t="shared" si="60"/>
        <v>0.25575447570332482</v>
      </c>
      <c r="M225" s="11">
        <f t="shared" si="61"/>
        <v>0.26666666666666666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-0.25076380728554648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0.23999447017349823</v>
      </c>
      <c r="Q225" s="11">
        <f>2*'OddsRatio_working_3-way'!K225*'OddsRatio_working_3-way'!L225*'OddsRatio_working_3-way'!M225</f>
        <v>7.3731020022580113E-2</v>
      </c>
      <c r="R225" s="11">
        <f t="shared" si="62"/>
        <v>0</v>
      </c>
      <c r="S225" s="11">
        <f t="shared" si="63"/>
        <v>-0.95705386184464358</v>
      </c>
      <c r="T225" s="11">
        <f t="shared" si="64"/>
        <v>-0.29402576400757102</v>
      </c>
      <c r="U225" s="11">
        <f>'OddsRatio_working_3-way'!S225-'OddsRatio_working_3-way'!R225^2/3</f>
        <v>-0.95705386184464358</v>
      </c>
      <c r="V225" s="11">
        <f>'OddsRatio_working_3-way'!S225*'OddsRatio_working_3-way'!R225/3-2*'OddsRatio_working_3-way'!R225^3/27-'OddsRatio_working_3-way'!T225</f>
        <v>0.29402576400757102</v>
      </c>
      <c r="W225" s="11">
        <f>'OddsRatio_working_3-way'!V225^2+4*'OddsRatio_working_3-way'!U225^3/27</f>
        <v>-4.3417811474412218E-2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0.18018668192644544</v>
      </c>
      <c r="Y225" s="11">
        <f>IF('OddsRatio_working_3-way'!W225&gt;=0,IF('OddsRatio_working_3-way'!V225+SQRT('OddsRatio_working_3-way'!W225)&gt;0,0,PI()),ACOS('OddsRatio_working_3-way'!V225/(2*'OddsRatio_working_3-way'!X225)))</f>
        <v>0.61652600627740561</v>
      </c>
      <c r="Z225" s="11">
        <f>'OddsRatio_working_3-way'!X225^(1/3)*COS('OddsRatio_working_3-way'!Y225/3)</f>
        <v>0.55293147981958124</v>
      </c>
      <c r="AA225" s="11">
        <f>'OddsRatio_working_3-way'!X225^(1/3)*COS(('OddsRatio_working_3-way'!Y225+2*PI())/3)</f>
        <v>-0.37628332067368658</v>
      </c>
      <c r="AB225" s="11">
        <f>'OddsRatio_working_3-way'!X225^(1/3)*COS(('OddsRatio_working_3-way'!Y225+4*PI())/3)</f>
        <v>-0.17664815914589474</v>
      </c>
      <c r="AC225" s="11">
        <f>'OddsRatio_working_3-way'!X225^(1/3)*SIN('OddsRatio_working_3-way'!Y225/3)</f>
        <v>0.11525941424778526</v>
      </c>
      <c r="AD225" s="11">
        <f>'OddsRatio_working_3-way'!X225^(1/3)*SIN(('OddsRatio_working_3-way'!Y225+2*PI())/3)</f>
        <v>0.4212230009519875</v>
      </c>
      <c r="AE225" s="11">
        <f>'OddsRatio_working_3-way'!X225^(1/3)*SIN(('OddsRatio_working_3-way'!Y225+4*PI())/3)</f>
        <v>-0.53648241519977258</v>
      </c>
      <c r="AF225" s="11">
        <f>-'OddsRatio_working_3-way'!U225/(3*'OddsRatio_working_3-way'!X225^(1/3))*COS(('OddsRatio_working_3-way'!Y225)/3)</f>
        <v>0.55293147981958124</v>
      </c>
      <c r="AG225" s="11">
        <f>-'OddsRatio_working_3-way'!U225/(3*'OddsRatio_working_3-way'!X225^(1/3))*COS(('OddsRatio_working_3-way'!Y225+2*PI())/3)</f>
        <v>-0.37628332067368658</v>
      </c>
      <c r="AH225" s="11">
        <f>-'OddsRatio_working_3-way'!U225/(3*'OddsRatio_working_3-way'!X225^(1/3))*COS(('OddsRatio_working_3-way'!Y225+4*PI())/3)</f>
        <v>-0.17664815914589474</v>
      </c>
      <c r="AI225" s="11">
        <f>'OddsRatio_working_3-way'!U225/(3*'OddsRatio_working_3-way'!X225^(1/3))*SIN(('OddsRatio_working_3-way'!Y225)/3)</f>
        <v>-0.11525941424778526</v>
      </c>
      <c r="AJ225" s="11">
        <f>'OddsRatio_working_3-way'!U225/(3*'OddsRatio_working_3-way'!X225^(1/3))*SIN(('OddsRatio_working_3-way'!Y225+2*PI())/3)</f>
        <v>-0.4212230009519875</v>
      </c>
      <c r="AK225" s="11">
        <f>'OddsRatio_working_3-way'!U225/(3*'OddsRatio_working_3-way'!X225^(1/3))*SIN(('OddsRatio_working_3-way'!Y225+4*PI())/3)</f>
        <v>0.53648241519977258</v>
      </c>
      <c r="AL225" s="11">
        <f>'OddsRatio_working_3-way'!Z225+'OddsRatio_working_3-way'!AF225</f>
        <v>1.1058629596391625</v>
      </c>
      <c r="AM225" s="11">
        <f>'OddsRatio_working_3-way'!AA225+'OddsRatio_working_3-way'!AG225</f>
        <v>-0.75256664134737317</v>
      </c>
      <c r="AN225" s="11">
        <f>'OddsRatio_working_3-way'!AB225+'OddsRatio_working_3-way'!AH225</f>
        <v>-0.35329631829178948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1.1058629596391625</v>
      </c>
      <c r="AS225" s="11">
        <f>IF(('OddsRatio_working_3-way'!X225=0),IF(Q225&gt;0,-Q225^(1/3),(-Q225)^(1/3)),'OddsRatio_working_3-way'!AM225-'OddsRatio_working_3-way'!R225/3)</f>
        <v>-0.75256664134737317</v>
      </c>
      <c r="AT225" s="11">
        <f>IF(('OddsRatio_working_3-way'!X225=0),IF(Q225&gt;0,-Q225^(1/3),(-Q225)^(1/3)),'OddsRatio_working_3-way'!AN225-'OddsRatio_working_3-way'!R225/3)</f>
        <v>-0.35329631829178948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1.65</v>
      </c>
      <c r="B226" s="4">
        <f>IF('True_Odds_Calculator_3-way'!B227="","",'True_Odds_Calculator_3-way'!B227)</f>
        <v>3.82</v>
      </c>
      <c r="C226" s="4">
        <f>IF('True_Odds_Calculator_3-way'!C227="","",'True_Odds_Calculator_3-way'!C227)</f>
        <v>5.0599999999999996</v>
      </c>
      <c r="D226" s="9">
        <f t="shared" si="52"/>
        <v>0.57893635356991024</v>
      </c>
      <c r="E226" s="9">
        <f t="shared" si="53"/>
        <v>0.24065145326761606</v>
      </c>
      <c r="F226" s="9">
        <f t="shared" si="54"/>
        <v>0.18041219316247384</v>
      </c>
      <c r="G226" s="9">
        <f t="shared" si="55"/>
        <v>1.1189316775196025</v>
      </c>
      <c r="H226" s="9">
        <f t="shared" si="56"/>
        <v>1.7273055903877415</v>
      </c>
      <c r="I226" s="9">
        <f t="shared" si="57"/>
        <v>4.1553873306052784</v>
      </c>
      <c r="J226" s="9">
        <f t="shared" si="58"/>
        <v>5.5428626107295855</v>
      </c>
      <c r="K226" s="11">
        <f t="shared" si="59"/>
        <v>0.60606060606060608</v>
      </c>
      <c r="L226" s="11">
        <f t="shared" si="60"/>
        <v>0.26178010471204188</v>
      </c>
      <c r="M226" s="11">
        <f t="shared" si="61"/>
        <v>0.19762845849802374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-0.2333407957437923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0.23610063342695836</v>
      </c>
      <c r="Q226" s="11">
        <f>2*'OddsRatio_working_3-way'!K226*'OddsRatio_working_3-way'!L226*'OddsRatio_working_3-way'!M226</f>
        <v>6.2709331587505551E-2</v>
      </c>
      <c r="R226" s="11">
        <f t="shared" si="62"/>
        <v>0</v>
      </c>
      <c r="S226" s="11">
        <f t="shared" si="63"/>
        <v>-1.0118274975208208</v>
      </c>
      <c r="T226" s="11">
        <f t="shared" si="64"/>
        <v>-0.2687456832724624</v>
      </c>
      <c r="U226" s="11">
        <f>'OddsRatio_working_3-way'!S226-'OddsRatio_working_3-way'!R226^2/3</f>
        <v>-1.0118274975208208</v>
      </c>
      <c r="V226" s="11">
        <f>'OddsRatio_working_3-way'!S226*'OddsRatio_working_3-way'!R226/3-2*'OddsRatio_working_3-way'!R226^3/27-'OddsRatio_working_3-way'!T226</f>
        <v>0.2687456832724624</v>
      </c>
      <c r="W226" s="11">
        <f>'OddsRatio_working_3-way'!V226^2+4*'OddsRatio_working_3-way'!U226^3/27</f>
        <v>-8.1242989752095707E-2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0.19587447002460426</v>
      </c>
      <c r="Y226" s="11">
        <f>IF('OddsRatio_working_3-way'!W226&gt;=0,IF('OddsRatio_working_3-way'!V226+SQRT('OddsRatio_working_3-way'!W226)&gt;0,0,PI()),ACOS('OddsRatio_working_3-way'!V226/(2*'OddsRatio_working_3-way'!X226)))</f>
        <v>0.8147984024577658</v>
      </c>
      <c r="Z226" s="11">
        <f>'OddsRatio_working_3-way'!X226^(1/3)*COS('OddsRatio_working_3-way'!Y226/3)</f>
        <v>0.55946583875980116</v>
      </c>
      <c r="AA226" s="11">
        <f>'OddsRatio_working_3-way'!X226^(1/3)*COS(('OddsRatio_working_3-way'!Y226+2*PI())/3)</f>
        <v>-0.41466014356315906</v>
      </c>
      <c r="AB226" s="11">
        <f>'OddsRatio_working_3-way'!X226^(1/3)*COS(('OddsRatio_working_3-way'!Y226+4*PI())/3)</f>
        <v>-0.14480569519664224</v>
      </c>
      <c r="AC226" s="11">
        <f>'OddsRatio_working_3-way'!X226^(1/3)*SIN('OddsRatio_working_3-way'!Y226/3)</f>
        <v>0.1558005384064266</v>
      </c>
      <c r="AD226" s="11">
        <f>'OddsRatio_working_3-way'!X226^(1/3)*SIN(('OddsRatio_working_3-way'!Y226+2*PI())/3)</f>
        <v>0.40661135971234325</v>
      </c>
      <c r="AE226" s="11">
        <f>'OddsRatio_working_3-way'!X226^(1/3)*SIN(('OddsRatio_working_3-way'!Y226+4*PI())/3)</f>
        <v>-0.56241189811876968</v>
      </c>
      <c r="AF226" s="11">
        <f>-'OddsRatio_working_3-way'!U226/(3*'OddsRatio_working_3-way'!X226^(1/3))*COS(('OddsRatio_working_3-way'!Y226)/3)</f>
        <v>0.55946583875980127</v>
      </c>
      <c r="AG226" s="11">
        <f>-'OddsRatio_working_3-way'!U226/(3*'OddsRatio_working_3-way'!X226^(1/3))*COS(('OddsRatio_working_3-way'!Y226+2*PI())/3)</f>
        <v>-0.41466014356315911</v>
      </c>
      <c r="AH226" s="11">
        <f>-'OddsRatio_working_3-way'!U226/(3*'OddsRatio_working_3-way'!X226^(1/3))*COS(('OddsRatio_working_3-way'!Y226+4*PI())/3)</f>
        <v>-0.14480569519664227</v>
      </c>
      <c r="AI226" s="11">
        <f>'OddsRatio_working_3-way'!U226/(3*'OddsRatio_working_3-way'!X226^(1/3))*SIN(('OddsRatio_working_3-way'!Y226)/3)</f>
        <v>-0.15580053840642663</v>
      </c>
      <c r="AJ226" s="11">
        <f>'OddsRatio_working_3-way'!U226/(3*'OddsRatio_working_3-way'!X226^(1/3))*SIN(('OddsRatio_working_3-way'!Y226+2*PI())/3)</f>
        <v>-0.4066113597123433</v>
      </c>
      <c r="AK226" s="11">
        <f>'OddsRatio_working_3-way'!U226/(3*'OddsRatio_working_3-way'!X226^(1/3))*SIN(('OddsRatio_working_3-way'!Y226+4*PI())/3)</f>
        <v>0.56241189811876979</v>
      </c>
      <c r="AL226" s="11">
        <f>'OddsRatio_working_3-way'!Z226+'OddsRatio_working_3-way'!AF226</f>
        <v>1.1189316775196025</v>
      </c>
      <c r="AM226" s="11">
        <f>'OddsRatio_working_3-way'!AA226+'OddsRatio_working_3-way'!AG226</f>
        <v>-0.82932028712631811</v>
      </c>
      <c r="AN226" s="11">
        <f>'OddsRatio_working_3-way'!AB226+'OddsRatio_working_3-way'!AH226</f>
        <v>-0.28961139039328454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1.1189316775196025</v>
      </c>
      <c r="AS226" s="11">
        <f>IF(('OddsRatio_working_3-way'!X226=0),IF(Q226&gt;0,-Q226^(1/3),(-Q226)^(1/3)),'OddsRatio_working_3-way'!AM226-'OddsRatio_working_3-way'!R226/3)</f>
        <v>-0.82932028712631811</v>
      </c>
      <c r="AT226" s="11">
        <f>IF(('OddsRatio_working_3-way'!X226=0),IF(Q226&gt;0,-Q226^(1/3),(-Q226)^(1/3)),'OddsRatio_working_3-way'!AN226-'OddsRatio_working_3-way'!R226/3)</f>
        <v>-0.28961139039328454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3.17</v>
      </c>
      <c r="B227" s="4">
        <f>IF('True_Odds_Calculator_3-way'!B228="","",'True_Odds_Calculator_3-way'!B228)</f>
        <v>3.82</v>
      </c>
      <c r="C227" s="4">
        <f>IF('True_Odds_Calculator_3-way'!C228="","",'True_Odds_Calculator_3-way'!C228)</f>
        <v>2.0699999999999998</v>
      </c>
      <c r="D227" s="9">
        <f t="shared" si="52"/>
        <v>0.29577337181134611</v>
      </c>
      <c r="E227" s="9">
        <f t="shared" si="53"/>
        <v>0.24425035649273313</v>
      </c>
      <c r="F227" s="9">
        <f t="shared" si="54"/>
        <v>0.45997627169592092</v>
      </c>
      <c r="G227" s="9">
        <f t="shared" si="55"/>
        <v>1.0972198007531659</v>
      </c>
      <c r="H227" s="9">
        <f t="shared" si="56"/>
        <v>3.3809669676343703</v>
      </c>
      <c r="I227" s="9">
        <f t="shared" si="57"/>
        <v>4.0941598381239279</v>
      </c>
      <c r="J227" s="9">
        <f t="shared" si="58"/>
        <v>2.1740251868058871</v>
      </c>
      <c r="K227" s="11">
        <f t="shared" si="59"/>
        <v>0.31545741324921134</v>
      </c>
      <c r="L227" s="11">
        <f t="shared" si="60"/>
        <v>0.26178010471204188</v>
      </c>
      <c r="M227" s="11">
        <f t="shared" si="61"/>
        <v>0.48309178743961356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-0.26121592448362685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0.24175733165012792</v>
      </c>
      <c r="Q227" s="11">
        <f>2*'OddsRatio_working_3-way'!K227*'OddsRatio_working_3-way'!L227*'OddsRatio_working_3-way'!M227</f>
        <v>7.9787898234365634E-2</v>
      </c>
      <c r="R227" s="11">
        <f t="shared" si="62"/>
        <v>0</v>
      </c>
      <c r="S227" s="11">
        <f t="shared" si="63"/>
        <v>-0.9255076317725851</v>
      </c>
      <c r="T227" s="11">
        <f t="shared" si="64"/>
        <v>-0.30544806329128216</v>
      </c>
      <c r="U227" s="11">
        <f>'OddsRatio_working_3-way'!S227-'OddsRatio_working_3-way'!R227^2/3</f>
        <v>-0.9255076317725851</v>
      </c>
      <c r="V227" s="11">
        <f>'OddsRatio_working_3-way'!S227*'OddsRatio_working_3-way'!R227/3-2*'OddsRatio_working_3-way'!R227^3/27-'OddsRatio_working_3-way'!T227</f>
        <v>0.30544806329128216</v>
      </c>
      <c r="W227" s="11">
        <f>'OddsRatio_working_3-way'!V227^2+4*'OddsRatio_working_3-way'!U227^3/27</f>
        <v>-2.4146942487436276E-2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0.17135158436372233</v>
      </c>
      <c r="Y227" s="11">
        <f>IF('OddsRatio_working_3-way'!W227&gt;=0,IF('OddsRatio_working_3-way'!V227+SQRT('OddsRatio_working_3-way'!W227)&gt;0,0,PI()),ACOS('OddsRatio_working_3-way'!V227/(2*'OddsRatio_working_3-way'!X227)))</f>
        <v>0.47061310166417303</v>
      </c>
      <c r="Z227" s="11">
        <f>'OddsRatio_working_3-way'!X227^(1/3)*COS('OddsRatio_working_3-way'!Y227/3)</f>
        <v>0.54860990037658297</v>
      </c>
      <c r="AA227" s="11">
        <f>'OddsRatio_working_3-way'!X227^(1/3)*COS(('OddsRatio_working_3-way'!Y227+2*PI())/3)</f>
        <v>-0.34945340891994514</v>
      </c>
      <c r="AB227" s="11">
        <f>'OddsRatio_working_3-way'!X227^(1/3)*COS(('OddsRatio_working_3-way'!Y227+4*PI())/3)</f>
        <v>-0.19915649145663825</v>
      </c>
      <c r="AC227" s="11">
        <f>'OddsRatio_working_3-way'!X227^(1/3)*SIN('OddsRatio_working_3-way'!Y227/3)</f>
        <v>8.6773965755811394E-2</v>
      </c>
      <c r="AD227" s="11">
        <f>'OddsRatio_working_3-way'!X227^(1/3)*SIN(('OddsRatio_working_3-way'!Y227+2*PI())/3)</f>
        <v>0.43172312761586529</v>
      </c>
      <c r="AE227" s="11">
        <f>'OddsRatio_working_3-way'!X227^(1/3)*SIN(('OddsRatio_working_3-way'!Y227+4*PI())/3)</f>
        <v>-0.51849709337167649</v>
      </c>
      <c r="AF227" s="11">
        <f>-'OddsRatio_working_3-way'!U227/(3*'OddsRatio_working_3-way'!X227^(1/3))*COS(('OddsRatio_working_3-way'!Y227)/3)</f>
        <v>0.54860990037658297</v>
      </c>
      <c r="AG227" s="11">
        <f>-'OddsRatio_working_3-way'!U227/(3*'OddsRatio_working_3-way'!X227^(1/3))*COS(('OddsRatio_working_3-way'!Y227+2*PI())/3)</f>
        <v>-0.34945340891994514</v>
      </c>
      <c r="AH227" s="11">
        <f>-'OddsRatio_working_3-way'!U227/(3*'OddsRatio_working_3-way'!X227^(1/3))*COS(('OddsRatio_working_3-way'!Y227+4*PI())/3)</f>
        <v>-0.19915649145663825</v>
      </c>
      <c r="AI227" s="11">
        <f>'OddsRatio_working_3-way'!U227/(3*'OddsRatio_working_3-way'!X227^(1/3))*SIN(('OddsRatio_working_3-way'!Y227)/3)</f>
        <v>-8.6773965755811394E-2</v>
      </c>
      <c r="AJ227" s="11">
        <f>'OddsRatio_working_3-way'!U227/(3*'OddsRatio_working_3-way'!X227^(1/3))*SIN(('OddsRatio_working_3-way'!Y227+2*PI())/3)</f>
        <v>-0.43172312761586529</v>
      </c>
      <c r="AK227" s="11">
        <f>'OddsRatio_working_3-way'!U227/(3*'OddsRatio_working_3-way'!X227^(1/3))*SIN(('OddsRatio_working_3-way'!Y227+4*PI())/3)</f>
        <v>0.51849709337167649</v>
      </c>
      <c r="AL227" s="11">
        <f>'OddsRatio_working_3-way'!Z227+'OddsRatio_working_3-way'!AF227</f>
        <v>1.0972198007531659</v>
      </c>
      <c r="AM227" s="11">
        <f>'OddsRatio_working_3-way'!AA227+'OddsRatio_working_3-way'!AG227</f>
        <v>-0.69890681783989028</v>
      </c>
      <c r="AN227" s="11">
        <f>'OddsRatio_working_3-way'!AB227+'OddsRatio_working_3-way'!AH227</f>
        <v>-0.39831298291327649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1.0972198007531659</v>
      </c>
      <c r="AS227" s="11">
        <f>IF(('OddsRatio_working_3-way'!X227=0),IF(Q227&gt;0,-Q227^(1/3),(-Q227)^(1/3)),'OddsRatio_working_3-way'!AM227-'OddsRatio_working_3-way'!R227/3)</f>
        <v>-0.69890681783989028</v>
      </c>
      <c r="AT227" s="11">
        <f>IF(('OddsRatio_working_3-way'!X227=0),IF(Q227&gt;0,-Q227^(1/3),(-Q227)^(1/3)),'OddsRatio_working_3-way'!AN227-'OddsRatio_working_3-way'!R227/3)</f>
        <v>-0.39831298291327649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2.69</v>
      </c>
      <c r="B228" s="4">
        <f>IF('True_Odds_Calculator_3-way'!B229="","",'True_Odds_Calculator_3-way'!B229)</f>
        <v>3.56</v>
      </c>
      <c r="C228" s="4">
        <f>IF('True_Odds_Calculator_3-way'!C229="","",'True_Odds_Calculator_3-way'!C229)</f>
        <v>2.4500000000000002</v>
      </c>
      <c r="D228" s="9">
        <f t="shared" si="52"/>
        <v>0.35074654102187314</v>
      </c>
      <c r="E228" s="9">
        <f t="shared" si="53"/>
        <v>0.26288290593069064</v>
      </c>
      <c r="F228" s="9">
        <f t="shared" si="54"/>
        <v>0.38637055304743612</v>
      </c>
      <c r="G228" s="9">
        <f t="shared" si="55"/>
        <v>1.0953027312728305</v>
      </c>
      <c r="H228" s="9">
        <f t="shared" si="56"/>
        <v>2.8510616158510835</v>
      </c>
      <c r="I228" s="9">
        <f t="shared" si="57"/>
        <v>3.8039749920584454</v>
      </c>
      <c r="J228" s="9">
        <f t="shared" si="58"/>
        <v>2.5881889603456045</v>
      </c>
      <c r="K228" s="11">
        <f t="shared" si="59"/>
        <v>0.37174721189591081</v>
      </c>
      <c r="L228" s="11">
        <f t="shared" si="60"/>
        <v>0.2808988764044944</v>
      </c>
      <c r="M228" s="11">
        <f t="shared" si="61"/>
        <v>0.4081632653061224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-0.26737839365310456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0.24294417654284473</v>
      </c>
      <c r="Q228" s="11">
        <f>2*'OddsRatio_working_3-way'!K228*'OddsRatio_working_3-way'!L228*'OddsRatio_working_3-way'!M228</f>
        <v>8.5243570716787606E-2</v>
      </c>
      <c r="R228" s="11">
        <f t="shared" si="62"/>
        <v>0</v>
      </c>
      <c r="S228" s="11">
        <f t="shared" si="63"/>
        <v>-0.90861558865537706</v>
      </c>
      <c r="T228" s="11">
        <f t="shared" si="64"/>
        <v>-0.31881248724750066</v>
      </c>
      <c r="U228" s="11">
        <f>'OddsRatio_working_3-way'!S228-'OddsRatio_working_3-way'!R228^2/3</f>
        <v>-0.90861558865537706</v>
      </c>
      <c r="V228" s="11">
        <f>'OddsRatio_working_3-way'!S228*'OddsRatio_working_3-way'!R228/3-2*'OddsRatio_working_3-way'!R228^3/27-'OddsRatio_working_3-way'!T228</f>
        <v>0.31881248724750066</v>
      </c>
      <c r="W228" s="11">
        <f>'OddsRatio_working_3-way'!V228^2+4*'OddsRatio_working_3-way'!U228^3/27</f>
        <v>-9.4899959820137492E-3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0.16668188114410601</v>
      </c>
      <c r="Y228" s="11">
        <f>IF('OddsRatio_working_3-way'!W228&gt;=0,IF('OddsRatio_working_3-way'!V228+SQRT('OddsRatio_working_3-way'!W228)&gt;0,0,PI()),ACOS('OddsRatio_working_3-way'!V228/(2*'OddsRatio_working_3-way'!X228)))</f>
        <v>0.29655063937670145</v>
      </c>
      <c r="Z228" s="11">
        <f>'OddsRatio_working_3-way'!X228^(1/3)*COS('OddsRatio_working_3-way'!Y228/3)</f>
        <v>0.54765136563641537</v>
      </c>
      <c r="AA228" s="11">
        <f>'OddsRatio_working_3-way'!X228^(1/3)*COS(('OddsRatio_working_3-way'!Y228+2*PI())/3)</f>
        <v>-0.32086166320844989</v>
      </c>
      <c r="AB228" s="11">
        <f>'OddsRatio_working_3-way'!X228^(1/3)*COS(('OddsRatio_working_3-way'!Y228+4*PI())/3)</f>
        <v>-0.22678970242796556</v>
      </c>
      <c r="AC228" s="11">
        <f>'OddsRatio_working_3-way'!X228^(1/3)*SIN('OddsRatio_working_3-way'!Y228/3)</f>
        <v>5.4312471879808553E-2</v>
      </c>
      <c r="AD228" s="11">
        <f>'OddsRatio_working_3-way'!X228^(1/3)*SIN(('OddsRatio_working_3-way'!Y228+2*PI())/3)</f>
        <v>0.44712375911847158</v>
      </c>
      <c r="AE228" s="11">
        <f>'OddsRatio_working_3-way'!X228^(1/3)*SIN(('OddsRatio_working_3-way'!Y228+4*PI())/3)</f>
        <v>-0.50143623099828016</v>
      </c>
      <c r="AF228" s="11">
        <f>-'OddsRatio_working_3-way'!U228/(3*'OddsRatio_working_3-way'!X228^(1/3))*COS(('OddsRatio_working_3-way'!Y228)/3)</f>
        <v>0.54765136563641525</v>
      </c>
      <c r="AG228" s="11">
        <f>-'OddsRatio_working_3-way'!U228/(3*'OddsRatio_working_3-way'!X228^(1/3))*COS(('OddsRatio_working_3-way'!Y228+2*PI())/3)</f>
        <v>-0.32086166320844983</v>
      </c>
      <c r="AH228" s="11">
        <f>-'OddsRatio_working_3-way'!U228/(3*'OddsRatio_working_3-way'!X228^(1/3))*COS(('OddsRatio_working_3-way'!Y228+4*PI())/3)</f>
        <v>-0.22678970242796551</v>
      </c>
      <c r="AI228" s="11">
        <f>'OddsRatio_working_3-way'!U228/(3*'OddsRatio_working_3-way'!X228^(1/3))*SIN(('OddsRatio_working_3-way'!Y228)/3)</f>
        <v>-5.431247187980854E-2</v>
      </c>
      <c r="AJ228" s="11">
        <f>'OddsRatio_working_3-way'!U228/(3*'OddsRatio_working_3-way'!X228^(1/3))*SIN(('OddsRatio_working_3-way'!Y228+2*PI())/3)</f>
        <v>-0.44712375911847146</v>
      </c>
      <c r="AK228" s="11">
        <f>'OddsRatio_working_3-way'!U228/(3*'OddsRatio_working_3-way'!X228^(1/3))*SIN(('OddsRatio_working_3-way'!Y228+4*PI())/3)</f>
        <v>0.50143623099828005</v>
      </c>
      <c r="AL228" s="11">
        <f>'OddsRatio_working_3-way'!Z228+'OddsRatio_working_3-way'!AF228</f>
        <v>1.0953027312728305</v>
      </c>
      <c r="AM228" s="11">
        <f>'OddsRatio_working_3-way'!AA228+'OddsRatio_working_3-way'!AG228</f>
        <v>-0.64172332641689978</v>
      </c>
      <c r="AN228" s="11">
        <f>'OddsRatio_working_3-way'!AB228+'OddsRatio_working_3-way'!AH228</f>
        <v>-0.45357940485593107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1.0953027312728305</v>
      </c>
      <c r="AS228" s="11">
        <f>IF(('OddsRatio_working_3-way'!X228=0),IF(Q228&gt;0,-Q228^(1/3),(-Q228)^(1/3)),'OddsRatio_working_3-way'!AM228-'OddsRatio_working_3-way'!R228/3)</f>
        <v>-0.64172332641689978</v>
      </c>
      <c r="AT228" s="11">
        <f>IF(('OddsRatio_working_3-way'!X228=0),IF(Q228&gt;0,-Q228^(1/3),(-Q228)^(1/3)),'OddsRatio_working_3-way'!AN228-'OddsRatio_working_3-way'!R228/3)</f>
        <v>-0.45357940485593107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4.34</v>
      </c>
      <c r="B229" s="4">
        <f>IF('True_Odds_Calculator_3-way'!B230="","",'True_Odds_Calculator_3-way'!B230)</f>
        <v>4.0199999999999996</v>
      </c>
      <c r="C229" s="4">
        <f>IF('True_Odds_Calculator_3-way'!C230="","",'True_Odds_Calculator_3-way'!C230)</f>
        <v>1.7</v>
      </c>
      <c r="D229" s="9">
        <f t="shared" si="52"/>
        <v>0.21103140573818951</v>
      </c>
      <c r="E229" s="9">
        <f t="shared" si="53"/>
        <v>0.22828762272384751</v>
      </c>
      <c r="F229" s="9">
        <f t="shared" si="54"/>
        <v>0.56068097153796304</v>
      </c>
      <c r="G229" s="9">
        <f t="shared" si="55"/>
        <v>1.1193506538434934</v>
      </c>
      <c r="H229" s="9">
        <f t="shared" si="56"/>
        <v>4.7386311838372688</v>
      </c>
      <c r="I229" s="9">
        <f t="shared" si="57"/>
        <v>4.3804389746073493</v>
      </c>
      <c r="J229" s="9">
        <f t="shared" si="58"/>
        <v>1.7835454576904457</v>
      </c>
      <c r="K229" s="11">
        <f t="shared" si="59"/>
        <v>0.2304147465437788</v>
      </c>
      <c r="L229" s="11">
        <f t="shared" si="60"/>
        <v>0.24875621890547267</v>
      </c>
      <c r="M229" s="11">
        <f t="shared" si="61"/>
        <v>0.58823529411764708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-0.23806017351572317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0.23803454939992369</v>
      </c>
      <c r="Q229" s="11">
        <f>2*'OddsRatio_working_3-way'!K229*'OddsRatio_working_3-way'!L229*'OddsRatio_working_3-way'!M229</f>
        <v>6.7431883682697938E-2</v>
      </c>
      <c r="R229" s="11">
        <f t="shared" si="62"/>
        <v>0</v>
      </c>
      <c r="S229" s="11">
        <f t="shared" si="63"/>
        <v>-0.99989236286178795</v>
      </c>
      <c r="T229" s="11">
        <f t="shared" si="64"/>
        <v>-0.2832556268730278</v>
      </c>
      <c r="U229" s="11">
        <f>'OddsRatio_working_3-way'!S229-'OddsRatio_working_3-way'!R229^2/3</f>
        <v>-0.99989236286178795</v>
      </c>
      <c r="V229" s="11">
        <f>'OddsRatio_working_3-way'!S229*'OddsRatio_working_3-way'!R229/3-2*'OddsRatio_working_3-way'!R229^3/27-'OddsRatio_working_3-way'!T229</f>
        <v>0.2832556268730278</v>
      </c>
      <c r="W229" s="11">
        <f>'OddsRatio_working_3-way'!V229^2+4*'OddsRatio_working_3-way'!U229^3/27</f>
        <v>-6.7866564413860977E-2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0.19241901840065923</v>
      </c>
      <c r="Y229" s="11">
        <f>IF('OddsRatio_working_3-way'!W229&gt;=0,IF('OddsRatio_working_3-way'!V229+SQRT('OddsRatio_working_3-way'!W229)&gt;0,0,PI()),ACOS('OddsRatio_working_3-way'!V229/(2*'OddsRatio_working_3-way'!X229)))</f>
        <v>0.74359675286812421</v>
      </c>
      <c r="Z229" s="11">
        <f>'OddsRatio_working_3-way'!X229^(1/3)*COS('OddsRatio_working_3-way'!Y229/3)</f>
        <v>0.55967532692174671</v>
      </c>
      <c r="AA229" s="11">
        <f>'OddsRatio_working_3-way'!X229^(1/3)*COS(('OddsRatio_working_3-way'!Y229+2*PI())/3)</f>
        <v>-0.40249872917336388</v>
      </c>
      <c r="AB229" s="11">
        <f>'OddsRatio_working_3-way'!X229^(1/3)*COS(('OddsRatio_working_3-way'!Y229+4*PI())/3)</f>
        <v>-0.157176597748383</v>
      </c>
      <c r="AC229" s="11">
        <f>'OddsRatio_working_3-way'!X229^(1/3)*SIN('OddsRatio_working_3-way'!Y229/3)</f>
        <v>0.14163679861638545</v>
      </c>
      <c r="AD229" s="11">
        <f>'OddsRatio_working_3-way'!X229^(1/3)*SIN(('OddsRatio_working_3-way'!Y229+2*PI())/3)</f>
        <v>0.41387465167740067</v>
      </c>
      <c r="AE229" s="11">
        <f>'OddsRatio_working_3-way'!X229^(1/3)*SIN(('OddsRatio_working_3-way'!Y229+4*PI())/3)</f>
        <v>-0.55551145029378612</v>
      </c>
      <c r="AF229" s="11">
        <f>-'OddsRatio_working_3-way'!U229/(3*'OddsRatio_working_3-way'!X229^(1/3))*COS(('OddsRatio_working_3-way'!Y229)/3)</f>
        <v>0.55967532692174682</v>
      </c>
      <c r="AG229" s="11">
        <f>-'OddsRatio_working_3-way'!U229/(3*'OddsRatio_working_3-way'!X229^(1/3))*COS(('OddsRatio_working_3-way'!Y229+2*PI())/3)</f>
        <v>-0.40249872917336393</v>
      </c>
      <c r="AH229" s="11">
        <f>-'OddsRatio_working_3-way'!U229/(3*'OddsRatio_working_3-way'!X229^(1/3))*COS(('OddsRatio_working_3-way'!Y229+4*PI())/3)</f>
        <v>-0.15717659774838302</v>
      </c>
      <c r="AI229" s="11">
        <f>'OddsRatio_working_3-way'!U229/(3*'OddsRatio_working_3-way'!X229^(1/3))*SIN(('OddsRatio_working_3-way'!Y229)/3)</f>
        <v>-0.14163679861638548</v>
      </c>
      <c r="AJ229" s="11">
        <f>'OddsRatio_working_3-way'!U229/(3*'OddsRatio_working_3-way'!X229^(1/3))*SIN(('OddsRatio_working_3-way'!Y229+2*PI())/3)</f>
        <v>-0.41387465167740078</v>
      </c>
      <c r="AK229" s="11">
        <f>'OddsRatio_working_3-way'!U229/(3*'OddsRatio_working_3-way'!X229^(1/3))*SIN(('OddsRatio_working_3-way'!Y229+4*PI())/3)</f>
        <v>0.55551145029378624</v>
      </c>
      <c r="AL229" s="11">
        <f>'OddsRatio_working_3-way'!Z229+'OddsRatio_working_3-way'!AF229</f>
        <v>1.1193506538434934</v>
      </c>
      <c r="AM229" s="11">
        <f>'OddsRatio_working_3-way'!AA229+'OddsRatio_working_3-way'!AG229</f>
        <v>-0.80499745834672787</v>
      </c>
      <c r="AN229" s="11">
        <f>'OddsRatio_working_3-way'!AB229+'OddsRatio_working_3-way'!AH229</f>
        <v>-0.31435319549676599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1.1193506538434934</v>
      </c>
      <c r="AS229" s="11">
        <f>IF(('OddsRatio_working_3-way'!X229=0),IF(Q229&gt;0,-Q229^(1/3),(-Q229)^(1/3)),'OddsRatio_working_3-way'!AM229-'OddsRatio_working_3-way'!R229/3)</f>
        <v>-0.80499745834672787</v>
      </c>
      <c r="AT229" s="11">
        <f>IF(('OddsRatio_working_3-way'!X229=0),IF(Q229&gt;0,-Q229^(1/3),(-Q229)^(1/3)),'OddsRatio_working_3-way'!AN229-'OddsRatio_working_3-way'!R229/3)</f>
        <v>-0.31435319549676599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2.72</v>
      </c>
      <c r="B230" s="4">
        <f>IF('True_Odds_Calculator_3-way'!B231="","",'True_Odds_Calculator_3-way'!B231)</f>
        <v>3.81</v>
      </c>
      <c r="C230" s="4">
        <f>IF('True_Odds_Calculator_3-way'!C231="","",'True_Odds_Calculator_3-way'!C231)</f>
        <v>2.3199999999999998</v>
      </c>
      <c r="D230" s="9">
        <f t="shared" si="52"/>
        <v>0.34645731283208353</v>
      </c>
      <c r="E230" s="9">
        <f t="shared" si="53"/>
        <v>0.24499095671562554</v>
      </c>
      <c r="F230" s="9">
        <f t="shared" si="54"/>
        <v>0.40855173045229115</v>
      </c>
      <c r="G230" s="9">
        <f t="shared" si="55"/>
        <v>1.0967200417274934</v>
      </c>
      <c r="H230" s="9">
        <f t="shared" si="56"/>
        <v>2.8863584717712891</v>
      </c>
      <c r="I230" s="9">
        <f t="shared" si="57"/>
        <v>4.0817833172542564</v>
      </c>
      <c r="J230" s="9">
        <f t="shared" si="58"/>
        <v>2.4476704550802912</v>
      </c>
      <c r="K230" s="11">
        <f t="shared" si="59"/>
        <v>0.36764705882352938</v>
      </c>
      <c r="L230" s="11">
        <f t="shared" si="60"/>
        <v>0.26246719160104987</v>
      </c>
      <c r="M230" s="11">
        <f t="shared" si="61"/>
        <v>0.43103448275862072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-0.26535472999952092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0.24331786746737794</v>
      </c>
      <c r="Q230" s="11">
        <f>2*'OddsRatio_working_3-way'!K230*'OddsRatio_working_3-way'!L230*'OddsRatio_working_3-way'!M230</f>
        <v>8.3185595715342883E-2</v>
      </c>
      <c r="R230" s="11">
        <f t="shared" si="62"/>
        <v>0</v>
      </c>
      <c r="S230" s="11">
        <f t="shared" si="63"/>
        <v>-0.91695319494707039</v>
      </c>
      <c r="T230" s="11">
        <f t="shared" si="64"/>
        <v>-0.31348827177677618</v>
      </c>
      <c r="U230" s="11">
        <f>'OddsRatio_working_3-way'!S230-'OddsRatio_working_3-way'!R230^2/3</f>
        <v>-0.91695319494707039</v>
      </c>
      <c r="V230" s="11">
        <f>'OddsRatio_working_3-way'!S230*'OddsRatio_working_3-way'!R230/3-2*'OddsRatio_working_3-way'!R230^3/27-'OddsRatio_working_3-way'!T230</f>
        <v>0.31348827177677618</v>
      </c>
      <c r="W230" s="11">
        <f>'OddsRatio_working_3-way'!V230^2+4*'OddsRatio_working_3-way'!U230^3/27</f>
        <v>-1.5943939823460498E-2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0.16898138681897068</v>
      </c>
      <c r="Y230" s="11">
        <f>IF('OddsRatio_working_3-way'!W230&gt;=0,IF('OddsRatio_working_3-way'!V230+SQRT('OddsRatio_working_3-way'!W230)&gt;0,0,PI()),ACOS('OddsRatio_working_3-way'!V230/(2*'OddsRatio_working_3-way'!X230)))</f>
        <v>0.38290751413130031</v>
      </c>
      <c r="Z230" s="11">
        <f>'OddsRatio_working_3-way'!X230^(1/3)*COS('OddsRatio_working_3-way'!Y230/3)</f>
        <v>0.5483600208637468</v>
      </c>
      <c r="AA230" s="11">
        <f>'OddsRatio_working_3-way'!X230^(1/3)*COS(('OddsRatio_working_3-way'!Y230+2*PI())/3)</f>
        <v>-0.33512477538753582</v>
      </c>
      <c r="AB230" s="11">
        <f>'OddsRatio_working_3-way'!X230^(1/3)*COS(('OddsRatio_working_3-way'!Y230+4*PI())/3)</f>
        <v>-0.21323524547621095</v>
      </c>
      <c r="AC230" s="11">
        <f>'OddsRatio_working_3-way'!X230^(1/3)*SIN('OddsRatio_working_3-way'!Y230/3)</f>
        <v>7.0372952905700295E-2</v>
      </c>
      <c r="AD230" s="11">
        <f>'OddsRatio_working_3-way'!X230^(1/3)*SIN(('OddsRatio_working_3-way'!Y230+2*PI())/3)</f>
        <v>0.43970723203491946</v>
      </c>
      <c r="AE230" s="11">
        <f>'OddsRatio_working_3-way'!X230^(1/3)*SIN(('OddsRatio_working_3-way'!Y230+4*PI())/3)</f>
        <v>-0.5100801849406198</v>
      </c>
      <c r="AF230" s="11">
        <f>-'OddsRatio_working_3-way'!U230/(3*'OddsRatio_working_3-way'!X230^(1/3))*COS(('OddsRatio_working_3-way'!Y230)/3)</f>
        <v>0.54836002086374669</v>
      </c>
      <c r="AG230" s="11">
        <f>-'OddsRatio_working_3-way'!U230/(3*'OddsRatio_working_3-way'!X230^(1/3))*COS(('OddsRatio_working_3-way'!Y230+2*PI())/3)</f>
        <v>-0.33512477538753571</v>
      </c>
      <c r="AH230" s="11">
        <f>-'OddsRatio_working_3-way'!U230/(3*'OddsRatio_working_3-way'!X230^(1/3))*COS(('OddsRatio_working_3-way'!Y230+4*PI())/3)</f>
        <v>-0.21323524547621092</v>
      </c>
      <c r="AI230" s="11">
        <f>'OddsRatio_working_3-way'!U230/(3*'OddsRatio_working_3-way'!X230^(1/3))*SIN(('OddsRatio_working_3-way'!Y230)/3)</f>
        <v>-7.0372952905700281E-2</v>
      </c>
      <c r="AJ230" s="11">
        <f>'OddsRatio_working_3-way'!U230/(3*'OddsRatio_working_3-way'!X230^(1/3))*SIN(('OddsRatio_working_3-way'!Y230+2*PI())/3)</f>
        <v>-0.43970723203491935</v>
      </c>
      <c r="AK230" s="11">
        <f>'OddsRatio_working_3-way'!U230/(3*'OddsRatio_working_3-way'!X230^(1/3))*SIN(('OddsRatio_working_3-way'!Y230+4*PI())/3)</f>
        <v>0.51008018494061969</v>
      </c>
      <c r="AL230" s="11">
        <f>'OddsRatio_working_3-way'!Z230+'OddsRatio_working_3-way'!AF230</f>
        <v>1.0967200417274934</v>
      </c>
      <c r="AM230" s="11">
        <f>'OddsRatio_working_3-way'!AA230+'OddsRatio_working_3-way'!AG230</f>
        <v>-0.67024955077507153</v>
      </c>
      <c r="AN230" s="11">
        <f>'OddsRatio_working_3-way'!AB230+'OddsRatio_working_3-way'!AH230</f>
        <v>-0.42647049095242184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1.0967200417274934</v>
      </c>
      <c r="AS230" s="11">
        <f>IF(('OddsRatio_working_3-way'!X230=0),IF(Q230&gt;0,-Q230^(1/3),(-Q230)^(1/3)),'OddsRatio_working_3-way'!AM230-'OddsRatio_working_3-way'!R230/3)</f>
        <v>-0.67024955077507153</v>
      </c>
      <c r="AT230" s="11">
        <f>IF(('OddsRatio_working_3-way'!X230=0),IF(Q230&gt;0,-Q230^(1/3),(-Q230)^(1/3)),'OddsRatio_working_3-way'!AN230-'OddsRatio_working_3-way'!R230/3)</f>
        <v>-0.42647049095242184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2.86</v>
      </c>
      <c r="B231" s="4">
        <f>IF('True_Odds_Calculator_3-way'!B232="","",'True_Odds_Calculator_3-way'!B232)</f>
        <v>3.87</v>
      </c>
      <c r="C231" s="4">
        <f>IF('True_Odds_Calculator_3-way'!C232="","",'True_Odds_Calculator_3-way'!C232)</f>
        <v>2.21</v>
      </c>
      <c r="D231" s="9">
        <f t="shared" si="52"/>
        <v>0.32902821267670096</v>
      </c>
      <c r="E231" s="9">
        <f t="shared" si="53"/>
        <v>0.24116205060621568</v>
      </c>
      <c r="F231" s="9">
        <f t="shared" si="54"/>
        <v>0.42980973671708361</v>
      </c>
      <c r="G231" s="9">
        <f t="shared" si="55"/>
        <v>1.0963726093018842</v>
      </c>
      <c r="H231" s="9">
        <f t="shared" si="56"/>
        <v>3.0392530533015041</v>
      </c>
      <c r="I231" s="9">
        <f t="shared" si="57"/>
        <v>4.146589388696408</v>
      </c>
      <c r="J231" s="9">
        <f t="shared" si="58"/>
        <v>2.3266108572552797</v>
      </c>
      <c r="K231" s="11">
        <f t="shared" si="59"/>
        <v>0.34965034965034969</v>
      </c>
      <c r="L231" s="11">
        <f t="shared" si="60"/>
        <v>0.25839793281653745</v>
      </c>
      <c r="M231" s="11">
        <f t="shared" si="61"/>
        <v>0.45248868778280543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-0.2640650590771606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0.2428382939800387</v>
      </c>
      <c r="Q231" s="11">
        <f>2*'OddsRatio_working_3-way'!K231*'OddsRatio_working_3-way'!L231*'OddsRatio_working_3-way'!M231</f>
        <v>8.1763735346814373E-2</v>
      </c>
      <c r="R231" s="11">
        <f t="shared" si="62"/>
        <v>0</v>
      </c>
      <c r="S231" s="11">
        <f t="shared" si="63"/>
        <v>-0.9196153964053253</v>
      </c>
      <c r="T231" s="11">
        <f t="shared" si="64"/>
        <v>-0.30963481360448664</v>
      </c>
      <c r="U231" s="11">
        <f>'OddsRatio_working_3-way'!S231-'OddsRatio_working_3-way'!R231^2/3</f>
        <v>-0.9196153964053253</v>
      </c>
      <c r="V231" s="11">
        <f>'OddsRatio_working_3-way'!S231*'OddsRatio_working_3-way'!R231/3-2*'OddsRatio_working_3-way'!R231^3/27-'OddsRatio_working_3-way'!T231</f>
        <v>0.30963481360448664</v>
      </c>
      <c r="W231" s="11">
        <f>'OddsRatio_working_3-way'!V231^2+4*'OddsRatio_working_3-way'!U231^3/27</f>
        <v>-1.9342848538115492E-2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0.16971782930352416</v>
      </c>
      <c r="Y231" s="11">
        <f>IF('OddsRatio_working_3-way'!W231&gt;=0,IF('OddsRatio_working_3-way'!V231+SQRT('OddsRatio_working_3-way'!W231)&gt;0,0,PI()),ACOS('OddsRatio_working_3-way'!V231/(2*'OddsRatio_working_3-way'!X231)))</f>
        <v>0.42216321551624647</v>
      </c>
      <c r="Z231" s="11">
        <f>'OddsRatio_working_3-way'!X231^(1/3)*COS('OddsRatio_working_3-way'!Y231/3)</f>
        <v>0.5481863046509422</v>
      </c>
      <c r="AA231" s="11">
        <f>'OddsRatio_working_3-way'!X231^(1/3)*COS(('OddsRatio_working_3-way'!Y231+2*PI())/3)</f>
        <v>-0.34134403073006614</v>
      </c>
      <c r="AB231" s="11">
        <f>'OddsRatio_working_3-way'!X231^(1/3)*COS(('OddsRatio_working_3-way'!Y231+4*PI())/3)</f>
        <v>-0.20684227392087592</v>
      </c>
      <c r="AC231" s="11">
        <f>'OddsRatio_working_3-way'!X231^(1/3)*SIN('OddsRatio_working_3-way'!Y231/3)</f>
        <v>7.7654625500263613E-2</v>
      </c>
      <c r="AD231" s="11">
        <f>'OddsRatio_working_3-way'!X231^(1/3)*SIN(('OddsRatio_working_3-way'!Y231+2*PI())/3)</f>
        <v>0.43591595308429976</v>
      </c>
      <c r="AE231" s="11">
        <f>'OddsRatio_working_3-way'!X231^(1/3)*SIN(('OddsRatio_working_3-way'!Y231+4*PI())/3)</f>
        <v>-0.51357057858456323</v>
      </c>
      <c r="AF231" s="11">
        <f>-'OddsRatio_working_3-way'!U231/(3*'OddsRatio_working_3-way'!X231^(1/3))*COS(('OddsRatio_working_3-way'!Y231)/3)</f>
        <v>0.54818630465094209</v>
      </c>
      <c r="AG231" s="11">
        <f>-'OddsRatio_working_3-way'!U231/(3*'OddsRatio_working_3-way'!X231^(1/3))*COS(('OddsRatio_working_3-way'!Y231+2*PI())/3)</f>
        <v>-0.34134403073006608</v>
      </c>
      <c r="AH231" s="11">
        <f>-'OddsRatio_working_3-way'!U231/(3*'OddsRatio_working_3-way'!X231^(1/3))*COS(('OddsRatio_working_3-way'!Y231+4*PI())/3)</f>
        <v>-0.2068422739208759</v>
      </c>
      <c r="AI231" s="11">
        <f>'OddsRatio_working_3-way'!U231/(3*'OddsRatio_working_3-way'!X231^(1/3))*SIN(('OddsRatio_working_3-way'!Y231)/3)</f>
        <v>-7.7654625500263599E-2</v>
      </c>
      <c r="AJ231" s="11">
        <f>'OddsRatio_working_3-way'!U231/(3*'OddsRatio_working_3-way'!X231^(1/3))*SIN(('OddsRatio_working_3-way'!Y231+2*PI())/3)</f>
        <v>-0.4359159530842997</v>
      </c>
      <c r="AK231" s="11">
        <f>'OddsRatio_working_3-way'!U231/(3*'OddsRatio_working_3-way'!X231^(1/3))*SIN(('OddsRatio_working_3-way'!Y231+4*PI())/3)</f>
        <v>0.51357057858456312</v>
      </c>
      <c r="AL231" s="11">
        <f>'OddsRatio_working_3-way'!Z231+'OddsRatio_working_3-way'!AF231</f>
        <v>1.0963726093018842</v>
      </c>
      <c r="AM231" s="11">
        <f>'OddsRatio_working_3-way'!AA231+'OddsRatio_working_3-way'!AG231</f>
        <v>-0.68268806146013228</v>
      </c>
      <c r="AN231" s="11">
        <f>'OddsRatio_working_3-way'!AB231+'OddsRatio_working_3-way'!AH231</f>
        <v>-0.41368454784175179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1.0963726093018842</v>
      </c>
      <c r="AS231" s="11">
        <f>IF(('OddsRatio_working_3-way'!X231=0),IF(Q231&gt;0,-Q231^(1/3),(-Q231)^(1/3)),'OddsRatio_working_3-way'!AM231-'OddsRatio_working_3-way'!R231/3)</f>
        <v>-0.68268806146013228</v>
      </c>
      <c r="AT231" s="11">
        <f>IF(('OddsRatio_working_3-way'!X231=0),IF(Q231&gt;0,-Q231^(1/3),(-Q231)^(1/3)),'OddsRatio_working_3-way'!AN231-'OddsRatio_working_3-way'!R231/3)</f>
        <v>-0.41368454784175179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1.36</v>
      </c>
      <c r="B232" s="4">
        <f>IF('True_Odds_Calculator_3-way'!B233="","",'True_Odds_Calculator_3-way'!B233)</f>
        <v>4.82</v>
      </c>
      <c r="C232" s="4">
        <f>IF('True_Odds_Calculator_3-way'!C233="","",'True_Odds_Calculator_3-way'!C233)</f>
        <v>7.97</v>
      </c>
      <c r="D232" s="9">
        <f t="shared" si="52"/>
        <v>0.70559616081436216</v>
      </c>
      <c r="E232" s="9">
        <f t="shared" si="53"/>
        <v>0.18425050658221603</v>
      </c>
      <c r="F232" s="9">
        <f t="shared" si="54"/>
        <v>0.11015333260342176</v>
      </c>
      <c r="G232" s="9">
        <f t="shared" si="55"/>
        <v>1.1590035314796483</v>
      </c>
      <c r="H232" s="9">
        <f t="shared" si="56"/>
        <v>1.4172412713326732</v>
      </c>
      <c r="I232" s="9">
        <f t="shared" si="57"/>
        <v>5.4273934902522578</v>
      </c>
      <c r="J232" s="9">
        <f t="shared" si="58"/>
        <v>9.0782546144131491</v>
      </c>
      <c r="K232" s="11">
        <f t="shared" si="59"/>
        <v>0.73529411764705876</v>
      </c>
      <c r="L232" s="11">
        <f t="shared" si="60"/>
        <v>0.20746887966804978</v>
      </c>
      <c r="M232" s="11">
        <f t="shared" si="61"/>
        <v>0.12547051442910917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-0.18346548519604111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0.21341778067558076</v>
      </c>
      <c r="Q232" s="11">
        <f>2*'OddsRatio_working_3-way'!K232*'OddsRatio_working_3-way'!L232*'OddsRatio_working_3-way'!M232</f>
        <v>3.8281216264678168E-2</v>
      </c>
      <c r="R232" s="11">
        <f t="shared" si="62"/>
        <v>0</v>
      </c>
      <c r="S232" s="11">
        <f t="shared" si="63"/>
        <v>-1.1632584758246722</v>
      </c>
      <c r="T232" s="11">
        <f t="shared" si="64"/>
        <v>-0.20865622884747487</v>
      </c>
      <c r="U232" s="11">
        <f>'OddsRatio_working_3-way'!S232-'OddsRatio_working_3-way'!R232^2/3</f>
        <v>-1.1632584758246722</v>
      </c>
      <c r="V232" s="11">
        <f>'OddsRatio_working_3-way'!S232*'OddsRatio_working_3-way'!R232/3-2*'OddsRatio_working_3-way'!R232^3/27-'OddsRatio_working_3-way'!T232</f>
        <v>0.20865622884747487</v>
      </c>
      <c r="W232" s="11">
        <f>'OddsRatio_working_3-way'!V232^2+4*'OddsRatio_working_3-way'!U232^3/27</f>
        <v>-0.18966062250086821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0.2414529169101701</v>
      </c>
      <c r="Y232" s="11">
        <f>IF('OddsRatio_working_3-way'!W232&gt;=0,IF('OddsRatio_working_3-way'!V232+SQRT('OddsRatio_working_3-way'!W232)&gt;0,0,PI()),ACOS('OddsRatio_working_3-way'!V232/(2*'OddsRatio_working_3-way'!X232)))</f>
        <v>1.1239931862964698</v>
      </c>
      <c r="Z232" s="11">
        <f>'OddsRatio_working_3-way'!X232^(1/3)*COS('OddsRatio_working_3-way'!Y232/3)</f>
        <v>0.57950176573982426</v>
      </c>
      <c r="AA232" s="11">
        <f>'OddsRatio_working_3-way'!X232^(1/3)*COS(('OddsRatio_working_3-way'!Y232+2*PI())/3)</f>
        <v>-0.48710309741154723</v>
      </c>
      <c r="AB232" s="11">
        <f>'OddsRatio_working_3-way'!X232^(1/3)*COS(('OddsRatio_working_3-way'!Y232+4*PI())/3)</f>
        <v>-9.2398668328276812E-2</v>
      </c>
      <c r="AC232" s="11">
        <f>'OddsRatio_working_3-way'!X232^(1/3)*SIN('OddsRatio_working_3-way'!Y232/3)</f>
        <v>0.22788270838156363</v>
      </c>
      <c r="AD232" s="11">
        <f>'OddsRatio_working_3-way'!X232^(1/3)*SIN(('OddsRatio_working_3-way'!Y232+2*PI())/3)</f>
        <v>0.38792189647784464</v>
      </c>
      <c r="AE232" s="11">
        <f>'OddsRatio_working_3-way'!X232^(1/3)*SIN(('OddsRatio_working_3-way'!Y232+4*PI())/3)</f>
        <v>-0.61580460485940824</v>
      </c>
      <c r="AF232" s="11">
        <f>-'OddsRatio_working_3-way'!U232/(3*'OddsRatio_working_3-way'!X232^(1/3))*COS(('OddsRatio_working_3-way'!Y232)/3)</f>
        <v>0.57950176573982404</v>
      </c>
      <c r="AG232" s="11">
        <f>-'OddsRatio_working_3-way'!U232/(3*'OddsRatio_working_3-way'!X232^(1/3))*COS(('OddsRatio_working_3-way'!Y232+2*PI())/3)</f>
        <v>-0.48710309741154706</v>
      </c>
      <c r="AH232" s="11">
        <f>-'OddsRatio_working_3-way'!U232/(3*'OddsRatio_working_3-way'!X232^(1/3))*COS(('OddsRatio_working_3-way'!Y232+4*PI())/3)</f>
        <v>-9.2398668328276784E-2</v>
      </c>
      <c r="AI232" s="11">
        <f>'OddsRatio_working_3-way'!U232/(3*'OddsRatio_working_3-way'!X232^(1/3))*SIN(('OddsRatio_working_3-way'!Y232)/3)</f>
        <v>-0.22788270838156355</v>
      </c>
      <c r="AJ232" s="11">
        <f>'OddsRatio_working_3-way'!U232/(3*'OddsRatio_working_3-way'!X232^(1/3))*SIN(('OddsRatio_working_3-way'!Y232+2*PI())/3)</f>
        <v>-0.38792189647784447</v>
      </c>
      <c r="AK232" s="11">
        <f>'OddsRatio_working_3-way'!U232/(3*'OddsRatio_working_3-way'!X232^(1/3))*SIN(('OddsRatio_working_3-way'!Y232+4*PI())/3)</f>
        <v>0.61580460485940802</v>
      </c>
      <c r="AL232" s="11">
        <f>'OddsRatio_working_3-way'!Z232+'OddsRatio_working_3-way'!AF232</f>
        <v>1.1590035314796483</v>
      </c>
      <c r="AM232" s="11">
        <f>'OddsRatio_working_3-way'!AA232+'OddsRatio_working_3-way'!AG232</f>
        <v>-0.97420619482309423</v>
      </c>
      <c r="AN232" s="11">
        <f>'OddsRatio_working_3-way'!AB232+'OddsRatio_working_3-way'!AH232</f>
        <v>-0.1847973366565536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1.1590035314796483</v>
      </c>
      <c r="AS232" s="11">
        <f>IF(('OddsRatio_working_3-way'!X232=0),IF(Q232&gt;0,-Q232^(1/3),(-Q232)^(1/3)),'OddsRatio_working_3-way'!AM232-'OddsRatio_working_3-way'!R232/3)</f>
        <v>-0.97420619482309423</v>
      </c>
      <c r="AT232" s="11">
        <f>IF(('OddsRatio_working_3-way'!X232=0),IF(Q232&gt;0,-Q232^(1/3),(-Q232)^(1/3)),'OddsRatio_working_3-way'!AN232-'OddsRatio_working_3-way'!R232/3)</f>
        <v>-0.1847973366565536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3.16</v>
      </c>
      <c r="B233" s="4">
        <f>IF('True_Odds_Calculator_3-way'!B234="","",'True_Odds_Calculator_3-way'!B234)</f>
        <v>3.91</v>
      </c>
      <c r="C233" s="4">
        <f>IF('True_Odds_Calculator_3-way'!C234="","",'True_Odds_Calculator_3-way'!C234)</f>
        <v>2.04</v>
      </c>
      <c r="D233" s="9">
        <f t="shared" si="52"/>
        <v>0.29599149361307081</v>
      </c>
      <c r="E233" s="9">
        <f t="shared" si="53"/>
        <v>0.2378497428470146</v>
      </c>
      <c r="F233" s="9">
        <f t="shared" si="54"/>
        <v>0.46615876353991453</v>
      </c>
      <c r="G233" s="9">
        <f t="shared" si="55"/>
        <v>1.1011460501432124</v>
      </c>
      <c r="H233" s="9">
        <f t="shared" si="56"/>
        <v>3.3784754683093388</v>
      </c>
      <c r="I233" s="9">
        <f t="shared" si="57"/>
        <v>4.2043350059167475</v>
      </c>
      <c r="J233" s="9">
        <f t="shared" si="58"/>
        <v>2.145191892148941</v>
      </c>
      <c r="K233" s="11">
        <f t="shared" si="59"/>
        <v>0.31645569620253161</v>
      </c>
      <c r="L233" s="11">
        <f t="shared" si="60"/>
        <v>0.25575447570332482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-0.25934989230889349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0.24240814199356459</v>
      </c>
      <c r="Q233" s="11">
        <f>2*'OddsRatio_working_3-way'!K233*'OddsRatio_working_3-way'!L233*'OddsRatio_working_3-way'!M233</f>
        <v>7.9348000652557954E-2</v>
      </c>
      <c r="R233" s="11">
        <f t="shared" si="62"/>
        <v>0</v>
      </c>
      <c r="S233" s="11">
        <f t="shared" si="63"/>
        <v>-0.93467608501972776</v>
      </c>
      <c r="T233" s="11">
        <f t="shared" si="64"/>
        <v>-0.3059496186643953</v>
      </c>
      <c r="U233" s="11">
        <f>'OddsRatio_working_3-way'!S233-'OddsRatio_working_3-way'!R233^2/3</f>
        <v>-0.93467608501972776</v>
      </c>
      <c r="V233" s="11">
        <f>'OddsRatio_working_3-way'!S233*'OddsRatio_working_3-way'!R233/3-2*'OddsRatio_working_3-way'!R233^3/27-'OddsRatio_working_3-way'!T233</f>
        <v>0.3059496186643953</v>
      </c>
      <c r="W233" s="11">
        <f>'OddsRatio_working_3-way'!V233^2+4*'OddsRatio_working_3-way'!U233^3/27</f>
        <v>-2.736537092033986E-2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0.17390409719241001</v>
      </c>
      <c r="Y233" s="11">
        <f>IF('OddsRatio_working_3-way'!W233&gt;=0,IF('OddsRatio_working_3-way'!V233+SQRT('OddsRatio_working_3-way'!W233)&gt;0,0,PI()),ACOS('OddsRatio_working_3-way'!V233/(2*'OddsRatio_working_3-way'!X233)))</f>
        <v>0.49566965784052464</v>
      </c>
      <c r="Z233" s="11">
        <f>'OddsRatio_working_3-way'!X233^(1/3)*COS('OddsRatio_working_3-way'!Y233/3)</f>
        <v>0.55057302507160621</v>
      </c>
      <c r="AA233" s="11">
        <f>'OddsRatio_working_3-way'!X233^(1/3)*COS(('OddsRatio_working_3-way'!Y233+2*PI())/3)</f>
        <v>-0.35479141365867312</v>
      </c>
      <c r="AB233" s="11">
        <f>'OddsRatio_working_3-way'!X233^(1/3)*COS(('OddsRatio_working_3-way'!Y233+4*PI())/3)</f>
        <v>-0.1957816114129329</v>
      </c>
      <c r="AC233" s="11">
        <f>'OddsRatio_working_3-way'!X233^(1/3)*SIN('OddsRatio_working_3-way'!Y233/3)</f>
        <v>9.1804352130367292E-2</v>
      </c>
      <c r="AD233" s="11">
        <f>'OddsRatio_working_3-way'!X233^(1/3)*SIN(('OddsRatio_working_3-way'!Y233+2*PI())/3)</f>
        <v>0.43090805028527396</v>
      </c>
      <c r="AE233" s="11">
        <f>'OddsRatio_working_3-way'!X233^(1/3)*SIN(('OddsRatio_working_3-way'!Y233+4*PI())/3)</f>
        <v>-0.52271240241564121</v>
      </c>
      <c r="AF233" s="11">
        <f>-'OddsRatio_working_3-way'!U233/(3*'OddsRatio_working_3-way'!X233^(1/3))*COS(('OddsRatio_working_3-way'!Y233)/3)</f>
        <v>0.55057302507160621</v>
      </c>
      <c r="AG233" s="11">
        <f>-'OddsRatio_working_3-way'!U233/(3*'OddsRatio_working_3-way'!X233^(1/3))*COS(('OddsRatio_working_3-way'!Y233+2*PI())/3)</f>
        <v>-0.35479141365867312</v>
      </c>
      <c r="AH233" s="11">
        <f>-'OddsRatio_working_3-way'!U233/(3*'OddsRatio_working_3-way'!X233^(1/3))*COS(('OddsRatio_working_3-way'!Y233+4*PI())/3)</f>
        <v>-0.1957816114129329</v>
      </c>
      <c r="AI233" s="11">
        <f>'OddsRatio_working_3-way'!U233/(3*'OddsRatio_working_3-way'!X233^(1/3))*SIN(('OddsRatio_working_3-way'!Y233)/3)</f>
        <v>-9.1804352130367292E-2</v>
      </c>
      <c r="AJ233" s="11">
        <f>'OddsRatio_working_3-way'!U233/(3*'OddsRatio_working_3-way'!X233^(1/3))*SIN(('OddsRatio_working_3-way'!Y233+2*PI())/3)</f>
        <v>-0.43090805028527396</v>
      </c>
      <c r="AK233" s="11">
        <f>'OddsRatio_working_3-way'!U233/(3*'OddsRatio_working_3-way'!X233^(1/3))*SIN(('OddsRatio_working_3-way'!Y233+4*PI())/3)</f>
        <v>0.52271240241564121</v>
      </c>
      <c r="AL233" s="11">
        <f>'OddsRatio_working_3-way'!Z233+'OddsRatio_working_3-way'!AF233</f>
        <v>1.1011460501432124</v>
      </c>
      <c r="AM233" s="11">
        <f>'OddsRatio_working_3-way'!AA233+'OddsRatio_working_3-way'!AG233</f>
        <v>-0.70958282731734623</v>
      </c>
      <c r="AN233" s="11">
        <f>'OddsRatio_working_3-way'!AB233+'OddsRatio_working_3-way'!AH233</f>
        <v>-0.39156322282586581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1.1011460501432124</v>
      </c>
      <c r="AS233" s="11">
        <f>IF(('OddsRatio_working_3-way'!X233=0),IF(Q233&gt;0,-Q233^(1/3),(-Q233)^(1/3)),'OddsRatio_working_3-way'!AM233-'OddsRatio_working_3-way'!R233/3)</f>
        <v>-0.70958282731734623</v>
      </c>
      <c r="AT233" s="11">
        <f>IF(('OddsRatio_working_3-way'!X233=0),IF(Q233&gt;0,-Q233^(1/3),(-Q233)^(1/3)),'OddsRatio_working_3-way'!AN233-'OddsRatio_working_3-way'!R233/3)</f>
        <v>-0.39156322282586581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5.12</v>
      </c>
      <c r="B186" s="4">
        <f>IF('True_Odds_Calculator_3-way'!B187="","",'True_Odds_Calculator_3-way'!B187)</f>
        <v>3.63</v>
      </c>
      <c r="C186" s="4">
        <f>IF('True_Odds_Calculator_3-way'!C187="","",'True_Odds_Calculator_3-way'!C187)</f>
        <v>1.75</v>
      </c>
      <c r="D186" s="4">
        <f t="shared" si="10"/>
        <v>4.2223165092483139E-2</v>
      </c>
      <c r="E186" s="4">
        <f t="shared" si="11"/>
        <v>5.5176032842876683</v>
      </c>
      <c r="F186" s="4">
        <f t="shared" si="12"/>
        <v>3.82544194270525</v>
      </c>
      <c r="G186" s="4">
        <f t="shared" si="13"/>
        <v>1.7941912528616215</v>
      </c>
      <c r="I186" s="4">
        <f t="shared" si="14"/>
        <v>1.0422231650924831</v>
      </c>
    </row>
    <row r="187" spans="1:9" x14ac:dyDescent="0.2">
      <c r="A187" s="4">
        <f>IF('True_Odds_Calculator_3-way'!A188="","",'True_Odds_Calculator_3-way'!A188)</f>
        <v>3.26</v>
      </c>
      <c r="B187" s="4">
        <f>IF('True_Odds_Calculator_3-way'!B188="","",'True_Odds_Calculator_3-way'!B188)</f>
        <v>3.36</v>
      </c>
      <c r="C187" s="4">
        <f>IF('True_Odds_Calculator_3-way'!C188="","",'True_Odds_Calculator_3-way'!C188)</f>
        <v>2.2999999999999998</v>
      </c>
      <c r="D187" s="4">
        <f t="shared" si="10"/>
        <v>3.9150122572368495E-2</v>
      </c>
      <c r="E187" s="4">
        <f t="shared" si="11"/>
        <v>3.404853119785491</v>
      </c>
      <c r="F187" s="4">
        <f t="shared" si="12"/>
        <v>3.5140861310936371</v>
      </c>
      <c r="G187" s="4">
        <f t="shared" si="13"/>
        <v>2.3711709179255629</v>
      </c>
      <c r="I187" s="4">
        <f t="shared" si="14"/>
        <v>1.0391501225723685</v>
      </c>
    </row>
    <row r="188" spans="1:9" x14ac:dyDescent="0.2">
      <c r="A188" s="4">
        <f>IF('True_Odds_Calculator_3-way'!A189="","",'True_Odds_Calculator_3-way'!A189)</f>
        <v>1.41</v>
      </c>
      <c r="B188" s="4">
        <f>IF('True_Odds_Calculator_3-way'!B189="","",'True_Odds_Calculator_3-way'!B189)</f>
        <v>4.88</v>
      </c>
      <c r="C188" s="4">
        <f>IF('True_Odds_Calculator_3-way'!C189="","",'True_Odds_Calculator_3-way'!C189)</f>
        <v>7.71</v>
      </c>
      <c r="D188" s="4">
        <f t="shared" si="10"/>
        <v>4.3839577064833213E-2</v>
      </c>
      <c r="E188" s="4">
        <f t="shared" si="11"/>
        <v>1.4396636963549843</v>
      </c>
      <c r="F188" s="4">
        <f t="shared" si="12"/>
        <v>5.2547270880250281</v>
      </c>
      <c r="G188" s="4">
        <f t="shared" si="13"/>
        <v>8.6889659189105792</v>
      </c>
      <c r="I188" s="4">
        <f t="shared" si="14"/>
        <v>1.0438395770648332</v>
      </c>
    </row>
    <row r="189" spans="1:9" x14ac:dyDescent="0.2">
      <c r="A189" s="4">
        <f>IF('True_Odds_Calculator_3-way'!A190="","",'True_Odds_Calculator_3-way'!A190)</f>
        <v>1.79</v>
      </c>
      <c r="B189" s="4">
        <f>IF('True_Odds_Calculator_3-way'!B190="","",'True_Odds_Calculator_3-way'!B190)</f>
        <v>3.49</v>
      </c>
      <c r="C189" s="4">
        <f>IF('True_Odds_Calculator_3-way'!C190="","",'True_Odds_Calculator_3-way'!C190)</f>
        <v>5.08</v>
      </c>
      <c r="D189" s="4">
        <f t="shared" si="10"/>
        <v>4.2042562867280697E-2</v>
      </c>
      <c r="E189" s="4">
        <f t="shared" si="11"/>
        <v>1.8360582479425445</v>
      </c>
      <c r="F189" s="4">
        <f t="shared" si="12"/>
        <v>3.6694720999910277</v>
      </c>
      <c r="G189" s="4">
        <f t="shared" si="13"/>
        <v>5.4693762326889281</v>
      </c>
      <c r="I189" s="4">
        <f t="shared" si="14"/>
        <v>1.0420425628672807</v>
      </c>
    </row>
    <row r="190" spans="1:9" x14ac:dyDescent="0.2">
      <c r="A190" s="4">
        <f>IF('True_Odds_Calculator_3-way'!A191="","",'True_Odds_Calculator_3-way'!A191)</f>
        <v>3.71</v>
      </c>
      <c r="B190" s="4">
        <f>IF('True_Odds_Calculator_3-way'!B191="","",'True_Odds_Calculator_3-way'!B191)</f>
        <v>3.7</v>
      </c>
      <c r="C190" s="4">
        <f>IF('True_Odds_Calculator_3-way'!C191="","",'True_Odds_Calculator_3-way'!C191)</f>
        <v>2.0499999999999998</v>
      </c>
      <c r="D190" s="4">
        <f t="shared" si="10"/>
        <v>2.7616927294791926E-2</v>
      </c>
      <c r="E190" s="4">
        <f t="shared" si="11"/>
        <v>3.841187832294787</v>
      </c>
      <c r="F190" s="4">
        <f t="shared" si="12"/>
        <v>3.8304691381551637</v>
      </c>
      <c r="G190" s="4">
        <f t="shared" si="13"/>
        <v>2.0894308339428047</v>
      </c>
      <c r="I190" s="4">
        <f t="shared" si="14"/>
        <v>1.0276169272947919</v>
      </c>
    </row>
    <row r="191" spans="1:9" x14ac:dyDescent="0.2">
      <c r="A191" s="4">
        <f>IF('True_Odds_Calculator_3-way'!A192="","",'True_Odds_Calculator_3-way'!A192)</f>
        <v>1.69</v>
      </c>
      <c r="B191" s="4">
        <f>IF('True_Odds_Calculator_3-way'!B192="","",'True_Odds_Calculator_3-way'!B192)</f>
        <v>3.97</v>
      </c>
      <c r="C191" s="4">
        <f>IF('True_Odds_Calculator_3-way'!C192="","",'True_Odds_Calculator_3-way'!C192)</f>
        <v>5.31</v>
      </c>
      <c r="D191" s="4">
        <f t="shared" si="10"/>
        <v>3.1929062234580474E-2</v>
      </c>
      <c r="E191" s="4">
        <f t="shared" si="11"/>
        <v>1.7209542973664278</v>
      </c>
      <c r="F191" s="4">
        <f t="shared" si="12"/>
        <v>4.1451439046953711</v>
      </c>
      <c r="G191" s="4">
        <f t="shared" si="13"/>
        <v>5.6280670589950716</v>
      </c>
      <c r="I191" s="4">
        <f t="shared" si="14"/>
        <v>1.0319290622345805</v>
      </c>
    </row>
    <row r="192" spans="1:9" x14ac:dyDescent="0.2">
      <c r="A192" s="4">
        <f>IF('True_Odds_Calculator_3-way'!A193="","",'True_Odds_Calculator_3-way'!A193)</f>
        <v>2.5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2.99</v>
      </c>
      <c r="D192" s="4">
        <f t="shared" si="10"/>
        <v>2.8565807593940562E-2</v>
      </c>
      <c r="E192" s="4">
        <f t="shared" si="11"/>
        <v>2.5609633212414349</v>
      </c>
      <c r="F192" s="4">
        <f t="shared" si="12"/>
        <v>3.513756394303885</v>
      </c>
      <c r="G192" s="4">
        <f t="shared" si="13"/>
        <v>3.0776217001695327</v>
      </c>
      <c r="I192" s="4">
        <f t="shared" si="14"/>
        <v>1.0285658075939406</v>
      </c>
    </row>
    <row r="193" spans="1:9" x14ac:dyDescent="0.2">
      <c r="A193" s="4">
        <f>IF('True_Odds_Calculator_3-way'!A194="","",'True_Odds_Calculator_3-way'!A194)</f>
        <v>1.78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5.17</v>
      </c>
      <c r="D193" s="4">
        <f t="shared" si="10"/>
        <v>3.1464444410557624E-2</v>
      </c>
      <c r="E193" s="4">
        <f t="shared" si="11"/>
        <v>1.8138628304774409</v>
      </c>
      <c r="F193" s="4">
        <f t="shared" si="12"/>
        <v>3.7628650599263276</v>
      </c>
      <c r="G193" s="4">
        <f t="shared" si="13"/>
        <v>5.4664090667132257</v>
      </c>
      <c r="I193" s="4">
        <f t="shared" si="14"/>
        <v>1.0314644444105576</v>
      </c>
    </row>
    <row r="194" spans="1:9" x14ac:dyDescent="0.2">
      <c r="A194" s="4">
        <f>IF('True_Odds_Calculator_3-way'!A195="","",'True_Odds_Calculator_3-way'!A195)</f>
        <v>3.54</v>
      </c>
      <c r="B194" s="4">
        <f>IF('True_Odds_Calculator_3-way'!B195="","",'True_Odds_Calculator_3-way'!B195)</f>
        <v>3.54</v>
      </c>
      <c r="C194" s="4">
        <f>IF('True_Odds_Calculator_3-way'!C195="","",'True_Odds_Calculator_3-way'!C195)</f>
        <v>2.16</v>
      </c>
      <c r="D194" s="4">
        <f t="shared" si="10"/>
        <v>2.79347143753923E-2</v>
      </c>
      <c r="E194" s="4">
        <f t="shared" si="11"/>
        <v>3.6606664113366527</v>
      </c>
      <c r="F194" s="4">
        <f t="shared" si="12"/>
        <v>3.6606664113366527</v>
      </c>
      <c r="G194" s="4">
        <f t="shared" si="13"/>
        <v>2.2043357933579335</v>
      </c>
      <c r="I194" s="4">
        <f t="shared" si="14"/>
        <v>1.0279347143753923</v>
      </c>
    </row>
    <row r="195" spans="1:9" x14ac:dyDescent="0.2">
      <c r="A195" s="4">
        <f>IF('True_Odds_Calculator_3-way'!A196="","",'True_Odds_Calculator_3-way'!A196)</f>
        <v>2.02</v>
      </c>
      <c r="B195" s="4">
        <f>IF('True_Odds_Calculator_3-way'!B196="","",'True_Odds_Calculator_3-way'!B196)</f>
        <v>3.27</v>
      </c>
      <c r="C195" s="4">
        <f>IF('True_Odds_Calculator_3-way'!C196="","",'True_Odds_Calculator_3-way'!C196)</f>
        <v>4.18</v>
      </c>
      <c r="D195" s="4">
        <f t="shared" ref="D195:D258" si="15">IF(A195="","",((1/A195)+(1/B195)+(1/C195))-1)</f>
        <v>4.0094352264777422E-2</v>
      </c>
      <c r="E195" s="4">
        <f t="shared" ref="E195:E258" si="16">IF(A195="","",(3*A195)/(3-($D195*A195)))</f>
        <v>2.0760467515140566</v>
      </c>
      <c r="F195" s="4">
        <f t="shared" ref="F195:F258" si="17">IF(B195="","",(3*B195)/(3-($D195*B195)))</f>
        <v>3.4194392186320117</v>
      </c>
      <c r="G195" s="4">
        <f t="shared" ref="G195:G258" si="18">IF(C195="","",(3*C195)/(3-($D195*C195)))</f>
        <v>4.4273320059273598</v>
      </c>
      <c r="I195" s="4">
        <f t="shared" ref="I195:I258" si="19">IF(A195="","",D195+1)</f>
        <v>1.0400943522647774</v>
      </c>
    </row>
    <row r="196" spans="1:9" x14ac:dyDescent="0.2">
      <c r="A196" s="4">
        <f>IF('True_Odds_Calculator_3-way'!A197="","",'True_Odds_Calculator_3-way'!A197)</f>
        <v>1.59</v>
      </c>
      <c r="B196" s="4">
        <f>IF('True_Odds_Calculator_3-way'!B197="","",'True_Odds_Calculator_3-way'!B197)</f>
        <v>4.2</v>
      </c>
      <c r="C196" s="4">
        <f>IF('True_Odds_Calculator_3-way'!C197="","",'True_Odds_Calculator_3-way'!C197)</f>
        <v>5.87</v>
      </c>
      <c r="D196" s="4">
        <f t="shared" si="15"/>
        <v>3.7383806982983936E-2</v>
      </c>
      <c r="E196" s="4">
        <f t="shared" si="16"/>
        <v>1.6221401401666506</v>
      </c>
      <c r="F196" s="4">
        <f t="shared" si="17"/>
        <v>4.4319567837446092</v>
      </c>
      <c r="G196" s="4">
        <f t="shared" si="18"/>
        <v>6.3332633225193522</v>
      </c>
      <c r="I196" s="4">
        <f t="shared" si="19"/>
        <v>1.0373838069829839</v>
      </c>
    </row>
    <row r="197" spans="1:9" x14ac:dyDescent="0.2">
      <c r="A197" s="4">
        <f>IF('True_Odds_Calculator_3-way'!A198="","",'True_Odds_Calculator_3-way'!A198)</f>
        <v>1.59</v>
      </c>
      <c r="B197" s="4">
        <f>IF('True_Odds_Calculator_3-way'!B198="","",'True_Odds_Calculator_3-way'!B198)</f>
        <v>4.2300000000000004</v>
      </c>
      <c r="C197" s="4">
        <f>IF('True_Odds_Calculator_3-way'!C198="","",'True_Odds_Calculator_3-way'!C198)</f>
        <v>5.85</v>
      </c>
      <c r="D197" s="4">
        <f t="shared" si="15"/>
        <v>3.6277607935576661E-2</v>
      </c>
      <c r="E197" s="4">
        <f t="shared" si="16"/>
        <v>1.6211704587383908</v>
      </c>
      <c r="F197" s="4">
        <f t="shared" si="17"/>
        <v>4.4580348447689513</v>
      </c>
      <c r="G197" s="4">
        <f t="shared" si="18"/>
        <v>6.2953408166351057</v>
      </c>
      <c r="I197" s="4">
        <f t="shared" si="19"/>
        <v>1.0362776079355767</v>
      </c>
    </row>
    <row r="198" spans="1:9" x14ac:dyDescent="0.2">
      <c r="A198" s="4">
        <f>IF('True_Odds_Calculator_3-way'!A199="","",'True_Odds_Calculator_3-way'!A199)</f>
        <v>1.33</v>
      </c>
      <c r="B198" s="4">
        <f>IF('True_Odds_Calculator_3-way'!B199="","",'True_Odds_Calculator_3-way'!B199)</f>
        <v>4.41</v>
      </c>
      <c r="C198" s="4">
        <f>IF('True_Odds_Calculator_3-way'!C199="","",'True_Odds_Calculator_3-way'!C199)</f>
        <v>8.0500000000000007</v>
      </c>
      <c r="D198" s="4">
        <f t="shared" si="15"/>
        <v>0.10286067134710475</v>
      </c>
      <c r="E198" s="4">
        <f t="shared" si="16"/>
        <v>1.3935479672288416</v>
      </c>
      <c r="F198" s="4">
        <f t="shared" si="17"/>
        <v>5.1956019662643671</v>
      </c>
      <c r="G198" s="4">
        <f t="shared" si="18"/>
        <v>11.118929938265667</v>
      </c>
      <c r="I198" s="4">
        <f t="shared" si="19"/>
        <v>1.1028606713471047</v>
      </c>
    </row>
    <row r="199" spans="1: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3.56</v>
      </c>
      <c r="C199" s="4">
        <f>IF('True_Odds_Calculator_3-way'!C200="","",'True_Odds_Calculator_3-way'!C200)</f>
        <v>2.73</v>
      </c>
      <c r="D199" s="4">
        <f t="shared" si="15"/>
        <v>2.8878632017837802E-2</v>
      </c>
      <c r="E199" s="4">
        <f t="shared" si="16"/>
        <v>2.6877878147807035</v>
      </c>
      <c r="F199" s="4">
        <f t="shared" si="17"/>
        <v>3.6863279140271787</v>
      </c>
      <c r="G199" s="4">
        <f t="shared" si="18"/>
        <v>2.8036794486552572</v>
      </c>
      <c r="I199" s="4">
        <f t="shared" si="19"/>
        <v>1.0288786320178378</v>
      </c>
    </row>
    <row r="200" spans="1:9" x14ac:dyDescent="0.2">
      <c r="A200" s="4">
        <f>IF('True_Odds_Calculator_3-way'!A201="","",'True_Odds_Calculator_3-way'!A201)</f>
        <v>2.04</v>
      </c>
      <c r="B200" s="4">
        <f>IF('True_Odds_Calculator_3-way'!B201="","",'True_Odds_Calculator_3-way'!B201)</f>
        <v>3.7</v>
      </c>
      <c r="C200" s="4">
        <f>IF('True_Odds_Calculator_3-way'!C201="","",'True_Odds_Calculator_3-way'!C201)</f>
        <v>3.58</v>
      </c>
      <c r="D200" s="4">
        <f t="shared" si="15"/>
        <v>3.9795957640190283E-2</v>
      </c>
      <c r="E200" s="4">
        <f t="shared" si="16"/>
        <v>2.0967404191746866</v>
      </c>
      <c r="F200" s="4">
        <f t="shared" si="17"/>
        <v>3.8909756247408116</v>
      </c>
      <c r="G200" s="4">
        <f t="shared" si="18"/>
        <v>3.7584901041512118</v>
      </c>
      <c r="I200" s="4">
        <f t="shared" si="19"/>
        <v>1.0397959576401903</v>
      </c>
    </row>
    <row r="201" spans="1:9" x14ac:dyDescent="0.2">
      <c r="A201" s="4">
        <f>IF('True_Odds_Calculator_3-way'!A202="","",'True_Odds_Calculator_3-way'!A202)</f>
        <v>2.38</v>
      </c>
      <c r="B201" s="4">
        <f>IF('True_Odds_Calculator_3-way'!B202="","",'True_Odds_Calculator_3-way'!B202)</f>
        <v>3.78</v>
      </c>
      <c r="C201" s="4">
        <f>IF('True_Odds_Calculator_3-way'!C202="","",'True_Odds_Calculator_3-way'!C202)</f>
        <v>2.82</v>
      </c>
      <c r="D201" s="4">
        <f t="shared" si="15"/>
        <v>3.9328260855169495E-2</v>
      </c>
      <c r="E201" s="4">
        <f t="shared" si="16"/>
        <v>2.4566484645709852</v>
      </c>
      <c r="F201" s="4">
        <f t="shared" si="17"/>
        <v>3.9770785964481039</v>
      </c>
      <c r="G201" s="4">
        <f t="shared" si="18"/>
        <v>2.9282533239394737</v>
      </c>
      <c r="I201" s="4">
        <f t="shared" si="19"/>
        <v>1.0393282608551695</v>
      </c>
    </row>
    <row r="202" spans="1:9" x14ac:dyDescent="0.2">
      <c r="A202" s="4">
        <f>IF('True_Odds_Calculator_3-way'!A203="","",'True_Odds_Calculator_3-way'!A203)</f>
        <v>3.57</v>
      </c>
      <c r="B202" s="4">
        <f>IF('True_Odds_Calculator_3-way'!B203="","",'True_Odds_Calculator_3-way'!B203)</f>
        <v>4.0199999999999996</v>
      </c>
      <c r="C202" s="4">
        <f>IF('True_Odds_Calculator_3-way'!C203="","",'True_Odds_Calculator_3-way'!C203)</f>
        <v>1.95</v>
      </c>
      <c r="D202" s="4">
        <f t="shared" si="15"/>
        <v>4.1688776543912898E-2</v>
      </c>
      <c r="E202" s="4">
        <f t="shared" si="16"/>
        <v>3.7563512485050565</v>
      </c>
      <c r="F202" s="4">
        <f t="shared" si="17"/>
        <v>4.2578564679784758</v>
      </c>
      <c r="G202" s="4">
        <f t="shared" si="18"/>
        <v>2.0043122619070646</v>
      </c>
      <c r="I202" s="4">
        <f t="shared" si="19"/>
        <v>1.0416887765439129</v>
      </c>
    </row>
    <row r="203" spans="1:9" x14ac:dyDescent="0.2">
      <c r="A203" s="4">
        <f>IF('True_Odds_Calculator_3-way'!A204="","",'True_Odds_Calculator_3-way'!A204)</f>
        <v>3.58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2.12</v>
      </c>
      <c r="D203" s="4">
        <f t="shared" si="15"/>
        <v>3.9212160186440359E-2</v>
      </c>
      <c r="E203" s="4">
        <f t="shared" si="16"/>
        <v>3.7557431574207736</v>
      </c>
      <c r="F203" s="4">
        <f t="shared" si="17"/>
        <v>3.6348605491175232</v>
      </c>
      <c r="G203" s="4">
        <f t="shared" si="18"/>
        <v>2.1804192574318524</v>
      </c>
      <c r="I203" s="4">
        <f t="shared" si="19"/>
        <v>1.0392121601864404</v>
      </c>
    </row>
    <row r="204" spans="1:9" x14ac:dyDescent="0.2">
      <c r="A204" s="4">
        <f>IF('True_Odds_Calculator_3-way'!A205="","",'True_Odds_Calculator_3-way'!A205)</f>
        <v>1.85</v>
      </c>
      <c r="B204" s="4">
        <f>IF('True_Odds_Calculator_3-way'!B205="","",'True_Odds_Calculator_3-way'!B205)</f>
        <v>3.91</v>
      </c>
      <c r="C204" s="4">
        <f>IF('True_Odds_Calculator_3-way'!C205="","",'True_Odds_Calculator_3-way'!C205)</f>
        <v>4.3099999999999996</v>
      </c>
      <c r="D204" s="4">
        <f t="shared" si="15"/>
        <v>2.8313577728784178E-2</v>
      </c>
      <c r="E204" s="4">
        <f t="shared" si="16"/>
        <v>1.8828750733412942</v>
      </c>
      <c r="F204" s="4">
        <f t="shared" si="17"/>
        <v>4.0598154293045097</v>
      </c>
      <c r="G204" s="4">
        <f t="shared" si="18"/>
        <v>4.4927524710241746</v>
      </c>
      <c r="I204" s="4">
        <f t="shared" si="19"/>
        <v>1.0283135777287842</v>
      </c>
    </row>
    <row r="205" spans="1:9" x14ac:dyDescent="0.2">
      <c r="A205" s="4">
        <f>IF('True_Odds_Calculator_3-way'!A206="","",'True_Odds_Calculator_3-way'!A206)</f>
        <v>3.27</v>
      </c>
      <c r="B205" s="4">
        <f>IF('True_Odds_Calculator_3-way'!B206="","",'True_Odds_Calculator_3-way'!B206)</f>
        <v>3.27</v>
      </c>
      <c r="C205" s="4">
        <f>IF('True_Odds_Calculator_3-way'!C206="","",'True_Odds_Calculator_3-way'!C206)</f>
        <v>2.4</v>
      </c>
      <c r="D205" s="4">
        <f t="shared" si="15"/>
        <v>2.828746177370034E-2</v>
      </c>
      <c r="E205" s="4">
        <f t="shared" si="16"/>
        <v>3.3740326741186593</v>
      </c>
      <c r="F205" s="4">
        <f t="shared" si="17"/>
        <v>3.3740326741186593</v>
      </c>
      <c r="G205" s="4">
        <f t="shared" si="18"/>
        <v>2.4555694618272841</v>
      </c>
      <c r="I205" s="4">
        <f t="shared" si="19"/>
        <v>1.0282874617737003</v>
      </c>
    </row>
    <row r="206" spans="1:9" x14ac:dyDescent="0.2">
      <c r="A206" s="4">
        <f>IF('True_Odds_Calculator_3-way'!A207="","",'True_Odds_Calculator_3-way'!A207)</f>
        <v>2.29</v>
      </c>
      <c r="B206" s="4">
        <f>IF('True_Odds_Calculator_3-way'!B207="","",'True_Odds_Calculator_3-way'!B207)</f>
        <v>3.41</v>
      </c>
      <c r="C206" s="4">
        <f>IF('True_Odds_Calculator_3-way'!C207="","",'True_Odds_Calculator_3-way'!C207)</f>
        <v>3.35</v>
      </c>
      <c r="D206" s="4">
        <f t="shared" si="15"/>
        <v>2.8443817358799972E-2</v>
      </c>
      <c r="E206" s="4">
        <f t="shared" si="16"/>
        <v>2.3408242426158594</v>
      </c>
      <c r="F206" s="4">
        <f t="shared" si="17"/>
        <v>3.5239327601214434</v>
      </c>
      <c r="G206" s="4">
        <f t="shared" si="18"/>
        <v>3.4598940642425924</v>
      </c>
      <c r="I206" s="4">
        <f t="shared" si="19"/>
        <v>1.0284438173588</v>
      </c>
    </row>
    <row r="207" spans="1:9" x14ac:dyDescent="0.2">
      <c r="A207" s="4">
        <f>IF('True_Odds_Calculator_3-way'!A208="","",'True_Odds_Calculator_3-way'!A208)</f>
        <v>2.37</v>
      </c>
      <c r="B207" s="4">
        <f>IF('True_Odds_Calculator_3-way'!B208="","",'True_Odds_Calculator_3-way'!B208)</f>
        <v>3.49</v>
      </c>
      <c r="C207" s="4">
        <f>IF('True_Odds_Calculator_3-way'!C208="","",'True_Odds_Calculator_3-way'!C208)</f>
        <v>3.14</v>
      </c>
      <c r="D207" s="4">
        <f t="shared" si="15"/>
        <v>2.6945217139058286E-2</v>
      </c>
      <c r="E207" s="4">
        <f t="shared" si="16"/>
        <v>2.4215467922626264</v>
      </c>
      <c r="F207" s="4">
        <f t="shared" si="17"/>
        <v>3.6029386862281907</v>
      </c>
      <c r="G207" s="4">
        <f t="shared" si="18"/>
        <v>3.231126360107758</v>
      </c>
      <c r="I207" s="4">
        <f t="shared" si="19"/>
        <v>1.0269452171390583</v>
      </c>
    </row>
    <row r="208" spans="1:9" x14ac:dyDescent="0.2">
      <c r="A208" s="4">
        <f>IF('True_Odds_Calculator_3-way'!A209="","",'True_Odds_Calculator_3-way'!A209)</f>
        <v>2.0499999999999998</v>
      </c>
      <c r="B208" s="4">
        <f>IF('True_Odds_Calculator_3-way'!B209="","",'True_Odds_Calculator_3-way'!B209)</f>
        <v>3.22</v>
      </c>
      <c r="C208" s="4">
        <f>IF('True_Odds_Calculator_3-way'!C209="","",'True_Odds_Calculator_3-way'!C209)</f>
        <v>4.12</v>
      </c>
      <c r="D208" s="4">
        <f t="shared" si="15"/>
        <v>4.1082330861902383E-2</v>
      </c>
      <c r="E208" s="4">
        <f t="shared" si="16"/>
        <v>2.1092117454355934</v>
      </c>
      <c r="F208" s="4">
        <f t="shared" si="17"/>
        <v>3.3685357000122211</v>
      </c>
      <c r="G208" s="4">
        <f t="shared" si="18"/>
        <v>4.3663482060097225</v>
      </c>
      <c r="I208" s="4">
        <f t="shared" si="19"/>
        <v>1.0410823308619024</v>
      </c>
    </row>
    <row r="209" spans="1:9" x14ac:dyDescent="0.2">
      <c r="A209" s="4">
        <f>IF('True_Odds_Calculator_3-way'!A210="","",'True_Odds_Calculator_3-way'!A210)</f>
        <v>2.0099999999999998</v>
      </c>
      <c r="B209" s="4">
        <f>IF('True_Odds_Calculator_3-way'!B210="","",'True_Odds_Calculator_3-way'!B210)</f>
        <v>3.22</v>
      </c>
      <c r="C209" s="4">
        <f>IF('True_Odds_Calculator_3-way'!C210="","",'True_Odds_Calculator_3-way'!C210)</f>
        <v>4.3099999999999996</v>
      </c>
      <c r="D209" s="4">
        <f t="shared" si="15"/>
        <v>4.0090005507044335E-2</v>
      </c>
      <c r="E209" s="4">
        <f t="shared" si="16"/>
        <v>2.065479404057855</v>
      </c>
      <c r="F209" s="4">
        <f t="shared" si="17"/>
        <v>3.3647865613026466</v>
      </c>
      <c r="G209" s="4">
        <f t="shared" si="18"/>
        <v>4.5734100064694605</v>
      </c>
      <c r="I209" s="4">
        <f t="shared" si="19"/>
        <v>1.0400900055070443</v>
      </c>
    </row>
    <row r="210" spans="1:9" x14ac:dyDescent="0.2">
      <c r="A210" s="4">
        <f>IF('True_Odds_Calculator_3-way'!A211="","",'True_Odds_Calculator_3-way'!A211)</f>
        <v>1.89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4.5599999999999996</v>
      </c>
      <c r="D210" s="4">
        <f t="shared" si="15"/>
        <v>4.165390667937352E-2</v>
      </c>
      <c r="E210" s="4">
        <f t="shared" si="16"/>
        <v>1.9409339124374867</v>
      </c>
      <c r="F210" s="4">
        <f t="shared" si="17"/>
        <v>3.5794760465695239</v>
      </c>
      <c r="G210" s="4">
        <f t="shared" si="18"/>
        <v>4.8682265977211943</v>
      </c>
      <c r="I210" s="4">
        <f t="shared" si="19"/>
        <v>1.0416539066793735</v>
      </c>
    </row>
    <row r="211" spans="1:9" x14ac:dyDescent="0.2">
      <c r="A211" s="4">
        <f>IF('True_Odds_Calculator_3-way'!A212="","",'True_Odds_Calculator_3-way'!A212)</f>
        <v>3.73</v>
      </c>
      <c r="B211" s="4">
        <f>IF('True_Odds_Calculator_3-way'!B212="","",'True_Odds_Calculator_3-way'!B212)</f>
        <v>3.21</v>
      </c>
      <c r="C211" s="4">
        <f>IF('True_Odds_Calculator_3-way'!C212="","",'True_Odds_Calculator_3-way'!C212)</f>
        <v>2.17</v>
      </c>
      <c r="D211" s="4">
        <f t="shared" si="15"/>
        <v>4.0452487583644725E-2</v>
      </c>
      <c r="E211" s="4">
        <f t="shared" si="16"/>
        <v>3.9275392230226438</v>
      </c>
      <c r="F211" s="4">
        <f t="shared" si="17"/>
        <v>3.3552282418074504</v>
      </c>
      <c r="G211" s="4">
        <f t="shared" si="18"/>
        <v>2.2354094961690887</v>
      </c>
      <c r="I211" s="4">
        <f t="shared" si="19"/>
        <v>1.0404524875836447</v>
      </c>
    </row>
    <row r="212" spans="1:9" x14ac:dyDescent="0.2">
      <c r="A212" s="4">
        <f>IF('True_Odds_Calculator_3-way'!A213="","",'True_Odds_Calculator_3-way'!A213)</f>
        <v>2.78</v>
      </c>
      <c r="B212" s="4">
        <f>IF('True_Odds_Calculator_3-way'!B213="","",'True_Odds_Calculator_3-way'!B213)</f>
        <v>3.21</v>
      </c>
      <c r="C212" s="4">
        <f>IF('True_Odds_Calculator_3-way'!C213="","",'True_Odds_Calculator_3-way'!C213)</f>
        <v>2.73</v>
      </c>
      <c r="D212" s="4">
        <f t="shared" si="15"/>
        <v>3.7539076266972504E-2</v>
      </c>
      <c r="E212" s="4">
        <f t="shared" si="16"/>
        <v>2.8801909284174489</v>
      </c>
      <c r="F212" s="4">
        <f t="shared" si="17"/>
        <v>3.3443311179621329</v>
      </c>
      <c r="G212" s="4">
        <f t="shared" si="18"/>
        <v>2.8265567601095167</v>
      </c>
      <c r="I212" s="4">
        <f t="shared" si="19"/>
        <v>1.0375390762669725</v>
      </c>
    </row>
    <row r="213" spans="1:9" x14ac:dyDescent="0.2">
      <c r="A213" s="4">
        <f>IF('True_Odds_Calculator_3-way'!A214="","",'True_Odds_Calculator_3-way'!A214)</f>
        <v>1.64</v>
      </c>
      <c r="B213" s="4">
        <f>IF('True_Odds_Calculator_3-way'!B214="","",'True_Odds_Calculator_3-way'!B214)</f>
        <v>3.54</v>
      </c>
      <c r="C213" s="4">
        <f>IF('True_Odds_Calculator_3-way'!C214="","",'True_Odds_Calculator_3-way'!C214)</f>
        <v>6.68</v>
      </c>
      <c r="D213" s="4">
        <f t="shared" si="15"/>
        <v>4.1942572069585404E-2</v>
      </c>
      <c r="E213" s="4">
        <f t="shared" si="16"/>
        <v>1.6784853288915438</v>
      </c>
      <c r="F213" s="4">
        <f t="shared" si="17"/>
        <v>3.7243251770350709</v>
      </c>
      <c r="G213" s="4">
        <f t="shared" si="18"/>
        <v>7.3681248530734971</v>
      </c>
      <c r="I213" s="4">
        <f t="shared" si="19"/>
        <v>1.0419425720695854</v>
      </c>
    </row>
    <row r="214" spans="1:9" x14ac:dyDescent="0.2">
      <c r="A214" s="4">
        <f>IF('True_Odds_Calculator_3-way'!A215="","",'True_Odds_Calculator_3-way'!A215)</f>
        <v>2.61</v>
      </c>
      <c r="B214" s="4">
        <f>IF('True_Odds_Calculator_3-way'!B215="","",'True_Odds_Calculator_3-way'!B215)</f>
        <v>3.1</v>
      </c>
      <c r="C214" s="4">
        <f>IF('True_Odds_Calculator_3-way'!C215="","",'True_Odds_Calculator_3-way'!C215)</f>
        <v>3.01</v>
      </c>
      <c r="D214" s="4">
        <f t="shared" si="15"/>
        <v>3.7948321234660076E-2</v>
      </c>
      <c r="E214" s="4">
        <f t="shared" si="16"/>
        <v>2.6991112649577134</v>
      </c>
      <c r="F214" s="4">
        <f t="shared" si="17"/>
        <v>3.2265224820052545</v>
      </c>
      <c r="G214" s="4">
        <f t="shared" si="18"/>
        <v>3.1291414851549177</v>
      </c>
      <c r="I214" s="4">
        <f t="shared" si="19"/>
        <v>1.0379483212346601</v>
      </c>
    </row>
    <row r="215" spans="1:9" x14ac:dyDescent="0.2">
      <c r="A215" s="4">
        <f>IF('True_Odds_Calculator_3-way'!A216="","",'True_Odds_Calculator_3-way'!A216)</f>
        <v>2.35</v>
      </c>
      <c r="B215" s="4">
        <f>IF('True_Odds_Calculator_3-way'!B216="","",'True_Odds_Calculator_3-way'!B216)</f>
        <v>3.04</v>
      </c>
      <c r="C215" s="4">
        <f>IF('True_Odds_Calculator_3-way'!C216="","",'True_Odds_Calculator_3-way'!C216)</f>
        <v>3.51</v>
      </c>
      <c r="D215" s="4">
        <f t="shared" si="15"/>
        <v>3.9379568214954475E-2</v>
      </c>
      <c r="E215" s="4">
        <f t="shared" si="16"/>
        <v>2.424798557491779</v>
      </c>
      <c r="F215" s="4">
        <f t="shared" si="17"/>
        <v>3.1663521064868991</v>
      </c>
      <c r="G215" s="4">
        <f t="shared" si="18"/>
        <v>3.6795310630613347</v>
      </c>
      <c r="I215" s="4">
        <f t="shared" si="19"/>
        <v>1.0393795682149545</v>
      </c>
    </row>
    <row r="216" spans="1:9" x14ac:dyDescent="0.2">
      <c r="A216" s="4">
        <f>IF('True_Odds_Calculator_3-way'!A217="","",'True_Odds_Calculator_3-way'!A217)</f>
        <v>1.17</v>
      </c>
      <c r="B216" s="4">
        <f>IF('True_Odds_Calculator_3-way'!B217="","",'True_Odds_Calculator_3-way'!B217)</f>
        <v>7.77</v>
      </c>
      <c r="C216" s="4">
        <f>IF('True_Odds_Calculator_3-way'!C217="","",'True_Odds_Calculator_3-way'!C217)</f>
        <v>20.52</v>
      </c>
      <c r="D216" s="4">
        <f t="shared" si="15"/>
        <v>3.2133926870768992E-2</v>
      </c>
      <c r="E216" s="4">
        <f t="shared" si="16"/>
        <v>1.1848487994226911</v>
      </c>
      <c r="F216" s="4">
        <f t="shared" si="17"/>
        <v>8.4753792959064178</v>
      </c>
      <c r="G216" s="4">
        <f t="shared" si="18"/>
        <v>26.300815649093249</v>
      </c>
      <c r="I216" s="4">
        <f t="shared" si="19"/>
        <v>1.032133926870769</v>
      </c>
    </row>
    <row r="217" spans="1:9" x14ac:dyDescent="0.2">
      <c r="A217" s="4">
        <f>IF('True_Odds_Calculator_3-way'!A218="","",'True_Odds_Calculator_3-way'!A218)</f>
        <v>2.72</v>
      </c>
      <c r="B217" s="4">
        <f>IF('True_Odds_Calculator_3-way'!B218="","",'True_Odds_Calculator_3-way'!B218)</f>
        <v>3.35</v>
      </c>
      <c r="C217" s="4">
        <f>IF('True_Odds_Calculator_3-way'!C218="","",'True_Odds_Calculator_3-way'!C218)</f>
        <v>2.77</v>
      </c>
      <c r="D217" s="4">
        <f t="shared" si="15"/>
        <v>2.7165351835006346E-2</v>
      </c>
      <c r="E217" s="4">
        <f t="shared" si="16"/>
        <v>2.7886850878213845</v>
      </c>
      <c r="F217" s="4">
        <f t="shared" si="17"/>
        <v>3.4548001281165681</v>
      </c>
      <c r="G217" s="4">
        <f t="shared" si="18"/>
        <v>2.8412665654546996</v>
      </c>
      <c r="I217" s="4">
        <f t="shared" si="19"/>
        <v>1.0271653518350063</v>
      </c>
    </row>
    <row r="218" spans="1:9" x14ac:dyDescent="0.2">
      <c r="A218" s="4">
        <f>IF('True_Odds_Calculator_3-way'!A219="","",'True_Odds_Calculator_3-way'!A219)</f>
        <v>4.0599999999999996</v>
      </c>
      <c r="B218" s="4">
        <f>IF('True_Odds_Calculator_3-way'!B219="","",'True_Odds_Calculator_3-way'!B219)</f>
        <v>3.4</v>
      </c>
      <c r="C218" s="4">
        <f>IF('True_Odds_Calculator_3-way'!C219="","",'True_Odds_Calculator_3-way'!C219)</f>
        <v>2.0499999999999998</v>
      </c>
      <c r="D218" s="4">
        <f t="shared" si="15"/>
        <v>2.8227943826815816E-2</v>
      </c>
      <c r="E218" s="4">
        <f t="shared" si="16"/>
        <v>4.221259795536815</v>
      </c>
      <c r="F218" s="4">
        <f t="shared" si="17"/>
        <v>3.5123664677991902</v>
      </c>
      <c r="G218" s="4">
        <f t="shared" si="18"/>
        <v>2.0903203884451358</v>
      </c>
      <c r="I218" s="4">
        <f t="shared" si="19"/>
        <v>1.0282279438268158</v>
      </c>
    </row>
    <row r="219" spans="1:9" x14ac:dyDescent="0.2">
      <c r="A219" s="4">
        <f>IF('True_Odds_Calculator_3-way'!A220="","",'True_Odds_Calculator_3-way'!A220)</f>
        <v>4.9000000000000004</v>
      </c>
      <c r="B219" s="4">
        <f>IF('True_Odds_Calculator_3-way'!B220="","",'True_Odds_Calculator_3-way'!B220)</f>
        <v>3.96</v>
      </c>
      <c r="C219" s="4">
        <f>IF('True_Odds_Calculator_3-way'!C220="","",'True_Odds_Calculator_3-way'!C220)</f>
        <v>1.75</v>
      </c>
      <c r="D219" s="4">
        <f t="shared" si="15"/>
        <v>2.8035456606885223E-2</v>
      </c>
      <c r="E219" s="4">
        <f t="shared" si="16"/>
        <v>5.1351446718419202</v>
      </c>
      <c r="F219" s="4">
        <f t="shared" si="17"/>
        <v>4.1121785815202028</v>
      </c>
      <c r="G219" s="4">
        <f t="shared" si="18"/>
        <v>1.7790953545232275</v>
      </c>
      <c r="I219" s="4">
        <f t="shared" si="19"/>
        <v>1.0280354566068852</v>
      </c>
    </row>
    <row r="220" spans="1:9" x14ac:dyDescent="0.2">
      <c r="A220" s="4">
        <f>IF('True_Odds_Calculator_3-way'!A221="","",'True_Odds_Calculator_3-way'!A221)</f>
        <v>2.99</v>
      </c>
      <c r="B220" s="4">
        <f>IF('True_Odds_Calculator_3-way'!B221="","",'True_Odds_Calculator_3-way'!B221)</f>
        <v>3.29</v>
      </c>
      <c r="C220" s="4">
        <f>IF('True_Odds_Calculator_3-way'!C221="","",'True_Odds_Calculator_3-way'!C221)</f>
        <v>2.4300000000000002</v>
      </c>
      <c r="D220" s="4">
        <f t="shared" si="15"/>
        <v>4.9922162061127873E-2</v>
      </c>
      <c r="E220" s="4">
        <f t="shared" si="16"/>
        <v>3.1465594401378483</v>
      </c>
      <c r="F220" s="4">
        <f t="shared" si="17"/>
        <v>3.480553227365907</v>
      </c>
      <c r="G220" s="4">
        <f t="shared" si="18"/>
        <v>2.5324026422390062</v>
      </c>
      <c r="I220" s="4">
        <f t="shared" si="19"/>
        <v>1.0499221620611279</v>
      </c>
    </row>
    <row r="221" spans="1:9" x14ac:dyDescent="0.2">
      <c r="A221" s="4">
        <f>IF('True_Odds_Calculator_3-way'!A222="","",'True_Odds_Calculator_3-way'!A222)</f>
        <v>3.47</v>
      </c>
      <c r="B221" s="4">
        <f>IF('True_Odds_Calculator_3-way'!B222="","",'True_Odds_Calculator_3-way'!B222)</f>
        <v>3.33</v>
      </c>
      <c r="C221" s="4">
        <f>IF('True_Odds_Calculator_3-way'!C222="","",'True_Odds_Calculator_3-way'!C222)</f>
        <v>2.16</v>
      </c>
      <c r="D221" s="4">
        <f t="shared" si="15"/>
        <v>5.1447701303608984E-2</v>
      </c>
      <c r="E221" s="4">
        <f t="shared" si="16"/>
        <v>3.6895576081499861</v>
      </c>
      <c r="F221" s="4">
        <f t="shared" si="17"/>
        <v>3.5316836777143665</v>
      </c>
      <c r="G221" s="4">
        <f t="shared" si="18"/>
        <v>2.2430892871008652</v>
      </c>
      <c r="I221" s="4">
        <f t="shared" si="19"/>
        <v>1.051447701303609</v>
      </c>
    </row>
    <row r="222" spans="1:9" x14ac:dyDescent="0.2">
      <c r="A222" s="4">
        <f>IF('True_Odds_Calculator_3-way'!A223="","",'True_Odds_Calculator_3-way'!A223)</f>
        <v>1.92</v>
      </c>
      <c r="B222" s="4">
        <f>IF('True_Odds_Calculator_3-way'!B223="","",'True_Odds_Calculator_3-way'!B223)</f>
        <v>3.73</v>
      </c>
      <c r="C222" s="4">
        <f>IF('True_Odds_Calculator_3-way'!C223="","",'True_Odds_Calculator_3-way'!C223)</f>
        <v>3.97</v>
      </c>
      <c r="D222" s="4">
        <f t="shared" si="15"/>
        <v>4.0819016844384937E-2</v>
      </c>
      <c r="E222" s="4">
        <f t="shared" si="16"/>
        <v>1.9715039047006373</v>
      </c>
      <c r="F222" s="4">
        <f t="shared" si="17"/>
        <v>3.9294247680388494</v>
      </c>
      <c r="G222" s="4">
        <f t="shared" si="18"/>
        <v>4.1966934871699104</v>
      </c>
      <c r="I222" s="4">
        <f t="shared" si="19"/>
        <v>1.0408190168443849</v>
      </c>
    </row>
    <row r="223" spans="1: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3.36</v>
      </c>
      <c r="C223" s="4">
        <f>IF('True_Odds_Calculator_3-way'!C224="","",'True_Odds_Calculator_3-way'!C224)</f>
        <v>3.35</v>
      </c>
      <c r="D223" s="4">
        <f t="shared" si="15"/>
        <v>5.0671964851069173E-2</v>
      </c>
      <c r="E223" s="4">
        <f t="shared" si="16"/>
        <v>2.2849058228657899</v>
      </c>
      <c r="F223" s="4">
        <f t="shared" si="17"/>
        <v>3.5621619548122285</v>
      </c>
      <c r="G223" s="4">
        <f t="shared" si="18"/>
        <v>3.5509244211613096</v>
      </c>
      <c r="I223" s="4">
        <f t="shared" si="19"/>
        <v>1.0506719648510692</v>
      </c>
    </row>
    <row r="224" spans="1:9" x14ac:dyDescent="0.2">
      <c r="A224" s="4">
        <f>IF('True_Odds_Calculator_3-way'!A225="","",'True_Odds_Calculator_3-way'!A225)</f>
        <v>2.23</v>
      </c>
      <c r="B224" s="4">
        <f>IF('True_Odds_Calculator_3-way'!B225="","",'True_Odds_Calculator_3-way'!B225)</f>
        <v>2.95</v>
      </c>
      <c r="C224" s="4">
        <f>IF('True_Odds_Calculator_3-way'!C225="","",'True_Odds_Calculator_3-way'!C225)</f>
        <v>3.64</v>
      </c>
      <c r="D224" s="4">
        <f t="shared" si="15"/>
        <v>6.2138818846274813E-2</v>
      </c>
      <c r="E224" s="4">
        <f t="shared" si="16"/>
        <v>2.3379914886526212</v>
      </c>
      <c r="F224" s="4">
        <f t="shared" si="17"/>
        <v>3.1419852656882283</v>
      </c>
      <c r="G224" s="4">
        <f t="shared" si="18"/>
        <v>3.9368166887152998</v>
      </c>
      <c r="I224" s="4">
        <f t="shared" si="19"/>
        <v>1.0621388188462748</v>
      </c>
    </row>
    <row r="225" spans="1:9" x14ac:dyDescent="0.2">
      <c r="A225" s="4">
        <f>IF('True_Odds_Calculator_3-way'!A226="","",'True_Odds_Calculator_3-way'!A226)</f>
        <v>1.85</v>
      </c>
      <c r="B225" s="4">
        <f>IF('True_Odds_Calculator_3-way'!B226="","",'True_Odds_Calculator_3-way'!B226)</f>
        <v>3.91</v>
      </c>
      <c r="C225" s="4">
        <f>IF('True_Odds_Calculator_3-way'!C226="","",'True_Odds_Calculator_3-way'!C226)</f>
        <v>3.75</v>
      </c>
      <c r="D225" s="4">
        <f t="shared" si="15"/>
        <v>6.2961682910531946E-2</v>
      </c>
      <c r="E225" s="4">
        <f t="shared" si="16"/>
        <v>1.924730292664611</v>
      </c>
      <c r="F225" s="4">
        <f t="shared" si="17"/>
        <v>4.2595379391116026</v>
      </c>
      <c r="G225" s="4">
        <f t="shared" si="18"/>
        <v>4.0703446896042914</v>
      </c>
      <c r="I225" s="4">
        <f t="shared" si="19"/>
        <v>1.0629616829105319</v>
      </c>
    </row>
    <row r="226" spans="1:9" x14ac:dyDescent="0.2">
      <c r="A226" s="4">
        <f>IF('True_Odds_Calculator_3-way'!A227="","",'True_Odds_Calculator_3-way'!A227)</f>
        <v>1.65</v>
      </c>
      <c r="B226" s="4">
        <f>IF('True_Odds_Calculator_3-way'!B227="","",'True_Odds_Calculator_3-way'!B227)</f>
        <v>3.82</v>
      </c>
      <c r="C226" s="4">
        <f>IF('True_Odds_Calculator_3-way'!C227="","",'True_Odds_Calculator_3-way'!C227)</f>
        <v>5.0599999999999996</v>
      </c>
      <c r="D226" s="4">
        <f t="shared" si="15"/>
        <v>6.5469169270671701E-2</v>
      </c>
      <c r="E226" s="4">
        <f t="shared" si="16"/>
        <v>1.711632538205117</v>
      </c>
      <c r="F226" s="4">
        <f t="shared" si="17"/>
        <v>4.1674124895792408</v>
      </c>
      <c r="G226" s="4">
        <f t="shared" si="18"/>
        <v>5.68810735165252</v>
      </c>
      <c r="I226" s="4">
        <f t="shared" si="19"/>
        <v>1.0654691692706717</v>
      </c>
    </row>
    <row r="227" spans="1:9" x14ac:dyDescent="0.2">
      <c r="A227" s="4">
        <f>IF('True_Odds_Calculator_3-way'!A228="","",'True_Odds_Calculator_3-way'!A228)</f>
        <v>3.17</v>
      </c>
      <c r="B227" s="4">
        <f>IF('True_Odds_Calculator_3-way'!B228="","",'True_Odds_Calculator_3-way'!B228)</f>
        <v>3.82</v>
      </c>
      <c r="C227" s="4">
        <f>IF('True_Odds_Calculator_3-way'!C228="","",'True_Odds_Calculator_3-way'!C228)</f>
        <v>2.0699999999999998</v>
      </c>
      <c r="D227" s="4">
        <f t="shared" si="15"/>
        <v>6.0329305400866673E-2</v>
      </c>
      <c r="E227" s="4">
        <f t="shared" si="16"/>
        <v>3.3858404414812484</v>
      </c>
      <c r="F227" s="4">
        <f t="shared" si="17"/>
        <v>4.1378682031785026</v>
      </c>
      <c r="G227" s="4">
        <f t="shared" si="18"/>
        <v>2.159911095940545</v>
      </c>
      <c r="I227" s="4">
        <f t="shared" si="19"/>
        <v>1.0603293054008667</v>
      </c>
    </row>
    <row r="228" spans="1:9" x14ac:dyDescent="0.2">
      <c r="A228" s="4">
        <f>IF('True_Odds_Calculator_3-way'!A229="","",'True_Odds_Calculator_3-way'!A229)</f>
        <v>2.69</v>
      </c>
      <c r="B228" s="4">
        <f>IF('True_Odds_Calculator_3-way'!B229="","",'True_Odds_Calculator_3-way'!B229)</f>
        <v>3.56</v>
      </c>
      <c r="C228" s="4">
        <f>IF('True_Odds_Calculator_3-way'!C229="","",'True_Odds_Calculator_3-way'!C229)</f>
        <v>2.4500000000000002</v>
      </c>
      <c r="D228" s="4">
        <f t="shared" si="15"/>
        <v>6.0809353606527727E-2</v>
      </c>
      <c r="E228" s="4">
        <f t="shared" si="16"/>
        <v>2.8451329222192405</v>
      </c>
      <c r="F228" s="4">
        <f t="shared" si="17"/>
        <v>3.8368702159415378</v>
      </c>
      <c r="G228" s="4">
        <f t="shared" si="18"/>
        <v>2.5780273440361468</v>
      </c>
      <c r="I228" s="4">
        <f t="shared" si="19"/>
        <v>1.0608093536065277</v>
      </c>
    </row>
    <row r="229" spans="1:9" x14ac:dyDescent="0.2">
      <c r="A229" s="4">
        <f>IF('True_Odds_Calculator_3-way'!A230="","",'True_Odds_Calculator_3-way'!A230)</f>
        <v>4.34</v>
      </c>
      <c r="B229" s="4">
        <f>IF('True_Odds_Calculator_3-way'!B230="","",'True_Odds_Calculator_3-way'!B230)</f>
        <v>4.0199999999999996</v>
      </c>
      <c r="C229" s="4">
        <f>IF('True_Odds_Calculator_3-way'!C230="","",'True_Odds_Calculator_3-way'!C230)</f>
        <v>1.7</v>
      </c>
      <c r="D229" s="4">
        <f t="shared" si="15"/>
        <v>6.7406259566898497E-2</v>
      </c>
      <c r="E229" s="4">
        <f t="shared" si="16"/>
        <v>4.808940936379221</v>
      </c>
      <c r="F229" s="4">
        <f t="shared" si="17"/>
        <v>4.4191577153142125</v>
      </c>
      <c r="G229" s="4">
        <f t="shared" si="18"/>
        <v>1.7675135018740131</v>
      </c>
      <c r="I229" s="4">
        <f t="shared" si="19"/>
        <v>1.0674062595668985</v>
      </c>
    </row>
    <row r="230" spans="1:9" x14ac:dyDescent="0.2">
      <c r="A230" s="4">
        <f>IF('True_Odds_Calculator_3-way'!A231="","",'True_Odds_Calculator_3-way'!A231)</f>
        <v>2.72</v>
      </c>
      <c r="B230" s="4">
        <f>IF('True_Odds_Calculator_3-way'!B231="","",'True_Odds_Calculator_3-way'!B231)</f>
        <v>3.81</v>
      </c>
      <c r="C230" s="4">
        <f>IF('True_Odds_Calculator_3-way'!C231="","",'True_Odds_Calculator_3-way'!C231)</f>
        <v>2.3199999999999998</v>
      </c>
      <c r="D230" s="4">
        <f t="shared" si="15"/>
        <v>6.114873318319991E-2</v>
      </c>
      <c r="E230" s="4">
        <f t="shared" si="16"/>
        <v>2.8796522947828884</v>
      </c>
      <c r="F230" s="4">
        <f t="shared" si="17"/>
        <v>4.1307927874104058</v>
      </c>
      <c r="G230" s="4">
        <f t="shared" si="18"/>
        <v>2.4351544445968965</v>
      </c>
      <c r="I230" s="4">
        <f t="shared" si="19"/>
        <v>1.0611487331831999</v>
      </c>
    </row>
    <row r="231" spans="1:9" x14ac:dyDescent="0.2">
      <c r="A231" s="4">
        <f>IF('True_Odds_Calculator_3-way'!A232="","",'True_Odds_Calculator_3-way'!A232)</f>
        <v>2.86</v>
      </c>
      <c r="B231" s="4">
        <f>IF('True_Odds_Calculator_3-way'!B232="","",'True_Odds_Calculator_3-way'!B232)</f>
        <v>3.87</v>
      </c>
      <c r="C231" s="4">
        <f>IF('True_Odds_Calculator_3-way'!C232="","",'True_Odds_Calculator_3-way'!C232)</f>
        <v>2.21</v>
      </c>
      <c r="D231" s="4">
        <f t="shared" si="15"/>
        <v>6.0536970249692512E-2</v>
      </c>
      <c r="E231" s="4">
        <f t="shared" si="16"/>
        <v>3.035165184961345</v>
      </c>
      <c r="F231" s="4">
        <f t="shared" si="17"/>
        <v>4.197818983352346</v>
      </c>
      <c r="G231" s="4">
        <f t="shared" si="18"/>
        <v>2.3131565295001342</v>
      </c>
      <c r="I231" s="4">
        <f t="shared" si="19"/>
        <v>1.0605369702496925</v>
      </c>
    </row>
    <row r="232" spans="1:9" x14ac:dyDescent="0.2">
      <c r="A232" s="4">
        <f>IF('True_Odds_Calculator_3-way'!A233="","",'True_Odds_Calculator_3-way'!A233)</f>
        <v>1.36</v>
      </c>
      <c r="B232" s="4">
        <f>IF('True_Odds_Calculator_3-way'!B233="","",'True_Odds_Calculator_3-way'!B233)</f>
        <v>4.82</v>
      </c>
      <c r="C232" s="4">
        <f>IF('True_Odds_Calculator_3-way'!C233="","",'True_Odds_Calculator_3-way'!C233)</f>
        <v>7.97</v>
      </c>
      <c r="D232" s="4">
        <f t="shared" si="15"/>
        <v>6.8233511744217878E-2</v>
      </c>
      <c r="E232" s="4">
        <f t="shared" si="16"/>
        <v>1.4034110477753563</v>
      </c>
      <c r="F232" s="4">
        <f t="shared" si="17"/>
        <v>5.4134707231894854</v>
      </c>
      <c r="G232" s="4">
        <f t="shared" si="18"/>
        <v>9.7346328840456096</v>
      </c>
      <c r="I232" s="4">
        <f t="shared" si="19"/>
        <v>1.0682335117442179</v>
      </c>
    </row>
    <row r="233" spans="1:9" x14ac:dyDescent="0.2">
      <c r="A233" s="4">
        <f>IF('True_Odds_Calculator_3-way'!A234="","",'True_Odds_Calculator_3-way'!A234)</f>
        <v>3.16</v>
      </c>
      <c r="B233" s="4">
        <f>IF('True_Odds_Calculator_3-way'!B234="","",'True_Odds_Calculator_3-way'!B234)</f>
        <v>3.91</v>
      </c>
      <c r="C233" s="4">
        <f>IF('True_Odds_Calculator_3-way'!C234="","",'True_Odds_Calculator_3-way'!C234)</f>
        <v>2.04</v>
      </c>
      <c r="D233" s="4">
        <f t="shared" si="15"/>
        <v>6.2406250337228908E-2</v>
      </c>
      <c r="E233" s="4">
        <f t="shared" si="16"/>
        <v>3.3823364804360523</v>
      </c>
      <c r="F233" s="4">
        <f t="shared" si="17"/>
        <v>4.2561813922868472</v>
      </c>
      <c r="G233" s="4">
        <f t="shared" si="18"/>
        <v>2.1304064616988017</v>
      </c>
      <c r="I233" s="4">
        <f t="shared" si="19"/>
        <v>1.0624062503372289</v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80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2.9279456277931555</v>
      </c>
      <c r="K130" s="46">
        <f>IF('Log_working_2-way'!$D129="","",B130^('Log_working_2-way'!$D129))</f>
        <v>1.5186868268394946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1.71</v>
      </c>
      <c r="B187">
        <v>2.1800000000000002</v>
      </c>
      <c r="C187" s="43">
        <f t="shared" si="26"/>
        <v>4.3510917967702012E-2</v>
      </c>
      <c r="D187" s="44">
        <f>IF(OR($A187="",$B187=""),"",A187*'MPTO_working_2-way'!$G186)</f>
        <v>1.7844036697247705</v>
      </c>
      <c r="E187" s="46">
        <f>IF(OR($A187="",$B187=""),"",B187*'MPTO_working_2-way'!$G186)</f>
        <v>2.2748538011695905</v>
      </c>
      <c r="F187" s="44">
        <f>IF(OR($A187="",$B187=""),"",'MPTO_working_2-way'!D186)</f>
        <v>1.7760731811901471</v>
      </c>
      <c r="G187" s="46">
        <f>IF(OR($A187="",$B187=""),"",'MPTO_working_2-way'!E186)</f>
        <v>2.2885382773650926</v>
      </c>
      <c r="H187" s="44">
        <f>IF(OR($A187="",$B187=""),"",'OddsRatio_working_2-way'!M186)</f>
        <v>1.7756899607795869</v>
      </c>
      <c r="I187" s="44">
        <f>IF(OR($A187="",$B187=""),"",'OddsRatio_working_2-way'!N186)</f>
        <v>2.2891748643942433</v>
      </c>
      <c r="J187" s="44">
        <f>IF('Log_working_2-way'!$D186="","",A187^('Log_working_2-way'!$D186))</f>
        <v>1.7718830893109678</v>
      </c>
      <c r="K187" s="46">
        <f>IF('Log_working_2-way'!$D186="","",B187^('Log_working_2-way'!$D186))</f>
        <v>2.2955329814159455</v>
      </c>
      <c r="L187" s="53">
        <f t="shared" ref="L187:L234" si="35">(1/D187)</f>
        <v>0.56041131105398467</v>
      </c>
      <c r="M187" s="53">
        <f t="shared" ref="M187:M234" si="36">(1/E187)</f>
        <v>0.43958868894601544</v>
      </c>
      <c r="N187" s="54">
        <v>101</v>
      </c>
      <c r="O187" s="54">
        <f t="shared" ref="O187:O234" si="37">(1/A187)*((N187*A187)-N187)</f>
        <v>41.935672514619888</v>
      </c>
      <c r="P187" s="54">
        <f t="shared" ref="P187:P234" si="38">(1/B187)*((N187*B187)-N187)</f>
        <v>54.669724770642205</v>
      </c>
      <c r="Q187" s="54">
        <f t="shared" ref="Q187:Q234" si="39">(1/B187)*N187</f>
        <v>46.330275229357795</v>
      </c>
      <c r="R187" s="54">
        <f t="shared" ref="R187:R234" si="40">(1/A187)*N187</f>
        <v>59.064327485380112</v>
      </c>
      <c r="S187" s="55">
        <f t="shared" ref="S187:S234" si="41">O187-Q187</f>
        <v>-4.394602714737907</v>
      </c>
      <c r="T187" s="55">
        <f t="shared" ref="T187:T234" si="42">P187-R187</f>
        <v>-4.394602714737907</v>
      </c>
      <c r="U187" t="s">
        <v>504</v>
      </c>
      <c r="V187" t="s">
        <v>380</v>
      </c>
      <c r="W187" t="s">
        <v>438</v>
      </c>
      <c r="X187" s="38">
        <v>44204</v>
      </c>
      <c r="Y187" s="66"/>
    </row>
    <row r="188" spans="1:25" s="50" customFormat="1" ht="15" x14ac:dyDescent="0.25">
      <c r="A188">
        <v>1.68</v>
      </c>
      <c r="B188">
        <v>2.2400000000000002</v>
      </c>
      <c r="C188" s="43">
        <f t="shared" si="26"/>
        <v>4.1666666666666519E-2</v>
      </c>
      <c r="D188" s="44">
        <f>IF(OR($A188="",$B188=""),"",A188*'MPTO_working_2-way'!$G187)</f>
        <v>1.7499999999999998</v>
      </c>
      <c r="E188" s="46">
        <f>IF(OR($A188="",$B188=""),"",B188*'MPTO_working_2-way'!$G187)</f>
        <v>2.333333333333333</v>
      </c>
      <c r="F188" s="44">
        <f>IF(OR($A188="",$B188=""),"",'MPTO_working_2-way'!D187)</f>
        <v>1.7409326424870464</v>
      </c>
      <c r="G188" s="46">
        <f>IF(OR($A188="",$B188=""),"",'MPTO_working_2-way'!E187)</f>
        <v>2.3496503496503496</v>
      </c>
      <c r="H188" s="44">
        <f>IF(OR($A188="",$B188=""),"",'OddsRatio_working_2-way'!M187)</f>
        <v>1.7405316311773544</v>
      </c>
      <c r="I188" s="44">
        <f>IF(OR($A188="",$B188=""),"",'OddsRatio_working_2-way'!N187)</f>
        <v>2.3503812097939996</v>
      </c>
      <c r="J188" s="44">
        <f>IF('Log_working_2-way'!$D187="","",A188^('Log_working_2-way'!$D187))</f>
        <v>1.7363936538464513</v>
      </c>
      <c r="K188" s="46">
        <f>IF('Log_working_2-way'!$D187="","",B188^('Log_working_2-way'!$D187))</f>
        <v>2.357969334439959</v>
      </c>
      <c r="L188" s="53">
        <f t="shared" si="35"/>
        <v>0.57142857142857151</v>
      </c>
      <c r="M188" s="53">
        <f t="shared" si="36"/>
        <v>0.4285714285714286</v>
      </c>
      <c r="N188" s="54">
        <v>102</v>
      </c>
      <c r="O188" s="54">
        <f t="shared" si="37"/>
        <v>41.285714285714278</v>
      </c>
      <c r="P188" s="54">
        <f t="shared" si="38"/>
        <v>56.464285714285715</v>
      </c>
      <c r="Q188" s="54">
        <f t="shared" si="39"/>
        <v>45.535714285714285</v>
      </c>
      <c r="R188" s="54">
        <f t="shared" si="40"/>
        <v>60.714285714285715</v>
      </c>
      <c r="S188" s="55">
        <f t="shared" si="41"/>
        <v>-4.2500000000000071</v>
      </c>
      <c r="T188" s="55">
        <f t="shared" si="42"/>
        <v>-4.25</v>
      </c>
      <c r="U188" t="s">
        <v>382</v>
      </c>
      <c r="V188" t="s">
        <v>381</v>
      </c>
      <c r="W188" t="s">
        <v>438</v>
      </c>
      <c r="X188" s="38">
        <v>44204</v>
      </c>
      <c r="Y188" s="66"/>
    </row>
    <row r="189" spans="1:25" s="50" customFormat="1" ht="15" x14ac:dyDescent="0.25">
      <c r="A189">
        <v>1.65</v>
      </c>
      <c r="B189">
        <v>2.2799999999999998</v>
      </c>
      <c r="C189" s="43">
        <f t="shared" si="26"/>
        <v>4.4657097288676173E-2</v>
      </c>
      <c r="D189" s="44">
        <f>IF(OR($A189="",$B189=""),"",A189*'MPTO_working_2-way'!$G188)</f>
        <v>1.7236842105263155</v>
      </c>
      <c r="E189" s="46">
        <f>IF(OR($A189="",$B189=""),"",B189*'MPTO_working_2-way'!$G188)</f>
        <v>2.3818181818181814</v>
      </c>
      <c r="F189" s="44">
        <f>IF(OR($A189="",$B189=""),"",'MPTO_working_2-way'!D188)</f>
        <v>1.7131147540983604</v>
      </c>
      <c r="G189" s="46">
        <f>IF(OR($A189="",$B189=""),"",'MPTO_working_2-way'!E188)</f>
        <v>2.402298850574712</v>
      </c>
      <c r="H189" s="44">
        <f>IF(OR($A189="",$B189=""),"",'OddsRatio_working_2-way'!M188)</f>
        <v>1.7126096406869604</v>
      </c>
      <c r="I189" s="44">
        <f>IF(OR($A189="",$B189=""),"",'OddsRatio_working_2-way'!N188)</f>
        <v>2.4032928308912465</v>
      </c>
      <c r="J189" s="44">
        <f>IF('Log_working_2-way'!$D188="","",A189^('Log_working_2-way'!$D188))</f>
        <v>1.7077766851929645</v>
      </c>
      <c r="K189" s="46">
        <f>IF('Log_working_2-way'!$D188="","",B189^('Log_working_2-way'!$D188))</f>
        <v>2.4128750224751347</v>
      </c>
      <c r="L189" s="53">
        <f t="shared" si="35"/>
        <v>0.58015267175572527</v>
      </c>
      <c r="M189" s="53">
        <f t="shared" si="36"/>
        <v>0.4198473282442749</v>
      </c>
      <c r="N189" s="54">
        <v>103</v>
      </c>
      <c r="O189" s="54">
        <f t="shared" si="37"/>
        <v>40.575757575757571</v>
      </c>
      <c r="P189" s="54">
        <f t="shared" si="38"/>
        <v>57.824561403508767</v>
      </c>
      <c r="Q189" s="54">
        <f t="shared" si="39"/>
        <v>45.175438596491233</v>
      </c>
      <c r="R189" s="54">
        <f t="shared" si="40"/>
        <v>62.424242424242429</v>
      </c>
      <c r="S189" s="55">
        <f t="shared" si="41"/>
        <v>-4.5996810207336623</v>
      </c>
      <c r="T189" s="55">
        <f t="shared" si="42"/>
        <v>-4.5996810207336623</v>
      </c>
      <c r="U189" t="s">
        <v>385</v>
      </c>
      <c r="V189" t="s">
        <v>257</v>
      </c>
      <c r="W189" t="s">
        <v>438</v>
      </c>
      <c r="X189" s="38">
        <v>44204</v>
      </c>
      <c r="Y189" s="66"/>
    </row>
    <row r="190" spans="1:25" s="50" customFormat="1" ht="15" x14ac:dyDescent="0.25">
      <c r="A190">
        <v>1.84</v>
      </c>
      <c r="B190">
        <v>2.02</v>
      </c>
      <c r="C190" s="43">
        <f t="shared" si="26"/>
        <v>3.8527765820060234E-2</v>
      </c>
      <c r="D190" s="44">
        <f>IF(OR($A190="",$B190=""),"",A190*'MPTO_working_2-way'!$G189)</f>
        <v>1.9108910891089108</v>
      </c>
      <c r="E190" s="46">
        <f>IF(OR($A190="",$B190=""),"",B190*'MPTO_working_2-way'!$G189)</f>
        <v>2.0978260869565215</v>
      </c>
      <c r="F190" s="44">
        <f>IF(OR($A190="",$B190=""),"",'MPTO_working_2-way'!D189)</f>
        <v>1.9076165058509547</v>
      </c>
      <c r="G190" s="46">
        <f>IF(OR($A190="",$B190=""),"",'MPTO_working_2-way'!E189)</f>
        <v>2.1017869260348339</v>
      </c>
      <c r="H190" s="44">
        <f>IF(OR($A190="",$B190=""),"",'OddsRatio_working_2-way'!M189)</f>
        <v>1.9074852129730298</v>
      </c>
      <c r="I190" s="44">
        <f>IF(OR($A190="",$B190=""),"",'OddsRatio_working_2-way'!N189)</f>
        <v>2.1019463300386789</v>
      </c>
      <c r="J190" s="44">
        <f>IF('Log_working_2-way'!$D189="","",A190^('Log_working_2-way'!$D189))</f>
        <v>1.9059915032763037</v>
      </c>
      <c r="K190" s="46">
        <f>IF('Log_working_2-way'!$D189="","",B190^('Log_working_2-way'!$D189))</f>
        <v>2.1037631107837189</v>
      </c>
      <c r="L190" s="53">
        <f t="shared" si="35"/>
        <v>0.52331606217616577</v>
      </c>
      <c r="M190" s="53">
        <f t="shared" si="36"/>
        <v>0.47668393782383423</v>
      </c>
      <c r="N190" s="54">
        <v>104</v>
      </c>
      <c r="O190" s="54">
        <f t="shared" si="37"/>
        <v>47.478260869565226</v>
      </c>
      <c r="P190" s="54">
        <f t="shared" si="38"/>
        <v>52.514851485148519</v>
      </c>
      <c r="Q190" s="54">
        <f t="shared" si="39"/>
        <v>51.485148514851488</v>
      </c>
      <c r="R190" s="54">
        <f t="shared" si="40"/>
        <v>56.521739130434781</v>
      </c>
      <c r="S190" s="55">
        <f t="shared" si="41"/>
        <v>-4.0068876452862625</v>
      </c>
      <c r="T190" s="55">
        <f t="shared" si="42"/>
        <v>-4.0068876452862625</v>
      </c>
      <c r="U190" t="s">
        <v>238</v>
      </c>
      <c r="V190" t="s">
        <v>258</v>
      </c>
      <c r="W190" t="s">
        <v>438</v>
      </c>
      <c r="X190" s="38">
        <v>44204</v>
      </c>
      <c r="Y190" s="66"/>
    </row>
    <row r="191" spans="1:25" ht="15" x14ac:dyDescent="0.25">
      <c r="A191">
        <v>1.83</v>
      </c>
      <c r="B191">
        <v>2.0499999999999998</v>
      </c>
      <c r="C191" s="43">
        <f t="shared" si="26"/>
        <v>3.4252965480474407E-2</v>
      </c>
      <c r="D191" s="44">
        <f>IF(OR($A191="",$B191=""),"",A191*'MPTO_working_2-way'!$G190)</f>
        <v>1.8926829268292682</v>
      </c>
      <c r="E191" s="46">
        <f>IF(OR($A191="",$B191=""),"",B191*'MPTO_working_2-way'!$G190)</f>
        <v>2.1202185792349724</v>
      </c>
      <c r="F191" s="44">
        <f>IF(OR($A191="",$B191=""),"",'MPTO_working_2-way'!D190)</f>
        <v>1.8892106257081707</v>
      </c>
      <c r="G191" s="46">
        <f>IF(OR($A191="",$B191=""),"",'MPTO_working_2-way'!E190)</f>
        <v>2.1245929491717397</v>
      </c>
      <c r="H191" s="44">
        <f>IF(OR($A191="",$B191=""),"",'OddsRatio_working_2-way'!M190)</f>
        <v>1.8890872794479689</v>
      </c>
      <c r="I191" s="44">
        <f>IF(OR($A191="",$B191=""),"",'OddsRatio_working_2-way'!N190)</f>
        <v>2.1247489679763456</v>
      </c>
      <c r="J191" s="44">
        <f>IF('Log_working_2-way'!$D190="","",A191^('Log_working_2-way'!$D190))</f>
        <v>1.8875091450726849</v>
      </c>
      <c r="K191" s="46">
        <f>IF('Log_working_2-way'!$D190="","",B191^('Log_working_2-way'!$D190))</f>
        <v>2.1267489530128172</v>
      </c>
      <c r="L191" s="53">
        <f t="shared" si="35"/>
        <v>0.52835051546391754</v>
      </c>
      <c r="M191" s="53">
        <f t="shared" si="36"/>
        <v>0.47164948453608252</v>
      </c>
      <c r="N191" s="54">
        <v>105</v>
      </c>
      <c r="O191" s="54">
        <f t="shared" si="37"/>
        <v>47.622950819672127</v>
      </c>
      <c r="P191" s="54">
        <f t="shared" si="38"/>
        <v>53.780487804878042</v>
      </c>
      <c r="Q191" s="54">
        <f t="shared" si="39"/>
        <v>51.219512195121958</v>
      </c>
      <c r="R191" s="54">
        <f t="shared" si="40"/>
        <v>57.377049180327866</v>
      </c>
      <c r="S191" s="55">
        <f t="shared" si="41"/>
        <v>-3.5965613754498307</v>
      </c>
      <c r="T191" s="55">
        <f t="shared" si="42"/>
        <v>-3.5965613754498236</v>
      </c>
      <c r="U191" t="s">
        <v>242</v>
      </c>
      <c r="V191" t="s">
        <v>393</v>
      </c>
      <c r="W191" t="s">
        <v>231</v>
      </c>
      <c r="X191" s="38">
        <v>44204</v>
      </c>
      <c r="Y191" s="66"/>
    </row>
    <row r="192" spans="1:25" s="50" customFormat="1" ht="15" x14ac:dyDescent="0.25">
      <c r="A192">
        <v>1.66</v>
      </c>
      <c r="B192">
        <v>2.31</v>
      </c>
      <c r="C192" s="43">
        <f t="shared" si="26"/>
        <v>3.5310071454649705E-2</v>
      </c>
      <c r="D192" s="44">
        <f>IF(OR($A192="",$B192=""),"",A192*'MPTO_working_2-way'!$G191)</f>
        <v>1.7186147186147185</v>
      </c>
      <c r="E192" s="46">
        <f>IF(OR($A192="",$B192=""),"",B192*'MPTO_working_2-way'!$G191)</f>
        <v>2.3915662650602409</v>
      </c>
      <c r="F192" s="44">
        <f>IF(OR($A192="",$B192=""),"",'MPTO_working_2-way'!D191)</f>
        <v>1.7101190741649199</v>
      </c>
      <c r="G192" s="46">
        <f>IF(OR($A192="",$B192=""),"",'MPTO_working_2-way'!E191)</f>
        <v>2.4082145324373547</v>
      </c>
      <c r="H192" s="44">
        <f>IF(OR($A192="",$B192=""),"",'OddsRatio_working_2-way'!M191)</f>
        <v>1.7098005310600506</v>
      </c>
      <c r="I192" s="44">
        <f>IF(OR($A192="",$B192=""),"",'OddsRatio_working_2-way'!N191)</f>
        <v>2.4088465086191913</v>
      </c>
      <c r="J192" s="44">
        <f>IF('Log_working_2-way'!$D191="","",A192^('Log_working_2-way'!$D191))</f>
        <v>1.7059384368003565</v>
      </c>
      <c r="K192" s="46">
        <f>IF('Log_working_2-way'!$D191="","",B192^('Log_working_2-way'!$D191))</f>
        <v>2.4165541184191208</v>
      </c>
      <c r="L192" s="53">
        <f t="shared" si="35"/>
        <v>0.58186397984886651</v>
      </c>
      <c r="M192" s="53">
        <f t="shared" si="36"/>
        <v>0.41813602015113349</v>
      </c>
      <c r="N192" s="54">
        <v>106</v>
      </c>
      <c r="O192" s="54">
        <f t="shared" si="37"/>
        <v>42.144578313253007</v>
      </c>
      <c r="P192" s="54">
        <f t="shared" si="38"/>
        <v>60.112554112554115</v>
      </c>
      <c r="Q192" s="54">
        <f t="shared" si="39"/>
        <v>45.887445887445885</v>
      </c>
      <c r="R192" s="54">
        <f t="shared" si="40"/>
        <v>63.855421686746993</v>
      </c>
      <c r="S192" s="55">
        <f t="shared" si="41"/>
        <v>-3.7428675741928785</v>
      </c>
      <c r="T192" s="55">
        <f t="shared" si="42"/>
        <v>-3.7428675741928785</v>
      </c>
      <c r="U192" t="s">
        <v>271</v>
      </c>
      <c r="V192" t="s">
        <v>501</v>
      </c>
      <c r="W192" t="s">
        <v>231</v>
      </c>
      <c r="X192" s="38">
        <v>44204</v>
      </c>
      <c r="Y192" s="66"/>
    </row>
    <row r="193" spans="1:25" ht="15" x14ac:dyDescent="0.25">
      <c r="A193">
        <v>1.85</v>
      </c>
      <c r="B193">
        <v>2.04</v>
      </c>
      <c r="C193" s="43">
        <f t="shared" si="26"/>
        <v>3.0736618971912932E-2</v>
      </c>
      <c r="D193" s="44">
        <f>IF(OR($A193="",$B193=""),"",A193*'MPTO_working_2-way'!$G192)</f>
        <v>1.9068627450980391</v>
      </c>
      <c r="E193" s="46">
        <f>IF(OR($A193="",$B193=""),"",B193*'MPTO_working_2-way'!$G192)</f>
        <v>2.1027027027027025</v>
      </c>
      <c r="F193" s="44">
        <f>IF(OR($A193="",$B193=""),"",'MPTO_working_2-way'!D192)</f>
        <v>1.9041372351160444</v>
      </c>
      <c r="G193" s="46">
        <f>IF(OR($A193="",$B193=""),"",'MPTO_working_2-way'!E192)</f>
        <v>2.1060267857142851</v>
      </c>
      <c r="H193" s="44">
        <f>IF(OR($A193="",$B193=""),"",'OddsRatio_working_2-way'!M192)</f>
        <v>1.904050713349474</v>
      </c>
      <c r="I193" s="44">
        <f>IF(OR($A193="",$B193=""),"",'OddsRatio_working_2-way'!N192)</f>
        <v>2.1061326375099441</v>
      </c>
      <c r="J193" s="44">
        <f>IF('Log_working_2-way'!$D192="","",A193^('Log_working_2-way'!$D192))</f>
        <v>1.9028150891340896</v>
      </c>
      <c r="K193" s="46">
        <f>IF('Log_working_2-way'!$D192="","",B193^('Log_working_2-way'!$D192))</f>
        <v>2.1076465292124213</v>
      </c>
      <c r="L193" s="53">
        <f t="shared" si="35"/>
        <v>0.52442159383033427</v>
      </c>
      <c r="M193" s="53">
        <f t="shared" si="36"/>
        <v>0.47557840616966585</v>
      </c>
      <c r="N193" s="54">
        <v>107</v>
      </c>
      <c r="O193" s="54">
        <f t="shared" si="37"/>
        <v>49.162162162162161</v>
      </c>
      <c r="P193" s="54">
        <f t="shared" si="38"/>
        <v>54.549019607843135</v>
      </c>
      <c r="Q193" s="54">
        <f t="shared" si="39"/>
        <v>52.450980392156858</v>
      </c>
      <c r="R193" s="54">
        <f t="shared" si="40"/>
        <v>57.837837837837832</v>
      </c>
      <c r="S193" s="55">
        <f t="shared" si="41"/>
        <v>-3.2888182299946962</v>
      </c>
      <c r="T193" s="55">
        <f t="shared" si="42"/>
        <v>-3.2888182299946962</v>
      </c>
      <c r="U193" t="s">
        <v>273</v>
      </c>
      <c r="V193" t="s">
        <v>268</v>
      </c>
      <c r="W193" t="s">
        <v>231</v>
      </c>
      <c r="X193" s="38">
        <v>44204</v>
      </c>
      <c r="Y193" s="66"/>
    </row>
    <row r="194" spans="1:25" ht="15" x14ac:dyDescent="0.25">
      <c r="A194">
        <v>2.37</v>
      </c>
      <c r="B194">
        <v>1.63</v>
      </c>
      <c r="C194" s="43">
        <f t="shared" si="26"/>
        <v>3.5437860785379582E-2</v>
      </c>
      <c r="D194" s="44">
        <f>IF(OR($A194="",$B194=""),"",A194*'MPTO_working_2-way'!$G193)</f>
        <v>2.4539877300613497</v>
      </c>
      <c r="E194" s="46">
        <f>IF(OR($A194="",$B194=""),"",B194*'MPTO_working_2-way'!$G193)</f>
        <v>1.6877637130801686</v>
      </c>
      <c r="F194" s="44">
        <f>IF(OR($A194="",$B194=""),"",'MPTO_working_2-way'!D193)</f>
        <v>2.4738881239793793</v>
      </c>
      <c r="G194" s="46">
        <f>IF(OR($A194="",$B194=""),"",'MPTO_working_2-way'!E193)</f>
        <v>1.6784775477395666</v>
      </c>
      <c r="H194" s="44">
        <f>IF(OR($A194="",$B194=""),"",'OddsRatio_working_2-way'!M193)</f>
        <v>2.4746535778287639</v>
      </c>
      <c r="I194" s="44">
        <f>IF(OR($A194="",$B194=""),"",'OddsRatio_working_2-way'!N193)</f>
        <v>1.6781253679066579</v>
      </c>
      <c r="J194" s="44">
        <f>IF('Log_working_2-way'!$D193="","",A194^('Log_working_2-way'!$D193))</f>
        <v>2.4838961866439853</v>
      </c>
      <c r="K194" s="46">
        <f>IF('Log_working_2-way'!$D193="","",B194^('Log_working_2-way'!$D193))</f>
        <v>1.6739015902867895</v>
      </c>
      <c r="L194" s="53">
        <f t="shared" si="35"/>
        <v>0.40749999999999997</v>
      </c>
      <c r="M194" s="53">
        <f t="shared" si="36"/>
        <v>0.59250000000000003</v>
      </c>
      <c r="N194" s="54">
        <v>108</v>
      </c>
      <c r="O194" s="54">
        <f t="shared" si="37"/>
        <v>62.430379746835442</v>
      </c>
      <c r="P194" s="54">
        <f t="shared" si="38"/>
        <v>41.742331288343557</v>
      </c>
      <c r="Q194" s="54">
        <f t="shared" si="39"/>
        <v>66.257668711656436</v>
      </c>
      <c r="R194" s="54">
        <f t="shared" si="40"/>
        <v>45.569620253164551</v>
      </c>
      <c r="S194" s="55">
        <f t="shared" si="41"/>
        <v>-3.827288964820994</v>
      </c>
      <c r="T194" s="55">
        <f t="shared" si="42"/>
        <v>-3.827288964820994</v>
      </c>
      <c r="U194" t="s">
        <v>371</v>
      </c>
      <c r="V194" t="s">
        <v>368</v>
      </c>
      <c r="W194" t="s">
        <v>449</v>
      </c>
      <c r="X194" s="38">
        <v>44204</v>
      </c>
      <c r="Y194" s="66"/>
    </row>
    <row r="195" spans="1:25" ht="15" x14ac:dyDescent="0.25">
      <c r="A195">
        <v>2.13</v>
      </c>
      <c r="B195">
        <v>1.78</v>
      </c>
      <c r="C195" s="43">
        <f t="shared" ref="C195:C234" si="43">IF(OR($A195="",$B195=""),"",(1/A195)+(1/B195)-1)</f>
        <v>3.128132088410629E-2</v>
      </c>
      <c r="D195" s="44">
        <f>IF(OR($A195="",$B195=""),"",A195*'MPTO_working_2-way'!$G194)</f>
        <v>2.1966292134831464</v>
      </c>
      <c r="E195" s="46">
        <f>IF(OR($A195="",$B195=""),"",B195*'MPTO_working_2-way'!$G194)</f>
        <v>1.8356807511737092</v>
      </c>
      <c r="F195" s="44">
        <f>IF(OR($A195="",$B195=""),"",'MPTO_working_2-way'!D194)</f>
        <v>2.2034055907479515</v>
      </c>
      <c r="G195" s="46">
        <f>IF(OR($A195="",$B195=""),"",'MPTO_working_2-way'!E194)</f>
        <v>1.8309750325976726</v>
      </c>
      <c r="H195" s="44">
        <f>IF(OR($A195="",$B195=""),"",'OddsRatio_working_2-way'!M194)</f>
        <v>2.2036269973367788</v>
      </c>
      <c r="I195" s="44">
        <f>IF(OR($A195="",$B195=""),"",'OddsRatio_working_2-way'!N194)</f>
        <v>1.8308221751528204</v>
      </c>
      <c r="J195" s="44">
        <f>IF('Log_working_2-way'!$D194="","",A195^('Log_working_2-way'!$D194))</f>
        <v>2.2067247005110642</v>
      </c>
      <c r="K195" s="46">
        <f>IF('Log_working_2-way'!$D194="","",B195^('Log_working_2-way'!$D194))</f>
        <v>1.8286894264917752</v>
      </c>
      <c r="L195" s="53">
        <f t="shared" si="35"/>
        <v>0.45524296675191805</v>
      </c>
      <c r="M195" s="53">
        <f t="shared" si="36"/>
        <v>0.54475703324808178</v>
      </c>
      <c r="N195" s="54">
        <v>109</v>
      </c>
      <c r="O195" s="54">
        <f t="shared" si="37"/>
        <v>57.826291079812201</v>
      </c>
      <c r="P195" s="54">
        <f t="shared" si="38"/>
        <v>47.764044943820231</v>
      </c>
      <c r="Q195" s="54">
        <f t="shared" si="39"/>
        <v>61.235955056179776</v>
      </c>
      <c r="R195" s="54">
        <f t="shared" si="40"/>
        <v>51.173708920187792</v>
      </c>
      <c r="S195" s="55">
        <f t="shared" si="41"/>
        <v>-3.4096639763675753</v>
      </c>
      <c r="T195" s="55">
        <f t="shared" si="42"/>
        <v>-3.4096639763675611</v>
      </c>
      <c r="U195" t="s">
        <v>454</v>
      </c>
      <c r="V195" t="s">
        <v>369</v>
      </c>
      <c r="W195" t="s">
        <v>449</v>
      </c>
      <c r="X195" s="38">
        <v>44204</v>
      </c>
      <c r="Y195" s="66"/>
    </row>
    <row r="196" spans="1:25" ht="15" x14ac:dyDescent="0.25">
      <c r="A196">
        <v>2.15</v>
      </c>
      <c r="B196">
        <v>1.73</v>
      </c>
      <c r="C196" s="43">
        <f t="shared" si="43"/>
        <v>4.3150961150692391E-2</v>
      </c>
      <c r="D196" s="44">
        <f>IF(OR($A196="",$B196=""),"",A196*'MPTO_working_2-way'!$G195)</f>
        <v>2.2427745664739884</v>
      </c>
      <c r="E196" s="46">
        <f>IF(OR($A196="",$B196=""),"",B196*'MPTO_working_2-way'!$G195)</f>
        <v>1.8046511627906978</v>
      </c>
      <c r="F196" s="44">
        <f>IF(OR($A196="",$B196=""),"",'MPTO_working_2-way'!D195)</f>
        <v>2.2545840278830127</v>
      </c>
      <c r="G196" s="46">
        <f>IF(OR($A196="",$B196=""),"",'MPTO_working_2-way'!E195)</f>
        <v>1.7970769416596208</v>
      </c>
      <c r="H196" s="44">
        <f>IF(OR($A196="",$B196=""),"",'OddsRatio_working_2-way'!M195)</f>
        <v>2.2551264740070716</v>
      </c>
      <c r="I196" s="44">
        <f>IF(OR($A196="",$B196=""),"",'OddsRatio_working_2-way'!N195)</f>
        <v>1.7967324574131842</v>
      </c>
      <c r="J196" s="44">
        <f>IF('Log_working_2-way'!$D195="","",A196^('Log_working_2-way'!$D195))</f>
        <v>2.2606025771636125</v>
      </c>
      <c r="K196" s="46">
        <f>IF('Log_working_2-way'!$D195="","",B196^('Log_working_2-way'!$D195))</f>
        <v>1.7932714228219797</v>
      </c>
      <c r="L196" s="53">
        <f t="shared" si="35"/>
        <v>0.44587628865979384</v>
      </c>
      <c r="M196" s="53">
        <f t="shared" si="36"/>
        <v>0.5541237113402061</v>
      </c>
      <c r="N196" s="54">
        <v>110</v>
      </c>
      <c r="O196" s="54">
        <f t="shared" si="37"/>
        <v>58.837209302325583</v>
      </c>
      <c r="P196" s="54">
        <f t="shared" si="38"/>
        <v>46.416184971098275</v>
      </c>
      <c r="Q196" s="54">
        <f t="shared" si="39"/>
        <v>63.583815028901739</v>
      </c>
      <c r="R196" s="54">
        <f t="shared" si="40"/>
        <v>51.162790697674417</v>
      </c>
      <c r="S196" s="55">
        <f t="shared" si="41"/>
        <v>-4.7466057265761563</v>
      </c>
      <c r="T196" s="55">
        <f t="shared" si="42"/>
        <v>-4.7466057265761421</v>
      </c>
      <c r="U196" t="s">
        <v>326</v>
      </c>
      <c r="V196" t="s">
        <v>328</v>
      </c>
      <c r="W196" t="s">
        <v>446</v>
      </c>
      <c r="X196" s="38">
        <v>44235</v>
      </c>
      <c r="Y196" s="66"/>
    </row>
    <row r="197" spans="1:25" ht="15" x14ac:dyDescent="0.25">
      <c r="A197">
        <v>1.83</v>
      </c>
      <c r="B197">
        <v>2</v>
      </c>
      <c r="C197" s="43">
        <f t="shared" si="43"/>
        <v>4.644808743169393E-2</v>
      </c>
      <c r="D197" s="44">
        <f>IF(OR($A197="",$B197=""),"",A197*'MPTO_working_2-way'!$G196)</f>
        <v>1.915</v>
      </c>
      <c r="E197" s="46">
        <f>IF(OR($A197="",$B197=""),"",B197*'MPTO_working_2-way'!$G196)</f>
        <v>2.0928961748633879</v>
      </c>
      <c r="F197" s="44">
        <f>IF(OR($A197="",$B197=""),"",'MPTO_working_2-way'!D196)</f>
        <v>1.9112271540469974</v>
      </c>
      <c r="G197" s="46">
        <f>IF(OR($A197="",$B197=""),"",'MPTO_working_2-way'!E196)</f>
        <v>2.0974212034383952</v>
      </c>
      <c r="H197" s="44">
        <f>IF(OR($A197="",$B197=""),"",'OddsRatio_working_2-way'!M196)</f>
        <v>1.9110433579144297</v>
      </c>
      <c r="I197" s="44">
        <f>IF(OR($A197="",$B197=""),"",'OddsRatio_working_2-way'!N196)</f>
        <v>2.0976425998969033</v>
      </c>
      <c r="J197" s="44">
        <f>IF('Log_working_2-way'!$D196="","",A197^('Log_working_2-way'!$D196))</f>
        <v>1.9093113656463092</v>
      </c>
      <c r="K197" s="46">
        <f>IF('Log_working_2-way'!$D196="","",B197^('Log_working_2-way'!$D196))</f>
        <v>2.0997333122397319</v>
      </c>
      <c r="L197" s="53">
        <f t="shared" si="35"/>
        <v>0.5221932114882506</v>
      </c>
      <c r="M197" s="53">
        <f t="shared" si="36"/>
        <v>0.47780678851174935</v>
      </c>
      <c r="N197" s="54">
        <v>111</v>
      </c>
      <c r="O197" s="54">
        <f t="shared" si="37"/>
        <v>50.344262295081961</v>
      </c>
      <c r="P197" s="54">
        <f t="shared" si="38"/>
        <v>55.5</v>
      </c>
      <c r="Q197" s="54">
        <f t="shared" si="39"/>
        <v>55.5</v>
      </c>
      <c r="R197" s="54">
        <f t="shared" si="40"/>
        <v>60.655737704918025</v>
      </c>
      <c r="S197" s="55">
        <f t="shared" si="41"/>
        <v>-5.1557377049180388</v>
      </c>
      <c r="T197" s="55">
        <f t="shared" si="42"/>
        <v>-5.1557377049180246</v>
      </c>
      <c r="U197" t="s">
        <v>370</v>
      </c>
      <c r="V197" t="s">
        <v>472</v>
      </c>
      <c r="W197" t="s">
        <v>450</v>
      </c>
      <c r="X197" s="38">
        <v>44235</v>
      </c>
      <c r="Y197" s="66"/>
    </row>
    <row r="198" spans="1:25" ht="15" x14ac:dyDescent="0.25">
      <c r="A198">
        <v>1.59</v>
      </c>
      <c r="B198">
        <v>2.4500000000000002</v>
      </c>
      <c r="C198" s="43">
        <f t="shared" si="43"/>
        <v>3.7094082916185211E-2</v>
      </c>
      <c r="D198" s="44">
        <f>IF(OR($A198="",$B198=""),"",A198*'MPTO_working_2-way'!$G197)</f>
        <v>1.6489795918367345</v>
      </c>
      <c r="E198" s="46">
        <f>IF(OR($A198="",$B198=""),"",B198*'MPTO_working_2-way'!$G197)</f>
        <v>2.540880503144654</v>
      </c>
      <c r="F198" s="44">
        <f>IF(OR($A198="",$B198=""),"",'MPTO_working_2-way'!D197)</f>
        <v>1.6383135317001365</v>
      </c>
      <c r="G198" s="46">
        <f>IF(OR($A198="",$B198=""),"",'MPTO_working_2-way'!E197)</f>
        <v>2.5666282325811234</v>
      </c>
      <c r="H198" s="44">
        <f>IF(OR($A198="",$B198=""),"",'OddsRatio_working_2-way'!M197)</f>
        <v>1.6378844344582628</v>
      </c>
      <c r="I198" s="44">
        <f>IF(OR($A198="",$B198=""),"",'OddsRatio_working_2-way'!N197)</f>
        <v>2.5676820846855613</v>
      </c>
      <c r="J198" s="44">
        <f>IF('Log_working_2-way'!$D197="","",A198^('Log_working_2-way'!$D197))</f>
        <v>1.6330240672116592</v>
      </c>
      <c r="K198" s="46">
        <f>IF('Log_working_2-way'!$D197="","",B198^('Log_working_2-way'!$D197))</f>
        <v>2.5797187686790384</v>
      </c>
      <c r="L198" s="53">
        <f t="shared" si="35"/>
        <v>0.60643564356435653</v>
      </c>
      <c r="M198" s="53">
        <f t="shared" si="36"/>
        <v>0.39356435643564358</v>
      </c>
      <c r="N198" s="54">
        <v>112</v>
      </c>
      <c r="O198" s="54">
        <f t="shared" si="37"/>
        <v>41.559748427672965</v>
      </c>
      <c r="P198" s="54">
        <f t="shared" si="38"/>
        <v>66.285714285714292</v>
      </c>
      <c r="Q198" s="54">
        <f t="shared" si="39"/>
        <v>45.714285714285708</v>
      </c>
      <c r="R198" s="54">
        <f t="shared" si="40"/>
        <v>70.440251572327043</v>
      </c>
      <c r="S198" s="55">
        <f t="shared" si="41"/>
        <v>-4.1545372866127437</v>
      </c>
      <c r="T198" s="55">
        <f t="shared" si="42"/>
        <v>-4.1545372866127508</v>
      </c>
      <c r="U198" t="s">
        <v>253</v>
      </c>
      <c r="V198" t="s">
        <v>383</v>
      </c>
      <c r="W198" t="s">
        <v>438</v>
      </c>
      <c r="X198" t="s">
        <v>529</v>
      </c>
      <c r="Y198" s="66"/>
    </row>
    <row r="199" spans="1:25" ht="15" x14ac:dyDescent="0.25">
      <c r="A199">
        <v>1.81</v>
      </c>
      <c r="B199">
        <v>1.9</v>
      </c>
      <c r="C199" s="43">
        <f t="shared" si="43"/>
        <v>7.8801977318988081E-2</v>
      </c>
      <c r="D199" s="44">
        <f>IF(OR($A199="",$B199=""),"",A199*'MPTO_working_2-way'!$G198)</f>
        <v>1.9526315789473685</v>
      </c>
      <c r="E199" s="46">
        <f>IF(OR($A199="",$B199=""),"",B199*'MPTO_working_2-way'!$G198)</f>
        <v>2.0497237569060771</v>
      </c>
      <c r="F199" s="44">
        <f>IF(OR($A199="",$B199=""),"",'MPTO_working_2-way'!D198)</f>
        <v>1.9489940493057525</v>
      </c>
      <c r="G199" s="46">
        <f>IF(OR($A199="",$B199=""),"",'MPTO_working_2-way'!E198)</f>
        <v>2.0537473872797851</v>
      </c>
      <c r="H199" s="44">
        <f>IF(OR($A199="",$B199=""),"",'OddsRatio_working_2-way'!M198)</f>
        <v>1.9486832980505138</v>
      </c>
      <c r="I199" s="44">
        <f>IF(OR($A199="",$B199=""),"",'OddsRatio_working_2-way'!N198)</f>
        <v>2.0540925533894598</v>
      </c>
      <c r="J199" s="44">
        <f>IF('Log_working_2-way'!$D198="","",A199^('Log_working_2-way'!$D198))</f>
        <v>1.9469650760211039</v>
      </c>
      <c r="K199" s="46">
        <f>IF('Log_working_2-way'!$D198="","",B199^('Log_working_2-way'!$D198))</f>
        <v>2.0560051529782664</v>
      </c>
      <c r="L199" s="53">
        <f t="shared" si="35"/>
        <v>0.51212938005390829</v>
      </c>
      <c r="M199" s="53">
        <f t="shared" si="36"/>
        <v>0.48787061994609171</v>
      </c>
      <c r="N199" s="54">
        <v>113</v>
      </c>
      <c r="O199" s="54">
        <f t="shared" si="37"/>
        <v>50.569060773480665</v>
      </c>
      <c r="P199" s="54">
        <f t="shared" si="38"/>
        <v>53.526315789473678</v>
      </c>
      <c r="Q199" s="54">
        <f t="shared" si="39"/>
        <v>59.473684210526315</v>
      </c>
      <c r="R199" s="54">
        <f t="shared" si="40"/>
        <v>62.430939226519342</v>
      </c>
      <c r="S199" s="55">
        <f t="shared" si="41"/>
        <v>-8.9046234370456503</v>
      </c>
      <c r="T199" s="55">
        <f t="shared" si="42"/>
        <v>-8.9046234370456645</v>
      </c>
      <c r="U199" t="s">
        <v>226</v>
      </c>
      <c r="V199" t="s">
        <v>276</v>
      </c>
      <c r="W199" t="s">
        <v>231</v>
      </c>
      <c r="X199" t="s">
        <v>529</v>
      </c>
      <c r="Y199" s="66"/>
    </row>
    <row r="200" spans="1:25" ht="15" x14ac:dyDescent="0.25">
      <c r="A200">
        <v>1.93</v>
      </c>
      <c r="B200">
        <v>1.95</v>
      </c>
      <c r="C200" s="43">
        <f t="shared" si="43"/>
        <v>3.0955227846419575E-2</v>
      </c>
      <c r="D200" s="44">
        <f>IF(OR($A200="",$B200=""),"",A200*'MPTO_working_2-way'!$G199)</f>
        <v>1.9897435897435898</v>
      </c>
      <c r="E200" s="46">
        <f>IF(OR($A200="",$B200=""),"",B200*'MPTO_working_2-way'!$G199)</f>
        <v>2.0103626943005182</v>
      </c>
      <c r="F200" s="44">
        <f>IF(OR($A200="",$B200=""),"",'MPTO_working_2-way'!D199)</f>
        <v>1.9894277785119598</v>
      </c>
      <c r="G200" s="46">
        <f>IF(OR($A200="",$B200=""),"",'MPTO_working_2-way'!E199)</f>
        <v>2.0106851876586083</v>
      </c>
      <c r="H200" s="44">
        <f>IF(OR($A200="",$B200=""),"",'OddsRatio_working_2-way'!M199)</f>
        <v>1.9894176915848294</v>
      </c>
      <c r="I200" s="44">
        <f>IF(OR($A200="",$B200=""),"",'OddsRatio_working_2-way'!N199)</f>
        <v>2.0106954914038573</v>
      </c>
      <c r="J200" s="44">
        <f>IF('Log_working_2-way'!$D199="","",A200^('Log_working_2-way'!$D199))</f>
        <v>1.9892742724695103</v>
      </c>
      <c r="K200" s="46">
        <f>IF('Log_working_2-way'!$D199="","",B200^('Log_working_2-way'!$D199))</f>
        <v>2.0108420160403986</v>
      </c>
      <c r="L200" s="53">
        <f t="shared" si="35"/>
        <v>0.50257731958762886</v>
      </c>
      <c r="M200" s="53">
        <f t="shared" si="36"/>
        <v>0.49742268041237114</v>
      </c>
      <c r="N200" s="54">
        <v>114</v>
      </c>
      <c r="O200" s="54">
        <f t="shared" si="37"/>
        <v>54.932642487046628</v>
      </c>
      <c r="P200" s="54">
        <f t="shared" si="38"/>
        <v>55.53846153846154</v>
      </c>
      <c r="Q200" s="54">
        <f t="shared" si="39"/>
        <v>58.461538461538467</v>
      </c>
      <c r="R200" s="54">
        <f t="shared" si="40"/>
        <v>59.067357512953379</v>
      </c>
      <c r="S200" s="55">
        <f t="shared" si="41"/>
        <v>-3.5288959744918387</v>
      </c>
      <c r="T200" s="55">
        <f t="shared" si="42"/>
        <v>-3.5288959744918387</v>
      </c>
      <c r="U200" t="s">
        <v>272</v>
      </c>
      <c r="V200" t="s">
        <v>394</v>
      </c>
      <c r="W200" t="s">
        <v>231</v>
      </c>
      <c r="X200" t="s">
        <v>529</v>
      </c>
      <c r="Y200" s="66"/>
    </row>
    <row r="201" spans="1:25" ht="15" x14ac:dyDescent="0.25">
      <c r="A201">
        <v>1.84</v>
      </c>
      <c r="B201">
        <v>2.02</v>
      </c>
      <c r="C201" s="43">
        <f t="shared" si="43"/>
        <v>3.8527765820060234E-2</v>
      </c>
      <c r="D201" s="44">
        <f>IF(OR($A201="",$B201=""),"",A201*'MPTO_working_2-way'!$G200)</f>
        <v>1.9108910891089108</v>
      </c>
      <c r="E201" s="46">
        <f>IF(OR($A201="",$B201=""),"",B201*'MPTO_working_2-way'!$G200)</f>
        <v>2.0978260869565215</v>
      </c>
      <c r="F201" s="44">
        <f>IF(OR($A201="",$B201=""),"",'MPTO_working_2-way'!D200)</f>
        <v>1.9076165058509547</v>
      </c>
      <c r="G201" s="46">
        <f>IF(OR($A201="",$B201=""),"",'MPTO_working_2-way'!E200)</f>
        <v>2.1017869260348339</v>
      </c>
      <c r="H201" s="44">
        <f>IF(OR($A201="",$B201=""),"",'OddsRatio_working_2-way'!M200)</f>
        <v>1.9074852129730298</v>
      </c>
      <c r="I201" s="44">
        <f>IF(OR($A201="",$B201=""),"",'OddsRatio_working_2-way'!N200)</f>
        <v>2.1019463300386789</v>
      </c>
      <c r="J201" s="44">
        <f>IF('Log_working_2-way'!$D200="","",A201^('Log_working_2-way'!$D200))</f>
        <v>1.9059915032763037</v>
      </c>
      <c r="K201" s="46">
        <f>IF('Log_working_2-way'!$D200="","",B201^('Log_working_2-way'!$D200))</f>
        <v>2.1037631107837189</v>
      </c>
      <c r="L201" s="53">
        <f t="shared" si="35"/>
        <v>0.52331606217616577</v>
      </c>
      <c r="M201" s="53">
        <f t="shared" si="36"/>
        <v>0.47668393782383423</v>
      </c>
      <c r="N201" s="54">
        <v>115</v>
      </c>
      <c r="O201" s="54">
        <f t="shared" si="37"/>
        <v>52.500000000000007</v>
      </c>
      <c r="P201" s="54">
        <f t="shared" si="38"/>
        <v>58.069306930693074</v>
      </c>
      <c r="Q201" s="54">
        <f t="shared" si="39"/>
        <v>56.930693069306933</v>
      </c>
      <c r="R201" s="54">
        <f t="shared" si="40"/>
        <v>62.5</v>
      </c>
      <c r="S201" s="55">
        <f t="shared" si="41"/>
        <v>-4.4306930693069262</v>
      </c>
      <c r="T201" s="55">
        <f t="shared" si="42"/>
        <v>-4.4306930693069262</v>
      </c>
      <c r="U201" t="s">
        <v>259</v>
      </c>
      <c r="V201" t="s">
        <v>386</v>
      </c>
      <c r="W201" t="s">
        <v>438</v>
      </c>
      <c r="X201" t="s">
        <v>530</v>
      </c>
      <c r="Y201" s="66"/>
    </row>
    <row r="202" spans="1:25" ht="15" x14ac:dyDescent="0.25">
      <c r="A202">
        <v>1.71</v>
      </c>
      <c r="B202">
        <v>2.1800000000000002</v>
      </c>
      <c r="C202" s="43">
        <f t="shared" si="43"/>
        <v>4.3510917967702012E-2</v>
      </c>
      <c r="D202" s="44">
        <f>IF(OR($A202="",$B202=""),"",A202*'MPTO_working_2-way'!$G201)</f>
        <v>1.7844036697247705</v>
      </c>
      <c r="E202" s="46">
        <f>IF(OR($A202="",$B202=""),"",B202*'MPTO_working_2-way'!$G201)</f>
        <v>2.2748538011695905</v>
      </c>
      <c r="F202" s="44">
        <f>IF(OR($A202="",$B202=""),"",'MPTO_working_2-way'!D201)</f>
        <v>1.7760731811901471</v>
      </c>
      <c r="G202" s="46">
        <f>IF(OR($A202="",$B202=""),"",'MPTO_working_2-way'!E201)</f>
        <v>2.2885382773650926</v>
      </c>
      <c r="H202" s="44">
        <f>IF(OR($A202="",$B202=""),"",'OddsRatio_working_2-way'!M201)</f>
        <v>1.7756899607795869</v>
      </c>
      <c r="I202" s="44">
        <f>IF(OR($A202="",$B202=""),"",'OddsRatio_working_2-way'!N201)</f>
        <v>2.2891748643942433</v>
      </c>
      <c r="J202" s="44">
        <f>IF('Log_working_2-way'!$D201="","",A202^('Log_working_2-way'!$D201))</f>
        <v>1.7718830893109678</v>
      </c>
      <c r="K202" s="46">
        <f>IF('Log_working_2-way'!$D201="","",B202^('Log_working_2-way'!$D201))</f>
        <v>2.2955329814159455</v>
      </c>
      <c r="L202" s="53">
        <f t="shared" si="35"/>
        <v>0.56041131105398467</v>
      </c>
      <c r="M202" s="53">
        <f t="shared" si="36"/>
        <v>0.43958868894601544</v>
      </c>
      <c r="N202" s="54">
        <v>116</v>
      </c>
      <c r="O202" s="54">
        <f t="shared" si="37"/>
        <v>48.16374269005847</v>
      </c>
      <c r="P202" s="54">
        <f t="shared" si="38"/>
        <v>62.788990825688082</v>
      </c>
      <c r="Q202" s="54">
        <f t="shared" si="39"/>
        <v>53.211009174311926</v>
      </c>
      <c r="R202" s="54">
        <f t="shared" si="40"/>
        <v>67.836257309941516</v>
      </c>
      <c r="S202" s="55">
        <f t="shared" si="41"/>
        <v>-5.0472664842534556</v>
      </c>
      <c r="T202" s="55">
        <f t="shared" si="42"/>
        <v>-5.0472664842534343</v>
      </c>
      <c r="U202" t="s">
        <v>387</v>
      </c>
      <c r="V202" t="s">
        <v>256</v>
      </c>
      <c r="W202" t="s">
        <v>438</v>
      </c>
      <c r="X202" t="s">
        <v>530</v>
      </c>
      <c r="Y202" s="66"/>
    </row>
    <row r="203" spans="1:25" ht="15" x14ac:dyDescent="0.25">
      <c r="A203">
        <v>1.74</v>
      </c>
      <c r="B203">
        <v>2.14</v>
      </c>
      <c r="C203" s="43">
        <f t="shared" si="43"/>
        <v>4.200236330432916E-2</v>
      </c>
      <c r="D203" s="44">
        <f>IF(OR($A203="",$B203=""),"",A203*'MPTO_working_2-way'!$G202)</f>
        <v>1.8130841121495327</v>
      </c>
      <c r="E203" s="46">
        <f>IF(OR($A203="",$B203=""),"",B203*'MPTO_working_2-way'!$G202)</f>
        <v>2.2298850574712645</v>
      </c>
      <c r="F203" s="44">
        <f>IF(OR($A203="",$B203=""),"",'MPTO_working_2-way'!D202)</f>
        <v>1.8059947618585701</v>
      </c>
      <c r="G203" s="46">
        <f>IF(OR($A203="",$B203=""),"",'MPTO_working_2-way'!E202)</f>
        <v>2.2407028523288002</v>
      </c>
      <c r="H203" s="44">
        <f>IF(OR($A203="",$B203=""),"",'OddsRatio_working_2-way'!M202)</f>
        <v>1.8056815791722833</v>
      </c>
      <c r="I203" s="44">
        <f>IF(OR($A203="",$B203=""),"",'OddsRatio_working_2-way'!N202)</f>
        <v>2.2411851354816257</v>
      </c>
      <c r="J203" s="44">
        <f>IF('Log_working_2-way'!$D202="","",A203^('Log_working_2-way'!$D202))</f>
        <v>1.8024444377303941</v>
      </c>
      <c r="K203" s="46">
        <f>IF('Log_working_2-way'!$D202="","",B203^('Log_working_2-way'!$D202))</f>
        <v>2.2461922009554618</v>
      </c>
      <c r="L203" s="53">
        <f t="shared" si="35"/>
        <v>0.55154639175257736</v>
      </c>
      <c r="M203" s="53">
        <f t="shared" si="36"/>
        <v>0.44845360824742264</v>
      </c>
      <c r="N203" s="54">
        <v>117</v>
      </c>
      <c r="O203" s="54">
        <f t="shared" si="37"/>
        <v>49.758620689655174</v>
      </c>
      <c r="P203" s="54">
        <f t="shared" si="38"/>
        <v>62.327102803738327</v>
      </c>
      <c r="Q203" s="54">
        <f t="shared" si="39"/>
        <v>54.67289719626168</v>
      </c>
      <c r="R203" s="54">
        <f t="shared" si="40"/>
        <v>67.241379310344826</v>
      </c>
      <c r="S203" s="55">
        <f t="shared" si="41"/>
        <v>-4.9142765066065053</v>
      </c>
      <c r="T203" s="55">
        <f t="shared" si="42"/>
        <v>-4.9142765066064982</v>
      </c>
      <c r="U203" t="s">
        <v>500</v>
      </c>
      <c r="V203" t="s">
        <v>252</v>
      </c>
      <c r="W203" t="s">
        <v>438</v>
      </c>
      <c r="X203" t="s">
        <v>530</v>
      </c>
      <c r="Y203" s="66"/>
    </row>
    <row r="204" spans="1:25" ht="15" x14ac:dyDescent="0.25">
      <c r="A204">
        <v>1.83</v>
      </c>
      <c r="B204">
        <v>2.0299999999999998</v>
      </c>
      <c r="C204" s="43">
        <f t="shared" si="43"/>
        <v>3.9058924870117639E-2</v>
      </c>
      <c r="D204" s="44">
        <f>IF(OR($A204="",$B204=""),"",A204*'MPTO_working_2-way'!$G203)</f>
        <v>1.9014778325123154</v>
      </c>
      <c r="E204" s="46">
        <f>IF(OR($A204="",$B204=""),"",B204*'MPTO_working_2-way'!$G203)</f>
        <v>2.1092896174863385</v>
      </c>
      <c r="F204" s="44">
        <f>IF(OR($A204="",$B204=""),"",'MPTO_working_2-way'!D203)</f>
        <v>1.8978262535441519</v>
      </c>
      <c r="G204" s="46">
        <f>IF(OR($A204="",$B204=""),"",'MPTO_working_2-way'!E203)</f>
        <v>2.1138012461236451</v>
      </c>
      <c r="H204" s="44">
        <f>IF(OR($A204="",$B204=""),"",'OddsRatio_working_2-way'!M203)</f>
        <v>1.8976776942301987</v>
      </c>
      <c r="I204" s="44">
        <f>IF(OR($A204="",$B204=""),"",'OddsRatio_working_2-way'!N203)</f>
        <v>2.113985572357957</v>
      </c>
      <c r="J204" s="44">
        <f>IF('Log_working_2-way'!$D203="","",A204^('Log_working_2-way'!$D203))</f>
        <v>1.8960116450582052</v>
      </c>
      <c r="K204" s="46">
        <f>IF('Log_working_2-way'!$D203="","",B204^('Log_working_2-way'!$D203))</f>
        <v>2.1160569234955591</v>
      </c>
      <c r="L204" s="53">
        <f t="shared" si="35"/>
        <v>0.52590673575129532</v>
      </c>
      <c r="M204" s="53">
        <f t="shared" si="36"/>
        <v>0.47409326424870474</v>
      </c>
      <c r="N204" s="54">
        <v>118</v>
      </c>
      <c r="O204" s="54">
        <f t="shared" si="37"/>
        <v>53.519125683060103</v>
      </c>
      <c r="P204" s="54">
        <f t="shared" si="38"/>
        <v>59.871921182266</v>
      </c>
      <c r="Q204" s="54">
        <f t="shared" si="39"/>
        <v>58.128078817734</v>
      </c>
      <c r="R204" s="54">
        <f t="shared" si="40"/>
        <v>64.480874316939889</v>
      </c>
      <c r="S204" s="55">
        <f t="shared" si="41"/>
        <v>-4.6089531346738966</v>
      </c>
      <c r="T204" s="55">
        <f t="shared" si="42"/>
        <v>-4.6089531346738895</v>
      </c>
      <c r="U204" t="s">
        <v>254</v>
      </c>
      <c r="V204" t="s">
        <v>384</v>
      </c>
      <c r="W204" t="s">
        <v>438</v>
      </c>
      <c r="X204" t="s">
        <v>530</v>
      </c>
      <c r="Y204" s="66"/>
    </row>
    <row r="205" spans="1:25" ht="15" x14ac:dyDescent="0.25">
      <c r="A205">
        <v>1.78</v>
      </c>
      <c r="B205">
        <v>2.12</v>
      </c>
      <c r="C205" s="43">
        <f t="shared" si="43"/>
        <v>3.3495866016535869E-2</v>
      </c>
      <c r="D205" s="44">
        <f>IF(OR($A205="",$B205=""),"",A205*'MPTO_working_2-way'!$G204)</f>
        <v>1.8396226415094339</v>
      </c>
      <c r="E205" s="46">
        <f>IF(OR($A205="",$B205=""),"",B205*'MPTO_working_2-way'!$G204)</f>
        <v>2.191011235955056</v>
      </c>
      <c r="F205" s="44">
        <f>IF(OR($A205="",$B205=""),"",'MPTO_working_2-way'!D204)</f>
        <v>1.8346946713341112</v>
      </c>
      <c r="G205" s="46">
        <f>IF(OR($A205="",$B205=""),"",'MPTO_working_2-way'!E204)</f>
        <v>2.1980428704566637</v>
      </c>
      <c r="H205" s="44">
        <f>IF(OR($A205="",$B205=""),"",'OddsRatio_working_2-way'!M204)</f>
        <v>1.83452296039628</v>
      </c>
      <c r="I205" s="44">
        <f>IF(OR($A205="",$B205=""),"",'OddsRatio_working_2-way'!N204)</f>
        <v>2.1982893790305562</v>
      </c>
      <c r="J205" s="44">
        <f>IF('Log_working_2-way'!$D204="","",A205^('Log_working_2-way'!$D204))</f>
        <v>1.8322858584832242</v>
      </c>
      <c r="K205" s="46">
        <f>IF('Log_working_2-way'!$D204="","",B205^('Log_working_2-way'!$D204))</f>
        <v>2.2015102621380289</v>
      </c>
      <c r="L205" s="53">
        <f t="shared" si="35"/>
        <v>0.54358974358974366</v>
      </c>
      <c r="M205" s="53">
        <f t="shared" si="36"/>
        <v>0.45641025641025645</v>
      </c>
      <c r="N205" s="54">
        <v>119</v>
      </c>
      <c r="O205" s="54">
        <f t="shared" si="37"/>
        <v>52.146067415730336</v>
      </c>
      <c r="P205" s="54">
        <f t="shared" si="38"/>
        <v>62.867924528301877</v>
      </c>
      <c r="Q205" s="54">
        <f t="shared" si="39"/>
        <v>56.132075471698109</v>
      </c>
      <c r="R205" s="54">
        <f t="shared" si="40"/>
        <v>66.853932584269671</v>
      </c>
      <c r="S205" s="55">
        <f t="shared" si="41"/>
        <v>-3.9860080559677726</v>
      </c>
      <c r="T205" s="55">
        <f t="shared" si="42"/>
        <v>-3.986008055967794</v>
      </c>
      <c r="U205" t="s">
        <v>232</v>
      </c>
      <c r="V205" t="s">
        <v>503</v>
      </c>
      <c r="W205" t="s">
        <v>231</v>
      </c>
      <c r="X205" t="s">
        <v>530</v>
      </c>
      <c r="Y205" s="66"/>
    </row>
    <row r="206" spans="1:25" ht="15" x14ac:dyDescent="0.25">
      <c r="A206">
        <v>1.88</v>
      </c>
      <c r="B206">
        <v>2</v>
      </c>
      <c r="C206" s="43">
        <f t="shared" si="43"/>
        <v>3.1914893617021267E-2</v>
      </c>
      <c r="D206" s="44">
        <f>IF(OR($A206="",$B206=""),"",A206*'MPTO_working_2-way'!$G205)</f>
        <v>1.94</v>
      </c>
      <c r="E206" s="46">
        <f>IF(OR($A206="",$B206=""),"",B206*'MPTO_working_2-way'!$G205)</f>
        <v>2.0638297872340425</v>
      </c>
      <c r="F206" s="44">
        <f>IF(OR($A206="",$B206=""),"",'MPTO_working_2-way'!D205)</f>
        <v>1.9381443298969072</v>
      </c>
      <c r="G206" s="46">
        <f>IF(OR($A206="",$B206=""),"",'MPTO_working_2-way'!E205)</f>
        <v>2.0659340659340657</v>
      </c>
      <c r="H206" s="44">
        <f>IF(OR($A206="",$B206=""),"",'OddsRatio_working_2-way'!M205)</f>
        <v>1.9380831519646857</v>
      </c>
      <c r="I206" s="44">
        <f>IF(OR($A206="",$B206=""),"",'OddsRatio_working_2-way'!N205)</f>
        <v>2.0660035817780522</v>
      </c>
      <c r="J206" s="44">
        <f>IF('Log_working_2-way'!$D205="","",A206^('Log_working_2-way'!$D205))</f>
        <v>1.9372406373367297</v>
      </c>
      <c r="K206" s="46">
        <f>IF('Log_working_2-way'!$D205="","",B206^('Log_working_2-way'!$D205))</f>
        <v>2.0669618454035223</v>
      </c>
      <c r="L206" s="53">
        <f t="shared" si="35"/>
        <v>0.51546391752577325</v>
      </c>
      <c r="M206" s="53">
        <f t="shared" si="36"/>
        <v>0.4845360824742268</v>
      </c>
      <c r="N206" s="54">
        <v>120</v>
      </c>
      <c r="O206" s="54">
        <f t="shared" si="37"/>
        <v>56.170212765957444</v>
      </c>
      <c r="P206" s="54">
        <f t="shared" si="38"/>
        <v>60</v>
      </c>
      <c r="Q206" s="54">
        <f t="shared" si="39"/>
        <v>60</v>
      </c>
      <c r="R206" s="54">
        <f t="shared" si="40"/>
        <v>63.829787234042556</v>
      </c>
      <c r="S206" s="55">
        <f t="shared" si="41"/>
        <v>-3.8297872340425556</v>
      </c>
      <c r="T206" s="55">
        <f t="shared" si="42"/>
        <v>-3.8297872340425556</v>
      </c>
      <c r="U206" t="s">
        <v>502</v>
      </c>
      <c r="V206" t="s">
        <v>229</v>
      </c>
      <c r="W206" t="s">
        <v>231</v>
      </c>
      <c r="X206" t="s">
        <v>530</v>
      </c>
      <c r="Y206" s="66"/>
    </row>
    <row r="207" spans="1:25" ht="15" x14ac:dyDescent="0.25">
      <c r="A207">
        <v>1.97</v>
      </c>
      <c r="B207">
        <v>1.92</v>
      </c>
      <c r="C207" s="43">
        <f t="shared" si="43"/>
        <v>2.844754653130277E-2</v>
      </c>
      <c r="D207" s="44">
        <f>IF(OR($A207="",$B207=""),"",A207*'MPTO_working_2-way'!$G206)</f>
        <v>2.0260416666666665</v>
      </c>
      <c r="E207" s="46">
        <f>IF(OR($A207="",$B207=""),"",B207*'MPTO_working_2-way'!$G206)</f>
        <v>1.9746192893401013</v>
      </c>
      <c r="F207" s="44">
        <f>IF(OR($A207="",$B207=""),"",'MPTO_working_2-way'!D206)</f>
        <v>2.0267924123888115</v>
      </c>
      <c r="G207" s="46">
        <f>IF(OR($A207="",$B207=""),"",'MPTO_working_2-way'!E206)</f>
        <v>1.9739066903246005</v>
      </c>
      <c r="H207" s="44">
        <f>IF(OR($A207="",$B207=""),"",'OddsRatio_working_2-way'!M206)</f>
        <v>2.0268144068364817</v>
      </c>
      <c r="I207" s="44">
        <f>IF(OR($A207="",$B207=""),"",'OddsRatio_working_2-way'!N206)</f>
        <v>1.9738858291644976</v>
      </c>
      <c r="J207" s="44">
        <f>IF('Log_working_2-way'!$D206="","",A207^('Log_working_2-way'!$D206))</f>
        <v>2.0271548987306875</v>
      </c>
      <c r="K207" s="46">
        <f>IF('Log_working_2-way'!$D206="","",B207^('Log_working_2-way'!$D206))</f>
        <v>1.9735629954505829</v>
      </c>
      <c r="L207" s="53">
        <f t="shared" si="35"/>
        <v>0.49357326478149105</v>
      </c>
      <c r="M207" s="53">
        <f t="shared" si="36"/>
        <v>0.50642673521850901</v>
      </c>
      <c r="N207" s="54">
        <v>121</v>
      </c>
      <c r="O207" s="54">
        <f t="shared" si="37"/>
        <v>59.578680203045685</v>
      </c>
      <c r="P207" s="54">
        <f t="shared" si="38"/>
        <v>57.979166666666664</v>
      </c>
      <c r="Q207" s="54">
        <f t="shared" si="39"/>
        <v>63.020833333333336</v>
      </c>
      <c r="R207" s="54">
        <f t="shared" si="40"/>
        <v>61.421319796954307</v>
      </c>
      <c r="S207" s="55">
        <f t="shared" si="41"/>
        <v>-3.4421531302876502</v>
      </c>
      <c r="T207" s="55">
        <f t="shared" si="42"/>
        <v>-3.4421531302876431</v>
      </c>
      <c r="U207" t="s">
        <v>275</v>
      </c>
      <c r="V207" t="s">
        <v>228</v>
      </c>
      <c r="W207" t="s">
        <v>231</v>
      </c>
      <c r="X207" t="s">
        <v>530</v>
      </c>
      <c r="Y207" s="66"/>
    </row>
    <row r="208" spans="1:25" ht="15" x14ac:dyDescent="0.25">
      <c r="A208">
        <v>1.88</v>
      </c>
      <c r="B208">
        <v>2.0099999999999998</v>
      </c>
      <c r="C208" s="43">
        <f t="shared" si="43"/>
        <v>2.9427331427966497E-2</v>
      </c>
      <c r="D208" s="44">
        <f>IF(OR($A208="",$B208=""),"",A208*'MPTO_working_2-way'!$G207)</f>
        <v>1.9353233830845769</v>
      </c>
      <c r="E208" s="46">
        <f>IF(OR($A208="",$B208=""),"",B208*'MPTO_working_2-way'!$G207)</f>
        <v>2.0691489361702122</v>
      </c>
      <c r="F208" s="44">
        <f>IF(OR($A208="",$B208=""),"",'MPTO_working_2-way'!D207)</f>
        <v>1.9334834220221038</v>
      </c>
      <c r="G208" s="46">
        <f>IF(OR($A208="",$B208=""),"",'MPTO_working_2-way'!E207)</f>
        <v>2.0712563034422273</v>
      </c>
      <c r="H208" s="44">
        <f>IF(OR($A208="",$B208=""),"",'OddsRatio_working_2-way'!M207)</f>
        <v>1.9334276237142709</v>
      </c>
      <c r="I208" s="44">
        <f>IF(OR($A208="",$B208=""),"",'OddsRatio_working_2-way'!N207)</f>
        <v>2.0713203408538785</v>
      </c>
      <c r="J208" s="44">
        <f>IF('Log_working_2-way'!$D207="","",A208^('Log_working_2-way'!$D207))</f>
        <v>1.9325939690668699</v>
      </c>
      <c r="K208" s="46">
        <f>IF('Log_working_2-way'!$D207="","",B208^('Log_working_2-way'!$D207))</f>
        <v>2.0722780043286777</v>
      </c>
      <c r="L208" s="53">
        <f t="shared" si="35"/>
        <v>0.5167095115681235</v>
      </c>
      <c r="M208" s="53">
        <f t="shared" si="36"/>
        <v>0.48329048843187672</v>
      </c>
      <c r="N208" s="54">
        <v>122</v>
      </c>
      <c r="O208" s="54">
        <f t="shared" si="37"/>
        <v>57.106382978723396</v>
      </c>
      <c r="P208" s="54">
        <f t="shared" si="38"/>
        <v>61.303482587064671</v>
      </c>
      <c r="Q208" s="54">
        <f t="shared" si="39"/>
        <v>60.696517412935329</v>
      </c>
      <c r="R208" s="54">
        <f t="shared" si="40"/>
        <v>64.893617021276597</v>
      </c>
      <c r="S208" s="55">
        <f t="shared" si="41"/>
        <v>-3.590134434211933</v>
      </c>
      <c r="T208" s="55">
        <f t="shared" si="42"/>
        <v>-3.5901344342119259</v>
      </c>
      <c r="U208" t="s">
        <v>244</v>
      </c>
      <c r="V208" t="s">
        <v>267</v>
      </c>
      <c r="W208" t="s">
        <v>231</v>
      </c>
      <c r="X208" t="s">
        <v>530</v>
      </c>
      <c r="Y208" s="66"/>
    </row>
    <row r="209" spans="1:25" ht="15" x14ac:dyDescent="0.25">
      <c r="A209">
        <v>2.0499999999999998</v>
      </c>
      <c r="B209">
        <v>1.82</v>
      </c>
      <c r="C209" s="43">
        <f t="shared" si="43"/>
        <v>3.7255427499329974E-2</v>
      </c>
      <c r="D209" s="44">
        <f>IF(OR($A209="",$B209=""),"",A209*'MPTO_working_2-way'!$G208)</f>
        <v>2.1263736263736264</v>
      </c>
      <c r="E209" s="46">
        <f>IF(OR($A209="",$B209=""),"",B209*'MPTO_working_2-way'!$G208)</f>
        <v>1.8878048780487806</v>
      </c>
      <c r="F209" s="44">
        <f>IF(OR($A209="",$B209=""),"",'MPTO_working_2-way'!D208)</f>
        <v>2.1313910311339619</v>
      </c>
      <c r="G209" s="46">
        <f>IF(OR($A209="",$B209=""),"",'MPTO_working_2-way'!E208)</f>
        <v>1.8838677101741985</v>
      </c>
      <c r="H209" s="44">
        <f>IF(OR($A209="",$B209=""),"",'OddsRatio_working_2-way'!M208)</f>
        <v>2.1315864106987359</v>
      </c>
      <c r="I209" s="44">
        <f>IF(OR($A209="",$B209=""),"",'OddsRatio_working_2-way'!N208)</f>
        <v>1.883715101688537</v>
      </c>
      <c r="J209" s="44">
        <f>IF('Log_working_2-way'!$D208="","",A209^('Log_working_2-way'!$D208))</f>
        <v>2.1338875006808986</v>
      </c>
      <c r="K209" s="46">
        <f>IF('Log_working_2-way'!$D208="","",B209^('Log_working_2-way'!$D208))</f>
        <v>1.8819217068707428</v>
      </c>
      <c r="L209" s="53">
        <f t="shared" si="35"/>
        <v>0.47028423772609818</v>
      </c>
      <c r="M209" s="53">
        <f t="shared" si="36"/>
        <v>0.52971576227390182</v>
      </c>
      <c r="N209" s="54">
        <v>123</v>
      </c>
      <c r="O209" s="54">
        <f t="shared" si="37"/>
        <v>62.999999999999993</v>
      </c>
      <c r="P209" s="54">
        <f t="shared" si="38"/>
        <v>55.417582417582416</v>
      </c>
      <c r="Q209" s="54">
        <f t="shared" si="39"/>
        <v>67.582417582417577</v>
      </c>
      <c r="R209" s="54">
        <f t="shared" si="40"/>
        <v>60.000000000000007</v>
      </c>
      <c r="S209" s="55">
        <f t="shared" si="41"/>
        <v>-4.5824175824175839</v>
      </c>
      <c r="T209" s="55">
        <f t="shared" si="42"/>
        <v>-4.582417582417591</v>
      </c>
      <c r="U209" t="s">
        <v>398</v>
      </c>
      <c r="V209" t="s">
        <v>406</v>
      </c>
      <c r="W209" t="s">
        <v>446</v>
      </c>
      <c r="X209" t="s">
        <v>530</v>
      </c>
      <c r="Y209" s="66"/>
    </row>
    <row r="210" spans="1:25" ht="15" x14ac:dyDescent="0.25">
      <c r="A210">
        <v>2.2599999999999998</v>
      </c>
      <c r="B210">
        <v>1.66</v>
      </c>
      <c r="C210" s="43">
        <f t="shared" si="43"/>
        <v>4.4887514660411743E-2</v>
      </c>
      <c r="D210" s="44">
        <f>IF(OR($A210="",$B210=""),"",A210*'MPTO_working_2-way'!$G209)</f>
        <v>2.3614457831325302</v>
      </c>
      <c r="E210" s="46">
        <f>IF(OR($A210="",$B210=""),"",B210*'MPTO_working_2-way'!$G209)</f>
        <v>1.7345132743362834</v>
      </c>
      <c r="F210" s="44">
        <f>IF(OR($A210="",$B210=""),"",'MPTO_working_2-way'!D209)</f>
        <v>2.3807589795659352</v>
      </c>
      <c r="G210" s="46">
        <f>IF(OR($A210="",$B210=""),"",'MPTO_working_2-way'!E209)</f>
        <v>1.7242393602353159</v>
      </c>
      <c r="H210" s="44">
        <f>IF(OR($A210="",$B210=""),"",'OddsRatio_working_2-way'!M209)</f>
        <v>2.3816985594155153</v>
      </c>
      <c r="I210" s="44">
        <f>IF(OR($A210="",$B210=""),"",'OddsRatio_working_2-way'!N209)</f>
        <v>1.7237468644557461</v>
      </c>
      <c r="J210" s="44">
        <f>IF('Log_working_2-way'!$D209="","",A210^('Log_working_2-way'!$D209))</f>
        <v>2.3907268876280061</v>
      </c>
      <c r="K210" s="46">
        <f>IF('Log_working_2-way'!$D209="","",B210^('Log_working_2-way'!$D209))</f>
        <v>1.7190484407078408</v>
      </c>
      <c r="L210" s="53">
        <f t="shared" si="35"/>
        <v>0.42346938775510201</v>
      </c>
      <c r="M210" s="53">
        <f t="shared" si="36"/>
        <v>0.57653061224489788</v>
      </c>
      <c r="N210" s="54">
        <v>124</v>
      </c>
      <c r="O210" s="54">
        <f t="shared" si="37"/>
        <v>69.132743362831846</v>
      </c>
      <c r="P210" s="54">
        <f t="shared" si="38"/>
        <v>49.301204819277118</v>
      </c>
      <c r="Q210" s="54">
        <f t="shared" si="39"/>
        <v>74.698795180722897</v>
      </c>
      <c r="R210" s="54">
        <f t="shared" si="40"/>
        <v>54.867256637168147</v>
      </c>
      <c r="S210" s="55">
        <f t="shared" si="41"/>
        <v>-5.5660518178910507</v>
      </c>
      <c r="T210" s="55">
        <f t="shared" si="42"/>
        <v>-5.5660518178910294</v>
      </c>
      <c r="U210" t="s">
        <v>327</v>
      </c>
      <c r="V210" t="s">
        <v>329</v>
      </c>
      <c r="W210" t="s">
        <v>446</v>
      </c>
      <c r="X210" t="s">
        <v>530</v>
      </c>
      <c r="Y210" s="66"/>
    </row>
    <row r="211" spans="1:25" ht="15" x14ac:dyDescent="0.25">
      <c r="A211">
        <v>2.2799999999999998</v>
      </c>
      <c r="B211">
        <v>1.65</v>
      </c>
      <c r="C211" s="43">
        <f t="shared" si="43"/>
        <v>4.4657097288676173E-2</v>
      </c>
      <c r="D211" s="44">
        <f>IF(OR($A211="",$B211=""),"",A211*'MPTO_working_2-way'!$G210)</f>
        <v>2.3818181818181814</v>
      </c>
      <c r="E211" s="46">
        <f>IF(OR($A211="",$B211=""),"",B211*'MPTO_working_2-way'!$G210)</f>
        <v>1.7236842105263155</v>
      </c>
      <c r="F211" s="44">
        <f>IF(OR($A211="",$B211=""),"",'MPTO_working_2-way'!D210)</f>
        <v>2.402298850574712</v>
      </c>
      <c r="G211" s="46">
        <f>IF(OR($A211="",$B211=""),"",'MPTO_working_2-way'!E210)</f>
        <v>1.7131147540983604</v>
      </c>
      <c r="H211" s="44">
        <f>IF(OR($A211="",$B211=""),"",'OddsRatio_working_2-way'!M210)</f>
        <v>2.4032928308912465</v>
      </c>
      <c r="I211" s="44">
        <f>IF(OR($A211="",$B211=""),"",'OddsRatio_working_2-way'!N210)</f>
        <v>1.7126096406869604</v>
      </c>
      <c r="J211" s="44">
        <f>IF('Log_working_2-way'!$D210="","",A211^('Log_working_2-way'!$D210))</f>
        <v>2.4128750224751347</v>
      </c>
      <c r="K211" s="46">
        <f>IF('Log_working_2-way'!$D210="","",B211^('Log_working_2-way'!$D210))</f>
        <v>1.7077766851929645</v>
      </c>
      <c r="L211" s="53">
        <f t="shared" si="35"/>
        <v>0.4198473282442749</v>
      </c>
      <c r="M211" s="53">
        <f t="shared" si="36"/>
        <v>0.58015267175572527</v>
      </c>
      <c r="N211" s="54">
        <v>125</v>
      </c>
      <c r="O211" s="54">
        <f t="shared" si="37"/>
        <v>70.175438596491233</v>
      </c>
      <c r="P211" s="54">
        <f t="shared" si="38"/>
        <v>49.242424242424242</v>
      </c>
      <c r="Q211" s="54">
        <f t="shared" si="39"/>
        <v>75.757575757575765</v>
      </c>
      <c r="R211" s="54">
        <f t="shared" si="40"/>
        <v>54.824561403508774</v>
      </c>
      <c r="S211" s="55">
        <f t="shared" si="41"/>
        <v>-5.5821371610845318</v>
      </c>
      <c r="T211" s="55">
        <f t="shared" si="42"/>
        <v>-5.5821371610845318</v>
      </c>
      <c r="U211" t="s">
        <v>333</v>
      </c>
      <c r="V211" t="s">
        <v>341</v>
      </c>
      <c r="W211" t="s">
        <v>446</v>
      </c>
      <c r="X211" t="s">
        <v>530</v>
      </c>
      <c r="Y211" s="66"/>
    </row>
    <row r="212" spans="1:25" ht="15" x14ac:dyDescent="0.25">
      <c r="A212">
        <v>1.98</v>
      </c>
      <c r="B212">
        <v>1.88</v>
      </c>
      <c r="C212" s="43">
        <f t="shared" si="43"/>
        <v>3.6965398667526461E-2</v>
      </c>
      <c r="D212" s="44">
        <f>IF(OR($A212="",$B212=""),"",A212*'MPTO_working_2-way'!$G211)</f>
        <v>2.0531914893617023</v>
      </c>
      <c r="E212" s="46">
        <f>IF(OR($A212="",$B212=""),"",B212*'MPTO_working_2-way'!$G211)</f>
        <v>1.9494949494949496</v>
      </c>
      <c r="F212" s="44">
        <f>IF(OR($A212="",$B212=""),"",'MPTO_working_2-way'!D211)</f>
        <v>2.0552120141342756</v>
      </c>
      <c r="G212" s="46">
        <f>IF(OR($A212="",$B212=""),"",'MPTO_working_2-way'!E211)</f>
        <v>1.9476768522394308</v>
      </c>
      <c r="H212" s="44">
        <f>IF(OR($A212="",$B212=""),"",'OddsRatio_working_2-way'!M211)</f>
        <v>2.0552897060221729</v>
      </c>
      <c r="I212" s="44">
        <f>IF(OR($A212="",$B212=""),"",'OddsRatio_working_2-way'!N211)</f>
        <v>1.947607082958686</v>
      </c>
      <c r="J212" s="44">
        <f>IF('Log_working_2-way'!$D211="","",A212^('Log_working_2-way'!$D211))</f>
        <v>2.0562137224842738</v>
      </c>
      <c r="K212" s="46">
        <f>IF('Log_working_2-way'!$D211="","",B212^('Log_working_2-way'!$D211))</f>
        <v>1.9467780797695502</v>
      </c>
      <c r="L212" s="53">
        <f t="shared" si="35"/>
        <v>0.48704663212435229</v>
      </c>
      <c r="M212" s="53">
        <f t="shared" si="36"/>
        <v>0.5129533678756476</v>
      </c>
      <c r="N212" s="54">
        <v>126</v>
      </c>
      <c r="O212" s="54">
        <f t="shared" si="37"/>
        <v>62.36363636363636</v>
      </c>
      <c r="P212" s="54">
        <f t="shared" si="38"/>
        <v>58.978723404255312</v>
      </c>
      <c r="Q212" s="54">
        <f t="shared" si="39"/>
        <v>67.021276595744681</v>
      </c>
      <c r="R212" s="54">
        <f t="shared" si="40"/>
        <v>63.63636363636364</v>
      </c>
      <c r="S212" s="55">
        <f t="shared" si="41"/>
        <v>-4.6576402321083208</v>
      </c>
      <c r="T212" s="55">
        <f t="shared" si="42"/>
        <v>-4.6576402321083279</v>
      </c>
      <c r="U212" t="s">
        <v>335</v>
      </c>
      <c r="V212" t="s">
        <v>323</v>
      </c>
      <c r="W212" t="s">
        <v>446</v>
      </c>
      <c r="X212" t="s">
        <v>530</v>
      </c>
      <c r="Y212" s="66"/>
    </row>
    <row r="213" spans="1:25" ht="15" x14ac:dyDescent="0.25">
      <c r="A213">
        <v>2.15</v>
      </c>
      <c r="B213">
        <v>1.73</v>
      </c>
      <c r="C213" s="43">
        <f t="shared" si="43"/>
        <v>4.3150961150692391E-2</v>
      </c>
      <c r="D213" s="44">
        <f>IF(OR($A213="",$B213=""),"",A213*'MPTO_working_2-way'!$G212)</f>
        <v>2.2427745664739884</v>
      </c>
      <c r="E213" s="46">
        <f>IF(OR($A213="",$B213=""),"",B213*'MPTO_working_2-way'!$G212)</f>
        <v>1.8046511627906978</v>
      </c>
      <c r="F213" s="44">
        <f>IF(OR($A213="",$B213=""),"",'MPTO_working_2-way'!D212)</f>
        <v>2.2545840278830127</v>
      </c>
      <c r="G213" s="46">
        <f>IF(OR($A213="",$B213=""),"",'MPTO_working_2-way'!E212)</f>
        <v>1.7970769416596208</v>
      </c>
      <c r="H213" s="44">
        <f>IF(OR($A213="",$B213=""),"",'OddsRatio_working_2-way'!M212)</f>
        <v>2.2551264740070716</v>
      </c>
      <c r="I213" s="44">
        <f>IF(OR($A213="",$B213=""),"",'OddsRatio_working_2-way'!N212)</f>
        <v>1.7967324574131842</v>
      </c>
      <c r="J213" s="44">
        <f>IF('Log_working_2-way'!$D212="","",A213^('Log_working_2-way'!$D212))</f>
        <v>2.2606025771636125</v>
      </c>
      <c r="K213" s="46">
        <f>IF('Log_working_2-way'!$D212="","",B213^('Log_working_2-way'!$D212))</f>
        <v>1.7932714228219797</v>
      </c>
      <c r="L213" s="53">
        <f t="shared" si="35"/>
        <v>0.44587628865979384</v>
      </c>
      <c r="M213" s="53">
        <f t="shared" si="36"/>
        <v>0.5541237113402061</v>
      </c>
      <c r="N213" s="54">
        <v>127</v>
      </c>
      <c r="O213" s="54">
        <f t="shared" si="37"/>
        <v>67.930232558139537</v>
      </c>
      <c r="P213" s="54">
        <f t="shared" si="38"/>
        <v>53.589595375722553</v>
      </c>
      <c r="Q213" s="54">
        <f t="shared" si="39"/>
        <v>73.410404624277461</v>
      </c>
      <c r="R213" s="54">
        <f t="shared" si="40"/>
        <v>59.069767441860463</v>
      </c>
      <c r="S213" s="55">
        <f t="shared" si="41"/>
        <v>-5.480172066137925</v>
      </c>
      <c r="T213" s="55">
        <f t="shared" si="42"/>
        <v>-5.4801720661379107</v>
      </c>
      <c r="U213" t="s">
        <v>337</v>
      </c>
      <c r="V213" t="s">
        <v>332</v>
      </c>
      <c r="W213" t="s">
        <v>446</v>
      </c>
      <c r="X213" t="s">
        <v>530</v>
      </c>
      <c r="Y213" s="66"/>
    </row>
    <row r="214" spans="1:25" ht="15" x14ac:dyDescent="0.25">
      <c r="A214">
        <v>2.16</v>
      </c>
      <c r="B214">
        <v>1.72</v>
      </c>
      <c r="C214" s="43">
        <f t="shared" si="43"/>
        <v>4.4358311800172245E-2</v>
      </c>
      <c r="D214" s="44">
        <f>IF(OR($A214="",$B214=""),"",A214*'MPTO_working_2-way'!$G213)</f>
        <v>2.2558139534883721</v>
      </c>
      <c r="E214" s="46">
        <f>IF(OR($A214="",$B214=""),"",B214*'MPTO_working_2-way'!$G213)</f>
        <v>1.7962962962962963</v>
      </c>
      <c r="F214" s="44">
        <f>IF(OR($A214="",$B214=""),"",'MPTO_working_2-way'!D213)</f>
        <v>2.2686858817782118</v>
      </c>
      <c r="G214" s="46">
        <f>IF(OR($A214="",$B214=""),"",'MPTO_working_2-way'!E213)</f>
        <v>1.7882171736619177</v>
      </c>
      <c r="H214" s="44">
        <f>IF(OR($A214="",$B214=""),"",'OddsRatio_working_2-way'!M213)</f>
        <v>2.2692955176439846</v>
      </c>
      <c r="I214" s="44">
        <f>IF(OR($A214="",$B214=""),"",'OddsRatio_working_2-way'!N213)</f>
        <v>1.7878385971583355</v>
      </c>
      <c r="J214" s="44">
        <f>IF('Log_working_2-way'!$D213="","",A214^('Log_working_2-way'!$D213))</f>
        <v>2.2752758866273552</v>
      </c>
      <c r="K214" s="46">
        <f>IF('Log_working_2-way'!$D213="","",B214^('Log_working_2-way'!$D213))</f>
        <v>1.7841440510917015</v>
      </c>
      <c r="L214" s="53">
        <f t="shared" si="35"/>
        <v>0.44329896907216493</v>
      </c>
      <c r="M214" s="53">
        <f t="shared" si="36"/>
        <v>0.55670103092783507</v>
      </c>
      <c r="N214" s="54">
        <v>128</v>
      </c>
      <c r="O214" s="54">
        <f t="shared" si="37"/>
        <v>68.740740740740748</v>
      </c>
      <c r="P214" s="54">
        <f t="shared" si="38"/>
        <v>53.581395348837212</v>
      </c>
      <c r="Q214" s="54">
        <f t="shared" si="39"/>
        <v>74.418604651162795</v>
      </c>
      <c r="R214" s="54">
        <f t="shared" si="40"/>
        <v>59.259259259259252</v>
      </c>
      <c r="S214" s="55">
        <f t="shared" si="41"/>
        <v>-5.6778639104220474</v>
      </c>
      <c r="T214" s="55">
        <f t="shared" si="42"/>
        <v>-5.6778639104220403</v>
      </c>
      <c r="U214" t="s">
        <v>336</v>
      </c>
      <c r="V214" t="s">
        <v>342</v>
      </c>
      <c r="W214" t="s">
        <v>446</v>
      </c>
      <c r="X214" t="s">
        <v>530</v>
      </c>
      <c r="Y214" s="66"/>
    </row>
    <row r="215" spans="1:25" ht="15" x14ac:dyDescent="0.25">
      <c r="A215">
        <v>2.23</v>
      </c>
      <c r="B215">
        <v>1.68</v>
      </c>
      <c r="C215" s="43">
        <f t="shared" si="43"/>
        <v>4.3668588511637907E-2</v>
      </c>
      <c r="D215" s="44">
        <f>IF(OR($A215="",$B215=""),"",A215*'MPTO_working_2-way'!$G214)</f>
        <v>2.3273809523809526</v>
      </c>
      <c r="E215" s="46">
        <f>IF(OR($A215="",$B215=""),"",B215*'MPTO_working_2-way'!$G214)</f>
        <v>1.7533632286995515</v>
      </c>
      <c r="F215" s="44">
        <f>IF(OR($A215="",$B215=""),"",'MPTO_working_2-way'!D214)</f>
        <v>2.3441371542985863</v>
      </c>
      <c r="G215" s="46">
        <f>IF(OR($A215="",$B215=""),"",'MPTO_working_2-way'!E214)</f>
        <v>1.7439716972348942</v>
      </c>
      <c r="H215" s="44">
        <f>IF(OR($A215="",$B215=""),"",'OddsRatio_working_2-way'!M214)</f>
        <v>2.3449251017851385</v>
      </c>
      <c r="I215" s="44">
        <f>IF(OR($A215="",$B215=""),"",'OddsRatio_working_2-way'!N214)</f>
        <v>1.743535828629182</v>
      </c>
      <c r="J215" s="44">
        <f>IF('Log_working_2-way'!$D214="","",A215^('Log_working_2-way'!$D214))</f>
        <v>2.3527328444015367</v>
      </c>
      <c r="K215" s="46">
        <f>IF('Log_working_2-way'!$D214="","",B215^('Log_working_2-way'!$D214))</f>
        <v>1.7392442669948964</v>
      </c>
      <c r="L215" s="53">
        <f t="shared" si="35"/>
        <v>0.42966751918158563</v>
      </c>
      <c r="M215" s="53">
        <f t="shared" si="36"/>
        <v>0.57033248081841437</v>
      </c>
      <c r="N215" s="54">
        <v>129</v>
      </c>
      <c r="O215" s="54">
        <f t="shared" si="37"/>
        <v>71.152466367713018</v>
      </c>
      <c r="P215" s="54">
        <f t="shared" si="38"/>
        <v>52.214285714285715</v>
      </c>
      <c r="Q215" s="54">
        <f t="shared" si="39"/>
        <v>76.785714285714292</v>
      </c>
      <c r="R215" s="54">
        <f t="shared" si="40"/>
        <v>57.847533632286996</v>
      </c>
      <c r="S215" s="55">
        <f t="shared" si="41"/>
        <v>-5.633247918001274</v>
      </c>
      <c r="T215" s="55">
        <f t="shared" si="42"/>
        <v>-5.6332479180012811</v>
      </c>
      <c r="U215" t="s">
        <v>339</v>
      </c>
      <c r="V215" t="s">
        <v>334</v>
      </c>
      <c r="W215" t="s">
        <v>446</v>
      </c>
      <c r="X215" t="s">
        <v>530</v>
      </c>
      <c r="Y215" s="66"/>
    </row>
    <row r="216" spans="1:25" ht="15" x14ac:dyDescent="0.25">
      <c r="A216">
        <v>2.38</v>
      </c>
      <c r="B216">
        <v>1.6</v>
      </c>
      <c r="C216" s="43">
        <f t="shared" si="43"/>
        <v>4.5168067226890818E-2</v>
      </c>
      <c r="D216" s="44">
        <f>IF(OR($A216="",$B216=""),"",A216*'MPTO_working_2-way'!$G215)</f>
        <v>2.4874999999999998</v>
      </c>
      <c r="E216" s="46">
        <f>IF(OR($A216="",$B216=""),"",B216*'MPTO_working_2-way'!$G215)</f>
        <v>1.6722689075630255</v>
      </c>
      <c r="F216" s="44">
        <f>IF(OR($A216="",$B216=""),"",'MPTO_working_2-way'!D215)</f>
        <v>2.5151915455746368</v>
      </c>
      <c r="G216" s="46">
        <f>IF(OR($A216="",$B216=""),"",'MPTO_working_2-way'!E215)</f>
        <v>1.65998256320837</v>
      </c>
      <c r="H216" s="44">
        <f>IF(OR($A216="",$B216=""),"",'OddsRatio_working_2-way'!M215)</f>
        <v>2.5165750888103107</v>
      </c>
      <c r="I216" s="44">
        <f>IF(OR($A216="",$B216=""),"",'OddsRatio_working_2-way'!N215)</f>
        <v>1.6593804733957871</v>
      </c>
      <c r="J216" s="44">
        <f>IF('Log_working_2-way'!$D215="","",A216^('Log_working_2-way'!$D215))</f>
        <v>2.5296171842695241</v>
      </c>
      <c r="K216" s="46">
        <f>IF('Log_working_2-way'!$D215="","",B216^('Log_working_2-way'!$D215))</f>
        <v>1.6537583457371505</v>
      </c>
      <c r="L216" s="53">
        <f t="shared" si="35"/>
        <v>0.4020100502512563</v>
      </c>
      <c r="M216" s="53">
        <f t="shared" si="36"/>
        <v>0.59798994974874364</v>
      </c>
      <c r="N216" s="54">
        <v>130</v>
      </c>
      <c r="O216" s="54">
        <f t="shared" si="37"/>
        <v>75.378151260504197</v>
      </c>
      <c r="P216" s="54">
        <f t="shared" si="38"/>
        <v>48.75</v>
      </c>
      <c r="Q216" s="54">
        <f t="shared" si="39"/>
        <v>81.25</v>
      </c>
      <c r="R216" s="54">
        <f t="shared" si="40"/>
        <v>54.621848739495796</v>
      </c>
      <c r="S216" s="55">
        <f t="shared" si="41"/>
        <v>-5.8718487394958032</v>
      </c>
      <c r="T216" s="55">
        <f t="shared" si="42"/>
        <v>-5.8718487394957961</v>
      </c>
      <c r="U216" t="s">
        <v>340</v>
      </c>
      <c r="V216" t="s">
        <v>338</v>
      </c>
      <c r="W216" t="s">
        <v>446</v>
      </c>
      <c r="X216" t="s">
        <v>530</v>
      </c>
      <c r="Y216" s="66"/>
    </row>
    <row r="217" spans="1:25" ht="15" x14ac:dyDescent="0.25">
      <c r="A217">
        <v>1.66</v>
      </c>
      <c r="B217">
        <v>2.29</v>
      </c>
      <c r="C217" s="43">
        <f t="shared" si="43"/>
        <v>3.9090861261640519E-2</v>
      </c>
      <c r="D217" s="44">
        <f>IF(OR($A217="",$B217=""),"",A217*'MPTO_working_2-way'!$G216)</f>
        <v>1.7248908296943233</v>
      </c>
      <c r="E217" s="46">
        <f>IF(OR($A217="",$B217=""),"",B217*'MPTO_working_2-way'!$G216)</f>
        <v>2.3795180722891569</v>
      </c>
      <c r="F217" s="44">
        <f>IF(OR($A217="",$B217=""),"",'MPTO_working_2-way'!D216)</f>
        <v>1.7156654781784539</v>
      </c>
      <c r="G217" s="46">
        <f>IF(OR($A217="",$B217=""),"",'MPTO_working_2-way'!E216)</f>
        <v>2.3973008765844739</v>
      </c>
      <c r="H217" s="44">
        <f>IF(OR($A217="",$B217=""),"",'OddsRatio_working_2-way'!M216)</f>
        <v>1.7152816976385905</v>
      </c>
      <c r="I217" s="44">
        <f>IF(OR($A217="",$B217=""),"",'OddsRatio_working_2-way'!N216)</f>
        <v>2.3980505908390635</v>
      </c>
      <c r="J217" s="44">
        <f>IF('Log_working_2-way'!$D216="","",A217^('Log_working_2-way'!$D216))</f>
        <v>1.7110781784678428</v>
      </c>
      <c r="K217" s="46">
        <f>IF('Log_working_2-way'!$D216="","",B217^('Log_working_2-way'!$D216))</f>
        <v>2.4063151286043962</v>
      </c>
      <c r="L217" s="53">
        <f t="shared" si="35"/>
        <v>0.57974683544303796</v>
      </c>
      <c r="M217" s="53">
        <f t="shared" si="36"/>
        <v>0.42025316455696199</v>
      </c>
      <c r="N217" s="54">
        <v>131</v>
      </c>
      <c r="O217" s="54">
        <f t="shared" si="37"/>
        <v>52.084337349397586</v>
      </c>
      <c r="P217" s="54">
        <f t="shared" si="38"/>
        <v>73.794759825327517</v>
      </c>
      <c r="Q217" s="54">
        <f t="shared" si="39"/>
        <v>57.20524017467249</v>
      </c>
      <c r="R217" s="54">
        <f t="shared" si="40"/>
        <v>78.915662650602414</v>
      </c>
      <c r="S217" s="55">
        <f t="shared" si="41"/>
        <v>-5.1209028252749036</v>
      </c>
      <c r="T217" s="55">
        <f t="shared" si="42"/>
        <v>-5.1209028252748965</v>
      </c>
      <c r="U217" t="s">
        <v>505</v>
      </c>
      <c r="V217" t="s">
        <v>506</v>
      </c>
      <c r="W217" t="s">
        <v>449</v>
      </c>
      <c r="X217" t="s">
        <v>530</v>
      </c>
      <c r="Y217" s="66"/>
    </row>
    <row r="218" spans="1:25" ht="15" x14ac:dyDescent="0.25">
      <c r="A218">
        <v>2.2200000000000002</v>
      </c>
      <c r="B218">
        <v>1.71</v>
      </c>
      <c r="C218" s="43">
        <f t="shared" si="43"/>
        <v>3.5245772087877381E-2</v>
      </c>
      <c r="D218" s="44">
        <f>IF(OR($A218="",$B218=""),"",A218*'MPTO_working_2-way'!$G217)</f>
        <v>2.2982456140350882</v>
      </c>
      <c r="E218" s="46">
        <f>IF(OR($A218="",$B218=""),"",B218*'MPTO_working_2-way'!$G217)</f>
        <v>1.7702702702702702</v>
      </c>
      <c r="F218" s="44">
        <f>IF(OR($A218="",$B218=""),"",'MPTO_working_2-way'!D217)</f>
        <v>2.3103888990323171</v>
      </c>
      <c r="G218" s="46">
        <f>IF(OR($A218="",$B218=""),"",'MPTO_working_2-way'!E217)</f>
        <v>1.7631322279503969</v>
      </c>
      <c r="H218" s="44">
        <f>IF(OR($A218="",$B218=""),"",'OddsRatio_working_2-way'!M217)</f>
        <v>2.310843186332725</v>
      </c>
      <c r="I218" s="44">
        <f>IF(OR($A218="",$B218=""),"",'OddsRatio_working_2-way'!N217)</f>
        <v>1.7628677559805201</v>
      </c>
      <c r="J218" s="44">
        <f>IF('Log_working_2-way'!$D217="","",A218^('Log_working_2-way'!$D217))</f>
        <v>2.3164405926032319</v>
      </c>
      <c r="K218" s="46">
        <f>IF('Log_working_2-way'!$D217="","",B218^('Log_working_2-way'!$D217))</f>
        <v>1.7596240997267032</v>
      </c>
      <c r="L218" s="53">
        <f t="shared" si="35"/>
        <v>0.43511450381679379</v>
      </c>
      <c r="M218" s="53">
        <f t="shared" si="36"/>
        <v>0.56488549618320616</v>
      </c>
      <c r="N218" s="54">
        <v>132</v>
      </c>
      <c r="O218" s="54">
        <f t="shared" si="37"/>
        <v>72.540540540540547</v>
      </c>
      <c r="P218" s="54">
        <f t="shared" si="38"/>
        <v>54.807017543859644</v>
      </c>
      <c r="Q218" s="54">
        <f t="shared" si="39"/>
        <v>77.192982456140342</v>
      </c>
      <c r="R218" s="54">
        <f t="shared" si="40"/>
        <v>59.459459459459453</v>
      </c>
      <c r="S218" s="55">
        <f t="shared" si="41"/>
        <v>-4.6524419155997947</v>
      </c>
      <c r="T218" s="55">
        <f t="shared" si="42"/>
        <v>-4.6524419155998089</v>
      </c>
      <c r="U218" t="s">
        <v>473</v>
      </c>
      <c r="V218" t="s">
        <v>367</v>
      </c>
      <c r="W218" t="s">
        <v>449</v>
      </c>
      <c r="X218" t="s">
        <v>530</v>
      </c>
      <c r="Y218" s="66"/>
    </row>
    <row r="219" spans="1:25" ht="15" x14ac:dyDescent="0.25">
      <c r="A219">
        <v>2.2999999999999998</v>
      </c>
      <c r="B219">
        <v>1.67</v>
      </c>
      <c r="C219" s="43">
        <f t="shared" si="43"/>
        <v>3.3585003905233002E-2</v>
      </c>
      <c r="D219" s="44">
        <f>IF(OR($A219="",$B219=""),"",A219*'MPTO_working_2-way'!$G218)</f>
        <v>2.3772455089820359</v>
      </c>
      <c r="E219" s="46">
        <f>IF(OR($A219="",$B219=""),"",B219*'MPTO_working_2-way'!$G218)</f>
        <v>1.7260869565217389</v>
      </c>
      <c r="F219" s="44">
        <f>IF(OR($A219="",$B219=""),"",'MPTO_working_2-way'!D218)</f>
        <v>2.3924011211460603</v>
      </c>
      <c r="G219" s="46">
        <f>IF(OR($A219="",$B219=""),"",'MPTO_working_2-way'!E218)</f>
        <v>1.7181838514873629</v>
      </c>
      <c r="H219" s="44">
        <f>IF(OR($A219="",$B219=""),"",'OddsRatio_working_2-way'!M218)</f>
        <v>2.3929459815307572</v>
      </c>
      <c r="I219" s="44">
        <f>IF(OR($A219="",$B219=""),"",'OddsRatio_working_2-way'!N218)</f>
        <v>1.7179029289427752</v>
      </c>
      <c r="J219" s="44">
        <f>IF('Log_working_2-way'!$D218="","",A219^('Log_working_2-way'!$D218))</f>
        <v>2.399943779582375</v>
      </c>
      <c r="K219" s="46">
        <f>IF('Log_working_2-way'!$D218="","",B219^('Log_working_2-way'!$D218))</f>
        <v>1.7143143993241288</v>
      </c>
      <c r="L219" s="53">
        <f t="shared" si="35"/>
        <v>0.42065491183879095</v>
      </c>
      <c r="M219" s="53">
        <f t="shared" si="36"/>
        <v>0.57934508816120911</v>
      </c>
      <c r="N219" s="54">
        <v>133</v>
      </c>
      <c r="O219" s="54">
        <f t="shared" si="37"/>
        <v>75.173913043478265</v>
      </c>
      <c r="P219" s="54">
        <f t="shared" si="38"/>
        <v>53.359281437125745</v>
      </c>
      <c r="Q219" s="54">
        <f t="shared" si="39"/>
        <v>79.640718562874255</v>
      </c>
      <c r="R219" s="54">
        <f t="shared" si="40"/>
        <v>57.826086956521742</v>
      </c>
      <c r="S219" s="55">
        <f t="shared" si="41"/>
        <v>-4.4668055193959901</v>
      </c>
      <c r="T219" s="55">
        <f t="shared" si="42"/>
        <v>-4.4668055193959972</v>
      </c>
      <c r="U219" t="s">
        <v>453</v>
      </c>
      <c r="V219" t="s">
        <v>507</v>
      </c>
      <c r="W219" t="s">
        <v>449</v>
      </c>
      <c r="X219" t="s">
        <v>530</v>
      </c>
      <c r="Y219" s="66"/>
    </row>
    <row r="220" spans="1:25" ht="15" x14ac:dyDescent="0.25">
      <c r="A220">
        <v>1.88</v>
      </c>
      <c r="B220">
        <v>2.0099999999999998</v>
      </c>
      <c r="C220" s="43">
        <f t="shared" si="43"/>
        <v>2.9427331427966497E-2</v>
      </c>
      <c r="D220" s="44">
        <f>IF(OR($A220="",$B220=""),"",A220*'MPTO_working_2-way'!$G219)</f>
        <v>1.9353233830845769</v>
      </c>
      <c r="E220" s="46">
        <f>IF(OR($A220="",$B220=""),"",B220*'MPTO_working_2-way'!$G219)</f>
        <v>2.0691489361702122</v>
      </c>
      <c r="F220" s="44">
        <f>IF(OR($A220="",$B220=""),"",'MPTO_working_2-way'!D219)</f>
        <v>1.9334834220221038</v>
      </c>
      <c r="G220" s="46">
        <f>IF(OR($A220="",$B220=""),"",'MPTO_working_2-way'!E219)</f>
        <v>2.0712563034422273</v>
      </c>
      <c r="H220" s="44">
        <f>IF(OR($A220="",$B220=""),"",'OddsRatio_working_2-way'!M219)</f>
        <v>1.9334276237142709</v>
      </c>
      <c r="I220" s="44">
        <f>IF(OR($A220="",$B220=""),"",'OddsRatio_working_2-way'!N219)</f>
        <v>2.0713203408538785</v>
      </c>
      <c r="J220" s="44">
        <f>IF('Log_working_2-way'!$D219="","",A220^('Log_working_2-way'!$D219))</f>
        <v>1.9325939690668699</v>
      </c>
      <c r="K220" s="46">
        <f>IF('Log_working_2-way'!$D219="","",B220^('Log_working_2-way'!$D219))</f>
        <v>2.0722780043286777</v>
      </c>
      <c r="L220" s="53">
        <f t="shared" si="35"/>
        <v>0.5167095115681235</v>
      </c>
      <c r="M220" s="53">
        <f t="shared" si="36"/>
        <v>0.48329048843187672</v>
      </c>
      <c r="N220" s="54">
        <v>134</v>
      </c>
      <c r="O220" s="54">
        <f t="shared" si="37"/>
        <v>62.723404255319139</v>
      </c>
      <c r="P220" s="54">
        <f t="shared" si="38"/>
        <v>67.333333333333329</v>
      </c>
      <c r="Q220" s="54">
        <f t="shared" si="39"/>
        <v>66.666666666666671</v>
      </c>
      <c r="R220" s="54">
        <f t="shared" si="40"/>
        <v>71.276595744680847</v>
      </c>
      <c r="S220" s="55">
        <f t="shared" si="41"/>
        <v>-3.9432624113475327</v>
      </c>
      <c r="T220" s="55">
        <f t="shared" si="42"/>
        <v>-3.9432624113475185</v>
      </c>
      <c r="U220" t="s">
        <v>373</v>
      </c>
      <c r="V220" t="s">
        <v>366</v>
      </c>
      <c r="W220" t="s">
        <v>449</v>
      </c>
      <c r="X220" t="s">
        <v>530</v>
      </c>
      <c r="Y220" s="66"/>
    </row>
    <row r="221" spans="1:25" ht="15" x14ac:dyDescent="0.25">
      <c r="A221">
        <v>2.09</v>
      </c>
      <c r="B221">
        <v>1.75</v>
      </c>
      <c r="C221" s="43">
        <f t="shared" si="43"/>
        <v>4.9897470950102552E-2</v>
      </c>
      <c r="D221" s="44">
        <f>IF(OR($A221="",$B221=""),"",A221*'MPTO_working_2-way'!$G220)</f>
        <v>2.1942857142857144</v>
      </c>
      <c r="E221" s="46">
        <f>IF(OR($A221="",$B221=""),"",B221*'MPTO_working_2-way'!$G220)</f>
        <v>1.8373205741626795</v>
      </c>
      <c r="F221" s="44">
        <f>IF(OR($A221="",$B221=""),"",'MPTO_working_2-way'!D220)</f>
        <v>2.2049736247174074</v>
      </c>
      <c r="G221" s="46">
        <f>IF(OR($A221="",$B221=""),"",'MPTO_working_2-way'!E220)</f>
        <v>1.8298936835522202</v>
      </c>
      <c r="H221" s="44">
        <f>IF(OR($A221="",$B221=""),"",'OddsRatio_working_2-way'!M220)</f>
        <v>2.2055427546683419</v>
      </c>
      <c r="I221" s="44">
        <f>IF(OR($A221="",$B221=""),"",'OddsRatio_working_2-way'!N220)</f>
        <v>1.8295018954139968</v>
      </c>
      <c r="J221" s="44">
        <f>IF('Log_working_2-way'!$D220="","",A221^('Log_working_2-way'!$D220))</f>
        <v>2.2105219251271992</v>
      </c>
      <c r="K221" s="46">
        <f>IF('Log_working_2-way'!$D220="","",B221^('Log_working_2-way'!$D220))</f>
        <v>1.8260899528059844</v>
      </c>
      <c r="L221" s="53">
        <f t="shared" si="35"/>
        <v>0.45572916666666663</v>
      </c>
      <c r="M221" s="53">
        <f t="shared" si="36"/>
        <v>0.54427083333333337</v>
      </c>
      <c r="N221" s="54">
        <v>135</v>
      </c>
      <c r="O221" s="54">
        <f t="shared" si="37"/>
        <v>70.406698564593299</v>
      </c>
      <c r="P221" s="54">
        <f t="shared" si="38"/>
        <v>57.857142857142854</v>
      </c>
      <c r="Q221" s="54">
        <f t="shared" si="39"/>
        <v>77.142857142857139</v>
      </c>
      <c r="R221" s="54">
        <f t="shared" si="40"/>
        <v>64.593301435406701</v>
      </c>
      <c r="S221" s="55">
        <f t="shared" si="41"/>
        <v>-6.73615857826384</v>
      </c>
      <c r="T221" s="55">
        <f t="shared" si="42"/>
        <v>-6.7361585782638471</v>
      </c>
      <c r="U221" t="s">
        <v>377</v>
      </c>
      <c r="V221" t="s">
        <v>374</v>
      </c>
      <c r="W221" t="s">
        <v>450</v>
      </c>
      <c r="X221" t="s">
        <v>530</v>
      </c>
      <c r="Y221" s="66"/>
    </row>
    <row r="222" spans="1:25" ht="15" x14ac:dyDescent="0.25">
      <c r="A222">
        <v>2.04</v>
      </c>
      <c r="B222">
        <v>1.78</v>
      </c>
      <c r="C222" s="43">
        <f t="shared" si="43"/>
        <v>5.1993831240361388E-2</v>
      </c>
      <c r="D222" s="44">
        <f>IF(OR($A222="",$B222=""),"",A222*'MPTO_working_2-way'!$G221)</f>
        <v>2.1460674157303372</v>
      </c>
      <c r="E222" s="46">
        <f>IF(OR($A222="",$B222=""),"",B222*'MPTO_working_2-way'!$G221)</f>
        <v>1.8725490196078434</v>
      </c>
      <c r="F222" s="44">
        <f>IF(OR($A222="",$B222=""),"",'MPTO_working_2-way'!D221)</f>
        <v>2.1542477456098719</v>
      </c>
      <c r="G222" s="46">
        <f>IF(OR($A222="",$B222=""),"",'MPTO_working_2-way'!E221)</f>
        <v>1.8663651315789476</v>
      </c>
      <c r="H222" s="44">
        <f>IF(OR($A222="",$B222=""),"",'OddsRatio_working_2-way'!M221)</f>
        <v>2.1547005383792519</v>
      </c>
      <c r="I222" s="44">
        <f>IF(OR($A222="",$B222=""),"",'OddsRatio_working_2-way'!N221)</f>
        <v>1.8660254037844388</v>
      </c>
      <c r="J222" s="44">
        <f>IF('Log_working_2-way'!$D221="","",A222^('Log_working_2-way'!$D221))</f>
        <v>2.1585101502976682</v>
      </c>
      <c r="K222" s="46">
        <f>IF('Log_working_2-way'!$D221="","",B222^('Log_working_2-way'!$D221))</f>
        <v>1.8631775904092678</v>
      </c>
      <c r="L222" s="53">
        <f t="shared" si="35"/>
        <v>0.46596858638743455</v>
      </c>
      <c r="M222" s="53">
        <f t="shared" si="36"/>
        <v>0.53403141361256534</v>
      </c>
      <c r="N222" s="54">
        <v>136</v>
      </c>
      <c r="O222" s="54">
        <f t="shared" si="37"/>
        <v>69.333333333333329</v>
      </c>
      <c r="P222" s="54">
        <f t="shared" si="38"/>
        <v>59.595505617977537</v>
      </c>
      <c r="Q222" s="54">
        <f t="shared" si="39"/>
        <v>76.404494382022477</v>
      </c>
      <c r="R222" s="54">
        <f t="shared" si="40"/>
        <v>66.666666666666657</v>
      </c>
      <c r="S222" s="55">
        <f t="shared" si="41"/>
        <v>-7.0711610486891487</v>
      </c>
      <c r="T222" s="55">
        <f t="shared" si="42"/>
        <v>-7.0711610486891203</v>
      </c>
      <c r="U222" t="s">
        <v>376</v>
      </c>
      <c r="V222" t="s">
        <v>474</v>
      </c>
      <c r="W222" t="s">
        <v>450</v>
      </c>
      <c r="X222" t="s">
        <v>530</v>
      </c>
      <c r="Y222" s="66"/>
    </row>
    <row r="223" spans="1:25" ht="15" x14ac:dyDescent="0.25">
      <c r="A223">
        <v>1.87</v>
      </c>
      <c r="B223">
        <v>1.95</v>
      </c>
      <c r="C223" s="43">
        <f t="shared" si="43"/>
        <v>4.7579871109282745E-2</v>
      </c>
      <c r="D223" s="44">
        <f>IF(OR($A223="",$B223=""),"",A223*'MPTO_working_2-way'!$G222)</f>
        <v>1.9589743589743589</v>
      </c>
      <c r="E223" s="46">
        <f>IF(OR($A223="",$B223=""),"",B223*'MPTO_working_2-way'!$G222)</f>
        <v>2.0427807486631013</v>
      </c>
      <c r="F223" s="44">
        <f>IF(OR($A223="",$B223=""),"",'MPTO_working_2-way'!D222)</f>
        <v>1.9570642694217093</v>
      </c>
      <c r="G223" s="46">
        <f>IF(OR($A223="",$B223=""),"",'MPTO_working_2-way'!E222)</f>
        <v>2.0448619094350202</v>
      </c>
      <c r="H223" s="44">
        <f>IF(OR($A223="",$B223=""),"",'OddsRatio_working_2-way'!M222)</f>
        <v>1.9569688990161649</v>
      </c>
      <c r="I223" s="44">
        <f>IF(OR($A223="",$B223=""),"",'OddsRatio_working_2-way'!N222)</f>
        <v>2.0449660391555815</v>
      </c>
      <c r="J223" s="44">
        <f>IF('Log_working_2-way'!$D222="","",A223^('Log_working_2-way'!$D222))</f>
        <v>1.9560900444564779</v>
      </c>
      <c r="K223" s="46">
        <f>IF('Log_working_2-way'!$D222="","",B223^('Log_working_2-way'!$D222))</f>
        <v>2.0459265900711681</v>
      </c>
      <c r="L223" s="53">
        <f t="shared" si="35"/>
        <v>0.51047120418848169</v>
      </c>
      <c r="M223" s="53">
        <f t="shared" si="36"/>
        <v>0.48952879581151837</v>
      </c>
      <c r="N223" s="54">
        <v>137</v>
      </c>
      <c r="O223" s="54">
        <f t="shared" si="37"/>
        <v>63.737967914438492</v>
      </c>
      <c r="P223" s="54">
        <f t="shared" si="38"/>
        <v>66.743589743589737</v>
      </c>
      <c r="Q223" s="54">
        <f t="shared" si="39"/>
        <v>70.256410256410263</v>
      </c>
      <c r="R223" s="54">
        <f t="shared" si="40"/>
        <v>73.262032085561486</v>
      </c>
      <c r="S223" s="55">
        <f t="shared" si="41"/>
        <v>-6.5184423419717703</v>
      </c>
      <c r="T223" s="55">
        <f t="shared" si="42"/>
        <v>-6.518442341971749</v>
      </c>
      <c r="U223" t="s">
        <v>508</v>
      </c>
      <c r="V223" t="s">
        <v>375</v>
      </c>
      <c r="W223" t="s">
        <v>450</v>
      </c>
      <c r="X223" t="s">
        <v>530</v>
      </c>
      <c r="Y223" s="66"/>
    </row>
    <row r="224" spans="1:25" ht="15" x14ac:dyDescent="0.25">
      <c r="A224">
        <v>2.09</v>
      </c>
      <c r="B224">
        <v>1.75</v>
      </c>
      <c r="C224" s="43">
        <f t="shared" si="43"/>
        <v>4.9897470950102552E-2</v>
      </c>
      <c r="D224" s="44">
        <f>IF(OR($A224="",$B224=""),"",A224*'MPTO_working_2-way'!$G223)</f>
        <v>2.1942857142857144</v>
      </c>
      <c r="E224" s="46">
        <f>IF(OR($A224="",$B224=""),"",B224*'MPTO_working_2-way'!$G223)</f>
        <v>1.8373205741626795</v>
      </c>
      <c r="F224" s="44">
        <f>IF(OR($A224="",$B224=""),"",'MPTO_working_2-way'!D223)</f>
        <v>2.2049736247174074</v>
      </c>
      <c r="G224" s="46">
        <f>IF(OR($A224="",$B224=""),"",'MPTO_working_2-way'!E223)</f>
        <v>1.8298936835522202</v>
      </c>
      <c r="H224" s="44">
        <f>IF(OR($A224="",$B224=""),"",'OddsRatio_working_2-way'!M223)</f>
        <v>2.2055427546683419</v>
      </c>
      <c r="I224" s="44">
        <f>IF(OR($A224="",$B224=""),"",'OddsRatio_working_2-way'!N223)</f>
        <v>1.8295018954139968</v>
      </c>
      <c r="J224" s="44">
        <f>IF('Log_working_2-way'!$D223="","",A224^('Log_working_2-way'!$D223))</f>
        <v>2.2105219251271992</v>
      </c>
      <c r="K224" s="46">
        <f>IF('Log_working_2-way'!$D223="","",B224^('Log_working_2-way'!$D223))</f>
        <v>1.8260899528059844</v>
      </c>
      <c r="L224" s="53">
        <f t="shared" si="35"/>
        <v>0.45572916666666663</v>
      </c>
      <c r="M224" s="53">
        <f t="shared" si="36"/>
        <v>0.54427083333333337</v>
      </c>
      <c r="N224" s="54">
        <v>138</v>
      </c>
      <c r="O224" s="54">
        <f t="shared" si="37"/>
        <v>71.971291866028693</v>
      </c>
      <c r="P224" s="54">
        <f t="shared" si="38"/>
        <v>59.142857142857139</v>
      </c>
      <c r="Q224" s="54">
        <f t="shared" si="39"/>
        <v>78.857142857142847</v>
      </c>
      <c r="R224" s="54">
        <f t="shared" si="40"/>
        <v>66.028708133971293</v>
      </c>
      <c r="S224" s="55">
        <f t="shared" si="41"/>
        <v>-6.8858509911141539</v>
      </c>
      <c r="T224" s="55">
        <f t="shared" si="42"/>
        <v>-6.8858509911141539</v>
      </c>
      <c r="U224" t="s">
        <v>471</v>
      </c>
      <c r="V224" t="s">
        <v>509</v>
      </c>
      <c r="W224" t="s">
        <v>450</v>
      </c>
      <c r="X224" t="s">
        <v>530</v>
      </c>
      <c r="Y224" s="66"/>
    </row>
    <row r="225" spans="1:25" ht="15" x14ac:dyDescent="0.25">
      <c r="A225">
        <v>1.88</v>
      </c>
      <c r="B225">
        <v>1.9</v>
      </c>
      <c r="C225" s="43">
        <f t="shared" si="43"/>
        <v>5.8230683090705337E-2</v>
      </c>
      <c r="D225" s="44">
        <f>IF(OR($A225="",$B225=""),"",A225*'MPTO_working_2-way'!$G224)</f>
        <v>1.9894736842105258</v>
      </c>
      <c r="E225" s="46">
        <f>IF(OR($A225="",$B225=""),"",B225*'MPTO_working_2-way'!$G224)</f>
        <v>2.0106382978723398</v>
      </c>
      <c r="F225" s="44">
        <f>IF(OR($A225="",$B225=""),"",'MPTO_working_2-way'!D224)</f>
        <v>1.988864142538975</v>
      </c>
      <c r="G225" s="46">
        <f>IF(OR($A225="",$B225=""),"",'MPTO_working_2-way'!E224)</f>
        <v>2.0112612612612608</v>
      </c>
      <c r="H225" s="44">
        <f>IF(OR($A225="",$B225=""),"",'OddsRatio_working_2-way'!M224)</f>
        <v>1.9888264649460878</v>
      </c>
      <c r="I225" s="44">
        <f>IF(OR($A225="",$B225=""),"",'OddsRatio_working_2-way'!N224)</f>
        <v>2.0112997936948624</v>
      </c>
      <c r="J225" s="44">
        <f>IF('Log_working_2-way'!$D224="","",A225^('Log_working_2-way'!$D224))</f>
        <v>1.9885431022981777</v>
      </c>
      <c r="K225" s="46">
        <f>IF('Log_working_2-way'!$D224="","",B225^('Log_working_2-way'!$D224))</f>
        <v>2.0115896794708648</v>
      </c>
      <c r="L225" s="53">
        <f t="shared" si="35"/>
        <v>0.50264550264550278</v>
      </c>
      <c r="M225" s="53">
        <f t="shared" si="36"/>
        <v>0.49735449735449749</v>
      </c>
      <c r="N225" s="54">
        <v>139</v>
      </c>
      <c r="O225" s="54">
        <f t="shared" si="37"/>
        <v>65.063829787234042</v>
      </c>
      <c r="P225" s="54">
        <f t="shared" si="38"/>
        <v>65.842105263157876</v>
      </c>
      <c r="Q225" s="54">
        <f t="shared" si="39"/>
        <v>73.157894736842096</v>
      </c>
      <c r="R225" s="54">
        <f t="shared" si="40"/>
        <v>73.936170212765958</v>
      </c>
      <c r="S225" s="55">
        <f t="shared" si="41"/>
        <v>-8.0940649496080539</v>
      </c>
      <c r="T225" s="55">
        <f t="shared" si="42"/>
        <v>-8.0940649496080823</v>
      </c>
      <c r="U225" t="s">
        <v>510</v>
      </c>
      <c r="V225" t="s">
        <v>511</v>
      </c>
      <c r="W225" t="s">
        <v>531</v>
      </c>
      <c r="X225" t="s">
        <v>530</v>
      </c>
      <c r="Y225" s="66"/>
    </row>
    <row r="226" spans="1:25" ht="15" x14ac:dyDescent="0.25">
      <c r="A226">
        <v>1.87</v>
      </c>
      <c r="B226">
        <v>1.92</v>
      </c>
      <c r="C226" s="43">
        <f t="shared" si="43"/>
        <v>5.5592691622103452E-2</v>
      </c>
      <c r="D226" s="44">
        <f>IF(OR($A226="",$B226=""),"",A226*'MPTO_working_2-way'!$G225)</f>
        <v>1.9739583333333335</v>
      </c>
      <c r="E226" s="46">
        <f>IF(OR($A226="",$B226=""),"",B226*'MPTO_working_2-way'!$G225)</f>
        <v>2.0267379679144386</v>
      </c>
      <c r="F226" s="44">
        <f>IF(OR($A226="",$B226=""),"",'MPTO_working_2-way'!D225)</f>
        <v>1.9725304911548183</v>
      </c>
      <c r="G226" s="46">
        <f>IF(OR($A226="",$B226=""),"",'MPTO_working_2-way'!E225)</f>
        <v>2.0282453960004521</v>
      </c>
      <c r="H226" s="44">
        <f>IF(OR($A226="",$B226=""),"",'OddsRatio_working_2-way'!M225)</f>
        <v>1.9724464889715241</v>
      </c>
      <c r="I226" s="44">
        <f>IF(OR($A226="",$B226=""),"",'OddsRatio_working_2-way'!N225)</f>
        <v>2.0283342182227599</v>
      </c>
      <c r="J226" s="44">
        <f>IF('Log_working_2-way'!$D225="","",A226^('Log_working_2-way'!$D225))</f>
        <v>1.9717846778914458</v>
      </c>
      <c r="K226" s="46">
        <f>IF('Log_working_2-way'!$D225="","",B226^('Log_working_2-way'!$D225))</f>
        <v>2.0290345410339614</v>
      </c>
      <c r="L226" s="53">
        <f t="shared" si="35"/>
        <v>0.50659630606860151</v>
      </c>
      <c r="M226" s="53">
        <f t="shared" si="36"/>
        <v>0.49340369393139838</v>
      </c>
      <c r="N226" s="54">
        <v>140</v>
      </c>
      <c r="O226" s="54">
        <f t="shared" si="37"/>
        <v>65.133689839572185</v>
      </c>
      <c r="P226" s="54">
        <f t="shared" si="38"/>
        <v>67.083333333333343</v>
      </c>
      <c r="Q226" s="54">
        <f t="shared" si="39"/>
        <v>72.916666666666671</v>
      </c>
      <c r="R226" s="54">
        <f t="shared" si="40"/>
        <v>74.866310160427801</v>
      </c>
      <c r="S226" s="55">
        <f t="shared" si="41"/>
        <v>-7.7829768270944868</v>
      </c>
      <c r="T226" s="55">
        <f t="shared" si="42"/>
        <v>-7.7829768270944584</v>
      </c>
      <c r="U226" t="s">
        <v>512</v>
      </c>
      <c r="V226" t="s">
        <v>513</v>
      </c>
      <c r="W226" t="s">
        <v>531</v>
      </c>
      <c r="X226" t="s">
        <v>530</v>
      </c>
      <c r="Y226" s="66"/>
    </row>
    <row r="227" spans="1:25" ht="15" x14ac:dyDescent="0.25">
      <c r="A227">
        <v>1.89</v>
      </c>
      <c r="B227">
        <v>1.89</v>
      </c>
      <c r="C227" s="43">
        <f t="shared" si="43"/>
        <v>5.8201058201058364E-2</v>
      </c>
      <c r="D227" s="44">
        <f>IF(OR($A227="",$B227=""),"",A227*'MPTO_working_2-way'!$G226)</f>
        <v>2</v>
      </c>
      <c r="E227" s="46">
        <f>IF(OR($A227="",$B227=""),"",B227*'MPTO_working_2-way'!$G226)</f>
        <v>2</v>
      </c>
      <c r="F227" s="44">
        <f>IF(OR($A227="",$B227=""),"",'MPTO_working_2-way'!D226)</f>
        <v>2.0000000000000004</v>
      </c>
      <c r="G227" s="46">
        <f>IF(OR($A227="",$B227=""),"",'MPTO_working_2-way'!E226)</f>
        <v>2.0000000000000004</v>
      </c>
      <c r="H227" s="44">
        <f>IF(OR($A227="",$B227=""),"",'OddsRatio_working_2-way'!M226)</f>
        <v>2.0000000000000004</v>
      </c>
      <c r="I227" s="44">
        <f>IF(OR($A227="",$B227=""),"",'OddsRatio_working_2-way'!N226)</f>
        <v>2.0000000000000004</v>
      </c>
      <c r="J227" s="44">
        <f>IF('Log_working_2-way'!$D226="","",A227^('Log_working_2-way'!$D226))</f>
        <v>1.9999999999984814</v>
      </c>
      <c r="K227" s="46">
        <f>IF('Log_working_2-way'!$D226="","",B227^('Log_working_2-way'!$D226))</f>
        <v>1.9999999999984814</v>
      </c>
      <c r="L227" s="53">
        <f t="shared" si="35"/>
        <v>0.5</v>
      </c>
      <c r="M227" s="53">
        <f t="shared" si="36"/>
        <v>0.5</v>
      </c>
      <c r="N227" s="54">
        <v>141</v>
      </c>
      <c r="O227" s="54">
        <f t="shared" si="37"/>
        <v>66.396825396825406</v>
      </c>
      <c r="P227" s="54">
        <f t="shared" si="38"/>
        <v>66.396825396825406</v>
      </c>
      <c r="Q227" s="54">
        <f t="shared" si="39"/>
        <v>74.603174603174608</v>
      </c>
      <c r="R227" s="54">
        <f t="shared" si="40"/>
        <v>74.603174603174608</v>
      </c>
      <c r="S227" s="55">
        <f t="shared" si="41"/>
        <v>-8.2063492063492021</v>
      </c>
      <c r="T227" s="55">
        <f t="shared" si="42"/>
        <v>-8.2063492063492021</v>
      </c>
      <c r="U227" t="s">
        <v>514</v>
      </c>
      <c r="V227" t="s">
        <v>515</v>
      </c>
      <c r="W227" t="s">
        <v>531</v>
      </c>
      <c r="X227" t="s">
        <v>530</v>
      </c>
      <c r="Y227" s="66"/>
    </row>
    <row r="228" spans="1:25" s="50" customFormat="1" ht="15" x14ac:dyDescent="0.25">
      <c r="A228">
        <v>1.93</v>
      </c>
      <c r="B228">
        <v>1.86</v>
      </c>
      <c r="C228" s="43">
        <f t="shared" si="43"/>
        <v>5.5769123628057304E-2</v>
      </c>
      <c r="D228" s="44">
        <f>IF(OR($A228="",$B228=""),"",A228*'MPTO_working_2-way'!$G227)</f>
        <v>2.0376344086021505</v>
      </c>
      <c r="E228" s="46">
        <f>IF(OR($A228="",$B228=""),"",B228*'MPTO_working_2-way'!$G227)</f>
        <v>1.9637305699481866</v>
      </c>
      <c r="F228" s="44">
        <f>IF(OR($A228="",$B228=""),"",'MPTO_working_2-way'!D227)</f>
        <v>2.0397749872151825</v>
      </c>
      <c r="G228" s="46">
        <f>IF(OR($A228="",$B228=""),"",'MPTO_working_2-way'!E227)</f>
        <v>1.9617465435269688</v>
      </c>
      <c r="H228" s="44">
        <f>IF(OR($A228="",$B228=""),"",'OddsRatio_working_2-way'!M227)</f>
        <v>2.0399016053633199</v>
      </c>
      <c r="I228" s="44">
        <f>IF(OR($A228="",$B228=""),"",'OddsRatio_working_2-way'!N227)</f>
        <v>1.9616294415187687</v>
      </c>
      <c r="J228" s="44">
        <f>IF('Log_working_2-way'!$D227="","",A228^('Log_working_2-way'!$D227))</f>
        <v>2.0408967437418535</v>
      </c>
      <c r="K228" s="46">
        <f>IF('Log_working_2-way'!$D227="","",B228^('Log_working_2-way'!$D227))</f>
        <v>1.9607100858082853</v>
      </c>
      <c r="L228" s="53">
        <f t="shared" si="35"/>
        <v>0.49076517150395776</v>
      </c>
      <c r="M228" s="53">
        <f t="shared" si="36"/>
        <v>0.50923482849604218</v>
      </c>
      <c r="N228" s="54">
        <v>142</v>
      </c>
      <c r="O228" s="54">
        <f t="shared" si="37"/>
        <v>68.424870466321252</v>
      </c>
      <c r="P228" s="54">
        <f t="shared" si="38"/>
        <v>65.655913978494624</v>
      </c>
      <c r="Q228" s="54">
        <f t="shared" si="39"/>
        <v>76.344086021505376</v>
      </c>
      <c r="R228" s="54">
        <f t="shared" si="40"/>
        <v>73.575129533678762</v>
      </c>
      <c r="S228" s="55">
        <f t="shared" si="41"/>
        <v>-7.9192155551841239</v>
      </c>
      <c r="T228" s="55">
        <f t="shared" si="42"/>
        <v>-7.9192155551841381</v>
      </c>
      <c r="U228" t="s">
        <v>516</v>
      </c>
      <c r="V228" t="s">
        <v>517</v>
      </c>
      <c r="W228" t="s">
        <v>531</v>
      </c>
      <c r="X228" t="s">
        <v>530</v>
      </c>
      <c r="Y228" s="66"/>
    </row>
    <row r="229" spans="1:25" ht="15" x14ac:dyDescent="0.25">
      <c r="A229">
        <v>2</v>
      </c>
      <c r="B229">
        <v>1.79</v>
      </c>
      <c r="C229" s="43">
        <f t="shared" si="43"/>
        <v>5.8659217877095049E-2</v>
      </c>
      <c r="D229" s="44">
        <f>IF(OR($A229="",$B229=""),"",A229*'MPTO_working_2-way'!$G228)</f>
        <v>2.1173184357541901</v>
      </c>
      <c r="E229" s="46">
        <f>IF(OR($A229="",$B229=""),"",B229*'MPTO_working_2-way'!$G228)</f>
        <v>1.8950000000000002</v>
      </c>
      <c r="F229" s="44">
        <f>IF(OR($A229="",$B229=""),"",'MPTO_working_2-way'!D228)</f>
        <v>2.1246290801186944</v>
      </c>
      <c r="G229" s="46">
        <f>IF(OR($A229="",$B229=""),"",'MPTO_working_2-way'!E228)</f>
        <v>1.8891820580474936</v>
      </c>
      <c r="H229" s="44">
        <f>IF(OR($A229="",$B229=""),"",'OddsRatio_working_2-way'!M228)</f>
        <v>2.1250879009260242</v>
      </c>
      <c r="I229" s="44">
        <f>IF(OR($A229="",$B229=""),"",'OddsRatio_working_2-way'!N228)</f>
        <v>1.8888194417315589</v>
      </c>
      <c r="J229" s="44">
        <f>IF('Log_working_2-way'!$D228="","",A229^('Log_working_2-way'!$D228))</f>
        <v>2.1285098799616855</v>
      </c>
      <c r="K229" s="46">
        <f>IF('Log_working_2-way'!$D228="","",B229^('Log_working_2-way'!$D228))</f>
        <v>1.8861242756957874</v>
      </c>
      <c r="L229" s="53">
        <f t="shared" si="35"/>
        <v>0.47229551451187329</v>
      </c>
      <c r="M229" s="53">
        <f t="shared" si="36"/>
        <v>0.52770448548812654</v>
      </c>
      <c r="N229" s="54">
        <v>143</v>
      </c>
      <c r="O229" s="54">
        <f t="shared" si="37"/>
        <v>71.5</v>
      </c>
      <c r="P229" s="54">
        <f t="shared" si="38"/>
        <v>63.111731843575413</v>
      </c>
      <c r="Q229" s="54">
        <f t="shared" si="39"/>
        <v>79.888268156424573</v>
      </c>
      <c r="R229" s="54">
        <f t="shared" si="40"/>
        <v>71.5</v>
      </c>
      <c r="S229" s="55">
        <f t="shared" si="41"/>
        <v>-8.3882681564245729</v>
      </c>
      <c r="T229" s="55">
        <f t="shared" si="42"/>
        <v>-8.3882681564245871</v>
      </c>
      <c r="U229" t="s">
        <v>518</v>
      </c>
      <c r="V229" t="s">
        <v>372</v>
      </c>
      <c r="W229" t="s">
        <v>531</v>
      </c>
      <c r="X229" t="s">
        <v>530</v>
      </c>
      <c r="Y229" s="66"/>
    </row>
    <row r="230" spans="1:25" ht="15" x14ac:dyDescent="0.25">
      <c r="A230">
        <v>1.6</v>
      </c>
      <c r="B230">
        <v>2.31</v>
      </c>
      <c r="C230" s="43">
        <f t="shared" si="43"/>
        <v>5.7900432900432897E-2</v>
      </c>
      <c r="D230" s="44">
        <f>IF(OR($A230="",$B230=""),"",A230*'MPTO_working_2-way'!$G229)</f>
        <v>1.6926406926406927</v>
      </c>
      <c r="E230" s="46">
        <f>IF(OR($A230="",$B230=""),"",B230*'MPTO_working_2-way'!$G229)</f>
        <v>2.4437500000000001</v>
      </c>
      <c r="F230" s="44">
        <f>IF(OR($A230="",$B230=""),"",'MPTO_working_2-way'!D229)</f>
        <v>1.6777122106218794</v>
      </c>
      <c r="G230" s="46">
        <f>IF(OR($A230="",$B230=""),"",'MPTO_working_2-way'!E229)</f>
        <v>2.475552578700603</v>
      </c>
      <c r="H230" s="44">
        <f>IF(OR($A230="",$B230=""),"",'OddsRatio_working_2-way'!M229)</f>
        <v>1.6767682521924121</v>
      </c>
      <c r="I230" s="44">
        <f>IF(OR($A230="",$B230=""),"",'OddsRatio_working_2-way'!N229)</f>
        <v>2.4776106839534338</v>
      </c>
      <c r="J230" s="44">
        <f>IF('Log_working_2-way'!$D229="","",A230^('Log_working_2-way'!$D229))</f>
        <v>1.6698855782444526</v>
      </c>
      <c r="K230" s="46">
        <f>IF('Log_working_2-way'!$D229="","",B230^('Log_working_2-way'!$D229))</f>
        <v>2.4927922506039937</v>
      </c>
      <c r="L230" s="53">
        <f t="shared" si="35"/>
        <v>0.59079283887468026</v>
      </c>
      <c r="M230" s="53">
        <f t="shared" si="36"/>
        <v>0.40920716112531969</v>
      </c>
      <c r="N230" s="54">
        <v>144</v>
      </c>
      <c r="O230" s="54">
        <f t="shared" si="37"/>
        <v>54</v>
      </c>
      <c r="P230" s="54">
        <f t="shared" si="38"/>
        <v>81.662337662337649</v>
      </c>
      <c r="Q230" s="54">
        <f t="shared" si="39"/>
        <v>62.337662337662337</v>
      </c>
      <c r="R230" s="54">
        <f t="shared" si="40"/>
        <v>90</v>
      </c>
      <c r="S230" s="55">
        <f t="shared" si="41"/>
        <v>-8.3376623376623371</v>
      </c>
      <c r="T230" s="55">
        <f t="shared" si="42"/>
        <v>-8.3376623376623513</v>
      </c>
      <c r="U230" t="s">
        <v>519</v>
      </c>
      <c r="V230" t="s">
        <v>520</v>
      </c>
      <c r="W230" t="s">
        <v>532</v>
      </c>
      <c r="X230" t="s">
        <v>530</v>
      </c>
      <c r="Y230" s="66"/>
    </row>
    <row r="231" spans="1:25" s="50" customFormat="1" ht="15" x14ac:dyDescent="0.25">
      <c r="A231">
        <v>1.69</v>
      </c>
      <c r="B231">
        <v>2.13</v>
      </c>
      <c r="C231" s="43">
        <f t="shared" si="43"/>
        <v>6.1199544406478346E-2</v>
      </c>
      <c r="D231" s="44">
        <f>IF(OR($A231="",$B231=""),"",A231*'MPTO_working_2-way'!$G230)</f>
        <v>1.7934272300469483</v>
      </c>
      <c r="E231" s="46">
        <f>IF(OR($A231="",$B231=""),"",B231*'MPTO_working_2-way'!$G230)</f>
        <v>2.2603550295857988</v>
      </c>
      <c r="F231" s="44">
        <f>IF(OR($A231="",$B231=""),"",'MPTO_working_2-way'!D230)</f>
        <v>1.7821620417357724</v>
      </c>
      <c r="G231" s="46">
        <f>IF(OR($A231="",$B231=""),"",'MPTO_working_2-way'!E230)</f>
        <v>2.2785074532392318</v>
      </c>
      <c r="H231" s="44">
        <f>IF(OR($A231="",$B231=""),"",'OddsRatio_working_2-way'!M230)</f>
        <v>1.7814214413660203</v>
      </c>
      <c r="I231" s="44">
        <f>IF(OR($A231="",$B231=""),"",'OddsRatio_working_2-way'!N230)</f>
        <v>2.2797191720921779</v>
      </c>
      <c r="J231" s="44">
        <f>IF('Log_working_2-way'!$D230="","",A231^('Log_working_2-way'!$D230))</f>
        <v>1.7762091016511248</v>
      </c>
      <c r="K231" s="46">
        <f>IF('Log_working_2-way'!$D230="","",B231^('Log_working_2-way'!$D230))</f>
        <v>2.2883126439346553</v>
      </c>
      <c r="L231" s="53">
        <f t="shared" si="35"/>
        <v>0.55759162303664922</v>
      </c>
      <c r="M231" s="53">
        <f t="shared" si="36"/>
        <v>0.44240837696335078</v>
      </c>
      <c r="N231" s="54">
        <v>145</v>
      </c>
      <c r="O231" s="54">
        <f t="shared" si="37"/>
        <v>59.201183431952657</v>
      </c>
      <c r="P231" s="54">
        <f t="shared" si="38"/>
        <v>76.924882629107969</v>
      </c>
      <c r="Q231" s="54">
        <f t="shared" si="39"/>
        <v>68.075117370892016</v>
      </c>
      <c r="R231" s="54">
        <f t="shared" si="40"/>
        <v>85.798816568047343</v>
      </c>
      <c r="S231" s="55">
        <f t="shared" si="41"/>
        <v>-8.8739339389393592</v>
      </c>
      <c r="T231" s="55">
        <f t="shared" si="42"/>
        <v>-8.8739339389393734</v>
      </c>
      <c r="U231" t="s">
        <v>521</v>
      </c>
      <c r="V231" t="s">
        <v>522</v>
      </c>
      <c r="W231" t="s">
        <v>532</v>
      </c>
      <c r="X231" t="s">
        <v>530</v>
      </c>
      <c r="Y231" s="66"/>
    </row>
    <row r="232" spans="1:25" ht="15" x14ac:dyDescent="0.25">
      <c r="A232">
        <v>1.66</v>
      </c>
      <c r="B232">
        <v>2.16</v>
      </c>
      <c r="C232" s="43">
        <f t="shared" si="43"/>
        <v>6.5372601517179829E-2</v>
      </c>
      <c r="D232" s="44">
        <f>IF(OR($A232="",$B232=""),"",A232*'MPTO_working_2-way'!$G231)</f>
        <v>1.7685185185185184</v>
      </c>
      <c r="E232" s="46">
        <f>IF(OR($A232="",$B232=""),"",B232*'MPTO_working_2-way'!$G231)</f>
        <v>2.3012048192771086</v>
      </c>
      <c r="F232" s="44">
        <f>IF(OR($A232="",$B232=""),"",'MPTO_working_2-way'!D231)</f>
        <v>1.7552379087526921</v>
      </c>
      <c r="G232" s="46">
        <f>IF(OR($A232="",$B232=""),"",'MPTO_working_2-way'!E231)</f>
        <v>2.324086077262121</v>
      </c>
      <c r="H232" s="44">
        <f>IF(OR($A232="",$B232=""),"",'OddsRatio_working_2-way'!M231)</f>
        <v>1.7542980294561157</v>
      </c>
      <c r="I232" s="44">
        <f>IF(OR($A232="",$B232=""),"",'OddsRatio_working_2-way'!N231)</f>
        <v>2.3257359305592336</v>
      </c>
      <c r="J232" s="44">
        <f>IF('Log_working_2-way'!$D231="","",A232^('Log_working_2-way'!$D231))</f>
        <v>1.7481390444376868</v>
      </c>
      <c r="K232" s="46">
        <f>IF('Log_working_2-way'!$D231="","",B232^('Log_working_2-way'!$D231))</f>
        <v>2.3366499281446229</v>
      </c>
      <c r="L232" s="53">
        <f t="shared" si="35"/>
        <v>0.56544502617801051</v>
      </c>
      <c r="M232" s="53">
        <f t="shared" si="36"/>
        <v>0.43455497382198949</v>
      </c>
      <c r="N232" s="54">
        <v>146</v>
      </c>
      <c r="O232" s="54">
        <f t="shared" si="37"/>
        <v>58.048192771084331</v>
      </c>
      <c r="P232" s="54">
        <f t="shared" si="38"/>
        <v>78.407407407407405</v>
      </c>
      <c r="Q232" s="54">
        <f t="shared" si="39"/>
        <v>67.592592592592581</v>
      </c>
      <c r="R232" s="54">
        <f t="shared" si="40"/>
        <v>87.951807228915669</v>
      </c>
      <c r="S232" s="55">
        <f t="shared" si="41"/>
        <v>-9.5443998215082502</v>
      </c>
      <c r="T232" s="55">
        <f t="shared" si="42"/>
        <v>-9.5443998215082644</v>
      </c>
      <c r="U232" t="s">
        <v>523</v>
      </c>
      <c r="V232" t="s">
        <v>524</v>
      </c>
      <c r="W232" t="s">
        <v>532</v>
      </c>
      <c r="X232" t="s">
        <v>530</v>
      </c>
      <c r="Y232" s="66"/>
    </row>
    <row r="233" spans="1:25" ht="15" x14ac:dyDescent="0.25">
      <c r="A233">
        <v>1.73</v>
      </c>
      <c r="B233">
        <v>2.0499999999999998</v>
      </c>
      <c r="C233" s="43">
        <f t="shared" si="43"/>
        <v>6.5839560129705488E-2</v>
      </c>
      <c r="D233" s="44">
        <f>IF(OR($A233="",$B233=""),"",A233*'MPTO_working_2-way'!$G232)</f>
        <v>1.8439024390243905</v>
      </c>
      <c r="E233" s="46">
        <f>IF(OR($A233="",$B233=""),"",B233*'MPTO_working_2-way'!$G232)</f>
        <v>2.1849710982658959</v>
      </c>
      <c r="F233" s="44">
        <f>IF(OR($A233="",$B233=""),"",'MPTO_working_2-way'!D232)</f>
        <v>1.8344756239493085</v>
      </c>
      <c r="G233" s="46">
        <f>IF(OR($A233="",$B233=""),"",'MPTO_working_2-way'!E232)</f>
        <v>2.1983573531690688</v>
      </c>
      <c r="H233" s="44">
        <f>IF(OR($A233="",$B233=""),"",'OddsRatio_working_2-way'!M232)</f>
        <v>1.8338093878327919</v>
      </c>
      <c r="I233" s="44">
        <f>IF(OR($A233="",$B233=""),"",'OddsRatio_working_2-way'!N232)</f>
        <v>2.1993148729101804</v>
      </c>
      <c r="J233" s="44">
        <f>IF('Log_working_2-way'!$D232="","",A233^('Log_working_2-way'!$D232))</f>
        <v>1.8294261817476967</v>
      </c>
      <c r="K233" s="46">
        <f>IF('Log_working_2-way'!$D232="","",B233^('Log_working_2-way'!$D232))</f>
        <v>2.205652801897259</v>
      </c>
      <c r="L233" s="53">
        <f t="shared" si="35"/>
        <v>0.54232804232804221</v>
      </c>
      <c r="M233" s="53">
        <f t="shared" si="36"/>
        <v>0.45767195767195767</v>
      </c>
      <c r="N233" s="54">
        <v>147</v>
      </c>
      <c r="O233" s="54">
        <f t="shared" si="37"/>
        <v>62.028901734104053</v>
      </c>
      <c r="P233" s="54">
        <f t="shared" si="38"/>
        <v>75.292682926829258</v>
      </c>
      <c r="Q233" s="54">
        <f t="shared" si="39"/>
        <v>71.707317073170742</v>
      </c>
      <c r="R233" s="54">
        <f t="shared" si="40"/>
        <v>84.971098265895961</v>
      </c>
      <c r="S233" s="55">
        <f t="shared" si="41"/>
        <v>-9.6784153390666887</v>
      </c>
      <c r="T233" s="55">
        <f t="shared" si="42"/>
        <v>-9.6784153390667029</v>
      </c>
      <c r="U233" t="s">
        <v>525</v>
      </c>
      <c r="V233" t="s">
        <v>526</v>
      </c>
      <c r="W233" t="s">
        <v>532</v>
      </c>
      <c r="X233" t="s">
        <v>530</v>
      </c>
      <c r="Y233" s="66"/>
    </row>
    <row r="234" spans="1:25" ht="15" x14ac:dyDescent="0.25">
      <c r="A234">
        <v>1.69</v>
      </c>
      <c r="B234">
        <v>2.11</v>
      </c>
      <c r="C234" s="43">
        <f t="shared" si="43"/>
        <v>6.5649625620460395E-2</v>
      </c>
      <c r="D234" s="44">
        <f>IF(OR($A234="",$B234=""),"",A234*'MPTO_working_2-way'!$G233)</f>
        <v>1.8009478672985779</v>
      </c>
      <c r="E234" s="46">
        <f>IF(OR($A234="",$B234=""),"",B234*'MPTO_working_2-way'!$G233)</f>
        <v>2.2485207100591711</v>
      </c>
      <c r="F234" s="44">
        <f>IF(OR($A234="",$B234=""),"",'MPTO_working_2-way'!D233)</f>
        <v>1.7892571313881429</v>
      </c>
      <c r="G234" s="46">
        <f>IF(OR($A234="",$B234=""),"",'MPTO_working_2-way'!E233)</f>
        <v>2.2670142089704055</v>
      </c>
      <c r="H234" s="44">
        <f>IF(OR($A234="",$B234=""),"",'OddsRatio_working_2-way'!M233)</f>
        <v>1.7884298457197199</v>
      </c>
      <c r="I234" s="44">
        <f>IF(OR($A234="",$B234=""),"",'OddsRatio_working_2-way'!N233)</f>
        <v>2.2683436648534623</v>
      </c>
      <c r="J234" s="44">
        <f>IF('Log_working_2-way'!$D233="","",A234^('Log_working_2-way'!$D233))</f>
        <v>1.7830023998710038</v>
      </c>
      <c r="K234" s="46">
        <f>IF('Log_working_2-way'!$D233="","",B234^('Log_working_2-way'!$D233))</f>
        <v>2.2771352937808902</v>
      </c>
      <c r="L234" s="53">
        <f t="shared" si="35"/>
        <v>0.5552631578947369</v>
      </c>
      <c r="M234" s="53">
        <f t="shared" si="36"/>
        <v>0.44473684210526326</v>
      </c>
      <c r="N234" s="54">
        <v>148</v>
      </c>
      <c r="O234" s="54">
        <f t="shared" si="37"/>
        <v>60.426035502958584</v>
      </c>
      <c r="P234" s="54">
        <f t="shared" si="38"/>
        <v>77.857819905213262</v>
      </c>
      <c r="Q234" s="54">
        <f t="shared" si="39"/>
        <v>70.142180094786738</v>
      </c>
      <c r="R234" s="54">
        <f t="shared" si="40"/>
        <v>87.57396449704143</v>
      </c>
      <c r="S234" s="55">
        <f t="shared" si="41"/>
        <v>-9.7161445918281544</v>
      </c>
      <c r="T234" s="55">
        <f t="shared" si="42"/>
        <v>-9.7161445918281686</v>
      </c>
      <c r="U234" t="s">
        <v>527</v>
      </c>
      <c r="V234" t="s">
        <v>528</v>
      </c>
      <c r="W234" t="s">
        <v>532</v>
      </c>
      <c r="X234" t="s">
        <v>530</v>
      </c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181" activePane="bottomLeft" state="frozen"/>
      <selection pane="bottomLeft" activeCell="T192" sqref="T19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7.25" customHeight="1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5.12</v>
      </c>
      <c r="B187">
        <v>3.63</v>
      </c>
      <c r="C187">
        <v>1.75</v>
      </c>
      <c r="D187" s="43">
        <f t="shared" si="17"/>
        <v>4.2223165092483139E-2</v>
      </c>
      <c r="E187" s="44">
        <f>IF(OR($A187="",$B187="",$C187=""),"",A187*'MPTO_working_3-way'!$I186)</f>
        <v>5.336182605273514</v>
      </c>
      <c r="F187" s="45">
        <f>IF(OR($A187="",$B187="",$C187=""),"",B187*'MPTO_working_3-way'!$I186)</f>
        <v>3.7832700892857138</v>
      </c>
      <c r="G187" s="46">
        <f>IF(OR($A187="",$B187="",$C187=""),"",C187*'MPTO_working_3-way'!$I186)</f>
        <v>1.8238905389118454</v>
      </c>
      <c r="H187" s="44">
        <f>IF(OR($A187="",$B187="",$C187=""),"",'MPTO_working_3-way'!E186)</f>
        <v>5.5176032842876683</v>
      </c>
      <c r="I187" s="45">
        <f>IF(OR($A187="",$B187="",$C187=""),"",'MPTO_working_3-way'!F186)</f>
        <v>3.82544194270525</v>
      </c>
      <c r="J187" s="46">
        <f>IF(OR($A187="",$B187="",$C187=""),"",'MPTO_working_3-way'!G186)</f>
        <v>1.7941912528616215</v>
      </c>
      <c r="K187" s="44">
        <f>IF(OR($A187="",$B187="",$C187=""),"",'OddsRatio_working_3-way'!H186)</f>
        <v>5.4223555208344578</v>
      </c>
      <c r="L187" s="45">
        <f>IF(OR($A187="",$B187="",$C187=""),"",'OddsRatio_working_3-way'!I186)</f>
        <v>3.8230084999501517</v>
      </c>
      <c r="M187" s="46">
        <f>IF(OR($A187="",$B187="",$C187=""),"",'OddsRatio_working_3-way'!J186)</f>
        <v>1.8050404467538457</v>
      </c>
      <c r="N187" s="47">
        <f t="shared" ref="N187:N234" si="42">(1/E187)* 100</f>
        <v>18.739988376929681</v>
      </c>
      <c r="O187" s="48">
        <f t="shared" ref="O187:O234" si="43">(1/F187)* 100</f>
        <v>26.432159914567489</v>
      </c>
      <c r="P187" s="48">
        <f t="shared" ref="P187:P234" si="44">(1/G187)* 100</f>
        <v>54.827851708502848</v>
      </c>
      <c r="Q187" t="s">
        <v>504</v>
      </c>
      <c r="R187" t="s">
        <v>380</v>
      </c>
      <c r="S187" s="38">
        <v>44204</v>
      </c>
      <c r="T187" s="50">
        <v>100</v>
      </c>
      <c r="U187" s="50">
        <f t="shared" ref="U187:U234" si="45">(1/A187)*((T187*A187)-T187)</f>
        <v>80.46875</v>
      </c>
      <c r="V187" s="50">
        <f t="shared" ref="V187:V234" si="46">(1/B187)*((T187*B187)-T187)</f>
        <v>72.451790633608823</v>
      </c>
      <c r="W187" s="50">
        <f t="shared" ref="W187:W234" si="47">(1/C187)*((T187*C187)-T187)</f>
        <v>42.857142857142854</v>
      </c>
      <c r="X187" s="50">
        <f t="shared" ref="X187:X234" si="48">((1/B187)+(1/C187))*T187</f>
        <v>84.69106650924833</v>
      </c>
      <c r="Y187" s="50">
        <f t="shared" ref="Y187:Y234" si="49">((1/A187)+(1/C187))*T187</f>
        <v>76.674107142857139</v>
      </c>
      <c r="Z187" s="50">
        <f t="shared" ref="Z187:Z234" si="50">((1/A187)+(1/B187))*T187</f>
        <v>47.079459366391184</v>
      </c>
      <c r="AA187" s="50">
        <f t="shared" ref="AA187:AA234" si="51">U187-X187</f>
        <v>-4.2223165092483299</v>
      </c>
      <c r="AB187" s="50">
        <f t="shared" ref="AB187:AB234" si="52">V187-Y187</f>
        <v>-4.2223165092483157</v>
      </c>
      <c r="AC187" s="50">
        <f t="shared" ref="AC187:AC234" si="53">W187-Z187</f>
        <v>-4.2223165092483299</v>
      </c>
      <c r="AF187">
        <v>1.71</v>
      </c>
      <c r="AG187">
        <v>2.1800000000000002</v>
      </c>
      <c r="AH187" s="66"/>
      <c r="AJ187" t="s">
        <v>438</v>
      </c>
    </row>
    <row r="188" spans="1:36" ht="15" x14ac:dyDescent="0.25">
      <c r="A188">
        <v>3.26</v>
      </c>
      <c r="B188">
        <v>3.36</v>
      </c>
      <c r="C188">
        <v>2.2999999999999998</v>
      </c>
      <c r="D188" s="43">
        <f t="shared" si="17"/>
        <v>3.9150122572368495E-2</v>
      </c>
      <c r="E188" s="44">
        <f>IF(OR($A188="",$B188="",$C188=""),"",A188*'MPTO_working_3-way'!$I187)</f>
        <v>3.3876293995859212</v>
      </c>
      <c r="F188" s="45">
        <f>IF(OR($A188="",$B188="",$C188=""),"",B188*'MPTO_working_3-way'!$I187)</f>
        <v>3.491544411843158</v>
      </c>
      <c r="G188" s="46">
        <f>IF(OR($A188="",$B188="",$C188=""),"",C188*'MPTO_working_3-way'!$I187)</f>
        <v>2.3900452819164473</v>
      </c>
      <c r="H188" s="44">
        <f>IF(OR($A188="",$B188="",$C188=""),"",'MPTO_working_3-way'!E187)</f>
        <v>3.404853119785491</v>
      </c>
      <c r="I188" s="45">
        <f>IF(OR($A188="",$B188="",$C188=""),"",'MPTO_working_3-way'!F187)</f>
        <v>3.5140861310936371</v>
      </c>
      <c r="J188" s="46">
        <f>IF(OR($A188="",$B188="",$C188=""),"",'MPTO_working_3-way'!G187)</f>
        <v>2.3711709179255629</v>
      </c>
      <c r="K188" s="44">
        <f>IF(OR($A188="",$B188="",$C188=""),"",'OddsRatio_working_3-way'!H187)</f>
        <v>3.3978085982962458</v>
      </c>
      <c r="L188" s="45">
        <f>IF(OR($A188="",$B188="",$C188=""),"",'OddsRatio_working_3-way'!I187)</f>
        <v>3.5039063238845762</v>
      </c>
      <c r="M188" s="46">
        <f>IF(OR($A188="",$B188="",$C188=""),"",'OddsRatio_working_3-way'!J187)</f>
        <v>2.3792704326482834</v>
      </c>
      <c r="N188" s="47">
        <f t="shared" si="42"/>
        <v>29.519167596143564</v>
      </c>
      <c r="O188" s="48">
        <f t="shared" si="43"/>
        <v>28.640620941496437</v>
      </c>
      <c r="P188" s="48">
        <f t="shared" si="44"/>
        <v>41.84021146236001</v>
      </c>
      <c r="Q188" t="s">
        <v>382</v>
      </c>
      <c r="R188" t="s">
        <v>381</v>
      </c>
      <c r="S188" s="38">
        <v>44204</v>
      </c>
      <c r="T188" s="50">
        <v>100</v>
      </c>
      <c r="U188" s="50">
        <f t="shared" si="45"/>
        <v>69.325153374233125</v>
      </c>
      <c r="V188" s="50">
        <f t="shared" si="46"/>
        <v>70.238095238095241</v>
      </c>
      <c r="W188" s="50">
        <f t="shared" si="47"/>
        <v>56.521739130434774</v>
      </c>
      <c r="X188" s="50">
        <f t="shared" si="48"/>
        <v>73.240165631469978</v>
      </c>
      <c r="Y188" s="50">
        <f t="shared" si="49"/>
        <v>74.153107495332094</v>
      </c>
      <c r="Z188" s="50">
        <f t="shared" si="50"/>
        <v>60.436751387671642</v>
      </c>
      <c r="AA188" s="50">
        <f t="shared" si="51"/>
        <v>-3.9150122572368531</v>
      </c>
      <c r="AB188" s="50">
        <f t="shared" si="52"/>
        <v>-3.9150122572368531</v>
      </c>
      <c r="AC188" s="50">
        <f t="shared" si="53"/>
        <v>-3.9150122572368673</v>
      </c>
      <c r="AF188">
        <v>1.68</v>
      </c>
      <c r="AG188">
        <v>2.2400000000000002</v>
      </c>
      <c r="AH188" s="66"/>
      <c r="AJ188" t="s">
        <v>438</v>
      </c>
    </row>
    <row r="189" spans="1:36" ht="15" x14ac:dyDescent="0.25">
      <c r="A189">
        <v>1.41</v>
      </c>
      <c r="B189">
        <v>4.88</v>
      </c>
      <c r="C189">
        <v>7.71</v>
      </c>
      <c r="D189" s="43">
        <f t="shared" si="17"/>
        <v>4.3839577064833213E-2</v>
      </c>
      <c r="E189" s="44">
        <f>IF(OR($A189="",$B189="",$C189=""),"",A189*'MPTO_working_3-way'!$I188)</f>
        <v>1.4718138036614148</v>
      </c>
      <c r="F189" s="45">
        <f>IF(OR($A189="",$B189="",$C189=""),"",B189*'MPTO_working_3-way'!$I188)</f>
        <v>5.0939371360763861</v>
      </c>
      <c r="G189" s="46">
        <f>IF(OR($A189="",$B189="",$C189=""),"",C189*'MPTO_working_3-way'!$I188)</f>
        <v>8.0480031391698645</v>
      </c>
      <c r="H189" s="44">
        <f>IF(OR($A189="",$B189="",$C189=""),"",'MPTO_working_3-way'!E188)</f>
        <v>1.4396636963549843</v>
      </c>
      <c r="I189" s="45">
        <f>IF(OR($A189="",$B189="",$C189=""),"",'MPTO_working_3-way'!F188)</f>
        <v>5.2547270880250281</v>
      </c>
      <c r="J189" s="46">
        <f>IF(OR($A189="",$B189="",$C189=""),"",'MPTO_working_3-way'!G188)</f>
        <v>8.6889659189105792</v>
      </c>
      <c r="K189" s="44">
        <f>IF(OR($A189="",$B189="",$C189=""),"",'OddsRatio_working_3-way'!H188)</f>
        <v>1.4494044288578107</v>
      </c>
      <c r="L189" s="45">
        <f>IF(OR($A189="",$B189="",$C189=""),"",'OddsRatio_working_3-way'!I188)</f>
        <v>5.2529004487031852</v>
      </c>
      <c r="M189" s="46">
        <f>IF(OR($A189="",$B189="",$C189=""),"",'OddsRatio_working_3-way'!J188)</f>
        <v>8.3548871161851448</v>
      </c>
      <c r="N189" s="47">
        <f t="shared" si="42"/>
        <v>67.943376907616383</v>
      </c>
      <c r="O189" s="48">
        <f t="shared" si="43"/>
        <v>19.631180622897357</v>
      </c>
      <c r="P189" s="48">
        <f t="shared" si="44"/>
        <v>12.425442469486264</v>
      </c>
      <c r="Q189" t="s">
        <v>385</v>
      </c>
      <c r="R189" t="s">
        <v>257</v>
      </c>
      <c r="S189" s="38">
        <v>44204</v>
      </c>
      <c r="T189" s="50">
        <v>100</v>
      </c>
      <c r="U189" s="50">
        <f t="shared" si="45"/>
        <v>29.078014184397166</v>
      </c>
      <c r="V189" s="50">
        <f t="shared" si="46"/>
        <v>79.508196721311478</v>
      </c>
      <c r="W189" s="50">
        <f t="shared" si="47"/>
        <v>87.029831387808045</v>
      </c>
      <c r="X189" s="50">
        <f t="shared" si="48"/>
        <v>33.461971890880484</v>
      </c>
      <c r="Y189" s="50">
        <f t="shared" si="49"/>
        <v>83.892154427794793</v>
      </c>
      <c r="Z189" s="50">
        <f t="shared" si="50"/>
        <v>91.41378909429136</v>
      </c>
      <c r="AA189" s="50">
        <f t="shared" si="51"/>
        <v>-4.3839577064833186</v>
      </c>
      <c r="AB189" s="50">
        <f t="shared" si="52"/>
        <v>-4.3839577064833151</v>
      </c>
      <c r="AC189" s="50">
        <f t="shared" si="53"/>
        <v>-4.3839577064833151</v>
      </c>
      <c r="AF189">
        <v>1.65</v>
      </c>
      <c r="AG189">
        <v>2.2799999999999998</v>
      </c>
      <c r="AH189" s="66"/>
      <c r="AJ189" t="s">
        <v>438</v>
      </c>
    </row>
    <row r="190" spans="1:36" ht="15" x14ac:dyDescent="0.25">
      <c r="A190">
        <v>1.79</v>
      </c>
      <c r="B190">
        <v>3.49</v>
      </c>
      <c r="C190">
        <v>5.08</v>
      </c>
      <c r="D190" s="43">
        <f t="shared" si="17"/>
        <v>4.2042562867280697E-2</v>
      </c>
      <c r="E190" s="44">
        <f>IF(OR($A190="",$B190="",$C190=""),"",A190*'MPTO_working_3-way'!$I189)</f>
        <v>1.8652561875324325</v>
      </c>
      <c r="F190" s="45">
        <f>IF(OR($A190="",$B190="",$C190=""),"",B190*'MPTO_working_3-way'!$I189)</f>
        <v>3.63672854440681</v>
      </c>
      <c r="G190" s="46">
        <f>IF(OR($A190="",$B190="",$C190=""),"",C190*'MPTO_working_3-way'!$I189)</f>
        <v>5.2935762193657858</v>
      </c>
      <c r="H190" s="44">
        <f>IF(OR($A190="",$B190="",$C190=""),"",'MPTO_working_3-way'!E189)</f>
        <v>1.8360582479425445</v>
      </c>
      <c r="I190" s="45">
        <f>IF(OR($A190="",$B190="",$C190=""),"",'MPTO_working_3-way'!F189)</f>
        <v>3.6694720999910277</v>
      </c>
      <c r="J190" s="46">
        <f>IF(OR($A190="",$B190="",$C190=""),"",'MPTO_working_3-way'!G189)</f>
        <v>5.4693762326889281</v>
      </c>
      <c r="K190" s="44">
        <f>IF(OR($A190="",$B190="",$C190=""),"",'OddsRatio_working_3-way'!H189)</f>
        <v>1.8469878766966366</v>
      </c>
      <c r="L190" s="45">
        <f>IF(OR($A190="",$B190="",$C190=""),"",'OddsRatio_working_3-way'!I189)</f>
        <v>3.669620016423575</v>
      </c>
      <c r="M190" s="46">
        <f>IF(OR($A190="",$B190="",$C190=""),"",'OddsRatio_working_3-way'!J189)</f>
        <v>5.374317135344655</v>
      </c>
      <c r="N190" s="47">
        <f t="shared" si="42"/>
        <v>53.611938493173461</v>
      </c>
      <c r="O190" s="48">
        <f t="shared" si="43"/>
        <v>27.497240659822491</v>
      </c>
      <c r="P190" s="48">
        <f t="shared" si="44"/>
        <v>18.890820847004036</v>
      </c>
      <c r="Q190" t="s">
        <v>238</v>
      </c>
      <c r="R190" t="s">
        <v>258</v>
      </c>
      <c r="S190" s="38">
        <v>44204</v>
      </c>
      <c r="T190" s="50">
        <v>100</v>
      </c>
      <c r="U190" s="50">
        <f t="shared" si="45"/>
        <v>44.134078212290497</v>
      </c>
      <c r="V190" s="50">
        <f t="shared" si="46"/>
        <v>71.346704871060169</v>
      </c>
      <c r="W190" s="50">
        <f t="shared" si="47"/>
        <v>80.314960629921259</v>
      </c>
      <c r="X190" s="50">
        <f t="shared" si="48"/>
        <v>48.338334499018565</v>
      </c>
      <c r="Y190" s="50">
        <f t="shared" si="49"/>
        <v>75.550961157788237</v>
      </c>
      <c r="Z190" s="50">
        <f t="shared" si="50"/>
        <v>84.519216916649327</v>
      </c>
      <c r="AA190" s="50">
        <f t="shared" si="51"/>
        <v>-4.2042562867280679</v>
      </c>
      <c r="AB190" s="50">
        <f t="shared" si="52"/>
        <v>-4.2042562867280679</v>
      </c>
      <c r="AC190" s="50">
        <f t="shared" si="53"/>
        <v>-4.2042562867280679</v>
      </c>
      <c r="AF190">
        <v>1.84</v>
      </c>
      <c r="AG190">
        <v>2.02</v>
      </c>
      <c r="AH190" s="66"/>
      <c r="AJ190" t="s">
        <v>438</v>
      </c>
    </row>
    <row r="191" spans="1:36" ht="15" x14ac:dyDescent="0.25">
      <c r="A191">
        <v>3.71</v>
      </c>
      <c r="B191">
        <v>3.7</v>
      </c>
      <c r="C191">
        <v>2.0499999999999998</v>
      </c>
      <c r="D191" s="43">
        <f t="shared" si="17"/>
        <v>2.7616927294791926E-2</v>
      </c>
      <c r="E191" s="44">
        <f>IF(OR($A191="",$B191="",$C191=""),"",A191*'MPTO_working_3-way'!$I190)</f>
        <v>3.8124588002636779</v>
      </c>
      <c r="F191" s="45">
        <f>IF(OR($A191="",$B191="",$C191=""),"",B191*'MPTO_working_3-way'!$I190)</f>
        <v>3.8021826309907305</v>
      </c>
      <c r="G191" s="46">
        <f>IF(OR($A191="",$B191="",$C191=""),"",C191*'MPTO_working_3-way'!$I190)</f>
        <v>2.1066147009543235</v>
      </c>
      <c r="H191" s="44">
        <f>IF(OR($A191="",$B191="",$C191=""),"",'MPTO_working_3-way'!E190)</f>
        <v>3.841187832294787</v>
      </c>
      <c r="I191" s="45">
        <f>IF(OR($A191="",$B191="",$C191=""),"",'MPTO_working_3-way'!F190)</f>
        <v>3.8304691381551637</v>
      </c>
      <c r="J191" s="46">
        <f>IF(OR($A191="",$B191="",$C191=""),"",'MPTO_working_3-way'!G190)</f>
        <v>2.0894308339428047</v>
      </c>
      <c r="K191" s="44">
        <f>IF(OR($A191="",$B191="",$C191=""),"",'OddsRatio_working_3-way'!H190)</f>
        <v>3.8295271101489612</v>
      </c>
      <c r="L191" s="45">
        <f>IF(OR($A191="",$B191="",$C191=""),"",'OddsRatio_working_3-way'!I190)</f>
        <v>3.8190860507019169</v>
      </c>
      <c r="M191" s="46">
        <f>IF(OR($A191="",$B191="",$C191=""),"",'OddsRatio_working_3-way'!J190)</f>
        <v>2.0963112419396337</v>
      </c>
      <c r="N191" s="47">
        <f t="shared" si="42"/>
        <v>26.229791648655659</v>
      </c>
      <c r="O191" s="48">
        <f t="shared" si="43"/>
        <v>26.300682977435809</v>
      </c>
      <c r="P191" s="48">
        <f t="shared" si="44"/>
        <v>47.469525373908532</v>
      </c>
      <c r="Q191" t="s">
        <v>242</v>
      </c>
      <c r="R191" t="s">
        <v>393</v>
      </c>
      <c r="S191" s="38">
        <v>44204</v>
      </c>
      <c r="T191" s="50">
        <v>100</v>
      </c>
      <c r="U191" s="50">
        <f t="shared" si="45"/>
        <v>73.045822102425873</v>
      </c>
      <c r="V191" s="50">
        <f t="shared" si="46"/>
        <v>72.972972972972968</v>
      </c>
      <c r="W191" s="50">
        <f t="shared" si="47"/>
        <v>51.219512195121943</v>
      </c>
      <c r="X191" s="50">
        <f t="shared" si="48"/>
        <v>75.807514831905081</v>
      </c>
      <c r="Y191" s="50">
        <f t="shared" si="49"/>
        <v>75.734665702452176</v>
      </c>
      <c r="Z191" s="50">
        <f t="shared" si="50"/>
        <v>53.981204924601144</v>
      </c>
      <c r="AA191" s="50">
        <f t="shared" si="51"/>
        <v>-2.7616927294792077</v>
      </c>
      <c r="AB191" s="50">
        <f t="shared" si="52"/>
        <v>-2.7616927294792077</v>
      </c>
      <c r="AC191" s="50">
        <f t="shared" si="53"/>
        <v>-2.7616927294792006</v>
      </c>
      <c r="AF191">
        <v>1.83</v>
      </c>
      <c r="AG191">
        <v>2.0499999999999998</v>
      </c>
      <c r="AH191" s="66"/>
      <c r="AJ191" t="s">
        <v>231</v>
      </c>
    </row>
    <row r="192" spans="1:36" ht="15" x14ac:dyDescent="0.25">
      <c r="A192">
        <v>1.69</v>
      </c>
      <c r="B192">
        <v>3.97</v>
      </c>
      <c r="C192">
        <v>5.31</v>
      </c>
      <c r="D192" s="43">
        <f t="shared" si="17"/>
        <v>3.1929062234580474E-2</v>
      </c>
      <c r="E192" s="44">
        <f>IF(OR($A192="",$B192="",$C192=""),"",A192*'MPTO_working_3-way'!$I191)</f>
        <v>1.743960115176441</v>
      </c>
      <c r="F192" s="45">
        <f>IF(OR($A192="",$B192="",$C192=""),"",B192*'MPTO_working_3-way'!$I191)</f>
        <v>4.0967583770712848</v>
      </c>
      <c r="G192" s="46">
        <f>IF(OR($A192="",$B192="",$C192=""),"",C192*'MPTO_working_3-way'!$I191)</f>
        <v>5.4795433204656216</v>
      </c>
      <c r="H192" s="44">
        <f>IF(OR($A192="",$B192="",$C192=""),"",'MPTO_working_3-way'!E191)</f>
        <v>1.7209542973664278</v>
      </c>
      <c r="I192" s="45">
        <f>IF(OR($A192="",$B192="",$C192=""),"",'MPTO_working_3-way'!F191)</f>
        <v>4.1451439046953711</v>
      </c>
      <c r="J192" s="46">
        <f>IF(OR($A192="",$B192="",$C192=""),"",'MPTO_working_3-way'!G191)</f>
        <v>5.6280670589950716</v>
      </c>
      <c r="K192" s="44">
        <f>IF(OR($A192="",$B192="",$C192=""),"",'OddsRatio_working_3-way'!H191)</f>
        <v>1.7291298380145719</v>
      </c>
      <c r="L192" s="45">
        <f>IF(OR($A192="",$B192="",$C192=""),"",'OddsRatio_working_3-way'!I191)</f>
        <v>4.138428433193158</v>
      </c>
      <c r="M192" s="46">
        <f>IF(OR($A192="",$B192="",$C192=""),"",'OddsRatio_working_3-way'!J191)</f>
        <v>5.55441971281566</v>
      </c>
      <c r="N192" s="47">
        <f t="shared" si="42"/>
        <v>57.340760909479137</v>
      </c>
      <c r="O192" s="48">
        <f t="shared" si="43"/>
        <v>24.409543057183811</v>
      </c>
      <c r="P192" s="48">
        <f t="shared" si="44"/>
        <v>18.249696033337052</v>
      </c>
      <c r="Q192" t="s">
        <v>271</v>
      </c>
      <c r="R192" t="s">
        <v>501</v>
      </c>
      <c r="S192" s="38">
        <v>44204</v>
      </c>
      <c r="T192" s="50">
        <v>100</v>
      </c>
      <c r="U192" s="50">
        <f t="shared" si="45"/>
        <v>40.828402366863905</v>
      </c>
      <c r="V192" s="50">
        <f t="shared" si="46"/>
        <v>74.811083123425689</v>
      </c>
      <c r="W192" s="50">
        <f t="shared" si="47"/>
        <v>81.16760828625236</v>
      </c>
      <c r="X192" s="50">
        <f t="shared" si="48"/>
        <v>44.021308590321958</v>
      </c>
      <c r="Y192" s="50">
        <f t="shared" si="49"/>
        <v>78.003989346883756</v>
      </c>
      <c r="Z192" s="50">
        <f t="shared" si="50"/>
        <v>84.360514509710399</v>
      </c>
      <c r="AA192" s="50">
        <f t="shared" si="51"/>
        <v>-3.1929062234580528</v>
      </c>
      <c r="AB192" s="50">
        <f t="shared" si="52"/>
        <v>-3.192906223458067</v>
      </c>
      <c r="AC192" s="50">
        <f t="shared" si="53"/>
        <v>-3.1929062234580385</v>
      </c>
      <c r="AF192">
        <v>1.66</v>
      </c>
      <c r="AG192">
        <v>2.31</v>
      </c>
      <c r="AH192" s="66"/>
      <c r="AJ192" t="s">
        <v>231</v>
      </c>
    </row>
    <row r="193" spans="1:36" ht="15" x14ac:dyDescent="0.25">
      <c r="A193">
        <v>2.5</v>
      </c>
      <c r="B193">
        <v>3.4</v>
      </c>
      <c r="C193">
        <v>2.99</v>
      </c>
      <c r="D193" s="43">
        <f t="shared" si="17"/>
        <v>2.8565807593940562E-2</v>
      </c>
      <c r="E193" s="44">
        <f>IF(OR($A193="",$B193="",$C193=""),"",A193*'MPTO_working_3-way'!$I192)</f>
        <v>2.5714145189848514</v>
      </c>
      <c r="F193" s="45">
        <f>IF(OR($A193="",$B193="",$C193=""),"",B193*'MPTO_working_3-way'!$I192)</f>
        <v>3.497123745819398</v>
      </c>
      <c r="G193" s="46">
        <f>IF(OR($A193="",$B193="",$C193=""),"",C193*'MPTO_working_3-way'!$I192)</f>
        <v>3.0754117647058825</v>
      </c>
      <c r="H193" s="44">
        <f>IF(OR($A193="",$B193="",$C193=""),"",'MPTO_working_3-way'!E192)</f>
        <v>2.5609633212414349</v>
      </c>
      <c r="I193" s="45">
        <f>IF(OR($A193="",$B193="",$C193=""),"",'MPTO_working_3-way'!F192)</f>
        <v>3.513756394303885</v>
      </c>
      <c r="J193" s="46">
        <f>IF(OR($A193="",$B193="",$C193=""),"",'MPTO_working_3-way'!G192)</f>
        <v>3.0776217001695327</v>
      </c>
      <c r="K193" s="44">
        <f>IF(OR($A193="",$B193="",$C193=""),"",'OddsRatio_working_3-way'!H192)</f>
        <v>2.5657684072062952</v>
      </c>
      <c r="L193" s="45">
        <f>IF(OR($A193="",$B193="",$C193=""),"",'OddsRatio_working_3-way'!I192)</f>
        <v>3.5052294515300728</v>
      </c>
      <c r="M193" s="46">
        <f>IF(OR($A193="",$B193="",$C193=""),"",'OddsRatio_working_3-way'!J192)</f>
        <v>3.0772527535603524</v>
      </c>
      <c r="N193" s="47">
        <f t="shared" si="42"/>
        <v>38.889101411575687</v>
      </c>
      <c r="O193" s="48">
        <f t="shared" si="43"/>
        <v>28.594927508511535</v>
      </c>
      <c r="P193" s="48">
        <f t="shared" si="44"/>
        <v>32.515971079912781</v>
      </c>
      <c r="Q193" t="s">
        <v>273</v>
      </c>
      <c r="R193" t="s">
        <v>268</v>
      </c>
      <c r="S193" s="38">
        <v>44204</v>
      </c>
      <c r="T193" s="50">
        <v>100</v>
      </c>
      <c r="U193" s="50">
        <f t="shared" si="45"/>
        <v>60</v>
      </c>
      <c r="V193" s="50">
        <f t="shared" si="46"/>
        <v>70.588235294117652</v>
      </c>
      <c r="W193" s="50">
        <f t="shared" si="47"/>
        <v>66.555183946488299</v>
      </c>
      <c r="X193" s="50">
        <f t="shared" si="48"/>
        <v>62.856580759394063</v>
      </c>
      <c r="Y193" s="50">
        <f t="shared" si="49"/>
        <v>73.444816053511701</v>
      </c>
      <c r="Z193" s="50">
        <f t="shared" si="50"/>
        <v>69.411764705882348</v>
      </c>
      <c r="AA193" s="50">
        <f t="shared" si="51"/>
        <v>-2.8565807593940633</v>
      </c>
      <c r="AB193" s="50">
        <f t="shared" si="52"/>
        <v>-2.8565807593940491</v>
      </c>
      <c r="AC193" s="50">
        <f t="shared" si="53"/>
        <v>-2.8565807593940491</v>
      </c>
      <c r="AF193">
        <v>1.85</v>
      </c>
      <c r="AG193">
        <v>2.04</v>
      </c>
      <c r="AH193" s="66"/>
      <c r="AJ193" t="s">
        <v>231</v>
      </c>
    </row>
    <row r="194" spans="1:36" ht="15" x14ac:dyDescent="0.25">
      <c r="A194">
        <v>1.78</v>
      </c>
      <c r="B194">
        <v>3.62</v>
      </c>
      <c r="C194">
        <v>5.17</v>
      </c>
      <c r="D194" s="43">
        <f t="shared" si="17"/>
        <v>3.1464444410557624E-2</v>
      </c>
      <c r="E194" s="44">
        <f>IF(OR($A194="",$B194="",$C194=""),"",A194*'MPTO_working_3-way'!$I193)</f>
        <v>1.8360067110507925</v>
      </c>
      <c r="F194" s="45">
        <f>IF(OR($A194="",$B194="",$C194=""),"",B194*'MPTO_working_3-way'!$I193)</f>
        <v>3.7339012887662189</v>
      </c>
      <c r="G194" s="46">
        <f>IF(OR($A194="",$B194="",$C194=""),"",C194*'MPTO_working_3-way'!$I193)</f>
        <v>5.3326711776025828</v>
      </c>
      <c r="H194" s="44">
        <f>IF(OR($A194="",$B194="",$C194=""),"",'MPTO_working_3-way'!E193)</f>
        <v>1.8138628304774409</v>
      </c>
      <c r="I194" s="45">
        <f>IF(OR($A194="",$B194="",$C194=""),"",'MPTO_working_3-way'!F193)</f>
        <v>3.7628650599263276</v>
      </c>
      <c r="J194" s="46">
        <f>IF(OR($A194="",$B194="",$C194=""),"",'MPTO_working_3-way'!G193)</f>
        <v>5.4664090667132257</v>
      </c>
      <c r="K194" s="44">
        <f>IF(OR($A194="",$B194="",$C194=""),"",'OddsRatio_working_3-way'!H193)</f>
        <v>1.8221403601419819</v>
      </c>
      <c r="L194" s="45">
        <f>IF(OR($A194="",$B194="",$C194=""),"",'OddsRatio_working_3-way'!I193)</f>
        <v>3.761548389194862</v>
      </c>
      <c r="M194" s="46">
        <f>IF(OR($A194="",$B194="",$C194=""),"",'OddsRatio_working_3-way'!J193)</f>
        <v>5.395288848451365</v>
      </c>
      <c r="N194" s="47">
        <f t="shared" si="42"/>
        <v>54.466031849506422</v>
      </c>
      <c r="O194" s="48">
        <f t="shared" si="43"/>
        <v>26.78163997019929</v>
      </c>
      <c r="P194" s="48">
        <f t="shared" si="44"/>
        <v>18.752328180294281</v>
      </c>
      <c r="Q194" t="s">
        <v>371</v>
      </c>
      <c r="R194" t="s">
        <v>368</v>
      </c>
      <c r="S194" s="38">
        <v>44204</v>
      </c>
      <c r="T194" s="50">
        <v>100</v>
      </c>
      <c r="U194" s="50">
        <f t="shared" si="45"/>
        <v>43.820224719101127</v>
      </c>
      <c r="V194" s="50">
        <f t="shared" si="46"/>
        <v>72.375690607734811</v>
      </c>
      <c r="W194" s="50">
        <f t="shared" si="47"/>
        <v>80.657640232108321</v>
      </c>
      <c r="X194" s="50">
        <f t="shared" si="48"/>
        <v>46.966669160156883</v>
      </c>
      <c r="Y194" s="50">
        <f t="shared" si="49"/>
        <v>75.52213504879056</v>
      </c>
      <c r="Z194" s="50">
        <f t="shared" si="50"/>
        <v>83.80408467316407</v>
      </c>
      <c r="AA194" s="50">
        <f t="shared" si="51"/>
        <v>-3.1464444410557562</v>
      </c>
      <c r="AB194" s="50">
        <f t="shared" si="52"/>
        <v>-3.1464444410557491</v>
      </c>
      <c r="AC194" s="50">
        <f t="shared" si="53"/>
        <v>-3.1464444410557491</v>
      </c>
      <c r="AF194">
        <v>2.37</v>
      </c>
      <c r="AG194">
        <v>1.63</v>
      </c>
      <c r="AH194" s="66"/>
      <c r="AJ194" t="s">
        <v>449</v>
      </c>
    </row>
    <row r="195" spans="1:36" ht="15" x14ac:dyDescent="0.25">
      <c r="A195">
        <v>3.54</v>
      </c>
      <c r="B195">
        <v>3.54</v>
      </c>
      <c r="C195">
        <v>2.16</v>
      </c>
      <c r="D195" s="43">
        <f t="shared" si="17"/>
        <v>2.79347143753923E-2</v>
      </c>
      <c r="E195" s="44">
        <f>IF(OR($A195="",$B195="",$C195=""),"",A195*'MPTO_working_3-way'!$I194)</f>
        <v>3.6388888888888888</v>
      </c>
      <c r="F195" s="45">
        <f>IF(OR($A195="",$B195="",$C195=""),"",B195*'MPTO_working_3-way'!$I194)</f>
        <v>3.6388888888888888</v>
      </c>
      <c r="G195" s="46">
        <f>IF(OR($A195="",$B195="",$C195=""),"",C195*'MPTO_working_3-way'!$I194)</f>
        <v>2.2203389830508473</v>
      </c>
      <c r="H195" s="44">
        <f>IF(OR($A195="",$B195="",$C195=""),"",'MPTO_working_3-way'!E194)</f>
        <v>3.6606664113366527</v>
      </c>
      <c r="I195" s="45">
        <f>IF(OR($A195="",$B195="",$C195=""),"",'MPTO_working_3-way'!F194)</f>
        <v>3.6606664113366527</v>
      </c>
      <c r="J195" s="46">
        <f>IF(OR($A195="",$B195="",$C195=""),"",'MPTO_working_3-way'!G194)</f>
        <v>2.2043357933579335</v>
      </c>
      <c r="K195" s="44">
        <f>IF(OR($A195="",$B195="",$C195=""),"",'OddsRatio_working_3-way'!H194)</f>
        <v>3.6515832181971462</v>
      </c>
      <c r="L195" s="45">
        <f>IF(OR($A195="",$B195="",$C195=""),"",'OddsRatio_working_3-way'!I194)</f>
        <v>3.6515832181971462</v>
      </c>
      <c r="M195" s="46">
        <f>IF(OR($A195="",$B195="",$C195=""),"",'OddsRatio_working_3-way'!J194)</f>
        <v>2.2109592650034209</v>
      </c>
      <c r="N195" s="47">
        <f t="shared" si="42"/>
        <v>27.480916030534353</v>
      </c>
      <c r="O195" s="48">
        <f t="shared" si="43"/>
        <v>27.480916030534353</v>
      </c>
      <c r="P195" s="48">
        <f t="shared" si="44"/>
        <v>45.038167938931302</v>
      </c>
      <c r="Q195" t="s">
        <v>454</v>
      </c>
      <c r="R195" t="s">
        <v>369</v>
      </c>
      <c r="S195" s="38">
        <v>44204</v>
      </c>
      <c r="T195" s="50">
        <v>100</v>
      </c>
      <c r="U195" s="50">
        <f t="shared" si="45"/>
        <v>71.751412429378533</v>
      </c>
      <c r="V195" s="50">
        <f t="shared" si="46"/>
        <v>71.751412429378533</v>
      </c>
      <c r="W195" s="50">
        <f t="shared" si="47"/>
        <v>53.703703703703695</v>
      </c>
      <c r="X195" s="50">
        <f t="shared" si="48"/>
        <v>74.544883866917758</v>
      </c>
      <c r="Y195" s="50">
        <f t="shared" si="49"/>
        <v>74.544883866917758</v>
      </c>
      <c r="Z195" s="50">
        <f t="shared" si="50"/>
        <v>56.497175141242941</v>
      </c>
      <c r="AA195" s="50">
        <f t="shared" si="51"/>
        <v>-2.7934714375392247</v>
      </c>
      <c r="AB195" s="50">
        <f t="shared" si="52"/>
        <v>-2.7934714375392247</v>
      </c>
      <c r="AC195" s="50">
        <f t="shared" si="53"/>
        <v>-2.793471437539246</v>
      </c>
      <c r="AF195">
        <v>2.13</v>
      </c>
      <c r="AG195">
        <v>1.78</v>
      </c>
      <c r="AH195" s="66"/>
      <c r="AJ195" t="s">
        <v>449</v>
      </c>
    </row>
    <row r="196" spans="1:36" ht="15" x14ac:dyDescent="0.25">
      <c r="A196">
        <v>2.02</v>
      </c>
      <c r="B196">
        <v>3.27</v>
      </c>
      <c r="C196">
        <v>4.18</v>
      </c>
      <c r="D196" s="43">
        <f t="shared" si="17"/>
        <v>4.0094352264777422E-2</v>
      </c>
      <c r="E196" s="44">
        <f>IF(OR($A196="",$B196="",$C196=""),"",A196*'MPTO_working_3-way'!$I195)</f>
        <v>2.1009905915748504</v>
      </c>
      <c r="F196" s="45">
        <f>IF(OR($A196="",$B196="",$C196=""),"",B196*'MPTO_working_3-way'!$I195)</f>
        <v>3.4011085319058223</v>
      </c>
      <c r="G196" s="46">
        <f>IF(OR($A196="",$B196="",$C196=""),"",C196*'MPTO_working_3-way'!$I195)</f>
        <v>4.3475943924667693</v>
      </c>
      <c r="H196" s="44">
        <f>IF(OR($A196="",$B196="",$C196=""),"",'MPTO_working_3-way'!E195)</f>
        <v>2.0760467515140566</v>
      </c>
      <c r="I196" s="45">
        <f>IF(OR($A196="",$B196="",$C196=""),"",'MPTO_working_3-way'!F195)</f>
        <v>3.4194392186320117</v>
      </c>
      <c r="J196" s="46">
        <f>IF(OR($A196="",$B196="",$C196=""),"",'MPTO_working_3-way'!G195)</f>
        <v>4.4273320059273598</v>
      </c>
      <c r="K196" s="44">
        <f>IF(OR($A196="",$B196="",$C196=""),"",'OddsRatio_working_3-way'!H195)</f>
        <v>2.0861051460365241</v>
      </c>
      <c r="L196" s="45">
        <f>IF(OR($A196="",$B196="",$C196=""),"",'OddsRatio_working_3-way'!I195)</f>
        <v>3.4171163544146181</v>
      </c>
      <c r="M196" s="46">
        <f>IF(OR($A196="",$B196="",$C196=""),"",'OddsRatio_working_3-way'!J195)</f>
        <v>4.3860925141138694</v>
      </c>
      <c r="N196" s="47">
        <f t="shared" si="42"/>
        <v>47.596595815806339</v>
      </c>
      <c r="O196" s="48">
        <f t="shared" si="43"/>
        <v>29.402178455024096</v>
      </c>
      <c r="P196" s="48">
        <f t="shared" si="44"/>
        <v>23.001225729169569</v>
      </c>
      <c r="Q196" t="s">
        <v>326</v>
      </c>
      <c r="R196" t="s">
        <v>328</v>
      </c>
      <c r="S196" s="38">
        <v>44235</v>
      </c>
      <c r="T196" s="50">
        <v>100</v>
      </c>
      <c r="U196" s="50">
        <f t="shared" si="45"/>
        <v>50.495049504950494</v>
      </c>
      <c r="V196" s="50">
        <f t="shared" si="46"/>
        <v>69.418960244648318</v>
      </c>
      <c r="W196" s="50">
        <f t="shared" si="47"/>
        <v>76.076555023923447</v>
      </c>
      <c r="X196" s="50">
        <f t="shared" si="48"/>
        <v>54.504484731428235</v>
      </c>
      <c r="Y196" s="50">
        <f t="shared" si="49"/>
        <v>73.428395471126066</v>
      </c>
      <c r="Z196" s="50">
        <f t="shared" si="50"/>
        <v>80.085990250401181</v>
      </c>
      <c r="AA196" s="50">
        <f t="shared" si="51"/>
        <v>-4.0094352264777413</v>
      </c>
      <c r="AB196" s="50">
        <f t="shared" si="52"/>
        <v>-4.0094352264777484</v>
      </c>
      <c r="AC196" s="50">
        <f t="shared" si="53"/>
        <v>-4.0094352264777342</v>
      </c>
      <c r="AF196">
        <v>2.15</v>
      </c>
      <c r="AG196">
        <v>1.73</v>
      </c>
      <c r="AH196" s="66"/>
      <c r="AJ196" t="s">
        <v>446</v>
      </c>
    </row>
    <row r="197" spans="1:36" ht="15" x14ac:dyDescent="0.25">
      <c r="A197">
        <v>1.59</v>
      </c>
      <c r="B197">
        <v>4.2</v>
      </c>
      <c r="C197">
        <v>5.87</v>
      </c>
      <c r="D197" s="43">
        <f t="shared" ref="D197:D234" si="54">IF(OR($A197="",$B197="",$C197=""),"",(1/A197)+(1/B197)+(1/C197)-1)</f>
        <v>3.7383806982983936E-2</v>
      </c>
      <c r="E197" s="44">
        <f>IF(OR($A197="",$B197="",$C197=""),"",A197*'MPTO_working_3-way'!$I196)</f>
        <v>1.6494402531029446</v>
      </c>
      <c r="F197" s="45">
        <f>IF(OR($A197="",$B197="",$C197=""),"",B197*'MPTO_working_3-way'!$I196)</f>
        <v>4.3570119893285328</v>
      </c>
      <c r="G197" s="46">
        <f>IF(OR($A197="",$B197="",$C197=""),"",C197*'MPTO_working_3-way'!$I196)</f>
        <v>6.0894429469901157</v>
      </c>
      <c r="H197" s="44">
        <f>IF(OR($A197="",$B197="",$C197=""),"",'MPTO_working_3-way'!E196)</f>
        <v>1.6221401401666506</v>
      </c>
      <c r="I197" s="45">
        <f>IF(OR($A197="",$B197="",$C197=""),"",'MPTO_working_3-way'!F196)</f>
        <v>4.4319567837446092</v>
      </c>
      <c r="J197" s="46">
        <f>IF(OR($A197="",$B197="",$C197=""),"",'MPTO_working_3-way'!G196)</f>
        <v>6.3332633225193522</v>
      </c>
      <c r="K197" s="44">
        <f>IF(OR($A197="",$B197="",$C197=""),"",'OddsRatio_working_3-way'!H196)</f>
        <v>1.6313635365089283</v>
      </c>
      <c r="L197" s="45">
        <f>IF(OR($A197="",$B197="",$C197=""),"",'OddsRatio_working_3-way'!I196)</f>
        <v>4.4243446047941912</v>
      </c>
      <c r="M197" s="46">
        <f>IF(OR($A197="",$B197="",$C197=""),"",'OddsRatio_working_3-way'!J196)</f>
        <v>6.2114244454211587</v>
      </c>
      <c r="N197" s="47">
        <f t="shared" si="42"/>
        <v>60.626627616173991</v>
      </c>
      <c r="O197" s="48">
        <f t="shared" si="43"/>
        <v>22.951509026123013</v>
      </c>
      <c r="P197" s="48">
        <f t="shared" si="44"/>
        <v>16.421863357703007</v>
      </c>
      <c r="Q197" t="s">
        <v>370</v>
      </c>
      <c r="R197" t="s">
        <v>472</v>
      </c>
      <c r="S197" s="38">
        <v>44235</v>
      </c>
      <c r="T197" s="50">
        <v>100</v>
      </c>
      <c r="U197" s="50">
        <f t="shared" si="45"/>
        <v>37.106918238993707</v>
      </c>
      <c r="V197" s="50">
        <f t="shared" si="46"/>
        <v>76.19047619047619</v>
      </c>
      <c r="W197" s="50">
        <f t="shared" si="47"/>
        <v>82.964224872231682</v>
      </c>
      <c r="X197" s="50">
        <f t="shared" si="48"/>
        <v>40.845298937292121</v>
      </c>
      <c r="Y197" s="50">
        <f t="shared" si="49"/>
        <v>79.928856888774604</v>
      </c>
      <c r="Z197" s="50">
        <f t="shared" si="50"/>
        <v>86.702605570530096</v>
      </c>
      <c r="AA197" s="50">
        <f t="shared" si="51"/>
        <v>-3.738380698298414</v>
      </c>
      <c r="AB197" s="50">
        <f t="shared" si="52"/>
        <v>-3.738380698298414</v>
      </c>
      <c r="AC197" s="50">
        <f t="shared" si="53"/>
        <v>-3.738380698298414</v>
      </c>
      <c r="AF197">
        <v>1.83</v>
      </c>
      <c r="AG197">
        <v>2</v>
      </c>
      <c r="AH197" s="66"/>
      <c r="AJ197" t="s">
        <v>450</v>
      </c>
    </row>
    <row r="198" spans="1:36" s="50" customFormat="1" ht="15" x14ac:dyDescent="0.25">
      <c r="A198">
        <v>1.59</v>
      </c>
      <c r="B198">
        <v>4.2300000000000004</v>
      </c>
      <c r="C198">
        <v>5.85</v>
      </c>
      <c r="D198" s="43">
        <f t="shared" si="54"/>
        <v>3.6277607935576661E-2</v>
      </c>
      <c r="E198" s="44">
        <f>IF(OR($A198="",$B198="",$C198=""),"",A198*'MPTO_working_3-way'!$I197)</f>
        <v>1.647681396617567</v>
      </c>
      <c r="F198" s="45">
        <f>IF(OR($A198="",$B198="",$C198=""),"",B198*'MPTO_working_3-way'!$I197)</f>
        <v>4.3834542815674897</v>
      </c>
      <c r="G198" s="46">
        <f>IF(OR($A198="",$B198="",$C198=""),"",C198*'MPTO_working_3-way'!$I197)</f>
        <v>6.062224006423123</v>
      </c>
      <c r="H198" s="44">
        <f>IF(OR($A198="",$B198="",$C198=""),"",'MPTO_working_3-way'!E197)</f>
        <v>1.6211704587383908</v>
      </c>
      <c r="I198" s="45">
        <f>IF(OR($A198="",$B198="",$C198=""),"",'MPTO_working_3-way'!F197)</f>
        <v>4.4580348447689513</v>
      </c>
      <c r="J198" s="46">
        <f>IF(OR($A198="",$B198="",$C198=""),"",'MPTO_working_3-way'!G197)</f>
        <v>6.2953408166351057</v>
      </c>
      <c r="K198" s="44">
        <f>IF(OR($A198="",$B198="",$C198=""),"",'OddsRatio_working_3-way'!H197)</f>
        <v>1.6301275882065673</v>
      </c>
      <c r="L198" s="45">
        <f>IF(OR($A198="",$B198="",$C198=""),"",'OddsRatio_working_3-way'!I197)</f>
        <v>4.4496815422156146</v>
      </c>
      <c r="M198" s="46">
        <f>IF(OR($A198="",$B198="",$C198=""),"",'OddsRatio_working_3-way'!J197)</f>
        <v>6.1798623776302586</v>
      </c>
      <c r="N198" s="47">
        <f t="shared" si="42"/>
        <v>60.691344944043436</v>
      </c>
      <c r="O198" s="48">
        <f t="shared" si="43"/>
        <v>22.813058737831931</v>
      </c>
      <c r="P198" s="48">
        <f t="shared" si="44"/>
        <v>16.495596318124626</v>
      </c>
      <c r="Q198" t="s">
        <v>253</v>
      </c>
      <c r="R198" t="s">
        <v>383</v>
      </c>
      <c r="S198" t="s">
        <v>529</v>
      </c>
      <c r="T198" s="50">
        <v>100</v>
      </c>
      <c r="U198" s="50">
        <f t="shared" si="45"/>
        <v>37.106918238993707</v>
      </c>
      <c r="V198" s="50">
        <f t="shared" si="46"/>
        <v>76.359338061465735</v>
      </c>
      <c r="W198" s="50">
        <f t="shared" si="47"/>
        <v>82.90598290598291</v>
      </c>
      <c r="X198" s="50">
        <f t="shared" si="48"/>
        <v>40.734679032551369</v>
      </c>
      <c r="Y198" s="50">
        <f t="shared" si="49"/>
        <v>79.987098855023376</v>
      </c>
      <c r="Z198" s="50">
        <f t="shared" si="50"/>
        <v>86.533743699540565</v>
      </c>
      <c r="AA198" s="50">
        <f t="shared" si="51"/>
        <v>-3.6277607935576626</v>
      </c>
      <c r="AB198" s="50">
        <f t="shared" si="52"/>
        <v>-3.6277607935576413</v>
      </c>
      <c r="AC198" s="50">
        <f t="shared" si="53"/>
        <v>-3.6277607935576555</v>
      </c>
      <c r="AD198" s="51"/>
      <c r="AF198">
        <v>1.59</v>
      </c>
      <c r="AG198">
        <v>2.4500000000000002</v>
      </c>
      <c r="AH198" s="66"/>
      <c r="AI198" s="51"/>
      <c r="AJ198" t="s">
        <v>438</v>
      </c>
    </row>
    <row r="199" spans="1:36" ht="15" x14ac:dyDescent="0.25">
      <c r="A199">
        <v>1.33</v>
      </c>
      <c r="B199">
        <v>4.41</v>
      </c>
      <c r="C199">
        <v>8.0500000000000007</v>
      </c>
      <c r="D199" s="43">
        <f t="shared" si="54"/>
        <v>0.10286067134710475</v>
      </c>
      <c r="E199" s="44">
        <f>IF(OR($A199="",$B199="",$C199=""),"",A199*'MPTO_working_3-way'!$I198)</f>
        <v>1.4668046928916494</v>
      </c>
      <c r="F199" s="45">
        <f>IF(OR($A199="",$B199="",$C199=""),"",B199*'MPTO_working_3-way'!$I198)</f>
        <v>4.8636155606407323</v>
      </c>
      <c r="G199" s="46">
        <f>IF(OR($A199="",$B199="",$C199=""),"",C199*'MPTO_working_3-way'!$I198)</f>
        <v>8.8780284043441942</v>
      </c>
      <c r="H199" s="44">
        <f>IF(OR($A199="",$B199="",$C199=""),"",'MPTO_working_3-way'!E198)</f>
        <v>1.3935479672288416</v>
      </c>
      <c r="I199" s="45">
        <f>IF(OR($A199="",$B199="",$C199=""),"",'MPTO_working_3-way'!F198)</f>
        <v>5.1956019662643671</v>
      </c>
      <c r="J199" s="46">
        <f>IF(OR($A199="",$B199="",$C199=""),"",'MPTO_working_3-way'!G198)</f>
        <v>11.118929938265667</v>
      </c>
      <c r="K199" s="44">
        <f>IF(OR($A199="",$B199="",$C199=""),"",'OddsRatio_working_3-way'!H198)</f>
        <v>1.4124080439903088</v>
      </c>
      <c r="L199" s="45">
        <f>IF(OR($A199="",$B199="",$C199=""),"",'OddsRatio_working_3-way'!I198)</f>
        <v>5.2615497878998569</v>
      </c>
      <c r="M199" s="46">
        <f>IF(OR($A199="",$B199="",$C199=""),"",'OddsRatio_working_3-way'!J198)</f>
        <v>9.8105354852475077</v>
      </c>
      <c r="N199" s="47">
        <f t="shared" si="42"/>
        <v>68.17540227721841</v>
      </c>
      <c r="O199" s="48">
        <f t="shared" si="43"/>
        <v>20.560835607415072</v>
      </c>
      <c r="P199" s="48">
        <f t="shared" si="44"/>
        <v>11.263762115366518</v>
      </c>
      <c r="Q199" t="s">
        <v>226</v>
      </c>
      <c r="R199" t="s">
        <v>276</v>
      </c>
      <c r="S199" t="s">
        <v>529</v>
      </c>
      <c r="T199" s="50">
        <v>100</v>
      </c>
      <c r="U199" s="50">
        <f t="shared" si="45"/>
        <v>24.81203007518797</v>
      </c>
      <c r="V199" s="50">
        <f t="shared" si="46"/>
        <v>77.32426303854875</v>
      </c>
      <c r="W199" s="50">
        <f t="shared" si="47"/>
        <v>87.577639751552795</v>
      </c>
      <c r="X199" s="50">
        <f t="shared" si="48"/>
        <v>35.098097209898448</v>
      </c>
      <c r="Y199" s="50">
        <f t="shared" si="49"/>
        <v>87.610330173259229</v>
      </c>
      <c r="Z199" s="50">
        <f t="shared" si="50"/>
        <v>97.863706886263273</v>
      </c>
      <c r="AA199" s="50">
        <f t="shared" si="51"/>
        <v>-10.286067134710478</v>
      </c>
      <c r="AB199" s="50">
        <f t="shared" si="52"/>
        <v>-10.286067134710478</v>
      </c>
      <c r="AC199" s="50">
        <f t="shared" si="53"/>
        <v>-10.286067134710478</v>
      </c>
      <c r="AF199">
        <v>1.81</v>
      </c>
      <c r="AG199">
        <v>1.9</v>
      </c>
      <c r="AH199" s="66"/>
      <c r="AJ199" t="s">
        <v>231</v>
      </c>
    </row>
    <row r="200" spans="1:36" ht="15" x14ac:dyDescent="0.25">
      <c r="A200">
        <v>2.62</v>
      </c>
      <c r="B200">
        <v>3.56</v>
      </c>
      <c r="C200">
        <v>2.73</v>
      </c>
      <c r="D200" s="43">
        <f t="shared" si="54"/>
        <v>2.8878632017837802E-2</v>
      </c>
      <c r="E200" s="44">
        <f>IF(OR($A200="",$B200="",$C200=""),"",A200*'MPTO_working_3-way'!$I199)</f>
        <v>2.695662015886735</v>
      </c>
      <c r="F200" s="45">
        <f>IF(OR($A200="",$B200="",$C200=""),"",B200*'MPTO_working_3-way'!$I199)</f>
        <v>3.6628079299835026</v>
      </c>
      <c r="G200" s="46">
        <f>IF(OR($A200="",$B200="",$C200=""),"",C200*'MPTO_working_3-way'!$I199)</f>
        <v>2.8088386654086972</v>
      </c>
      <c r="H200" s="44">
        <f>IF(OR($A200="",$B200="",$C200=""),"",'MPTO_working_3-way'!E199)</f>
        <v>2.6877878147807035</v>
      </c>
      <c r="I200" s="45">
        <f>IF(OR($A200="",$B200="",$C200=""),"",'MPTO_working_3-way'!F199)</f>
        <v>3.6863279140271787</v>
      </c>
      <c r="J200" s="46">
        <f>IF(OR($A200="",$B200="",$C200=""),"",'MPTO_working_3-way'!G199)</f>
        <v>2.8036794486552572</v>
      </c>
      <c r="K200" s="44">
        <f>IF(OR($A200="",$B200="",$C200=""),"",'OddsRatio_working_3-way'!H199)</f>
        <v>2.6918380240435815</v>
      </c>
      <c r="L200" s="45">
        <f>IF(OR($A200="",$B200="",$C200=""),"",'OddsRatio_working_3-way'!I199)</f>
        <v>3.6735218157725718</v>
      </c>
      <c r="M200" s="46">
        <f>IF(OR($A200="",$B200="",$C200=""),"",'OddsRatio_working_3-way'!J199)</f>
        <v>2.8067159145650593</v>
      </c>
      <c r="N200" s="47">
        <f t="shared" si="42"/>
        <v>37.096638751689021</v>
      </c>
      <c r="O200" s="48">
        <f t="shared" si="43"/>
        <v>27.301458856580123</v>
      </c>
      <c r="P200" s="48">
        <f t="shared" si="44"/>
        <v>35.601902391730853</v>
      </c>
      <c r="Q200" t="s">
        <v>272</v>
      </c>
      <c r="R200" t="s">
        <v>394</v>
      </c>
      <c r="S200" t="s">
        <v>529</v>
      </c>
      <c r="T200" s="50">
        <v>100</v>
      </c>
      <c r="U200" s="50">
        <f t="shared" si="45"/>
        <v>61.832061068702288</v>
      </c>
      <c r="V200" s="50">
        <f t="shared" si="46"/>
        <v>71.910112359550567</v>
      </c>
      <c r="W200" s="50">
        <f t="shared" si="47"/>
        <v>63.369963369963365</v>
      </c>
      <c r="X200" s="50">
        <f t="shared" si="48"/>
        <v>64.719924270486075</v>
      </c>
      <c r="Y200" s="50">
        <f t="shared" si="49"/>
        <v>74.79797556133434</v>
      </c>
      <c r="Z200" s="50">
        <f t="shared" si="50"/>
        <v>66.257826571747145</v>
      </c>
      <c r="AA200" s="50">
        <f t="shared" si="51"/>
        <v>-2.8878632017837873</v>
      </c>
      <c r="AB200" s="50">
        <f t="shared" si="52"/>
        <v>-2.8878632017837731</v>
      </c>
      <c r="AC200" s="50">
        <f t="shared" si="53"/>
        <v>-2.8878632017837802</v>
      </c>
      <c r="AF200">
        <v>1.93</v>
      </c>
      <c r="AG200">
        <v>1.95</v>
      </c>
      <c r="AH200" s="66"/>
      <c r="AJ200" t="s">
        <v>231</v>
      </c>
    </row>
    <row r="201" spans="1:36" ht="15" x14ac:dyDescent="0.25">
      <c r="A201">
        <v>2.04</v>
      </c>
      <c r="B201">
        <v>3.7</v>
      </c>
      <c r="C201">
        <v>3.58</v>
      </c>
      <c r="D201" s="43">
        <f t="shared" si="54"/>
        <v>3.9795957640190283E-2</v>
      </c>
      <c r="E201" s="44">
        <f>IF(OR($A201="",$B201="",$C201=""),"",A201*'MPTO_working_3-way'!$I200)</f>
        <v>2.1211837535859881</v>
      </c>
      <c r="F201" s="45">
        <f>IF(OR($A201="",$B201="",$C201=""),"",B201*'MPTO_working_3-way'!$I200)</f>
        <v>3.8472450432687042</v>
      </c>
      <c r="G201" s="46">
        <f>IF(OR($A201="",$B201="",$C201=""),"",C201*'MPTO_working_3-way'!$I200)</f>
        <v>3.7224695283518812</v>
      </c>
      <c r="H201" s="44">
        <f>IF(OR($A201="",$B201="",$C201=""),"",'MPTO_working_3-way'!E200)</f>
        <v>2.0967404191746866</v>
      </c>
      <c r="I201" s="45">
        <f>IF(OR($A201="",$B201="",$C201=""),"",'MPTO_working_3-way'!F200)</f>
        <v>3.8909756247408116</v>
      </c>
      <c r="J201" s="46">
        <f>IF(OR($A201="",$B201="",$C201=""),"",'MPTO_working_3-way'!G200)</f>
        <v>3.7584901041512118</v>
      </c>
      <c r="K201" s="44">
        <f>IF(OR($A201="",$B201="",$C201=""),"",'OddsRatio_working_3-way'!H200)</f>
        <v>2.106443261799229</v>
      </c>
      <c r="L201" s="45">
        <f>IF(OR($A201="",$B201="",$C201=""),"",'OddsRatio_working_3-way'!I200)</f>
        <v>3.8724969296710756</v>
      </c>
      <c r="M201" s="46">
        <f>IF(OR($A201="",$B201="",$C201=""),"",'OddsRatio_working_3-way'!J200)</f>
        <v>3.744830399463472</v>
      </c>
      <c r="N201" s="47">
        <f t="shared" si="42"/>
        <v>47.143487607306071</v>
      </c>
      <c r="O201" s="48">
        <f t="shared" si="43"/>
        <v>25.992625599703885</v>
      </c>
      <c r="P201" s="48">
        <f t="shared" si="44"/>
        <v>26.863886792990048</v>
      </c>
      <c r="Q201" t="s">
        <v>259</v>
      </c>
      <c r="R201" t="s">
        <v>386</v>
      </c>
      <c r="S201" t="s">
        <v>530</v>
      </c>
      <c r="T201" s="50">
        <v>100</v>
      </c>
      <c r="U201" s="50">
        <f t="shared" si="45"/>
        <v>50.980392156862742</v>
      </c>
      <c r="V201" s="50">
        <f t="shared" si="46"/>
        <v>72.972972972972968</v>
      </c>
      <c r="W201" s="50">
        <f t="shared" si="47"/>
        <v>72.067039106145245</v>
      </c>
      <c r="X201" s="50">
        <f t="shared" si="48"/>
        <v>54.959987920881773</v>
      </c>
      <c r="Y201" s="50">
        <f t="shared" si="49"/>
        <v>76.952568736992006</v>
      </c>
      <c r="Z201" s="50">
        <f t="shared" si="50"/>
        <v>76.046634870164269</v>
      </c>
      <c r="AA201" s="50">
        <f t="shared" si="51"/>
        <v>-3.9795957640190309</v>
      </c>
      <c r="AB201" s="50">
        <f t="shared" si="52"/>
        <v>-3.979595764019038</v>
      </c>
      <c r="AC201" s="50">
        <f t="shared" si="53"/>
        <v>-3.9795957640190238</v>
      </c>
      <c r="AF201">
        <v>1.84</v>
      </c>
      <c r="AG201">
        <v>2.02</v>
      </c>
      <c r="AH201" s="66"/>
      <c r="AJ201" t="s">
        <v>438</v>
      </c>
    </row>
    <row r="202" spans="1:36" ht="15" x14ac:dyDescent="0.25">
      <c r="A202">
        <v>2.38</v>
      </c>
      <c r="B202">
        <v>3.78</v>
      </c>
      <c r="C202">
        <v>2.82</v>
      </c>
      <c r="D202" s="43">
        <f t="shared" si="54"/>
        <v>3.9328260855169495E-2</v>
      </c>
      <c r="E202" s="44">
        <f>IF(OR($A202="",$B202="",$C202=""),"",A202*'MPTO_working_3-way'!$I201)</f>
        <v>2.4736012608353031</v>
      </c>
      <c r="F202" s="45">
        <f>IF(OR($A202="",$B202="",$C202=""),"",B202*'MPTO_working_3-way'!$I201)</f>
        <v>3.9286608260325404</v>
      </c>
      <c r="G202" s="46">
        <f>IF(OR($A202="",$B202="",$C202=""),"",C202*'MPTO_working_3-way'!$I201)</f>
        <v>2.9309056956115778</v>
      </c>
      <c r="H202" s="44">
        <f>IF(OR($A202="",$B202="",$C202=""),"",'MPTO_working_3-way'!E201)</f>
        <v>2.4566484645709852</v>
      </c>
      <c r="I202" s="45">
        <f>IF(OR($A202="",$B202="",$C202=""),"",'MPTO_working_3-way'!F201)</f>
        <v>3.9770785964481039</v>
      </c>
      <c r="J202" s="46">
        <f>IF(OR($A202="",$B202="",$C202=""),"",'MPTO_working_3-way'!G201)</f>
        <v>2.9282533239394737</v>
      </c>
      <c r="K202" s="44">
        <f>IF(OR($A202="",$B202="",$C202=""),"",'OddsRatio_working_3-way'!H201)</f>
        <v>2.4645917189984368</v>
      </c>
      <c r="L202" s="45">
        <f>IF(OR($A202="",$B202="",$C202=""),"",'OddsRatio_working_3-way'!I201)</f>
        <v>3.9504094049388794</v>
      </c>
      <c r="M202" s="46">
        <f>IF(OR($A202="",$B202="",$C202=""),"",'OddsRatio_working_3-way'!J201)</f>
        <v>2.9315629917225752</v>
      </c>
      <c r="N202" s="47">
        <f t="shared" si="42"/>
        <v>40.426887543803765</v>
      </c>
      <c r="O202" s="48">
        <f t="shared" si="43"/>
        <v>25.453966231283847</v>
      </c>
      <c r="P202" s="48">
        <f t="shared" si="44"/>
        <v>34.119146224912392</v>
      </c>
      <c r="Q202" t="s">
        <v>387</v>
      </c>
      <c r="R202" t="s">
        <v>256</v>
      </c>
      <c r="S202" t="s">
        <v>530</v>
      </c>
      <c r="T202" s="50">
        <v>100</v>
      </c>
      <c r="U202" s="50">
        <f t="shared" si="45"/>
        <v>57.983193277310924</v>
      </c>
      <c r="V202" s="50">
        <f t="shared" si="46"/>
        <v>73.544973544973558</v>
      </c>
      <c r="W202" s="50">
        <f t="shared" si="47"/>
        <v>64.539007092198588</v>
      </c>
      <c r="X202" s="50">
        <f t="shared" si="48"/>
        <v>61.916019362827882</v>
      </c>
      <c r="Y202" s="50">
        <f t="shared" si="49"/>
        <v>77.477799630490495</v>
      </c>
      <c r="Z202" s="50">
        <f t="shared" si="50"/>
        <v>68.471833177715538</v>
      </c>
      <c r="AA202" s="50">
        <f t="shared" si="51"/>
        <v>-3.9328260855169574</v>
      </c>
      <c r="AB202" s="50">
        <f t="shared" si="52"/>
        <v>-3.9328260855169361</v>
      </c>
      <c r="AC202" s="50">
        <f t="shared" si="53"/>
        <v>-3.9328260855169503</v>
      </c>
      <c r="AF202">
        <v>1.71</v>
      </c>
      <c r="AG202">
        <v>2.1800000000000002</v>
      </c>
      <c r="AH202" s="66"/>
      <c r="AJ202" t="s">
        <v>438</v>
      </c>
    </row>
    <row r="203" spans="1:36" ht="15" x14ac:dyDescent="0.25">
      <c r="A203">
        <v>3.57</v>
      </c>
      <c r="B203">
        <v>4.0199999999999996</v>
      </c>
      <c r="C203">
        <v>1.95</v>
      </c>
      <c r="D203" s="43">
        <f t="shared" si="54"/>
        <v>4.1688776543912898E-2</v>
      </c>
      <c r="E203" s="44">
        <f>IF(OR($A203="",$B203="",$C203=""),"",A203*'MPTO_working_3-way'!$I202)</f>
        <v>3.7188289322617689</v>
      </c>
      <c r="F203" s="45">
        <f>IF(OR($A203="",$B203="",$C203=""),"",B203*'MPTO_working_3-way'!$I202)</f>
        <v>4.187588881706529</v>
      </c>
      <c r="G203" s="46">
        <f>IF(OR($A203="",$B203="",$C203=""),"",C203*'MPTO_working_3-way'!$I202)</f>
        <v>2.0312931142606301</v>
      </c>
      <c r="H203" s="44">
        <f>IF(OR($A203="",$B203="",$C203=""),"",'MPTO_working_3-way'!E202)</f>
        <v>3.7563512485050565</v>
      </c>
      <c r="I203" s="45">
        <f>IF(OR($A203="",$B203="",$C203=""),"",'MPTO_working_3-way'!F202)</f>
        <v>4.2578564679784758</v>
      </c>
      <c r="J203" s="46">
        <f>IF(OR($A203="",$B203="",$C203=""),"",'MPTO_working_3-way'!G202)</f>
        <v>2.0043122619070646</v>
      </c>
      <c r="K203" s="44">
        <f>IF(OR($A203="",$B203="",$C203=""),"",'OddsRatio_working_3-way'!H202)</f>
        <v>3.7451214892331537</v>
      </c>
      <c r="L203" s="45">
        <f>IF(OR($A203="",$B203="",$C203=""),"",'OddsRatio_working_3-way'!I202)</f>
        <v>4.2257847850132766</v>
      </c>
      <c r="M203" s="46">
        <f>IF(OR($A203="",$B203="",$C203=""),"",'OddsRatio_working_3-way'!J202)</f>
        <v>2.0147336244247063</v>
      </c>
      <c r="N203" s="47">
        <f t="shared" si="42"/>
        <v>26.890185545367533</v>
      </c>
      <c r="O203" s="48">
        <f t="shared" si="43"/>
        <v>23.880090148498038</v>
      </c>
      <c r="P203" s="48">
        <f t="shared" si="44"/>
        <v>49.229724306134408</v>
      </c>
      <c r="Q203" t="s">
        <v>500</v>
      </c>
      <c r="R203" t="s">
        <v>252</v>
      </c>
      <c r="S203" t="s">
        <v>530</v>
      </c>
      <c r="T203" s="50">
        <v>100</v>
      </c>
      <c r="U203" s="50">
        <f t="shared" si="45"/>
        <v>71.988795518207283</v>
      </c>
      <c r="V203" s="50">
        <f t="shared" si="46"/>
        <v>75.124378109452735</v>
      </c>
      <c r="W203" s="50">
        <f t="shared" si="47"/>
        <v>48.717948717948723</v>
      </c>
      <c r="X203" s="50">
        <f t="shared" si="48"/>
        <v>76.157673172598564</v>
      </c>
      <c r="Y203" s="50">
        <f t="shared" si="49"/>
        <v>79.293255763844002</v>
      </c>
      <c r="Z203" s="50">
        <f t="shared" si="50"/>
        <v>52.886826372339989</v>
      </c>
      <c r="AA203" s="50">
        <f t="shared" si="51"/>
        <v>-4.1688776543912809</v>
      </c>
      <c r="AB203" s="50">
        <f t="shared" si="52"/>
        <v>-4.1688776543912667</v>
      </c>
      <c r="AC203" s="50">
        <f t="shared" si="53"/>
        <v>-4.1688776543912667</v>
      </c>
      <c r="AF203">
        <v>1.74</v>
      </c>
      <c r="AG203">
        <v>2.14</v>
      </c>
      <c r="AH203" s="66"/>
      <c r="AJ203" t="s">
        <v>438</v>
      </c>
    </row>
    <row r="204" spans="1:36" ht="15" x14ac:dyDescent="0.25">
      <c r="A204">
        <v>3.58</v>
      </c>
      <c r="B204">
        <v>3.47</v>
      </c>
      <c r="C204">
        <v>2.12</v>
      </c>
      <c r="D204" s="43">
        <f t="shared" si="54"/>
        <v>3.9212160186440359E-2</v>
      </c>
      <c r="E204" s="44">
        <f>IF(OR($A204="",$B204="",$C204=""),"",A204*'MPTO_working_3-way'!$I203)</f>
        <v>3.7203795334674568</v>
      </c>
      <c r="F204" s="45">
        <f>IF(OR($A204="",$B204="",$C204=""),"",B204*'MPTO_working_3-way'!$I203)</f>
        <v>3.6060661958469482</v>
      </c>
      <c r="G204" s="46">
        <f>IF(OR($A204="",$B204="",$C204=""),"",C204*'MPTO_working_3-way'!$I203)</f>
        <v>2.2031297795952538</v>
      </c>
      <c r="H204" s="44">
        <f>IF(OR($A204="",$B204="",$C204=""),"",'MPTO_working_3-way'!E203)</f>
        <v>3.7557431574207736</v>
      </c>
      <c r="I204" s="45">
        <f>IF(OR($A204="",$B204="",$C204=""),"",'MPTO_working_3-way'!F203)</f>
        <v>3.6348605491175232</v>
      </c>
      <c r="J204" s="46">
        <f>IF(OR($A204="",$B204="",$C204=""),"",'MPTO_working_3-way'!G203)</f>
        <v>2.1804192574318524</v>
      </c>
      <c r="K204" s="44">
        <f>IF(OR($A204="",$B204="",$C204=""),"",'OddsRatio_working_3-way'!H203)</f>
        <v>3.7404878598480966</v>
      </c>
      <c r="L204" s="45">
        <f>IF(OR($A204="",$B204="",$C204=""),"",'OddsRatio_working_3-way'!I203)</f>
        <v>3.6236453541956579</v>
      </c>
      <c r="M204" s="46">
        <f>IF(OR($A204="",$B204="",$C204=""),"",'OddsRatio_working_3-way'!J203)</f>
        <v>2.189669148461189</v>
      </c>
      <c r="N204" s="47">
        <f t="shared" si="42"/>
        <v>26.878978098989354</v>
      </c>
      <c r="O204" s="48">
        <f t="shared" si="43"/>
        <v>27.731049450830515</v>
      </c>
      <c r="P204" s="48">
        <f t="shared" si="44"/>
        <v>45.389972450180132</v>
      </c>
      <c r="Q204" t="s">
        <v>254</v>
      </c>
      <c r="R204" t="s">
        <v>384</v>
      </c>
      <c r="S204" t="s">
        <v>530</v>
      </c>
      <c r="T204" s="50">
        <v>100</v>
      </c>
      <c r="U204" s="50">
        <f t="shared" si="45"/>
        <v>72.067039106145245</v>
      </c>
      <c r="V204" s="50">
        <f t="shared" si="46"/>
        <v>71.181556195965413</v>
      </c>
      <c r="W204" s="50">
        <f t="shared" si="47"/>
        <v>52.830188679245275</v>
      </c>
      <c r="X204" s="50">
        <f t="shared" si="48"/>
        <v>75.988255124789291</v>
      </c>
      <c r="Y204" s="50">
        <f t="shared" si="49"/>
        <v>75.102772214609459</v>
      </c>
      <c r="Z204" s="50">
        <f t="shared" si="50"/>
        <v>56.751404697889328</v>
      </c>
      <c r="AA204" s="50">
        <f t="shared" si="51"/>
        <v>-3.9212160186440457</v>
      </c>
      <c r="AB204" s="50">
        <f t="shared" si="52"/>
        <v>-3.9212160186440457</v>
      </c>
      <c r="AC204" s="50">
        <f t="shared" si="53"/>
        <v>-3.9212160186440528</v>
      </c>
      <c r="AF204">
        <v>1.83</v>
      </c>
      <c r="AG204">
        <v>2.0299999999999998</v>
      </c>
      <c r="AH204" s="66"/>
      <c r="AJ204" t="s">
        <v>438</v>
      </c>
    </row>
    <row r="205" spans="1:36" ht="15" x14ac:dyDescent="0.25">
      <c r="A205">
        <v>1.85</v>
      </c>
      <c r="B205">
        <v>3.91</v>
      </c>
      <c r="C205">
        <v>4.3099999999999996</v>
      </c>
      <c r="D205" s="43">
        <f t="shared" si="54"/>
        <v>2.8313577728784178E-2</v>
      </c>
      <c r="E205" s="44">
        <f>IF(OR($A205="",$B205="",$C205=""),"",A205*'MPTO_working_3-way'!$I204)</f>
        <v>1.9023801187982508</v>
      </c>
      <c r="F205" s="45">
        <f>IF(OR($A205="",$B205="",$C205=""),"",B205*'MPTO_working_3-way'!$I204)</f>
        <v>4.0207060889195461</v>
      </c>
      <c r="G205" s="46">
        <f>IF(OR($A205="",$B205="",$C205=""),"",C205*'MPTO_working_3-way'!$I204)</f>
        <v>4.4320315200110594</v>
      </c>
      <c r="H205" s="44">
        <f>IF(OR($A205="",$B205="",$C205=""),"",'MPTO_working_3-way'!E204)</f>
        <v>1.8828750733412942</v>
      </c>
      <c r="I205" s="45">
        <f>IF(OR($A205="",$B205="",$C205=""),"",'MPTO_working_3-way'!F204)</f>
        <v>4.0598154293045097</v>
      </c>
      <c r="J205" s="46">
        <f>IF(OR($A205="",$B205="",$C205=""),"",'MPTO_working_3-way'!G204)</f>
        <v>4.4927524710241746</v>
      </c>
      <c r="K205" s="44">
        <f>IF(OR($A205="",$B205="",$C205=""),"",'OddsRatio_working_3-way'!H204)</f>
        <v>1.8901849734671667</v>
      </c>
      <c r="L205" s="45">
        <f>IF(OR($A205="",$B205="",$C205=""),"",'OddsRatio_working_3-way'!I204)</f>
        <v>4.0475744385758281</v>
      </c>
      <c r="M205" s="46">
        <f>IF(OR($A205="",$B205="",$C205=""),"",'OddsRatio_working_3-way'!J204)</f>
        <v>4.4664850143250838</v>
      </c>
      <c r="N205" s="47">
        <f t="shared" si="42"/>
        <v>52.565730167097634</v>
      </c>
      <c r="O205" s="48">
        <f t="shared" si="43"/>
        <v>24.871253403869726</v>
      </c>
      <c r="P205" s="48">
        <f t="shared" si="44"/>
        <v>22.563016429032633</v>
      </c>
      <c r="Q205" t="s">
        <v>232</v>
      </c>
      <c r="R205" t="s">
        <v>503</v>
      </c>
      <c r="S205" t="s">
        <v>530</v>
      </c>
      <c r="T205" s="50">
        <v>100</v>
      </c>
      <c r="U205" s="50">
        <f t="shared" si="45"/>
        <v>45.945945945945937</v>
      </c>
      <c r="V205" s="50">
        <f t="shared" si="46"/>
        <v>74.424552429667528</v>
      </c>
      <c r="W205" s="50">
        <f t="shared" si="47"/>
        <v>76.798143851508115</v>
      </c>
      <c r="X205" s="50">
        <f t="shared" si="48"/>
        <v>48.777303718824363</v>
      </c>
      <c r="Y205" s="50">
        <f t="shared" si="49"/>
        <v>77.255910202545934</v>
      </c>
      <c r="Z205" s="50">
        <f t="shared" si="50"/>
        <v>79.629501624386535</v>
      </c>
      <c r="AA205" s="50">
        <f t="shared" si="51"/>
        <v>-2.8313577728784267</v>
      </c>
      <c r="AB205" s="50">
        <f t="shared" si="52"/>
        <v>-2.8313577728784054</v>
      </c>
      <c r="AC205" s="50">
        <f t="shared" si="53"/>
        <v>-2.8313577728784196</v>
      </c>
      <c r="AF205">
        <v>1.78</v>
      </c>
      <c r="AG205">
        <v>2.12</v>
      </c>
      <c r="AH205" s="66"/>
      <c r="AJ205" t="s">
        <v>231</v>
      </c>
    </row>
    <row r="206" spans="1:36" ht="15" x14ac:dyDescent="0.25">
      <c r="A206">
        <v>3.27</v>
      </c>
      <c r="B206">
        <v>3.27</v>
      </c>
      <c r="C206">
        <v>2.4</v>
      </c>
      <c r="D206" s="43">
        <f t="shared" si="54"/>
        <v>2.828746177370034E-2</v>
      </c>
      <c r="E206" s="44">
        <f>IF(OR($A206="",$B206="",$C206=""),"",A206*'MPTO_working_3-way'!$I205)</f>
        <v>3.3625000000000003</v>
      </c>
      <c r="F206" s="45">
        <f>IF(OR($A206="",$B206="",$C206=""),"",B206*'MPTO_working_3-way'!$I205)</f>
        <v>3.3625000000000003</v>
      </c>
      <c r="G206" s="46">
        <f>IF(OR($A206="",$B206="",$C206=""),"",C206*'MPTO_working_3-way'!$I205)</f>
        <v>2.4678899082568808</v>
      </c>
      <c r="H206" s="44">
        <f>IF(OR($A206="",$B206="",$C206=""),"",'MPTO_working_3-way'!E205)</f>
        <v>3.3740326741186593</v>
      </c>
      <c r="I206" s="45">
        <f>IF(OR($A206="",$B206="",$C206=""),"",'MPTO_working_3-way'!F205)</f>
        <v>3.3740326741186593</v>
      </c>
      <c r="J206" s="46">
        <f>IF(OR($A206="",$B206="",$C206=""),"",'MPTO_working_3-way'!G205)</f>
        <v>2.4555694618272841</v>
      </c>
      <c r="K206" s="44">
        <f>IF(OR($A206="",$B206="",$C206=""),"",'OddsRatio_working_3-way'!H205)</f>
        <v>3.3689187095369197</v>
      </c>
      <c r="L206" s="45">
        <f>IF(OR($A206="",$B206="",$C206=""),"",'OddsRatio_working_3-way'!I205)</f>
        <v>3.3689187095369197</v>
      </c>
      <c r="M206" s="46">
        <f>IF(OR($A206="",$B206="",$C206=""),"",'OddsRatio_working_3-way'!J205)</f>
        <v>2.4610071336351043</v>
      </c>
      <c r="N206" s="47">
        <f t="shared" si="42"/>
        <v>29.739776951672859</v>
      </c>
      <c r="O206" s="48">
        <f t="shared" si="43"/>
        <v>29.739776951672859</v>
      </c>
      <c r="P206" s="48">
        <f t="shared" si="44"/>
        <v>40.520446096654275</v>
      </c>
      <c r="Q206" t="s">
        <v>502</v>
      </c>
      <c r="R206" t="s">
        <v>229</v>
      </c>
      <c r="S206" t="s">
        <v>530</v>
      </c>
      <c r="T206" s="50">
        <v>100</v>
      </c>
      <c r="U206" s="50">
        <f t="shared" si="45"/>
        <v>69.418960244648318</v>
      </c>
      <c r="V206" s="50">
        <f t="shared" si="46"/>
        <v>69.418960244648318</v>
      </c>
      <c r="W206" s="50">
        <f t="shared" si="47"/>
        <v>58.333333333333336</v>
      </c>
      <c r="X206" s="50">
        <f t="shared" si="48"/>
        <v>72.247706422018339</v>
      </c>
      <c r="Y206" s="50">
        <f t="shared" si="49"/>
        <v>72.247706422018339</v>
      </c>
      <c r="Z206" s="50">
        <f t="shared" si="50"/>
        <v>61.162079510703357</v>
      </c>
      <c r="AA206" s="50">
        <f t="shared" si="51"/>
        <v>-2.8287461773700215</v>
      </c>
      <c r="AB206" s="50">
        <f t="shared" si="52"/>
        <v>-2.8287461773700215</v>
      </c>
      <c r="AC206" s="50">
        <f t="shared" si="53"/>
        <v>-2.8287461773700215</v>
      </c>
      <c r="AF206">
        <v>1.88</v>
      </c>
      <c r="AG206">
        <v>2</v>
      </c>
      <c r="AH206" s="66"/>
      <c r="AJ206" t="s">
        <v>231</v>
      </c>
    </row>
    <row r="207" spans="1:36" ht="15" x14ac:dyDescent="0.25">
      <c r="A207">
        <v>2.29</v>
      </c>
      <c r="B207">
        <v>3.41</v>
      </c>
      <c r="C207">
        <v>3.35</v>
      </c>
      <c r="D207" s="43">
        <f t="shared" si="54"/>
        <v>2.8443817358799972E-2</v>
      </c>
      <c r="E207" s="44">
        <f>IF(OR($A207="",$B207="",$C207=""),"",A207*'MPTO_working_3-way'!$I206)</f>
        <v>2.3551363417516518</v>
      </c>
      <c r="F207" s="45">
        <f>IF(OR($A207="",$B207="",$C207=""),"",B207*'MPTO_working_3-way'!$I206)</f>
        <v>3.5069934171935082</v>
      </c>
      <c r="G207" s="46">
        <f>IF(OR($A207="",$B207="",$C207=""),"",C207*'MPTO_working_3-way'!$I206)</f>
        <v>3.44528678815198</v>
      </c>
      <c r="H207" s="44">
        <f>IF(OR($A207="",$B207="",$C207=""),"",'MPTO_working_3-way'!E206)</f>
        <v>2.3408242426158594</v>
      </c>
      <c r="I207" s="45">
        <f>IF(OR($A207="",$B207="",$C207=""),"",'MPTO_working_3-way'!F206)</f>
        <v>3.5239327601214434</v>
      </c>
      <c r="J207" s="46">
        <f>IF(OR($A207="",$B207="",$C207=""),"",'MPTO_working_3-way'!G206)</f>
        <v>3.4598940642425924</v>
      </c>
      <c r="K207" s="44">
        <f>IF(OR($A207="",$B207="",$C207=""),"",'OddsRatio_working_3-way'!H206)</f>
        <v>2.3469659881625029</v>
      </c>
      <c r="L207" s="45">
        <f>IF(OR($A207="",$B207="",$C207=""),"",'OddsRatio_working_3-way'!I206)</f>
        <v>3.5164248305981634</v>
      </c>
      <c r="M207" s="46">
        <f>IF(OR($A207="",$B207="",$C207=""),"",'OddsRatio_working_3-way'!J206)</f>
        <v>3.453775249753396</v>
      </c>
      <c r="N207" s="47">
        <f t="shared" si="42"/>
        <v>42.460386784072206</v>
      </c>
      <c r="O207" s="48">
        <f t="shared" si="43"/>
        <v>28.514453294875462</v>
      </c>
      <c r="P207" s="48">
        <f t="shared" si="44"/>
        <v>29.025159921052339</v>
      </c>
      <c r="Q207" t="s">
        <v>275</v>
      </c>
      <c r="R207" t="s">
        <v>228</v>
      </c>
      <c r="S207" t="s">
        <v>530</v>
      </c>
      <c r="T207" s="50">
        <v>100</v>
      </c>
      <c r="U207" s="50">
        <f t="shared" si="45"/>
        <v>56.331877729257641</v>
      </c>
      <c r="V207" s="50">
        <f t="shared" si="46"/>
        <v>70.674486803519059</v>
      </c>
      <c r="W207" s="50">
        <f t="shared" si="47"/>
        <v>70.149253731343279</v>
      </c>
      <c r="X207" s="50">
        <f t="shared" si="48"/>
        <v>59.176259465137647</v>
      </c>
      <c r="Y207" s="50">
        <f t="shared" si="49"/>
        <v>73.51886853939908</v>
      </c>
      <c r="Z207" s="50">
        <f t="shared" si="50"/>
        <v>72.993635467223299</v>
      </c>
      <c r="AA207" s="50">
        <f t="shared" si="51"/>
        <v>-2.8443817358800061</v>
      </c>
      <c r="AB207" s="50">
        <f t="shared" si="52"/>
        <v>-2.8443817358800203</v>
      </c>
      <c r="AC207" s="50">
        <f t="shared" si="53"/>
        <v>-2.8443817358800203</v>
      </c>
      <c r="AF207">
        <v>1.97</v>
      </c>
      <c r="AG207">
        <v>1.92</v>
      </c>
      <c r="AH207" s="66"/>
      <c r="AJ207" t="s">
        <v>231</v>
      </c>
    </row>
    <row r="208" spans="1:36" ht="15" x14ac:dyDescent="0.25">
      <c r="A208">
        <v>2.37</v>
      </c>
      <c r="B208">
        <v>3.49</v>
      </c>
      <c r="C208">
        <v>3.14</v>
      </c>
      <c r="D208" s="43">
        <f t="shared" si="54"/>
        <v>2.6945217139058286E-2</v>
      </c>
      <c r="E208" s="44">
        <f>IF(OR($A208="",$B208="",$C208=""),"",A208*'MPTO_working_3-way'!$I207)</f>
        <v>2.4338601646195683</v>
      </c>
      <c r="F208" s="45">
        <f>IF(OR($A208="",$B208="",$C208=""),"",B208*'MPTO_working_3-way'!$I207)</f>
        <v>3.5840388078153138</v>
      </c>
      <c r="G208" s="46">
        <f>IF(OR($A208="",$B208="",$C208=""),"",C208*'MPTO_working_3-way'!$I207)</f>
        <v>3.2246079818166433</v>
      </c>
      <c r="H208" s="44">
        <f>IF(OR($A208="",$B208="",$C208=""),"",'MPTO_working_3-way'!E207)</f>
        <v>2.4215467922626264</v>
      </c>
      <c r="I208" s="45">
        <f>IF(OR($A208="",$B208="",$C208=""),"",'MPTO_working_3-way'!F207)</f>
        <v>3.6029386862281907</v>
      </c>
      <c r="J208" s="46">
        <f>IF(OR($A208="",$B208="",$C208=""),"",'MPTO_working_3-way'!G207)</f>
        <v>3.231126360107758</v>
      </c>
      <c r="K208" s="44">
        <f>IF(OR($A208="",$B208="",$C208=""),"",'OddsRatio_working_3-way'!H207)</f>
        <v>2.4269865639588013</v>
      </c>
      <c r="L208" s="45">
        <f>IF(OR($A208="",$B208="",$C208=""),"",'OddsRatio_working_3-way'!I207)</f>
        <v>3.5935741198959232</v>
      </c>
      <c r="M208" s="46">
        <f>IF(OR($A208="",$B208="",$C208=""),"",'OddsRatio_working_3-way'!J207)</f>
        <v>3.2290155086655719</v>
      </c>
      <c r="N208" s="47">
        <f t="shared" si="42"/>
        <v>41.086994829725889</v>
      </c>
      <c r="O208" s="48">
        <f t="shared" si="43"/>
        <v>27.901483594971449</v>
      </c>
      <c r="P208" s="48">
        <f t="shared" si="44"/>
        <v>31.011521575302659</v>
      </c>
      <c r="Q208" t="s">
        <v>244</v>
      </c>
      <c r="R208" t="s">
        <v>267</v>
      </c>
      <c r="S208" t="s">
        <v>530</v>
      </c>
      <c r="T208" s="50">
        <v>100</v>
      </c>
      <c r="U208" s="50">
        <f t="shared" si="45"/>
        <v>57.805907172995774</v>
      </c>
      <c r="V208" s="50">
        <f t="shared" si="46"/>
        <v>71.346704871060169</v>
      </c>
      <c r="W208" s="50">
        <f t="shared" si="47"/>
        <v>68.152866242038215</v>
      </c>
      <c r="X208" s="50">
        <f t="shared" si="48"/>
        <v>60.500428886901616</v>
      </c>
      <c r="Y208" s="50">
        <f t="shared" si="49"/>
        <v>74.041226584965997</v>
      </c>
      <c r="Z208" s="50">
        <f t="shared" si="50"/>
        <v>70.847387955944043</v>
      </c>
      <c r="AA208" s="50">
        <f t="shared" si="51"/>
        <v>-2.6945217139058428</v>
      </c>
      <c r="AB208" s="50">
        <f t="shared" si="52"/>
        <v>-2.6945217139058286</v>
      </c>
      <c r="AC208" s="50">
        <f t="shared" si="53"/>
        <v>-2.6945217139058286</v>
      </c>
      <c r="AF208">
        <v>1.88</v>
      </c>
      <c r="AG208">
        <v>2.0099999999999998</v>
      </c>
      <c r="AH208" s="66"/>
      <c r="AJ208" t="s">
        <v>231</v>
      </c>
    </row>
    <row r="209" spans="1:36" ht="15" x14ac:dyDescent="0.25">
      <c r="A209">
        <v>2.0499999999999998</v>
      </c>
      <c r="B209">
        <v>3.22</v>
      </c>
      <c r="C209">
        <v>4.12</v>
      </c>
      <c r="D209" s="43">
        <f t="shared" si="54"/>
        <v>4.1082330861902383E-2</v>
      </c>
      <c r="E209" s="44">
        <f>IF(OR($A209="",$B209="",$C209=""),"",A209*'MPTO_working_3-way'!$I208)</f>
        <v>2.1342187782668995</v>
      </c>
      <c r="F209" s="45">
        <f>IF(OR($A209="",$B209="",$C209=""),"",B209*'MPTO_working_3-way'!$I208)</f>
        <v>3.352285105375326</v>
      </c>
      <c r="G209" s="46">
        <f>IF(OR($A209="",$B209="",$C209=""),"",C209*'MPTO_working_3-way'!$I208)</f>
        <v>4.2892592031510377</v>
      </c>
      <c r="H209" s="44">
        <f>IF(OR($A209="",$B209="",$C209=""),"",'MPTO_working_3-way'!E208)</f>
        <v>2.1092117454355934</v>
      </c>
      <c r="I209" s="45">
        <f>IF(OR($A209="",$B209="",$C209=""),"",'MPTO_working_3-way'!F208)</f>
        <v>3.3685357000122211</v>
      </c>
      <c r="J209" s="46">
        <f>IF(OR($A209="",$B209="",$C209=""),"",'MPTO_working_3-way'!G208)</f>
        <v>4.3663482060097225</v>
      </c>
      <c r="K209" s="44">
        <f>IF(OR($A209="",$B209="",$C209=""),"",'OddsRatio_working_3-way'!H208)</f>
        <v>2.1194078580145841</v>
      </c>
      <c r="L209" s="45">
        <f>IF(OR($A209="",$B209="",$C209=""),"",'OddsRatio_working_3-way'!I208)</f>
        <v>3.366748042659407</v>
      </c>
      <c r="M209" s="46">
        <f>IF(OR($A209="",$B209="",$C209=""),"",'OddsRatio_working_3-way'!J208)</f>
        <v>4.3262404923861935</v>
      </c>
      <c r="N209" s="47">
        <f t="shared" si="42"/>
        <v>46.855552494578546</v>
      </c>
      <c r="O209" s="48">
        <f t="shared" si="43"/>
        <v>29.830398327293789</v>
      </c>
      <c r="P209" s="48">
        <f t="shared" si="44"/>
        <v>23.314049178127672</v>
      </c>
      <c r="Q209" t="s">
        <v>398</v>
      </c>
      <c r="R209" t="s">
        <v>406</v>
      </c>
      <c r="S209" t="s">
        <v>530</v>
      </c>
      <c r="T209" s="50">
        <v>100</v>
      </c>
      <c r="U209" s="50">
        <f t="shared" si="45"/>
        <v>51.219512195121943</v>
      </c>
      <c r="V209" s="50">
        <f t="shared" si="46"/>
        <v>68.944099378881987</v>
      </c>
      <c r="W209" s="50">
        <f t="shared" si="47"/>
        <v>75.728155339805824</v>
      </c>
      <c r="X209" s="50">
        <f t="shared" si="48"/>
        <v>55.32774528131219</v>
      </c>
      <c r="Y209" s="50">
        <f t="shared" si="49"/>
        <v>73.05233246507224</v>
      </c>
      <c r="Z209" s="50">
        <f t="shared" si="50"/>
        <v>79.836388425996063</v>
      </c>
      <c r="AA209" s="50">
        <f t="shared" si="51"/>
        <v>-4.1082330861902463</v>
      </c>
      <c r="AB209" s="50">
        <f t="shared" si="52"/>
        <v>-4.1082330861902534</v>
      </c>
      <c r="AC209" s="50">
        <f t="shared" si="53"/>
        <v>-4.1082330861902392</v>
      </c>
      <c r="AF209">
        <v>2.0499999999999998</v>
      </c>
      <c r="AG209">
        <v>1.82</v>
      </c>
      <c r="AH209" s="66"/>
      <c r="AJ209" t="s">
        <v>446</v>
      </c>
    </row>
    <row r="210" spans="1:36" ht="15" x14ac:dyDescent="0.25">
      <c r="A210">
        <v>2.0099999999999998</v>
      </c>
      <c r="B210">
        <v>3.22</v>
      </c>
      <c r="C210">
        <v>4.3099999999999996</v>
      </c>
      <c r="D210" s="43">
        <f t="shared" si="54"/>
        <v>4.0090005507044335E-2</v>
      </c>
      <c r="E210" s="44">
        <f>IF(OR($A210="",$B210="",$C210=""),"",A210*'MPTO_working_3-way'!$I209)</f>
        <v>2.0905809110691589</v>
      </c>
      <c r="F210" s="45">
        <f>IF(OR($A210="",$B210="",$C210=""),"",B210*'MPTO_working_3-way'!$I209)</f>
        <v>3.3490898177326831</v>
      </c>
      <c r="G210" s="46">
        <f>IF(OR($A210="",$B210="",$C210=""),"",C210*'MPTO_working_3-way'!$I209)</f>
        <v>4.4827879237353603</v>
      </c>
      <c r="H210" s="44">
        <f>IF(OR($A210="",$B210="",$C210=""),"",'MPTO_working_3-way'!E209)</f>
        <v>2.065479404057855</v>
      </c>
      <c r="I210" s="45">
        <f>IF(OR($A210="",$B210="",$C210=""),"",'MPTO_working_3-way'!F209)</f>
        <v>3.3647865613026466</v>
      </c>
      <c r="J210" s="46">
        <f>IF(OR($A210="",$B210="",$C210=""),"",'MPTO_working_3-way'!G209)</f>
        <v>4.5734100064694605</v>
      </c>
      <c r="K210" s="44">
        <f>IF(OR($A210="",$B210="",$C210=""),"",'OddsRatio_working_3-way'!H209)</f>
        <v>2.075654426246575</v>
      </c>
      <c r="L210" s="45">
        <f>IF(OR($A210="",$B210="",$C210=""),"",'OddsRatio_working_3-way'!I209)</f>
        <v>3.3643097289776218</v>
      </c>
      <c r="M210" s="46">
        <f>IF(OR($A210="",$B210="",$C210=""),"",'OddsRatio_working_3-way'!J209)</f>
        <v>4.5251645058179841</v>
      </c>
      <c r="N210" s="47">
        <f t="shared" si="42"/>
        <v>47.833594705912766</v>
      </c>
      <c r="O210" s="48">
        <f t="shared" si="43"/>
        <v>29.85885880710703</v>
      </c>
      <c r="P210" s="48">
        <f t="shared" si="44"/>
        <v>22.3075464869802</v>
      </c>
      <c r="Q210" t="s">
        <v>327</v>
      </c>
      <c r="R210" t="s">
        <v>329</v>
      </c>
      <c r="S210" t="s">
        <v>530</v>
      </c>
      <c r="T210" s="50">
        <v>100</v>
      </c>
      <c r="U210" s="50">
        <f t="shared" si="45"/>
        <v>50.248756218905463</v>
      </c>
      <c r="V210" s="50">
        <f t="shared" si="46"/>
        <v>68.944099378881987</v>
      </c>
      <c r="W210" s="50">
        <f t="shared" si="47"/>
        <v>76.798143851508115</v>
      </c>
      <c r="X210" s="50">
        <f t="shared" si="48"/>
        <v>54.257756769609891</v>
      </c>
      <c r="Y210" s="50">
        <f t="shared" si="49"/>
        <v>72.953099929586415</v>
      </c>
      <c r="Z210" s="50">
        <f t="shared" si="50"/>
        <v>80.807144402212543</v>
      </c>
      <c r="AA210" s="50">
        <f t="shared" si="51"/>
        <v>-4.0090005507044282</v>
      </c>
      <c r="AB210" s="50">
        <f t="shared" si="52"/>
        <v>-4.0090005507044282</v>
      </c>
      <c r="AC210" s="50">
        <f t="shared" si="53"/>
        <v>-4.0090005507044282</v>
      </c>
      <c r="AF210">
        <v>2.2599999999999998</v>
      </c>
      <c r="AG210">
        <v>1.66</v>
      </c>
      <c r="AH210" s="66"/>
      <c r="AJ210" t="s">
        <v>446</v>
      </c>
    </row>
    <row r="211" spans="1:36" ht="15" x14ac:dyDescent="0.25">
      <c r="A211">
        <v>1.89</v>
      </c>
      <c r="B211">
        <v>3.41</v>
      </c>
      <c r="C211">
        <v>4.5599999999999996</v>
      </c>
      <c r="D211" s="43">
        <f t="shared" si="54"/>
        <v>4.165390667937352E-2</v>
      </c>
      <c r="E211" s="44">
        <f>IF(OR($A211="",$B211="",$C211=""),"",A211*'MPTO_working_3-way'!$I210)</f>
        <v>1.9687258836240158</v>
      </c>
      <c r="F211" s="45">
        <f>IF(OR($A211="",$B211="",$C211=""),"",B211*'MPTO_working_3-way'!$I210)</f>
        <v>3.5520398217766638</v>
      </c>
      <c r="G211" s="46">
        <f>IF(OR($A211="",$B211="",$C211=""),"",C211*'MPTO_working_3-way'!$I210)</f>
        <v>4.7499418144579426</v>
      </c>
      <c r="H211" s="44">
        <f>IF(OR($A211="",$B211="",$C211=""),"",'MPTO_working_3-way'!E210)</f>
        <v>1.9409339124374867</v>
      </c>
      <c r="I211" s="45">
        <f>IF(OR($A211="",$B211="",$C211=""),"",'MPTO_working_3-way'!F210)</f>
        <v>3.5794760465695239</v>
      </c>
      <c r="J211" s="46">
        <f>IF(OR($A211="",$B211="",$C211=""),"",'MPTO_working_3-way'!G210)</f>
        <v>4.8682265977211943</v>
      </c>
      <c r="K211" s="44">
        <f>IF(OR($A211="",$B211="",$C211=""),"",'OddsRatio_working_3-way'!H210)</f>
        <v>1.9516543279204168</v>
      </c>
      <c r="L211" s="45">
        <f>IF(OR($A211="",$B211="",$C211=""),"",'OddsRatio_working_3-way'!I210)</f>
        <v>3.5769516070654008</v>
      </c>
      <c r="M211" s="46">
        <f>IF(OR($A211="",$B211="",$C211=""),"",'OddsRatio_working_3-way'!J210)</f>
        <v>4.8066173116816699</v>
      </c>
      <c r="N211" s="47">
        <f t="shared" si="42"/>
        <v>50.794273002557752</v>
      </c>
      <c r="O211" s="48">
        <f t="shared" si="43"/>
        <v>28.152837529276876</v>
      </c>
      <c r="P211" s="48">
        <f t="shared" si="44"/>
        <v>21.052889468165382</v>
      </c>
      <c r="Q211" t="s">
        <v>333</v>
      </c>
      <c r="R211" t="s">
        <v>341</v>
      </c>
      <c r="S211" t="s">
        <v>530</v>
      </c>
      <c r="T211" s="50">
        <v>100</v>
      </c>
      <c r="U211" s="50">
        <f t="shared" si="45"/>
        <v>47.089947089947096</v>
      </c>
      <c r="V211" s="50">
        <f t="shared" si="46"/>
        <v>70.674486803519059</v>
      </c>
      <c r="W211" s="50">
        <f t="shared" si="47"/>
        <v>78.070175438596479</v>
      </c>
      <c r="X211" s="50">
        <f t="shared" si="48"/>
        <v>51.255337757884448</v>
      </c>
      <c r="Y211" s="50">
        <f t="shared" si="49"/>
        <v>74.839877471456433</v>
      </c>
      <c r="Z211" s="50">
        <f t="shared" si="50"/>
        <v>82.235566106533852</v>
      </c>
      <c r="AA211" s="50">
        <f t="shared" si="51"/>
        <v>-4.165390667937352</v>
      </c>
      <c r="AB211" s="50">
        <f t="shared" si="52"/>
        <v>-4.1653906679373733</v>
      </c>
      <c r="AC211" s="50">
        <f t="shared" si="53"/>
        <v>-4.1653906679373733</v>
      </c>
      <c r="AF211">
        <v>2.2799999999999998</v>
      </c>
      <c r="AG211">
        <v>1.65</v>
      </c>
      <c r="AH211" s="66"/>
      <c r="AJ211" t="s">
        <v>446</v>
      </c>
    </row>
    <row r="212" spans="1:36" ht="15" x14ac:dyDescent="0.25">
      <c r="A212">
        <v>3.73</v>
      </c>
      <c r="B212">
        <v>3.21</v>
      </c>
      <c r="C212">
        <v>2.17</v>
      </c>
      <c r="D212" s="43">
        <f t="shared" si="54"/>
        <v>4.0452487583644725E-2</v>
      </c>
      <c r="E212" s="44">
        <f>IF(OR($A212="",$B212="",$C212=""),"",A212*'MPTO_working_3-way'!$I211)</f>
        <v>3.8808877786869949</v>
      </c>
      <c r="F212" s="45">
        <f>IF(OR($A212="",$B212="",$C212=""),"",B212*'MPTO_working_3-way'!$I211)</f>
        <v>3.3398524851434996</v>
      </c>
      <c r="G212" s="46">
        <f>IF(OR($A212="",$B212="",$C212=""),"",C212*'MPTO_working_3-way'!$I211)</f>
        <v>2.2577818980565092</v>
      </c>
      <c r="H212" s="44">
        <f>IF(OR($A212="",$B212="",$C212=""),"",'MPTO_working_3-way'!E211)</f>
        <v>3.9275392230226438</v>
      </c>
      <c r="I212" s="45">
        <f>IF(OR($A212="",$B212="",$C212=""),"",'MPTO_working_3-way'!F211)</f>
        <v>3.3552282418074504</v>
      </c>
      <c r="J212" s="46">
        <f>IF(OR($A212="",$B212="",$C212=""),"",'MPTO_working_3-way'!G211)</f>
        <v>2.2354094961690887</v>
      </c>
      <c r="K212" s="44">
        <f>IF(OR($A212="",$B212="",$C212=""),"",'OddsRatio_working_3-way'!H211)</f>
        <v>3.9044399245187651</v>
      </c>
      <c r="L212" s="45">
        <f>IF(OR($A212="",$B212="",$C212=""),"",'OddsRatio_working_3-way'!I211)</f>
        <v>3.3512132722294776</v>
      </c>
      <c r="M212" s="46">
        <f>IF(OR($A212="",$B212="",$C212=""),"",'OddsRatio_working_3-way'!J211)</f>
        <v>2.2447599676508996</v>
      </c>
      <c r="N212" s="47">
        <f t="shared" si="42"/>
        <v>25.767300087670304</v>
      </c>
      <c r="O212" s="48">
        <f t="shared" si="43"/>
        <v>29.941442157947108</v>
      </c>
      <c r="P212" s="48">
        <f t="shared" si="44"/>
        <v>44.291257754382592</v>
      </c>
      <c r="Q212" t="s">
        <v>335</v>
      </c>
      <c r="R212" t="s">
        <v>323</v>
      </c>
      <c r="S212" t="s">
        <v>530</v>
      </c>
      <c r="T212" s="50">
        <v>100</v>
      </c>
      <c r="U212" s="50">
        <f t="shared" si="45"/>
        <v>73.190348525469176</v>
      </c>
      <c r="V212" s="50">
        <f t="shared" si="46"/>
        <v>68.847352024922117</v>
      </c>
      <c r="W212" s="50">
        <f t="shared" si="47"/>
        <v>53.917050691244242</v>
      </c>
      <c r="X212" s="50">
        <f t="shared" si="48"/>
        <v>77.235597283833641</v>
      </c>
      <c r="Y212" s="50">
        <f t="shared" si="49"/>
        <v>72.892600783286582</v>
      </c>
      <c r="Z212" s="50">
        <f t="shared" si="50"/>
        <v>57.962299449608714</v>
      </c>
      <c r="AA212" s="50">
        <f t="shared" si="51"/>
        <v>-4.0452487583644654</v>
      </c>
      <c r="AB212" s="50">
        <f t="shared" si="52"/>
        <v>-4.0452487583644654</v>
      </c>
      <c r="AC212" s="50">
        <f t="shared" si="53"/>
        <v>-4.0452487583644725</v>
      </c>
      <c r="AF212">
        <v>1.98</v>
      </c>
      <c r="AG212">
        <v>1.88</v>
      </c>
      <c r="AH212" s="66"/>
      <c r="AJ212" t="s">
        <v>446</v>
      </c>
    </row>
    <row r="213" spans="1:36" ht="15" x14ac:dyDescent="0.25">
      <c r="A213">
        <v>2.78</v>
      </c>
      <c r="B213">
        <v>3.21</v>
      </c>
      <c r="C213">
        <v>2.73</v>
      </c>
      <c r="D213" s="43">
        <f t="shared" si="54"/>
        <v>3.7539076266972504E-2</v>
      </c>
      <c r="E213" s="44">
        <f>IF(OR($A213="",$B213="",$C213=""),"",A213*'MPTO_working_3-way'!$I212)</f>
        <v>2.8843586320221832</v>
      </c>
      <c r="F213" s="45">
        <f>IF(OR($A213="",$B213="",$C213=""),"",B213*'MPTO_working_3-way'!$I212)</f>
        <v>3.3305004348169818</v>
      </c>
      <c r="G213" s="46">
        <f>IF(OR($A213="",$B213="",$C213=""),"",C213*'MPTO_working_3-way'!$I212)</f>
        <v>2.8324816782088349</v>
      </c>
      <c r="H213" s="44">
        <f>IF(OR($A213="",$B213="",$C213=""),"",'MPTO_working_3-way'!E212)</f>
        <v>2.8801909284174489</v>
      </c>
      <c r="I213" s="45">
        <f>IF(OR($A213="",$B213="",$C213=""),"",'MPTO_working_3-way'!F212)</f>
        <v>3.3443311179621329</v>
      </c>
      <c r="J213" s="46">
        <f>IF(OR($A213="",$B213="",$C213=""),"",'MPTO_working_3-way'!G212)</f>
        <v>2.8265567601095167</v>
      </c>
      <c r="K213" s="44">
        <f>IF(OR($A213="",$B213="",$C213=""),"",'OddsRatio_working_3-way'!H212)</f>
        <v>2.8824213714432982</v>
      </c>
      <c r="L213" s="45">
        <f>IF(OR($A213="",$B213="",$C213=""),"",'OddsRatio_working_3-way'!I212)</f>
        <v>3.3371636128593773</v>
      </c>
      <c r="M213" s="46">
        <f>IF(OR($A213="",$B213="",$C213=""),"",'OddsRatio_working_3-way'!J212)</f>
        <v>2.8295443666274758</v>
      </c>
      <c r="N213" s="47">
        <f t="shared" si="42"/>
        <v>34.669752536941431</v>
      </c>
      <c r="O213" s="48">
        <f t="shared" si="43"/>
        <v>30.025517773425907</v>
      </c>
      <c r="P213" s="48">
        <f t="shared" si="44"/>
        <v>35.304729689632666</v>
      </c>
      <c r="Q213" t="s">
        <v>337</v>
      </c>
      <c r="R213" t="s">
        <v>332</v>
      </c>
      <c r="S213" t="s">
        <v>530</v>
      </c>
      <c r="T213" s="50">
        <v>100</v>
      </c>
      <c r="U213" s="50">
        <f t="shared" si="45"/>
        <v>64.02877697841727</v>
      </c>
      <c r="V213" s="50">
        <f t="shared" si="46"/>
        <v>68.847352024922117</v>
      </c>
      <c r="W213" s="50">
        <f t="shared" si="47"/>
        <v>63.369963369963365</v>
      </c>
      <c r="X213" s="50">
        <f t="shared" si="48"/>
        <v>67.782684605114511</v>
      </c>
      <c r="Y213" s="50">
        <f t="shared" si="49"/>
        <v>72.601259651619358</v>
      </c>
      <c r="Z213" s="50">
        <f t="shared" si="50"/>
        <v>67.123870996660614</v>
      </c>
      <c r="AA213" s="50">
        <f t="shared" si="51"/>
        <v>-3.7539076266972415</v>
      </c>
      <c r="AB213" s="50">
        <f t="shared" si="52"/>
        <v>-3.7539076266972415</v>
      </c>
      <c r="AC213" s="50">
        <f t="shared" si="53"/>
        <v>-3.7539076266972486</v>
      </c>
      <c r="AF213">
        <v>2.15</v>
      </c>
      <c r="AG213">
        <v>1.73</v>
      </c>
      <c r="AH213" s="66"/>
      <c r="AJ213" t="s">
        <v>446</v>
      </c>
    </row>
    <row r="214" spans="1:36" ht="15" x14ac:dyDescent="0.25">
      <c r="A214">
        <v>1.64</v>
      </c>
      <c r="B214">
        <v>3.54</v>
      </c>
      <c r="C214">
        <v>6.68</v>
      </c>
      <c r="D214" s="43">
        <f t="shared" si="54"/>
        <v>4.1942572069585404E-2</v>
      </c>
      <c r="E214" s="44">
        <f>IF(OR($A214="",$B214="",$C214=""),"",A214*'MPTO_working_3-way'!$I213)</f>
        <v>1.70878581819412</v>
      </c>
      <c r="F214" s="45">
        <f>IF(OR($A214="",$B214="",$C214=""),"",B214*'MPTO_working_3-way'!$I213)</f>
        <v>3.6884767051263325</v>
      </c>
      <c r="G214" s="46">
        <f>IF(OR($A214="",$B214="",$C214=""),"",C214*'MPTO_working_3-way'!$I213)</f>
        <v>6.9601763814248301</v>
      </c>
      <c r="H214" s="44">
        <f>IF(OR($A214="",$B214="",$C214=""),"",'MPTO_working_3-way'!E213)</f>
        <v>1.6784853288915438</v>
      </c>
      <c r="I214" s="45">
        <f>IF(OR($A214="",$B214="",$C214=""),"",'MPTO_working_3-way'!F213)</f>
        <v>3.7243251770350709</v>
      </c>
      <c r="J214" s="46">
        <f>IF(OR($A214="",$B214="",$C214=""),"",'MPTO_working_3-way'!G213)</f>
        <v>7.3681248530734971</v>
      </c>
      <c r="K214" s="44">
        <f>IF(OR($A214="",$B214="",$C214=""),"",'OddsRatio_working_3-way'!H213)</f>
        <v>1.6894846686284437</v>
      </c>
      <c r="L214" s="45">
        <f>IF(OR($A214="",$B214="",$C214=""),"",'OddsRatio_working_3-way'!I213)</f>
        <v>3.7363922786191353</v>
      </c>
      <c r="M214" s="46">
        <f>IF(OR($A214="",$B214="",$C214=""),"",'OddsRatio_working_3-way'!J213)</f>
        <v>7.1191764340774357</v>
      </c>
      <c r="N214" s="47">
        <f t="shared" si="42"/>
        <v>58.521084933676505</v>
      </c>
      <c r="O214" s="48">
        <f t="shared" si="43"/>
        <v>27.111463076618492</v>
      </c>
      <c r="P214" s="48">
        <f t="shared" si="44"/>
        <v>14.36745198970501</v>
      </c>
      <c r="Q214" t="s">
        <v>336</v>
      </c>
      <c r="R214" t="s">
        <v>342</v>
      </c>
      <c r="S214" t="s">
        <v>530</v>
      </c>
      <c r="T214" s="50">
        <v>100</v>
      </c>
      <c r="U214" s="50">
        <f t="shared" si="45"/>
        <v>39.024390243902438</v>
      </c>
      <c r="V214" s="50">
        <f t="shared" si="46"/>
        <v>71.751412429378533</v>
      </c>
      <c r="W214" s="50">
        <f t="shared" si="47"/>
        <v>85.029940119760482</v>
      </c>
      <c r="X214" s="50">
        <f t="shared" si="48"/>
        <v>43.218647450860992</v>
      </c>
      <c r="Y214" s="50">
        <f t="shared" si="49"/>
        <v>75.945669636337087</v>
      </c>
      <c r="Z214" s="50">
        <f t="shared" si="50"/>
        <v>89.224197326719022</v>
      </c>
      <c r="AA214" s="50">
        <f t="shared" si="51"/>
        <v>-4.1942572069585538</v>
      </c>
      <c r="AB214" s="50">
        <f t="shared" si="52"/>
        <v>-4.1942572069585538</v>
      </c>
      <c r="AC214" s="50">
        <f t="shared" si="53"/>
        <v>-4.1942572069585395</v>
      </c>
      <c r="AF214">
        <v>2.16</v>
      </c>
      <c r="AG214">
        <v>1.72</v>
      </c>
      <c r="AH214" s="66"/>
      <c r="AJ214" t="s">
        <v>446</v>
      </c>
    </row>
    <row r="215" spans="1:36" ht="15" x14ac:dyDescent="0.25">
      <c r="A215">
        <v>2.61</v>
      </c>
      <c r="B215">
        <v>3.1</v>
      </c>
      <c r="C215">
        <v>3.01</v>
      </c>
      <c r="D215" s="43">
        <f t="shared" si="54"/>
        <v>3.7948321234660076E-2</v>
      </c>
      <c r="E215" s="44">
        <f>IF(OR($A215="",$B215="",$C215=""),"",A215*'MPTO_working_3-way'!$I214)</f>
        <v>2.7090451184224627</v>
      </c>
      <c r="F215" s="45">
        <f>IF(OR($A215="",$B215="",$C215=""),"",B215*'MPTO_working_3-way'!$I214)</f>
        <v>3.2176397958274463</v>
      </c>
      <c r="G215" s="46">
        <f>IF(OR($A215="",$B215="",$C215=""),"",C215*'MPTO_working_3-way'!$I214)</f>
        <v>3.1242244469163265</v>
      </c>
      <c r="H215" s="44">
        <f>IF(OR($A215="",$B215="",$C215=""),"",'MPTO_working_3-way'!E214)</f>
        <v>2.6991112649577134</v>
      </c>
      <c r="I215" s="45">
        <f>IF(OR($A215="",$B215="",$C215=""),"",'MPTO_working_3-way'!F214)</f>
        <v>3.2265224820052545</v>
      </c>
      <c r="J215" s="46">
        <f>IF(OR($A215="",$B215="",$C215=""),"",'MPTO_working_3-way'!G214)</f>
        <v>3.1291414851549177</v>
      </c>
      <c r="K215" s="44">
        <f>IF(OR($A215="",$B215="",$C215=""),"",'OddsRatio_working_3-way'!H214)</f>
        <v>2.7037159968842164</v>
      </c>
      <c r="L215" s="45">
        <f>IF(OR($A215="",$B215="",$C215=""),"",'OddsRatio_working_3-way'!I214)</f>
        <v>3.222238256805499</v>
      </c>
      <c r="M215" s="46">
        <f>IF(OR($A215="",$B215="",$C215=""),"",'OddsRatio_working_3-way'!J214)</f>
        <v>3.1269994743709777</v>
      </c>
      <c r="N215" s="47">
        <f t="shared" si="42"/>
        <v>36.913375609717505</v>
      </c>
      <c r="O215" s="48">
        <f t="shared" si="43"/>
        <v>31.078680755278281</v>
      </c>
      <c r="P215" s="48">
        <f t="shared" si="44"/>
        <v>32.007943635004217</v>
      </c>
      <c r="Q215" t="s">
        <v>339</v>
      </c>
      <c r="R215" t="s">
        <v>334</v>
      </c>
      <c r="S215" t="s">
        <v>530</v>
      </c>
      <c r="T215" s="50">
        <v>100</v>
      </c>
      <c r="U215" s="50">
        <f t="shared" si="45"/>
        <v>61.685823754789276</v>
      </c>
      <c r="V215" s="50">
        <f t="shared" si="46"/>
        <v>67.741935483870961</v>
      </c>
      <c r="W215" s="50">
        <f t="shared" si="47"/>
        <v>66.777408637873762</v>
      </c>
      <c r="X215" s="50">
        <f t="shared" si="48"/>
        <v>65.480655878255277</v>
      </c>
      <c r="Y215" s="50">
        <f t="shared" si="49"/>
        <v>71.536767607336984</v>
      </c>
      <c r="Z215" s="50">
        <f t="shared" si="50"/>
        <v>70.572240761339771</v>
      </c>
      <c r="AA215" s="50">
        <f t="shared" si="51"/>
        <v>-3.7948321234660014</v>
      </c>
      <c r="AB215" s="50">
        <f t="shared" si="52"/>
        <v>-3.7948321234660227</v>
      </c>
      <c r="AC215" s="50">
        <f t="shared" si="53"/>
        <v>-3.7948321234660085</v>
      </c>
      <c r="AF215">
        <v>2.23</v>
      </c>
      <c r="AG215">
        <v>1.68</v>
      </c>
      <c r="AH215" s="66"/>
      <c r="AJ215" t="s">
        <v>446</v>
      </c>
    </row>
    <row r="216" spans="1:36" ht="15" x14ac:dyDescent="0.25">
      <c r="A216">
        <v>2.35</v>
      </c>
      <c r="B216">
        <v>3.04</v>
      </c>
      <c r="C216">
        <v>3.51</v>
      </c>
      <c r="D216" s="43">
        <f t="shared" si="54"/>
        <v>3.9379568214954475E-2</v>
      </c>
      <c r="E216" s="44">
        <f>IF(OR($A216="",$B216="",$C216=""),"",A216*'MPTO_working_3-way'!$I215)</f>
        <v>2.4425419853051431</v>
      </c>
      <c r="F216" s="45">
        <f>IF(OR($A216="",$B216="",$C216=""),"",B216*'MPTO_working_3-way'!$I215)</f>
        <v>3.1597138873734618</v>
      </c>
      <c r="G216" s="46">
        <f>IF(OR($A216="",$B216="",$C216=""),"",C216*'MPTO_working_3-way'!$I215)</f>
        <v>3.6482222844344898</v>
      </c>
      <c r="H216" s="44">
        <f>IF(OR($A216="",$B216="",$C216=""),"",'MPTO_working_3-way'!E215)</f>
        <v>2.424798557491779</v>
      </c>
      <c r="I216" s="45">
        <f>IF(OR($A216="",$B216="",$C216=""),"",'MPTO_working_3-way'!F215)</f>
        <v>3.1663521064868991</v>
      </c>
      <c r="J216" s="46">
        <f>IF(OR($A216="",$B216="",$C216=""),"",'MPTO_working_3-way'!G215)</f>
        <v>3.6795310630613347</v>
      </c>
      <c r="K216" s="44">
        <f>IF(OR($A216="",$B216="",$C216=""),"",'OddsRatio_working_3-way'!H215)</f>
        <v>2.4326309559069403</v>
      </c>
      <c r="L216" s="45">
        <f>IF(OR($A216="",$B216="",$C216=""),"",'OddsRatio_working_3-way'!I215)</f>
        <v>3.1648645555927097</v>
      </c>
      <c r="M216" s="46">
        <f>IF(OR($A216="",$B216="",$C216=""),"",'OddsRatio_working_3-way'!J215)</f>
        <v>3.6636323698714222</v>
      </c>
      <c r="N216" s="47">
        <f t="shared" si="42"/>
        <v>40.940954383433926</v>
      </c>
      <c r="O216" s="48">
        <f t="shared" si="43"/>
        <v>31.648435131930832</v>
      </c>
      <c r="P216" s="48">
        <f t="shared" si="44"/>
        <v>27.410610484635249</v>
      </c>
      <c r="Q216" t="s">
        <v>340</v>
      </c>
      <c r="R216" t="s">
        <v>338</v>
      </c>
      <c r="S216" t="s">
        <v>530</v>
      </c>
      <c r="T216" s="50">
        <v>100</v>
      </c>
      <c r="U216" s="50">
        <f t="shared" si="45"/>
        <v>57.446808510638299</v>
      </c>
      <c r="V216" s="50">
        <f t="shared" si="46"/>
        <v>67.10526315789474</v>
      </c>
      <c r="W216" s="50">
        <f t="shared" si="47"/>
        <v>71.509971509971507</v>
      </c>
      <c r="X216" s="50">
        <f t="shared" si="48"/>
        <v>61.384765332133753</v>
      </c>
      <c r="Y216" s="50">
        <f t="shared" si="49"/>
        <v>71.043219979390187</v>
      </c>
      <c r="Z216" s="50">
        <f t="shared" si="50"/>
        <v>75.447928331466969</v>
      </c>
      <c r="AA216" s="50">
        <f t="shared" si="51"/>
        <v>-3.9379568214954546</v>
      </c>
      <c r="AB216" s="50">
        <f t="shared" si="52"/>
        <v>-3.9379568214954475</v>
      </c>
      <c r="AC216" s="50">
        <f t="shared" si="53"/>
        <v>-3.9379568214954617</v>
      </c>
      <c r="AF216">
        <v>2.38</v>
      </c>
      <c r="AG216">
        <v>1.6</v>
      </c>
      <c r="AH216" s="66"/>
      <c r="AJ216" t="s">
        <v>446</v>
      </c>
    </row>
    <row r="217" spans="1:36" ht="15" x14ac:dyDescent="0.25">
      <c r="A217">
        <v>1.17</v>
      </c>
      <c r="B217">
        <v>7.77</v>
      </c>
      <c r="C217">
        <v>20.52</v>
      </c>
      <c r="D217" s="43">
        <f t="shared" si="54"/>
        <v>3.2133926870768992E-2</v>
      </c>
      <c r="E217" s="44">
        <f>IF(OR($A217="",$B217="",$C217=""),"",A217*'MPTO_working_3-way'!$I216)</f>
        <v>1.2075966944387997</v>
      </c>
      <c r="F217" s="45">
        <f>IF(OR($A217="",$B217="",$C217=""),"",B217*'MPTO_working_3-way'!$I216)</f>
        <v>8.0196806117858745</v>
      </c>
      <c r="G217" s="46">
        <f>IF(OR($A217="",$B217="",$C217=""),"",C217*'MPTO_working_3-way'!$I216)</f>
        <v>21.17938817938818</v>
      </c>
      <c r="H217" s="44">
        <f>IF(OR($A217="",$B217="",$C217=""),"",'MPTO_working_3-way'!E216)</f>
        <v>1.1848487994226911</v>
      </c>
      <c r="I217" s="45">
        <f>IF(OR($A217="",$B217="",$C217=""),"",'MPTO_working_3-way'!F216)</f>
        <v>8.4753792959064178</v>
      </c>
      <c r="J217" s="46">
        <f>IF(OR($A217="",$B217="",$C217=""),"",'MPTO_working_3-way'!G216)</f>
        <v>26.300815649093249</v>
      </c>
      <c r="K217" s="44">
        <f>IF(OR($A217="",$B217="",$C217=""),"",'OddsRatio_working_3-way'!H216)</f>
        <v>1.1906124225750614</v>
      </c>
      <c r="L217" s="45">
        <f>IF(OR($A217="",$B217="",$C217=""),"",'OddsRatio_working_3-way'!I216)</f>
        <v>8.5908594166656851</v>
      </c>
      <c r="M217" s="46">
        <f>IF(OR($A217="",$B217="",$C217=""),"",'OddsRatio_working_3-way'!J216)</f>
        <v>22.886791109795293</v>
      </c>
      <c r="N217" s="47">
        <f t="shared" si="42"/>
        <v>82.80910378482983</v>
      </c>
      <c r="O217" s="48">
        <f t="shared" si="43"/>
        <v>12.469324508140399</v>
      </c>
      <c r="P217" s="48">
        <f t="shared" si="44"/>
        <v>4.7215717070297707</v>
      </c>
      <c r="Q217" t="s">
        <v>505</v>
      </c>
      <c r="R217" t="s">
        <v>506</v>
      </c>
      <c r="S217" t="s">
        <v>530</v>
      </c>
      <c r="T217" s="50">
        <v>100</v>
      </c>
      <c r="U217" s="50">
        <f t="shared" si="45"/>
        <v>14.529914529914532</v>
      </c>
      <c r="V217" s="50">
        <f t="shared" si="46"/>
        <v>87.129987129987128</v>
      </c>
      <c r="W217" s="50">
        <f t="shared" si="47"/>
        <v>95.126705653021446</v>
      </c>
      <c r="X217" s="50">
        <f t="shared" si="48"/>
        <v>17.743307216991429</v>
      </c>
      <c r="Y217" s="50">
        <f t="shared" si="49"/>
        <v>90.343379817064033</v>
      </c>
      <c r="Z217" s="50">
        <f t="shared" si="50"/>
        <v>98.340098340098351</v>
      </c>
      <c r="AA217" s="50">
        <f t="shared" si="51"/>
        <v>-3.2133926870768974</v>
      </c>
      <c r="AB217" s="50">
        <f t="shared" si="52"/>
        <v>-3.2133926870769045</v>
      </c>
      <c r="AC217" s="50">
        <f t="shared" si="53"/>
        <v>-3.2133926870769045</v>
      </c>
      <c r="AF217">
        <v>1.66</v>
      </c>
      <c r="AG217">
        <v>2.29</v>
      </c>
      <c r="AH217" s="66"/>
      <c r="AJ217" t="s">
        <v>449</v>
      </c>
    </row>
    <row r="218" spans="1:36" ht="15" x14ac:dyDescent="0.25">
      <c r="A218">
        <v>2.72</v>
      </c>
      <c r="B218">
        <v>3.35</v>
      </c>
      <c r="C218">
        <v>2.77</v>
      </c>
      <c r="D218" s="43">
        <f t="shared" si="54"/>
        <v>2.7165351835006346E-2</v>
      </c>
      <c r="E218" s="44">
        <f>IF(OR($A218="",$B218="",$C218=""),"",A218*'MPTO_working_3-way'!$I217)</f>
        <v>2.7938897569912173</v>
      </c>
      <c r="F218" s="45">
        <f>IF(OR($A218="",$B218="",$C218=""),"",B218*'MPTO_working_3-way'!$I217)</f>
        <v>3.4410039286472713</v>
      </c>
      <c r="G218" s="46">
        <f>IF(OR($A218="",$B218="",$C218=""),"",C218*'MPTO_working_3-way'!$I217)</f>
        <v>2.8452480245829674</v>
      </c>
      <c r="H218" s="44">
        <f>IF(OR($A218="",$B218="",$C218=""),"",'MPTO_working_3-way'!E217)</f>
        <v>2.7886850878213845</v>
      </c>
      <c r="I218" s="45">
        <f>IF(OR($A218="",$B218="",$C218=""),"",'MPTO_working_3-way'!F217)</f>
        <v>3.4548001281165681</v>
      </c>
      <c r="J218" s="46">
        <f>IF(OR($A218="",$B218="",$C218=""),"",'MPTO_working_3-way'!G217)</f>
        <v>2.8412665654546996</v>
      </c>
      <c r="K218" s="44">
        <f>IF(OR($A218="",$B218="",$C218=""),"",'OddsRatio_working_3-way'!H217)</f>
        <v>2.7913631008744857</v>
      </c>
      <c r="L218" s="45">
        <f>IF(OR($A218="",$B218="",$C218=""),"",'OddsRatio_working_3-way'!I217)</f>
        <v>3.4475019110785121</v>
      </c>
      <c r="M218" s="46">
        <f>IF(OR($A218="",$B218="",$C218=""),"",'OddsRatio_working_3-way'!J217)</f>
        <v>2.8434376096208358</v>
      </c>
      <c r="N218" s="47">
        <f t="shared" si="42"/>
        <v>35.792392935250078</v>
      </c>
      <c r="O218" s="48">
        <f t="shared" si="43"/>
        <v>29.061286204143343</v>
      </c>
      <c r="P218" s="48">
        <f t="shared" si="44"/>
        <v>35.146320860606579</v>
      </c>
      <c r="Q218" t="s">
        <v>473</v>
      </c>
      <c r="R218" t="s">
        <v>367</v>
      </c>
      <c r="S218" t="s">
        <v>530</v>
      </c>
      <c r="T218" s="50">
        <v>100</v>
      </c>
      <c r="U218" s="50">
        <f t="shared" si="45"/>
        <v>63.235294117647051</v>
      </c>
      <c r="V218" s="50">
        <f t="shared" si="46"/>
        <v>70.149253731343279</v>
      </c>
      <c r="W218" s="50">
        <f t="shared" si="47"/>
        <v>63.898916967509031</v>
      </c>
      <c r="X218" s="50">
        <f t="shared" si="48"/>
        <v>65.951829301147697</v>
      </c>
      <c r="Y218" s="50">
        <f t="shared" si="49"/>
        <v>72.865788914843918</v>
      </c>
      <c r="Z218" s="50">
        <f t="shared" si="50"/>
        <v>66.615452151009663</v>
      </c>
      <c r="AA218" s="50">
        <f t="shared" si="51"/>
        <v>-2.7165351835006462</v>
      </c>
      <c r="AB218" s="50">
        <f t="shared" si="52"/>
        <v>-2.7165351835006391</v>
      </c>
      <c r="AC218" s="50">
        <f t="shared" si="53"/>
        <v>-2.7165351835006319</v>
      </c>
      <c r="AF218">
        <v>2.2200000000000002</v>
      </c>
      <c r="AG218">
        <v>1.71</v>
      </c>
      <c r="AH218" s="66"/>
      <c r="AJ218" t="s">
        <v>449</v>
      </c>
    </row>
    <row r="219" spans="1:36" ht="15" x14ac:dyDescent="0.25">
      <c r="A219">
        <v>4.0599999999999996</v>
      </c>
      <c r="B219">
        <v>3.4</v>
      </c>
      <c r="C219">
        <v>2.0499999999999998</v>
      </c>
      <c r="D219" s="43">
        <f t="shared" si="54"/>
        <v>2.8227943826815816E-2</v>
      </c>
      <c r="E219" s="44">
        <f>IF(OR($A219="",$B219="",$C219=""),"",A219*'MPTO_working_3-way'!$I218)</f>
        <v>4.1746054519368716</v>
      </c>
      <c r="F219" s="45">
        <f>IF(OR($A219="",$B219="",$C219=""),"",B219*'MPTO_working_3-way'!$I218)</f>
        <v>3.4959750090111736</v>
      </c>
      <c r="G219" s="46">
        <f>IF(OR($A219="",$B219="",$C219=""),"",C219*'MPTO_working_3-way'!$I218)</f>
        <v>2.1078672848449722</v>
      </c>
      <c r="H219" s="44">
        <f>IF(OR($A219="",$B219="",$C219=""),"",'MPTO_working_3-way'!E218)</f>
        <v>4.221259795536815</v>
      </c>
      <c r="I219" s="45">
        <f>IF(OR($A219="",$B219="",$C219=""),"",'MPTO_working_3-way'!F218)</f>
        <v>3.5123664677991902</v>
      </c>
      <c r="J219" s="46">
        <f>IF(OR($A219="",$B219="",$C219=""),"",'MPTO_working_3-way'!G218)</f>
        <v>2.0903203884451358</v>
      </c>
      <c r="K219" s="44">
        <f>IF(OR($A219="",$B219="",$C219=""),"",'OddsRatio_working_3-way'!H218)</f>
        <v>4.1982203889421719</v>
      </c>
      <c r="L219" s="45">
        <f>IF(OR($A219="",$B219="",$C219=""),"",'OddsRatio_working_3-way'!I218)</f>
        <v>3.5084081481899396</v>
      </c>
      <c r="M219" s="46">
        <f>IF(OR($A219="",$B219="",$C219=""),"",'OddsRatio_working_3-way'!J218)</f>
        <v>2.0974285648330984</v>
      </c>
      <c r="N219" s="47">
        <f t="shared" si="42"/>
        <v>23.954359555967976</v>
      </c>
      <c r="O219" s="48">
        <f t="shared" si="43"/>
        <v>28.604323469773519</v>
      </c>
      <c r="P219" s="48">
        <f t="shared" si="44"/>
        <v>47.44131697425852</v>
      </c>
      <c r="Q219" t="s">
        <v>453</v>
      </c>
      <c r="R219" t="s">
        <v>507</v>
      </c>
      <c r="S219" t="s">
        <v>530</v>
      </c>
      <c r="T219" s="50">
        <v>100</v>
      </c>
      <c r="U219" s="50">
        <f t="shared" si="45"/>
        <v>75.369458128078819</v>
      </c>
      <c r="V219" s="50">
        <f t="shared" si="46"/>
        <v>70.588235294117652</v>
      </c>
      <c r="W219" s="50">
        <f t="shared" si="47"/>
        <v>51.219512195121943</v>
      </c>
      <c r="X219" s="50">
        <f t="shared" si="48"/>
        <v>78.192252510760412</v>
      </c>
      <c r="Y219" s="50">
        <f t="shared" si="49"/>
        <v>73.411029676799245</v>
      </c>
      <c r="Z219" s="50">
        <f t="shared" si="50"/>
        <v>54.042306577803537</v>
      </c>
      <c r="AA219" s="50">
        <f t="shared" si="51"/>
        <v>-2.8227943826815931</v>
      </c>
      <c r="AB219" s="50">
        <f t="shared" si="52"/>
        <v>-2.8227943826815931</v>
      </c>
      <c r="AC219" s="50">
        <f t="shared" si="53"/>
        <v>-2.8227943826815931</v>
      </c>
      <c r="AF219">
        <v>2.2999999999999998</v>
      </c>
      <c r="AG219">
        <v>1.67</v>
      </c>
      <c r="AH219" s="66"/>
      <c r="AJ219" t="s">
        <v>449</v>
      </c>
    </row>
    <row r="220" spans="1:36" ht="15" x14ac:dyDescent="0.25">
      <c r="A220">
        <v>4.9000000000000004</v>
      </c>
      <c r="B220">
        <v>3.96</v>
      </c>
      <c r="C220">
        <v>1.75</v>
      </c>
      <c r="D220" s="43">
        <f t="shared" si="54"/>
        <v>2.8035456606885223E-2</v>
      </c>
      <c r="E220" s="44">
        <f>IF(OR($A220="",$B220="",$C220=""),"",A220*'MPTO_working_3-way'!$I219)</f>
        <v>5.0373737373737377</v>
      </c>
      <c r="F220" s="45">
        <f>IF(OR($A220="",$B220="",$C220=""),"",B220*'MPTO_working_3-way'!$I219)</f>
        <v>4.0710204081632657</v>
      </c>
      <c r="G220" s="46">
        <f>IF(OR($A220="",$B220="",$C220=""),"",C220*'MPTO_working_3-way'!$I219)</f>
        <v>1.7990620490620493</v>
      </c>
      <c r="H220" s="44">
        <f>IF(OR($A220="",$B220="",$C220=""),"",'MPTO_working_3-way'!E219)</f>
        <v>5.1351446718419202</v>
      </c>
      <c r="I220" s="45">
        <f>IF(OR($A220="",$B220="",$C220=""),"",'MPTO_working_3-way'!F219)</f>
        <v>4.1121785815202028</v>
      </c>
      <c r="J220" s="46">
        <f>IF(OR($A220="",$B220="",$C220=""),"",'MPTO_working_3-way'!G219)</f>
        <v>1.7790953545232275</v>
      </c>
      <c r="K220" s="44">
        <f>IF(OR($A220="",$B220="",$C220=""),"",'OddsRatio_working_3-way'!H219)</f>
        <v>5.0890123724066623</v>
      </c>
      <c r="L220" s="45">
        <f>IF(OR($A220="",$B220="",$C220=""),"",'OddsRatio_working_3-way'!I219)</f>
        <v>4.1034555441855689</v>
      </c>
      <c r="M220" s="46">
        <f>IF(OR($A220="",$B220="",$C220=""),"",'OddsRatio_working_3-way'!J219)</f>
        <v>1.7863485331551276</v>
      </c>
      <c r="N220" s="47">
        <f t="shared" si="42"/>
        <v>19.851614196911971</v>
      </c>
      <c r="O220" s="48">
        <f t="shared" si="43"/>
        <v>24.563866051734507</v>
      </c>
      <c r="P220" s="48">
        <f t="shared" si="44"/>
        <v>55.584519751353511</v>
      </c>
      <c r="Q220" t="s">
        <v>373</v>
      </c>
      <c r="R220" t="s">
        <v>366</v>
      </c>
      <c r="S220" t="s">
        <v>530</v>
      </c>
      <c r="T220" s="50">
        <v>100</v>
      </c>
      <c r="U220" s="50">
        <f t="shared" si="45"/>
        <v>79.591836734693885</v>
      </c>
      <c r="V220" s="50">
        <f t="shared" si="46"/>
        <v>74.747474747474755</v>
      </c>
      <c r="W220" s="50">
        <f t="shared" si="47"/>
        <v>42.857142857142854</v>
      </c>
      <c r="X220" s="50">
        <f t="shared" si="48"/>
        <v>82.395382395382398</v>
      </c>
      <c r="Y220" s="50">
        <f t="shared" si="49"/>
        <v>77.551020408163268</v>
      </c>
      <c r="Z220" s="50">
        <f t="shared" si="50"/>
        <v>45.660688517831375</v>
      </c>
      <c r="AA220" s="50">
        <f t="shared" si="51"/>
        <v>-2.8035456606885134</v>
      </c>
      <c r="AB220" s="50">
        <f t="shared" si="52"/>
        <v>-2.8035456606885134</v>
      </c>
      <c r="AC220" s="50">
        <f t="shared" si="53"/>
        <v>-2.8035456606885205</v>
      </c>
      <c r="AF220">
        <v>1.88</v>
      </c>
      <c r="AG220">
        <v>2.0099999999999998</v>
      </c>
      <c r="AH220" s="66"/>
      <c r="AJ220" t="s">
        <v>449</v>
      </c>
    </row>
    <row r="221" spans="1:36" ht="15" x14ac:dyDescent="0.25">
      <c r="A221">
        <v>2.99</v>
      </c>
      <c r="B221">
        <v>3.29</v>
      </c>
      <c r="C221">
        <v>2.4300000000000002</v>
      </c>
      <c r="D221" s="43">
        <f t="shared" si="54"/>
        <v>4.9922162061127873E-2</v>
      </c>
      <c r="E221" s="44">
        <f>IF(OR($A221="",$B221="",$C221=""),"",A221*'MPTO_working_3-way'!$I220)</f>
        <v>3.1392672645627724</v>
      </c>
      <c r="F221" s="45">
        <f>IF(OR($A221="",$B221="",$C221=""),"",B221*'MPTO_working_3-way'!$I220)</f>
        <v>3.4542439131811107</v>
      </c>
      <c r="G221" s="46">
        <f>IF(OR($A221="",$B221="",$C221=""),"",C221*'MPTO_working_3-way'!$I220)</f>
        <v>2.5513108538085407</v>
      </c>
      <c r="H221" s="44">
        <f>IF(OR($A221="",$B221="",$C221=""),"",'MPTO_working_3-way'!E220)</f>
        <v>3.1465594401378483</v>
      </c>
      <c r="I221" s="45">
        <f>IF(OR($A221="",$B221="",$C221=""),"",'MPTO_working_3-way'!F220)</f>
        <v>3.480553227365907</v>
      </c>
      <c r="J221" s="46">
        <f>IF(OR($A221="",$B221="",$C221=""),"",'MPTO_working_3-way'!G220)</f>
        <v>2.5324026422390062</v>
      </c>
      <c r="K221" s="44">
        <f>IF(OR($A221="",$B221="",$C221=""),"",'OddsRatio_working_3-way'!H220)</f>
        <v>3.1442595375672719</v>
      </c>
      <c r="L221" s="45">
        <f>IF(OR($A221="",$B221="",$C221=""),"",'OddsRatio_working_3-way'!I220)</f>
        <v>3.467514744235705</v>
      </c>
      <c r="M221" s="46">
        <f>IF(OR($A221="",$B221="",$C221=""),"",'OddsRatio_working_3-way'!J220)</f>
        <v>2.5408498184528643</v>
      </c>
      <c r="N221" s="47">
        <f t="shared" si="42"/>
        <v>31.854567187966932</v>
      </c>
      <c r="O221" s="48">
        <f t="shared" si="43"/>
        <v>28.94989540790916</v>
      </c>
      <c r="P221" s="48">
        <f t="shared" si="44"/>
        <v>39.195537404123925</v>
      </c>
      <c r="Q221" t="s">
        <v>377</v>
      </c>
      <c r="R221" t="s">
        <v>374</v>
      </c>
      <c r="S221" t="s">
        <v>530</v>
      </c>
      <c r="T221" s="50">
        <v>100</v>
      </c>
      <c r="U221" s="50">
        <f t="shared" si="45"/>
        <v>66.555183946488299</v>
      </c>
      <c r="V221" s="50">
        <f t="shared" si="46"/>
        <v>69.6048632218845</v>
      </c>
      <c r="W221" s="50">
        <f t="shared" si="47"/>
        <v>58.847736625514408</v>
      </c>
      <c r="X221" s="50">
        <f t="shared" si="48"/>
        <v>71.547400152601099</v>
      </c>
      <c r="Y221" s="50">
        <f t="shared" si="49"/>
        <v>74.597079427997286</v>
      </c>
      <c r="Z221" s="50">
        <f t="shared" si="50"/>
        <v>63.839952831627201</v>
      </c>
      <c r="AA221" s="50">
        <f t="shared" si="51"/>
        <v>-4.9922162061128006</v>
      </c>
      <c r="AB221" s="50">
        <f t="shared" si="52"/>
        <v>-4.9922162061127864</v>
      </c>
      <c r="AC221" s="50">
        <f t="shared" si="53"/>
        <v>-4.9922162061127935</v>
      </c>
      <c r="AF221">
        <v>2.09</v>
      </c>
      <c r="AG221">
        <v>1.75</v>
      </c>
      <c r="AH221" s="66"/>
      <c r="AJ221" t="s">
        <v>450</v>
      </c>
    </row>
    <row r="222" spans="1:36" ht="15" x14ac:dyDescent="0.25">
      <c r="A222">
        <v>3.47</v>
      </c>
      <c r="B222">
        <v>3.33</v>
      </c>
      <c r="C222">
        <v>2.16</v>
      </c>
      <c r="D222" s="43">
        <f t="shared" si="54"/>
        <v>5.1447701303608984E-2</v>
      </c>
      <c r="E222" s="44">
        <f>IF(OR($A222="",$B222="",$C222=""),"",A222*'MPTO_working_3-way'!$I221)</f>
        <v>3.6485235235235232</v>
      </c>
      <c r="F222" s="45">
        <f>IF(OR($A222="",$B222="",$C222=""),"",B222*'MPTO_working_3-way'!$I221)</f>
        <v>3.5013208453410178</v>
      </c>
      <c r="G222" s="46">
        <f>IF(OR($A222="",$B222="",$C222=""),"",C222*'MPTO_working_3-way'!$I221)</f>
        <v>2.2711270348157955</v>
      </c>
      <c r="H222" s="44">
        <f>IF(OR($A222="",$B222="",$C222=""),"",'MPTO_working_3-way'!E221)</f>
        <v>3.6895576081499861</v>
      </c>
      <c r="I222" s="45">
        <f>IF(OR($A222="",$B222="",$C222=""),"",'MPTO_working_3-way'!F221)</f>
        <v>3.5316836777143665</v>
      </c>
      <c r="J222" s="46">
        <f>IF(OR($A222="",$B222="",$C222=""),"",'MPTO_working_3-way'!G221)</f>
        <v>2.2430892871008652</v>
      </c>
      <c r="K222" s="44">
        <f>IF(OR($A222="",$B222="",$C222=""),"",'OddsRatio_working_3-way'!H221)</f>
        <v>3.6714349971180682</v>
      </c>
      <c r="L222" s="45">
        <f>IF(OR($A222="",$B222="",$C222=""),"",'OddsRatio_working_3-way'!I221)</f>
        <v>3.5200176288603631</v>
      </c>
      <c r="M222" s="46">
        <f>IF(OR($A222="",$B222="",$C222=""),"",'OddsRatio_working_3-way'!J221)</f>
        <v>2.2546010512781209</v>
      </c>
      <c r="N222" s="47">
        <f t="shared" si="42"/>
        <v>27.408347337014305</v>
      </c>
      <c r="O222" s="48">
        <f t="shared" si="43"/>
        <v>28.560650228059952</v>
      </c>
      <c r="P222" s="48">
        <f t="shared" si="44"/>
        <v>44.031002434925753</v>
      </c>
      <c r="Q222" t="s">
        <v>376</v>
      </c>
      <c r="R222" t="s">
        <v>474</v>
      </c>
      <c r="S222" t="s">
        <v>530</v>
      </c>
      <c r="T222" s="50">
        <v>100</v>
      </c>
      <c r="U222" s="50">
        <f t="shared" si="45"/>
        <v>71.181556195965413</v>
      </c>
      <c r="V222" s="50">
        <f t="shared" si="46"/>
        <v>69.969969969969966</v>
      </c>
      <c r="W222" s="50">
        <f t="shared" si="47"/>
        <v>53.703703703703695</v>
      </c>
      <c r="X222" s="50">
        <f t="shared" si="48"/>
        <v>76.326326326326324</v>
      </c>
      <c r="Y222" s="50">
        <f t="shared" si="49"/>
        <v>75.114740100330877</v>
      </c>
      <c r="Z222" s="50">
        <f t="shared" si="50"/>
        <v>58.84847383406462</v>
      </c>
      <c r="AA222" s="50">
        <f t="shared" si="51"/>
        <v>-5.1447701303609108</v>
      </c>
      <c r="AB222" s="50">
        <f t="shared" si="52"/>
        <v>-5.1447701303609108</v>
      </c>
      <c r="AC222" s="50">
        <f t="shared" si="53"/>
        <v>-5.144770130360925</v>
      </c>
      <c r="AF222">
        <v>2.04</v>
      </c>
      <c r="AG222">
        <v>1.78</v>
      </c>
      <c r="AH222" s="66"/>
      <c r="AJ222" t="s">
        <v>450</v>
      </c>
    </row>
    <row r="223" spans="1:36" ht="15" x14ac:dyDescent="0.25">
      <c r="A223">
        <v>1.92</v>
      </c>
      <c r="B223">
        <v>3.73</v>
      </c>
      <c r="C223">
        <v>3.97</v>
      </c>
      <c r="D223" s="43">
        <f t="shared" si="54"/>
        <v>4.0819016844384937E-2</v>
      </c>
      <c r="E223" s="44">
        <f>IF(OR($A223="",$B223="",$C223=""),"",A223*'MPTO_working_3-way'!$I222)</f>
        <v>1.998372512341219</v>
      </c>
      <c r="F223" s="45">
        <f>IF(OR($A223="",$B223="",$C223=""),"",B223*'MPTO_working_3-way'!$I222)</f>
        <v>3.8822549328295559</v>
      </c>
      <c r="G223" s="46">
        <f>IF(OR($A223="",$B223="",$C223=""),"",C223*'MPTO_working_3-way'!$I222)</f>
        <v>4.132051496872208</v>
      </c>
      <c r="H223" s="44">
        <f>IF(OR($A223="",$B223="",$C223=""),"",'MPTO_working_3-way'!E222)</f>
        <v>1.9715039047006373</v>
      </c>
      <c r="I223" s="45">
        <f>IF(OR($A223="",$B223="",$C223=""),"",'MPTO_working_3-way'!F222)</f>
        <v>3.9294247680388494</v>
      </c>
      <c r="J223" s="46">
        <f>IF(OR($A223="",$B223="",$C223=""),"",'MPTO_working_3-way'!G222)</f>
        <v>4.1966934871699104</v>
      </c>
      <c r="K223" s="44">
        <f>IF(OR($A223="",$B223="",$C223=""),"",'OddsRatio_working_3-way'!H222)</f>
        <v>1.9817394229629652</v>
      </c>
      <c r="L223" s="45">
        <f>IF(OR($A223="",$B223="",$C223=""),"",'OddsRatio_working_3-way'!I222)</f>
        <v>3.9132050268357537</v>
      </c>
      <c r="M223" s="46">
        <f>IF(OR($A223="",$B223="",$C223=""),"",'OddsRatio_working_3-way'!J222)</f>
        <v>4.1693109632608749</v>
      </c>
      <c r="N223" s="47">
        <f t="shared" si="42"/>
        <v>50.040720327384669</v>
      </c>
      <c r="O223" s="48">
        <f t="shared" si="43"/>
        <v>25.758226013023737</v>
      </c>
      <c r="P223" s="48">
        <f t="shared" si="44"/>
        <v>24.201053659591576</v>
      </c>
      <c r="Q223" t="s">
        <v>508</v>
      </c>
      <c r="R223" t="s">
        <v>375</v>
      </c>
      <c r="S223" t="s">
        <v>530</v>
      </c>
      <c r="T223" s="50">
        <v>100</v>
      </c>
      <c r="U223" s="50">
        <f t="shared" si="45"/>
        <v>47.916666666666671</v>
      </c>
      <c r="V223" s="50">
        <f t="shared" si="46"/>
        <v>73.190348525469176</v>
      </c>
      <c r="W223" s="50">
        <f t="shared" si="47"/>
        <v>74.811083123425689</v>
      </c>
      <c r="X223" s="50">
        <f t="shared" si="48"/>
        <v>51.998568351105149</v>
      </c>
      <c r="Y223" s="50">
        <f t="shared" si="49"/>
        <v>77.272250209907639</v>
      </c>
      <c r="Z223" s="50">
        <f t="shared" si="50"/>
        <v>78.892984807864181</v>
      </c>
      <c r="AA223" s="50">
        <f t="shared" si="51"/>
        <v>-4.0819016844384777</v>
      </c>
      <c r="AB223" s="50">
        <f t="shared" si="52"/>
        <v>-4.0819016844384635</v>
      </c>
      <c r="AC223" s="50">
        <f t="shared" si="53"/>
        <v>-4.0819016844384919</v>
      </c>
      <c r="AF223">
        <v>1.87</v>
      </c>
      <c r="AG223">
        <v>1.95</v>
      </c>
      <c r="AH223" s="66"/>
      <c r="AJ223" t="s">
        <v>450</v>
      </c>
    </row>
    <row r="224" spans="1:36" ht="15" x14ac:dyDescent="0.25">
      <c r="A224">
        <v>2.2000000000000002</v>
      </c>
      <c r="B224">
        <v>3.36</v>
      </c>
      <c r="C224">
        <v>3.35</v>
      </c>
      <c r="D224" s="43">
        <f t="shared" si="54"/>
        <v>5.0671964851069173E-2</v>
      </c>
      <c r="E224" s="44">
        <f>IF(OR($A224="",$B224="",$C224=""),"",A224*'MPTO_working_3-way'!$I223)</f>
        <v>2.3114783226723525</v>
      </c>
      <c r="F224" s="45">
        <f>IF(OR($A224="",$B224="",$C224=""),"",B224*'MPTO_working_3-way'!$I223)</f>
        <v>3.5302578018995923</v>
      </c>
      <c r="G224" s="46">
        <f>IF(OR($A224="",$B224="",$C224=""),"",C224*'MPTO_working_3-way'!$I223)</f>
        <v>3.5197510822510818</v>
      </c>
      <c r="H224" s="44">
        <f>IF(OR($A224="",$B224="",$C224=""),"",'MPTO_working_3-way'!E223)</f>
        <v>2.2849058228657899</v>
      </c>
      <c r="I224" s="45">
        <f>IF(OR($A224="",$B224="",$C224=""),"",'MPTO_working_3-way'!F223)</f>
        <v>3.5621619548122285</v>
      </c>
      <c r="J224" s="46">
        <f>IF(OR($A224="",$B224="",$C224=""),"",'MPTO_working_3-way'!G223)</f>
        <v>3.5509244211613096</v>
      </c>
      <c r="K224" s="44">
        <f>IF(OR($A224="",$B224="",$C224=""),"",'OddsRatio_working_3-way'!H223)</f>
        <v>2.2959423161565322</v>
      </c>
      <c r="L224" s="45">
        <f>IF(OR($A224="",$B224="",$C224=""),"",'OddsRatio_working_3-way'!I223)</f>
        <v>3.5486865551078468</v>
      </c>
      <c r="M224" s="46">
        <f>IF(OR($A224="",$B224="",$C224=""),"",'OddsRatio_working_3-way'!J223)</f>
        <v>3.5378870358065417</v>
      </c>
      <c r="N224" s="47">
        <f t="shared" si="42"/>
        <v>43.262356829886997</v>
      </c>
      <c r="O224" s="48">
        <f t="shared" si="43"/>
        <v>28.326543162426017</v>
      </c>
      <c r="P224" s="48">
        <f t="shared" si="44"/>
        <v>28.41110000768699</v>
      </c>
      <c r="Q224" t="s">
        <v>471</v>
      </c>
      <c r="R224" t="s">
        <v>509</v>
      </c>
      <c r="S224" t="s">
        <v>530</v>
      </c>
      <c r="T224" s="50">
        <v>100</v>
      </c>
      <c r="U224" s="50">
        <f t="shared" si="45"/>
        <v>54.545454545454554</v>
      </c>
      <c r="V224" s="50">
        <f t="shared" si="46"/>
        <v>70.238095238095241</v>
      </c>
      <c r="W224" s="50">
        <f t="shared" si="47"/>
        <v>70.149253731343279</v>
      </c>
      <c r="X224" s="50">
        <f t="shared" si="48"/>
        <v>59.61265103056148</v>
      </c>
      <c r="Y224" s="50">
        <f t="shared" si="49"/>
        <v>75.305291723202174</v>
      </c>
      <c r="Z224" s="50">
        <f t="shared" si="50"/>
        <v>75.216450216450212</v>
      </c>
      <c r="AA224" s="50">
        <f t="shared" si="51"/>
        <v>-5.0671964851069262</v>
      </c>
      <c r="AB224" s="50">
        <f t="shared" si="52"/>
        <v>-5.0671964851069333</v>
      </c>
      <c r="AC224" s="50">
        <f t="shared" si="53"/>
        <v>-5.0671964851069333</v>
      </c>
      <c r="AF224">
        <v>2.09</v>
      </c>
      <c r="AG224">
        <v>1.75</v>
      </c>
      <c r="AH224" s="66"/>
      <c r="AJ224" t="s">
        <v>450</v>
      </c>
    </row>
    <row r="225" spans="1:36" ht="15" x14ac:dyDescent="0.25">
      <c r="A225">
        <v>2.23</v>
      </c>
      <c r="B225">
        <v>2.95</v>
      </c>
      <c r="C225">
        <v>3.64</v>
      </c>
      <c r="D225" s="43">
        <f t="shared" si="54"/>
        <v>6.2138818846274813E-2</v>
      </c>
      <c r="E225" s="44">
        <f>IF(OR($A225="",$B225="",$C225=""),"",A225*'MPTO_working_3-way'!$I224)</f>
        <v>2.3685695660271926</v>
      </c>
      <c r="F225" s="45">
        <f>IF(OR($A225="",$B225="",$C225=""),"",B225*'MPTO_working_3-way'!$I224)</f>
        <v>3.1333095155965109</v>
      </c>
      <c r="G225" s="46">
        <f>IF(OR($A225="",$B225="",$C225=""),"",C225*'MPTO_working_3-way'!$I224)</f>
        <v>3.8661853006004403</v>
      </c>
      <c r="H225" s="44">
        <f>IF(OR($A225="",$B225="",$C225=""),"",'MPTO_working_3-way'!E224)</f>
        <v>2.3379914886526212</v>
      </c>
      <c r="I225" s="45">
        <f>IF(OR($A225="",$B225="",$C225=""),"",'MPTO_working_3-way'!F224)</f>
        <v>3.1419852656882283</v>
      </c>
      <c r="J225" s="46">
        <f>IF(OR($A225="",$B225="",$C225=""),"",'MPTO_working_3-way'!G224)</f>
        <v>3.9368166887152998</v>
      </c>
      <c r="K225" s="44">
        <f>IF(OR($A225="",$B225="",$C225=""),"",'OddsRatio_working_3-way'!H224)</f>
        <v>2.3511374316812956</v>
      </c>
      <c r="L225" s="45">
        <f>IF(OR($A225="",$B225="",$C225=""),"",'OddsRatio_working_3-way'!I224)</f>
        <v>3.1420471477874208</v>
      </c>
      <c r="M225" s="46">
        <f>IF(OR($A225="",$B225="",$C225=""),"",'OddsRatio_working_3-way'!J224)</f>
        <v>3.9000022923891233</v>
      </c>
      <c r="N225" s="47">
        <f t="shared" si="42"/>
        <v>42.219574816090471</v>
      </c>
      <c r="O225" s="48">
        <f t="shared" si="43"/>
        <v>31.915136216909062</v>
      </c>
      <c r="P225" s="48">
        <f t="shared" si="44"/>
        <v>25.865288967000478</v>
      </c>
      <c r="Q225" t="s">
        <v>510</v>
      </c>
      <c r="R225" t="s">
        <v>511</v>
      </c>
      <c r="S225" t="s">
        <v>530</v>
      </c>
      <c r="T225" s="50">
        <v>100</v>
      </c>
      <c r="U225" s="50">
        <f t="shared" si="45"/>
        <v>55.156950672645742</v>
      </c>
      <c r="V225" s="50">
        <f t="shared" si="46"/>
        <v>66.101694915254228</v>
      </c>
      <c r="W225" s="50">
        <f t="shared" si="47"/>
        <v>72.527472527472526</v>
      </c>
      <c r="X225" s="50">
        <f t="shared" si="48"/>
        <v>61.370832557273225</v>
      </c>
      <c r="Y225" s="50">
        <f t="shared" si="49"/>
        <v>72.315576799881725</v>
      </c>
      <c r="Z225" s="50">
        <f t="shared" si="50"/>
        <v>78.741354412100023</v>
      </c>
      <c r="AA225" s="50">
        <f t="shared" si="51"/>
        <v>-6.213881884627483</v>
      </c>
      <c r="AB225" s="50">
        <f t="shared" si="52"/>
        <v>-6.2138818846274972</v>
      </c>
      <c r="AC225" s="50">
        <f t="shared" si="53"/>
        <v>-6.2138818846274972</v>
      </c>
      <c r="AF225">
        <v>1.88</v>
      </c>
      <c r="AG225">
        <v>1.9</v>
      </c>
      <c r="AH225" s="66"/>
      <c r="AJ225" t="s">
        <v>531</v>
      </c>
    </row>
    <row r="226" spans="1:36" ht="15" x14ac:dyDescent="0.25">
      <c r="A226">
        <v>1.85</v>
      </c>
      <c r="B226">
        <v>3.91</v>
      </c>
      <c r="C226">
        <v>3.75</v>
      </c>
      <c r="D226" s="43">
        <f t="shared" si="54"/>
        <v>6.2961682910531946E-2</v>
      </c>
      <c r="E226" s="44">
        <f>IF(OR($A226="",$B226="",$C226=""),"",A226*'MPTO_working_3-way'!$I225)</f>
        <v>1.9664791133844841</v>
      </c>
      <c r="F226" s="45">
        <f>IF(OR($A226="",$B226="",$C226=""),"",B226*'MPTO_working_3-way'!$I225)</f>
        <v>4.1561801801801801</v>
      </c>
      <c r="G226" s="46">
        <f>IF(OR($A226="",$B226="",$C226=""),"",C226*'MPTO_working_3-way'!$I225)</f>
        <v>3.986106310914495</v>
      </c>
      <c r="H226" s="44">
        <f>IF(OR($A226="",$B226="",$C226=""),"",'MPTO_working_3-way'!E225)</f>
        <v>1.924730292664611</v>
      </c>
      <c r="I226" s="45">
        <f>IF(OR($A226="",$B226="",$C226=""),"",'MPTO_working_3-way'!F225)</f>
        <v>4.2595379391116026</v>
      </c>
      <c r="J226" s="46">
        <f>IF(OR($A226="",$B226="",$C226=""),"",'MPTO_working_3-way'!G225)</f>
        <v>4.0703446896042914</v>
      </c>
      <c r="K226" s="44">
        <f>IF(OR($A226="",$B226="",$C226=""),"",'OddsRatio_working_3-way'!H225)</f>
        <v>1.9399835156932881</v>
      </c>
      <c r="L226" s="45">
        <f>IF(OR($A226="",$B226="",$C226=""),"",'OddsRatio_working_3-way'!I225)</f>
        <v>4.218061212549963</v>
      </c>
      <c r="M226" s="46">
        <f>IF(OR($A226="",$B226="",$C226=""),"",'OddsRatio_working_3-way'!J225)</f>
        <v>4.0411231390076967</v>
      </c>
      <c r="N226" s="47">
        <f t="shared" si="42"/>
        <v>50.852307212097045</v>
      </c>
      <c r="O226" s="48">
        <f t="shared" si="43"/>
        <v>24.060554563268422</v>
      </c>
      <c r="P226" s="48">
        <f t="shared" si="44"/>
        <v>25.087138224634543</v>
      </c>
      <c r="Q226" t="s">
        <v>512</v>
      </c>
      <c r="R226" t="s">
        <v>513</v>
      </c>
      <c r="S226" t="s">
        <v>530</v>
      </c>
      <c r="T226" s="50">
        <v>100</v>
      </c>
      <c r="U226" s="50">
        <f t="shared" si="45"/>
        <v>45.945945945945937</v>
      </c>
      <c r="V226" s="50">
        <f t="shared" si="46"/>
        <v>74.424552429667528</v>
      </c>
      <c r="W226" s="50">
        <f t="shared" si="47"/>
        <v>73.333333333333329</v>
      </c>
      <c r="X226" s="50">
        <f t="shared" si="48"/>
        <v>52.24211423699915</v>
      </c>
      <c r="Y226" s="50">
        <f t="shared" si="49"/>
        <v>80.72072072072072</v>
      </c>
      <c r="Z226" s="50">
        <f t="shared" si="50"/>
        <v>79.629501624386535</v>
      </c>
      <c r="AA226" s="50">
        <f t="shared" si="51"/>
        <v>-6.2961682910532133</v>
      </c>
      <c r="AB226" s="50">
        <f t="shared" si="52"/>
        <v>-6.296168291053192</v>
      </c>
      <c r="AC226" s="50">
        <f t="shared" si="53"/>
        <v>-6.2961682910532062</v>
      </c>
      <c r="AF226">
        <v>1.87</v>
      </c>
      <c r="AG226">
        <v>1.92</v>
      </c>
      <c r="AH226" s="66"/>
      <c r="AJ226" t="s">
        <v>531</v>
      </c>
    </row>
    <row r="227" spans="1:36" ht="15" x14ac:dyDescent="0.25">
      <c r="A227">
        <v>1.65</v>
      </c>
      <c r="B227">
        <v>3.82</v>
      </c>
      <c r="C227">
        <v>5.0599999999999996</v>
      </c>
      <c r="D227" s="43">
        <f t="shared" si="54"/>
        <v>6.5469169270671701E-2</v>
      </c>
      <c r="E227" s="44">
        <f>IF(OR($A227="",$B227="",$C227=""),"",A227*'MPTO_working_3-way'!$I226)</f>
        <v>1.7580241292966081</v>
      </c>
      <c r="F227" s="45">
        <f>IF(OR($A227="",$B227="",$C227=""),"",B227*'MPTO_working_3-way'!$I226)</f>
        <v>4.0700922266139656</v>
      </c>
      <c r="G227" s="46">
        <f>IF(OR($A227="",$B227="",$C227=""),"",C227*'MPTO_working_3-way'!$I226)</f>
        <v>5.3912739965095984</v>
      </c>
      <c r="H227" s="44">
        <f>IF(OR($A227="",$B227="",$C227=""),"",'MPTO_working_3-way'!E226)</f>
        <v>1.711632538205117</v>
      </c>
      <c r="I227" s="45">
        <f>IF(OR($A227="",$B227="",$C227=""),"",'MPTO_working_3-way'!F226)</f>
        <v>4.1674124895792408</v>
      </c>
      <c r="J227" s="46">
        <f>IF(OR($A227="",$B227="",$C227=""),"",'MPTO_working_3-way'!G226)</f>
        <v>5.68810735165252</v>
      </c>
      <c r="K227" s="44">
        <f>IF(OR($A227="",$B227="",$C227=""),"",'OddsRatio_working_3-way'!H226)</f>
        <v>1.7273055903877415</v>
      </c>
      <c r="L227" s="45">
        <f>IF(OR($A227="",$B227="",$C227=""),"",'OddsRatio_working_3-way'!I226)</f>
        <v>4.1553873306052784</v>
      </c>
      <c r="M227" s="46">
        <f>IF(OR($A227="",$B227="",$C227=""),"",'OddsRatio_working_3-way'!J226)</f>
        <v>5.5428626107295855</v>
      </c>
      <c r="N227" s="47">
        <f t="shared" si="42"/>
        <v>56.882040657775477</v>
      </c>
      <c r="O227" s="48">
        <f t="shared" si="43"/>
        <v>24.569467823384699</v>
      </c>
      <c r="P227" s="48">
        <f t="shared" si="44"/>
        <v>18.548491518839828</v>
      </c>
      <c r="Q227" t="s">
        <v>514</v>
      </c>
      <c r="R227" t="s">
        <v>515</v>
      </c>
      <c r="S227" t="s">
        <v>530</v>
      </c>
      <c r="T227" s="50">
        <v>100</v>
      </c>
      <c r="U227" s="50">
        <f t="shared" si="45"/>
        <v>39.393939393939398</v>
      </c>
      <c r="V227" s="50">
        <f t="shared" si="46"/>
        <v>73.821989528795811</v>
      </c>
      <c r="W227" s="50">
        <f t="shared" si="47"/>
        <v>80.237154150197625</v>
      </c>
      <c r="X227" s="50">
        <f t="shared" si="48"/>
        <v>45.940856321006564</v>
      </c>
      <c r="Y227" s="50">
        <f t="shared" si="49"/>
        <v>80.368906455862984</v>
      </c>
      <c r="Z227" s="50">
        <f t="shared" si="50"/>
        <v>86.784071077264798</v>
      </c>
      <c r="AA227" s="50">
        <f t="shared" si="51"/>
        <v>-6.5469169270671657</v>
      </c>
      <c r="AB227" s="50">
        <f t="shared" si="52"/>
        <v>-6.5469169270671728</v>
      </c>
      <c r="AC227" s="50">
        <f t="shared" si="53"/>
        <v>-6.5469169270671728</v>
      </c>
      <c r="AF227">
        <v>1.89</v>
      </c>
      <c r="AG227">
        <v>1.89</v>
      </c>
      <c r="AH227" s="66"/>
      <c r="AJ227" t="s">
        <v>531</v>
      </c>
    </row>
    <row r="228" spans="1:36" ht="15" x14ac:dyDescent="0.25">
      <c r="A228">
        <v>3.17</v>
      </c>
      <c r="B228">
        <v>3.82</v>
      </c>
      <c r="C228">
        <v>2.0699999999999998</v>
      </c>
      <c r="D228" s="43">
        <f t="shared" si="54"/>
        <v>6.0329305400866673E-2</v>
      </c>
      <c r="E228" s="44">
        <f>IF(OR($A228="",$B228="",$C228=""),"",A228*'MPTO_working_3-way'!$I227)</f>
        <v>3.3612438981207471</v>
      </c>
      <c r="F228" s="45">
        <f>IF(OR($A228="",$B228="",$C228=""),"",B228*'MPTO_working_3-way'!$I227)</f>
        <v>4.0504579466313109</v>
      </c>
      <c r="G228" s="46">
        <f>IF(OR($A228="",$B228="",$C228=""),"",C228*'MPTO_working_3-way'!$I227)</f>
        <v>2.1948816621797937</v>
      </c>
      <c r="H228" s="44">
        <f>IF(OR($A228="",$B228="",$C228=""),"",'MPTO_working_3-way'!E227)</f>
        <v>3.3858404414812484</v>
      </c>
      <c r="I228" s="45">
        <f>IF(OR($A228="",$B228="",$C228=""),"",'MPTO_working_3-way'!F227)</f>
        <v>4.1378682031785026</v>
      </c>
      <c r="J228" s="46">
        <f>IF(OR($A228="",$B228="",$C228=""),"",'MPTO_working_3-way'!G227)</f>
        <v>2.159911095940545</v>
      </c>
      <c r="K228" s="44">
        <f>IF(OR($A228="",$B228="",$C228=""),"",'OddsRatio_working_3-way'!H227)</f>
        <v>3.3809669676343703</v>
      </c>
      <c r="L228" s="45">
        <f>IF(OR($A228="",$B228="",$C228=""),"",'OddsRatio_working_3-way'!I227)</f>
        <v>4.0941598381239279</v>
      </c>
      <c r="M228" s="46">
        <f>IF(OR($A228="",$B228="",$C228=""),"",'OddsRatio_working_3-way'!J227)</f>
        <v>2.1740251868058871</v>
      </c>
      <c r="N228" s="47">
        <f t="shared" si="42"/>
        <v>29.750890750864418</v>
      </c>
      <c r="O228" s="48">
        <f t="shared" si="43"/>
        <v>24.68856640843984</v>
      </c>
      <c r="P228" s="48">
        <f t="shared" si="44"/>
        <v>45.560542840695753</v>
      </c>
      <c r="Q228" t="s">
        <v>516</v>
      </c>
      <c r="R228" t="s">
        <v>517</v>
      </c>
      <c r="S228" t="s">
        <v>530</v>
      </c>
      <c r="T228" s="50">
        <v>100</v>
      </c>
      <c r="U228" s="50">
        <f t="shared" si="45"/>
        <v>68.454258675078862</v>
      </c>
      <c r="V228" s="50">
        <f t="shared" si="46"/>
        <v>73.821989528795811</v>
      </c>
      <c r="W228" s="50">
        <f t="shared" si="47"/>
        <v>51.690821256038639</v>
      </c>
      <c r="X228" s="50">
        <f t="shared" si="48"/>
        <v>74.487189215165557</v>
      </c>
      <c r="Y228" s="50">
        <f t="shared" si="49"/>
        <v>79.854920068882478</v>
      </c>
      <c r="Z228" s="50">
        <f t="shared" si="50"/>
        <v>57.72375179612532</v>
      </c>
      <c r="AA228" s="50">
        <f t="shared" si="51"/>
        <v>-6.0329305400866957</v>
      </c>
      <c r="AB228" s="50">
        <f t="shared" si="52"/>
        <v>-6.0329305400866673</v>
      </c>
      <c r="AC228" s="50">
        <f t="shared" si="53"/>
        <v>-6.0329305400866815</v>
      </c>
      <c r="AF228">
        <v>1.93</v>
      </c>
      <c r="AG228">
        <v>1.86</v>
      </c>
      <c r="AH228" s="66"/>
      <c r="AJ228" t="s">
        <v>531</v>
      </c>
    </row>
    <row r="229" spans="1:36" ht="15" x14ac:dyDescent="0.25">
      <c r="A229">
        <v>2.69</v>
      </c>
      <c r="B229">
        <v>3.56</v>
      </c>
      <c r="C229">
        <v>2.4500000000000002</v>
      </c>
      <c r="D229" s="43">
        <f t="shared" si="54"/>
        <v>6.0809353606527727E-2</v>
      </c>
      <c r="E229" s="44">
        <f>IF(OR($A229="",$B229="",$C229=""),"",A229*'MPTO_working_3-way'!$I228)</f>
        <v>2.8535771612015597</v>
      </c>
      <c r="F229" s="45">
        <f>IF(OR($A229="",$B229="",$C229=""),"",B229*'MPTO_working_3-way'!$I228)</f>
        <v>3.7764812988392387</v>
      </c>
      <c r="G229" s="46">
        <f>IF(OR($A229="",$B229="",$C229=""),"",C229*'MPTO_working_3-way'!$I228)</f>
        <v>2.5989829163359932</v>
      </c>
      <c r="H229" s="44">
        <f>IF(OR($A229="",$B229="",$C229=""),"",'MPTO_working_3-way'!E228)</f>
        <v>2.8451329222192405</v>
      </c>
      <c r="I229" s="45">
        <f>IF(OR($A229="",$B229="",$C229=""),"",'MPTO_working_3-way'!F228)</f>
        <v>3.8368702159415378</v>
      </c>
      <c r="J229" s="46">
        <f>IF(OR($A229="",$B229="",$C229=""),"",'MPTO_working_3-way'!G228)</f>
        <v>2.5780273440361468</v>
      </c>
      <c r="K229" s="44">
        <f>IF(OR($A229="",$B229="",$C229=""),"",'OddsRatio_working_3-way'!H228)</f>
        <v>2.8510616158510835</v>
      </c>
      <c r="L229" s="45">
        <f>IF(OR($A229="",$B229="",$C229=""),"",'OddsRatio_working_3-way'!I228)</f>
        <v>3.8039749920584454</v>
      </c>
      <c r="M229" s="46">
        <f>IF(OR($A229="",$B229="",$C229=""),"",'OddsRatio_working_3-way'!J228)</f>
        <v>2.5881889603456045</v>
      </c>
      <c r="N229" s="47">
        <f t="shared" si="42"/>
        <v>35.043734355475728</v>
      </c>
      <c r="O229" s="48">
        <f t="shared" si="43"/>
        <v>26.479675678716212</v>
      </c>
      <c r="P229" s="48">
        <f t="shared" si="44"/>
        <v>38.476589965808046</v>
      </c>
      <c r="Q229" t="s">
        <v>518</v>
      </c>
      <c r="R229" t="s">
        <v>372</v>
      </c>
      <c r="S229" t="s">
        <v>530</v>
      </c>
      <c r="T229" s="50">
        <v>100</v>
      </c>
      <c r="U229" s="50">
        <f t="shared" si="45"/>
        <v>62.825278810408925</v>
      </c>
      <c r="V229" s="50">
        <f t="shared" si="46"/>
        <v>71.910112359550567</v>
      </c>
      <c r="W229" s="50">
        <f t="shared" si="47"/>
        <v>59.183673469387763</v>
      </c>
      <c r="X229" s="50">
        <f t="shared" si="48"/>
        <v>68.906214171061691</v>
      </c>
      <c r="Y229" s="50">
        <f t="shared" si="49"/>
        <v>77.991047720203326</v>
      </c>
      <c r="Z229" s="50">
        <f t="shared" si="50"/>
        <v>65.26460883004053</v>
      </c>
      <c r="AA229" s="50">
        <f t="shared" si="51"/>
        <v>-6.0809353606527665</v>
      </c>
      <c r="AB229" s="50">
        <f t="shared" si="52"/>
        <v>-6.0809353606527594</v>
      </c>
      <c r="AC229" s="50">
        <f t="shared" si="53"/>
        <v>-6.0809353606527665</v>
      </c>
      <c r="AF229">
        <v>2</v>
      </c>
      <c r="AG229">
        <v>1.79</v>
      </c>
      <c r="AH229" s="66"/>
      <c r="AJ229" t="s">
        <v>531</v>
      </c>
    </row>
    <row r="230" spans="1:36" ht="15" x14ac:dyDescent="0.25">
      <c r="A230">
        <v>4.34</v>
      </c>
      <c r="B230">
        <v>4.0199999999999996</v>
      </c>
      <c r="C230">
        <v>1.7</v>
      </c>
      <c r="D230" s="43">
        <f t="shared" si="54"/>
        <v>6.7406259566898497E-2</v>
      </c>
      <c r="E230" s="44">
        <f>IF(OR($A230="",$B230="",$C230=""),"",A230*'MPTO_working_3-way'!$I229)</f>
        <v>4.6325431665203389</v>
      </c>
      <c r="F230" s="45">
        <f>IF(OR($A230="",$B230="",$C230=""),"",B230*'MPTO_working_3-way'!$I229)</f>
        <v>4.2909731634589319</v>
      </c>
      <c r="G230" s="46">
        <f>IF(OR($A230="",$B230="",$C230=""),"",C230*'MPTO_working_3-way'!$I229)</f>
        <v>1.8145906412637274</v>
      </c>
      <c r="H230" s="44">
        <f>IF(OR($A230="",$B230="",$C230=""),"",'MPTO_working_3-way'!E229)</f>
        <v>4.808940936379221</v>
      </c>
      <c r="I230" s="45">
        <f>IF(OR($A230="",$B230="",$C230=""),"",'MPTO_working_3-way'!F229)</f>
        <v>4.4191577153142125</v>
      </c>
      <c r="J230" s="46">
        <f>IF(OR($A230="",$B230="",$C230=""),"",'MPTO_working_3-way'!G229)</f>
        <v>1.7675135018740131</v>
      </c>
      <c r="K230" s="44">
        <f>IF(OR($A230="",$B230="",$C230=""),"",'OddsRatio_working_3-way'!H229)</f>
        <v>4.7386311838372688</v>
      </c>
      <c r="L230" s="45">
        <f>IF(OR($A230="",$B230="",$C230=""),"",'OddsRatio_working_3-way'!I229)</f>
        <v>4.3804389746073493</v>
      </c>
      <c r="M230" s="46">
        <f>IF(OR($A230="",$B230="",$C230=""),"",'OddsRatio_working_3-way'!J229)</f>
        <v>1.7835454576904457</v>
      </c>
      <c r="N230" s="47">
        <f t="shared" si="42"/>
        <v>21.586415151553442</v>
      </c>
      <c r="O230" s="48">
        <f t="shared" si="43"/>
        <v>23.304736755657196</v>
      </c>
      <c r="P230" s="48">
        <f t="shared" si="44"/>
        <v>55.108848092789366</v>
      </c>
      <c r="Q230" t="s">
        <v>519</v>
      </c>
      <c r="R230" t="s">
        <v>520</v>
      </c>
      <c r="S230" t="s">
        <v>530</v>
      </c>
      <c r="T230" s="50">
        <v>100</v>
      </c>
      <c r="U230" s="50">
        <f t="shared" si="45"/>
        <v>76.958525345622121</v>
      </c>
      <c r="V230" s="50">
        <f t="shared" si="46"/>
        <v>75.124378109452735</v>
      </c>
      <c r="W230" s="50">
        <f t="shared" si="47"/>
        <v>41.176470588235297</v>
      </c>
      <c r="X230" s="50">
        <f t="shared" si="48"/>
        <v>83.699151302311975</v>
      </c>
      <c r="Y230" s="50">
        <f t="shared" si="49"/>
        <v>81.865004066142589</v>
      </c>
      <c r="Z230" s="50">
        <f t="shared" si="50"/>
        <v>47.917096544925144</v>
      </c>
      <c r="AA230" s="50">
        <f t="shared" si="51"/>
        <v>-6.7406259566898541</v>
      </c>
      <c r="AB230" s="50">
        <f t="shared" si="52"/>
        <v>-6.7406259566898541</v>
      </c>
      <c r="AC230" s="50">
        <f t="shared" si="53"/>
        <v>-6.740625956689847</v>
      </c>
      <c r="AF230">
        <v>1.6</v>
      </c>
      <c r="AG230">
        <v>2.31</v>
      </c>
      <c r="AH230" s="66"/>
      <c r="AJ230" t="s">
        <v>532</v>
      </c>
    </row>
    <row r="231" spans="1:36" ht="15" x14ac:dyDescent="0.25">
      <c r="A231">
        <v>2.72</v>
      </c>
      <c r="B231">
        <v>3.81</v>
      </c>
      <c r="C231">
        <v>2.3199999999999998</v>
      </c>
      <c r="D231" s="43">
        <f t="shared" si="54"/>
        <v>6.114873318319991E-2</v>
      </c>
      <c r="E231" s="44">
        <f>IF(OR($A231="",$B231="",$C231=""),"",A231*'MPTO_working_3-way'!$I230)</f>
        <v>2.8863245542583038</v>
      </c>
      <c r="F231" s="45">
        <f>IF(OR($A231="",$B231="",$C231=""),"",B231*'MPTO_working_3-way'!$I230)</f>
        <v>4.0429766734279919</v>
      </c>
      <c r="G231" s="46">
        <f>IF(OR($A231="",$B231="",$C231=""),"",C231*'MPTO_working_3-way'!$I230)</f>
        <v>2.4618650609850237</v>
      </c>
      <c r="H231" s="44">
        <f>IF(OR($A231="",$B231="",$C231=""),"",'MPTO_working_3-way'!E230)</f>
        <v>2.8796522947828884</v>
      </c>
      <c r="I231" s="45">
        <f>IF(OR($A231="",$B231="",$C231=""),"",'MPTO_working_3-way'!F230)</f>
        <v>4.1307927874104058</v>
      </c>
      <c r="J231" s="46">
        <f>IF(OR($A231="",$B231="",$C231=""),"",'MPTO_working_3-way'!G230)</f>
        <v>2.4351544445968965</v>
      </c>
      <c r="K231" s="44">
        <f>IF(OR($A231="",$B231="",$C231=""),"",'OddsRatio_working_3-way'!H230)</f>
        <v>2.8863584717712891</v>
      </c>
      <c r="L231" s="45">
        <f>IF(OR($A231="",$B231="",$C231=""),"",'OddsRatio_working_3-way'!I230)</f>
        <v>4.0817833172542564</v>
      </c>
      <c r="M231" s="46">
        <f>IF(OR($A231="",$B231="",$C231=""),"",'OddsRatio_working_3-way'!J230)</f>
        <v>2.4476704550802912</v>
      </c>
      <c r="N231" s="47">
        <f t="shared" si="42"/>
        <v>34.646138408955508</v>
      </c>
      <c r="O231" s="48">
        <f t="shared" si="43"/>
        <v>24.734251042613902</v>
      </c>
      <c r="P231" s="48">
        <f t="shared" si="44"/>
        <v>40.619610548430593</v>
      </c>
      <c r="Q231" t="s">
        <v>521</v>
      </c>
      <c r="R231" t="s">
        <v>522</v>
      </c>
      <c r="S231" t="s">
        <v>530</v>
      </c>
      <c r="T231" s="50">
        <v>100</v>
      </c>
      <c r="U231" s="50">
        <f t="shared" si="45"/>
        <v>63.235294117647051</v>
      </c>
      <c r="V231" s="50">
        <f t="shared" si="46"/>
        <v>73.753280839895012</v>
      </c>
      <c r="W231" s="50">
        <f t="shared" si="47"/>
        <v>56.896551724137922</v>
      </c>
      <c r="X231" s="50">
        <f t="shared" si="48"/>
        <v>69.350167435967052</v>
      </c>
      <c r="Y231" s="50">
        <f t="shared" si="49"/>
        <v>79.868154158215006</v>
      </c>
      <c r="Z231" s="50">
        <f t="shared" si="50"/>
        <v>63.011425042457923</v>
      </c>
      <c r="AA231" s="50">
        <f t="shared" si="51"/>
        <v>-6.1148733183200008</v>
      </c>
      <c r="AB231" s="50">
        <f t="shared" si="52"/>
        <v>-6.1148733183199937</v>
      </c>
      <c r="AC231" s="50">
        <f t="shared" si="53"/>
        <v>-6.1148733183200008</v>
      </c>
      <c r="AF231">
        <v>1.69</v>
      </c>
      <c r="AG231">
        <v>2.13</v>
      </c>
      <c r="AH231" s="66"/>
      <c r="AJ231" t="s">
        <v>532</v>
      </c>
    </row>
    <row r="232" spans="1:36" ht="15" x14ac:dyDescent="0.25">
      <c r="A232">
        <v>2.86</v>
      </c>
      <c r="B232">
        <v>3.87</v>
      </c>
      <c r="C232">
        <v>2.21</v>
      </c>
      <c r="D232" s="43">
        <f t="shared" si="54"/>
        <v>6.0536970249692512E-2</v>
      </c>
      <c r="E232" s="44">
        <f>IF(OR($A232="",$B232="",$C232=""),"",A232*'MPTO_working_3-way'!$I231)</f>
        <v>3.0331357349141204</v>
      </c>
      <c r="F232" s="45">
        <f>IF(OR($A232="",$B232="",$C232=""),"",B232*'MPTO_working_3-way'!$I231)</f>
        <v>4.1042780748663104</v>
      </c>
      <c r="G232" s="46">
        <f>IF(OR($A232="",$B232="",$C232=""),"",C232*'MPTO_working_3-way'!$I231)</f>
        <v>2.3437867042518206</v>
      </c>
      <c r="H232" s="44">
        <f>IF(OR($A232="",$B232="",$C232=""),"",'MPTO_working_3-way'!E231)</f>
        <v>3.035165184961345</v>
      </c>
      <c r="I232" s="45">
        <f>IF(OR($A232="",$B232="",$C232=""),"",'MPTO_working_3-way'!F231)</f>
        <v>4.197818983352346</v>
      </c>
      <c r="J232" s="46">
        <f>IF(OR($A232="",$B232="",$C232=""),"",'MPTO_working_3-way'!G231)</f>
        <v>2.3131565295001342</v>
      </c>
      <c r="K232" s="44">
        <f>IF(OR($A232="",$B232="",$C232=""),"",'OddsRatio_working_3-way'!H231)</f>
        <v>3.0392530533015041</v>
      </c>
      <c r="L232" s="45">
        <f>IF(OR($A232="",$B232="",$C232=""),"",'OddsRatio_working_3-way'!I231)</f>
        <v>4.146589388696408</v>
      </c>
      <c r="M232" s="46">
        <f>IF(OR($A232="",$B232="",$C232=""),"",'OddsRatio_working_3-way'!J231)</f>
        <v>2.3266108572552797</v>
      </c>
      <c r="N232" s="47">
        <f t="shared" si="42"/>
        <v>32.969180656477079</v>
      </c>
      <c r="O232" s="48">
        <f t="shared" si="43"/>
        <v>24.364820846905534</v>
      </c>
      <c r="P232" s="48">
        <f t="shared" si="44"/>
        <v>42.665998496617391</v>
      </c>
      <c r="Q232" t="s">
        <v>523</v>
      </c>
      <c r="R232" t="s">
        <v>524</v>
      </c>
      <c r="S232" t="s">
        <v>530</v>
      </c>
      <c r="T232" s="50">
        <v>100</v>
      </c>
      <c r="U232" s="50">
        <f t="shared" si="45"/>
        <v>65.03496503496504</v>
      </c>
      <c r="V232" s="50">
        <f t="shared" si="46"/>
        <v>74.160206718346245</v>
      </c>
      <c r="W232" s="50">
        <f t="shared" si="47"/>
        <v>54.751131221719454</v>
      </c>
      <c r="X232" s="50">
        <f t="shared" si="48"/>
        <v>71.088662059934293</v>
      </c>
      <c r="Y232" s="50">
        <f t="shared" si="49"/>
        <v>80.213903743315512</v>
      </c>
      <c r="Z232" s="50">
        <f t="shared" si="50"/>
        <v>60.804828246688714</v>
      </c>
      <c r="AA232" s="50">
        <f t="shared" si="51"/>
        <v>-6.053697024969253</v>
      </c>
      <c r="AB232" s="50">
        <f t="shared" si="52"/>
        <v>-6.0536970249692672</v>
      </c>
      <c r="AC232" s="50">
        <f t="shared" si="53"/>
        <v>-6.0536970249692601</v>
      </c>
      <c r="AF232">
        <v>1.66</v>
      </c>
      <c r="AG232">
        <v>2.16</v>
      </c>
      <c r="AH232" s="66"/>
      <c r="AJ232" t="s">
        <v>532</v>
      </c>
    </row>
    <row r="233" spans="1:36" ht="15" x14ac:dyDescent="0.25">
      <c r="A233">
        <v>1.36</v>
      </c>
      <c r="B233">
        <v>4.82</v>
      </c>
      <c r="C233">
        <v>7.97</v>
      </c>
      <c r="D233" s="43">
        <f t="shared" si="54"/>
        <v>6.8233511744217878E-2</v>
      </c>
      <c r="E233" s="44">
        <f>IF(OR($A233="",$B233="",$C233=""),"",A233*'MPTO_working_3-way'!$I232)</f>
        <v>1.4527975759721363</v>
      </c>
      <c r="F233" s="45">
        <f>IF(OR($A233="",$B233="",$C233=""),"",B233*'MPTO_working_3-way'!$I232)</f>
        <v>5.1488855266071303</v>
      </c>
      <c r="G233" s="46">
        <f>IF(OR($A233="",$B233="",$C233=""),"",C233*'MPTO_working_3-way'!$I232)</f>
        <v>8.5138210886014161</v>
      </c>
      <c r="H233" s="44">
        <f>IF(OR($A233="",$B233="",$C233=""),"",'MPTO_working_3-way'!E232)</f>
        <v>1.4034110477753563</v>
      </c>
      <c r="I233" s="45">
        <f>IF(OR($A233="",$B233="",$C233=""),"",'MPTO_working_3-way'!F232)</f>
        <v>5.4134707231894854</v>
      </c>
      <c r="J233" s="46">
        <f>IF(OR($A233="",$B233="",$C233=""),"",'MPTO_working_3-way'!G232)</f>
        <v>9.7346328840456096</v>
      </c>
      <c r="K233" s="44">
        <f>IF(OR($A233="",$B233="",$C233=""),"",'OddsRatio_working_3-way'!H232)</f>
        <v>1.4172412713326732</v>
      </c>
      <c r="L233" s="45">
        <f>IF(OR($A233="",$B233="",$C233=""),"",'OddsRatio_working_3-way'!I232)</f>
        <v>5.4273934902522578</v>
      </c>
      <c r="M233" s="46">
        <f>IF(OR($A233="",$B233="",$C233=""),"",'OddsRatio_working_3-way'!J232)</f>
        <v>9.0782546144131491</v>
      </c>
      <c r="N233" s="47">
        <f t="shared" si="42"/>
        <v>68.832713967797758</v>
      </c>
      <c r="O233" s="48">
        <f t="shared" si="43"/>
        <v>19.421678629918041</v>
      </c>
      <c r="P233" s="48">
        <f t="shared" si="44"/>
        <v>11.745607402284186</v>
      </c>
      <c r="Q233" t="s">
        <v>525</v>
      </c>
      <c r="R233" t="s">
        <v>526</v>
      </c>
      <c r="S233" t="s">
        <v>530</v>
      </c>
      <c r="T233" s="50">
        <v>100</v>
      </c>
      <c r="U233" s="50">
        <f t="shared" si="45"/>
        <v>26.470588235294116</v>
      </c>
      <c r="V233" s="50">
        <f t="shared" si="46"/>
        <v>79.253112033195009</v>
      </c>
      <c r="W233" s="50">
        <f t="shared" si="47"/>
        <v>87.452948557089087</v>
      </c>
      <c r="X233" s="50">
        <f t="shared" si="48"/>
        <v>33.293939409715897</v>
      </c>
      <c r="Y233" s="50">
        <f t="shared" si="49"/>
        <v>86.076463207616797</v>
      </c>
      <c r="Z233" s="50">
        <f t="shared" si="50"/>
        <v>94.276299731510861</v>
      </c>
      <c r="AA233" s="50">
        <f t="shared" si="51"/>
        <v>-6.8233511744217807</v>
      </c>
      <c r="AB233" s="50">
        <f t="shared" si="52"/>
        <v>-6.8233511744217878</v>
      </c>
      <c r="AC233" s="50">
        <f t="shared" si="53"/>
        <v>-6.8233511744217736</v>
      </c>
      <c r="AF233">
        <v>1.73</v>
      </c>
      <c r="AG233">
        <v>2.0499999999999998</v>
      </c>
      <c r="AH233" s="66"/>
      <c r="AJ233" t="s">
        <v>532</v>
      </c>
    </row>
    <row r="234" spans="1:36" ht="15" x14ac:dyDescent="0.25">
      <c r="A234">
        <v>3.16</v>
      </c>
      <c r="B234">
        <v>3.91</v>
      </c>
      <c r="C234">
        <v>2.04</v>
      </c>
      <c r="D234" s="43">
        <f t="shared" si="54"/>
        <v>6.2406250337228908E-2</v>
      </c>
      <c r="E234" s="44">
        <f>IF(OR($A234="",$B234="",$C234=""),"",A234*'MPTO_working_3-way'!$I233)</f>
        <v>3.3572037510656436</v>
      </c>
      <c r="F234" s="45">
        <f>IF(OR($A234="",$B234="",$C234=""),"",B234*'MPTO_working_3-way'!$I233)</f>
        <v>4.1540084388185647</v>
      </c>
      <c r="G234" s="46">
        <f>IF(OR($A234="",$B234="",$C234=""),"",C234*'MPTO_working_3-way'!$I233)</f>
        <v>2.1673087506879471</v>
      </c>
      <c r="H234" s="44">
        <f>IF(OR($A234="",$B234="",$C234=""),"",'MPTO_working_3-way'!E233)</f>
        <v>3.3823364804360523</v>
      </c>
      <c r="I234" s="45">
        <f>IF(OR($A234="",$B234="",$C234=""),"",'MPTO_working_3-way'!F233)</f>
        <v>4.2561813922868472</v>
      </c>
      <c r="J234" s="46">
        <f>IF(OR($A234="",$B234="",$C234=""),"",'MPTO_working_3-way'!G233)</f>
        <v>2.1304064616988017</v>
      </c>
      <c r="K234" s="44">
        <f>IF(OR($A234="",$B234="",$C234=""),"",'OddsRatio_working_3-way'!H233)</f>
        <v>3.3784754683093388</v>
      </c>
      <c r="L234" s="45">
        <f>IF(OR($A234="",$B234="",$C234=""),"",'OddsRatio_working_3-way'!I233)</f>
        <v>4.2043350059167475</v>
      </c>
      <c r="M234" s="46">
        <f>IF(OR($A234="",$B234="",$C234=""),"",'OddsRatio_working_3-way'!J233)</f>
        <v>2.145191892148941</v>
      </c>
      <c r="N234" s="47">
        <f t="shared" si="42"/>
        <v>29.786693753174198</v>
      </c>
      <c r="O234" s="48">
        <f t="shared" si="43"/>
        <v>24.073133570340278</v>
      </c>
      <c r="P234" s="48">
        <f t="shared" si="44"/>
        <v>46.140172676485527</v>
      </c>
      <c r="Q234" t="s">
        <v>527</v>
      </c>
      <c r="R234" t="s">
        <v>528</v>
      </c>
      <c r="S234" t="s">
        <v>530</v>
      </c>
      <c r="T234" s="50">
        <v>100</v>
      </c>
      <c r="U234" s="50">
        <f t="shared" si="45"/>
        <v>68.35443037974683</v>
      </c>
      <c r="V234" s="50">
        <f t="shared" si="46"/>
        <v>74.424552429667528</v>
      </c>
      <c r="W234" s="50">
        <f t="shared" si="47"/>
        <v>50.980392156862742</v>
      </c>
      <c r="X234" s="50">
        <f t="shared" si="48"/>
        <v>74.595055413469737</v>
      </c>
      <c r="Y234" s="50">
        <f t="shared" si="49"/>
        <v>80.665177463390421</v>
      </c>
      <c r="Z234" s="50">
        <f t="shared" si="50"/>
        <v>57.221017190585641</v>
      </c>
      <c r="AA234" s="50">
        <f t="shared" si="51"/>
        <v>-6.2406250337229068</v>
      </c>
      <c r="AB234" s="50">
        <f t="shared" si="52"/>
        <v>-6.2406250337228926</v>
      </c>
      <c r="AC234" s="50">
        <f t="shared" si="53"/>
        <v>-6.2406250337228997</v>
      </c>
      <c r="AF234">
        <v>1.69</v>
      </c>
      <c r="AG234">
        <v>2.11</v>
      </c>
      <c r="AH234" s="66"/>
      <c r="AJ234" t="s">
        <v>532</v>
      </c>
    </row>
    <row r="235" spans="1:36" ht="15" x14ac:dyDescent="0.25">
      <c r="A235"/>
      <c r="B235"/>
      <c r="C235"/>
      <c r="D235" s="43"/>
      <c r="E235" s="44"/>
      <c r="F235" s="45"/>
      <c r="G235" s="46"/>
      <c r="H235" s="44"/>
      <c r="I235" s="45"/>
      <c r="J235" s="46"/>
      <c r="K235" s="44"/>
      <c r="L235" s="45"/>
      <c r="M235" s="46"/>
      <c r="N235" s="47"/>
      <c r="O235" s="48"/>
      <c r="P235" s="48"/>
      <c r="Q235"/>
      <c r="R235"/>
      <c r="S235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F235"/>
      <c r="AG235"/>
      <c r="AH235" s="66"/>
      <c r="AJ235"/>
    </row>
    <row r="236" spans="1:36" ht="15" x14ac:dyDescent="0.25">
      <c r="A236"/>
      <c r="B236"/>
      <c r="C236"/>
      <c r="D236" s="43"/>
      <c r="E236" s="44"/>
      <c r="F236" s="45"/>
      <c r="G236" s="46"/>
      <c r="H236" s="44"/>
      <c r="I236" s="45"/>
      <c r="J236" s="46"/>
      <c r="K236" s="44"/>
      <c r="L236" s="45"/>
      <c r="M236" s="46"/>
      <c r="N236" s="47"/>
      <c r="O236" s="48"/>
      <c r="P236" s="48"/>
      <c r="Q236"/>
      <c r="R236"/>
      <c r="S236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F236"/>
      <c r="AG236"/>
      <c r="AH236" s="66"/>
      <c r="AJ236"/>
    </row>
    <row r="237" spans="1:36" ht="15" x14ac:dyDescent="0.25">
      <c r="A237"/>
      <c r="B237"/>
      <c r="C237"/>
      <c r="D237" s="43"/>
      <c r="E237" s="44"/>
      <c r="F237" s="45"/>
      <c r="G237" s="46"/>
      <c r="H237" s="44"/>
      <c r="I237" s="45"/>
      <c r="J237" s="46"/>
      <c r="K237" s="44"/>
      <c r="L237" s="45"/>
      <c r="M237" s="46"/>
      <c r="N237" s="47"/>
      <c r="O237" s="48"/>
      <c r="P237" s="48"/>
      <c r="Q237"/>
      <c r="R237"/>
      <c r="S237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F237"/>
      <c r="AG237"/>
      <c r="AH237" s="66"/>
      <c r="AJ237"/>
    </row>
    <row r="238" spans="1:36" ht="15" x14ac:dyDescent="0.25">
      <c r="A238"/>
      <c r="B238"/>
      <c r="C238"/>
      <c r="D238" s="43"/>
      <c r="E238" s="44"/>
      <c r="F238" s="45"/>
      <c r="G238" s="46"/>
      <c r="H238" s="44"/>
      <c r="I238" s="45"/>
      <c r="J238" s="46"/>
      <c r="K238" s="44"/>
      <c r="L238" s="45"/>
      <c r="M238" s="46"/>
      <c r="N238" s="47"/>
      <c r="O238" s="48"/>
      <c r="P238" s="48"/>
      <c r="Q238"/>
      <c r="R238"/>
      <c r="S238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F238"/>
      <c r="AG238"/>
      <c r="AH238" s="66"/>
      <c r="AJ238"/>
    </row>
    <row r="239" spans="1:36" ht="15" x14ac:dyDescent="0.25">
      <c r="A239"/>
      <c r="B239"/>
      <c r="C239"/>
      <c r="D239" s="43"/>
      <c r="E239" s="44"/>
      <c r="F239" s="45"/>
      <c r="G239" s="46"/>
      <c r="H239" s="44"/>
      <c r="I239" s="45"/>
      <c r="J239" s="46"/>
      <c r="K239" s="44"/>
      <c r="L239" s="45"/>
      <c r="M239" s="46"/>
      <c r="N239" s="47"/>
      <c r="O239" s="48"/>
      <c r="P239" s="48"/>
      <c r="Q239"/>
      <c r="R239"/>
      <c r="S239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F239"/>
      <c r="AG239"/>
      <c r="AH239" s="66"/>
      <c r="AJ239"/>
    </row>
    <row r="240" spans="1:36" ht="15" x14ac:dyDescent="0.25">
      <c r="A240"/>
      <c r="B240"/>
      <c r="C240"/>
      <c r="D240" s="43"/>
      <c r="E240" s="44"/>
      <c r="F240" s="45"/>
      <c r="G240" s="46"/>
      <c r="H240" s="44"/>
      <c r="I240" s="45"/>
      <c r="J240" s="46"/>
      <c r="K240" s="44"/>
      <c r="L240" s="45"/>
      <c r="M240" s="46"/>
      <c r="N240" s="47"/>
      <c r="O240" s="48"/>
      <c r="P240" s="48"/>
      <c r="Q240"/>
      <c r="R240"/>
      <c r="S24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F240"/>
      <c r="AG240"/>
      <c r="AH240" s="66"/>
      <c r="AJ240"/>
    </row>
    <row r="241" spans="1:36" ht="15" x14ac:dyDescent="0.25">
      <c r="A241"/>
      <c r="B241"/>
      <c r="C241"/>
      <c r="D241" s="43"/>
      <c r="E241" s="44"/>
      <c r="F241" s="45"/>
      <c r="G241" s="46"/>
      <c r="H241" s="44"/>
      <c r="I241" s="45"/>
      <c r="J241" s="46"/>
      <c r="K241" s="44"/>
      <c r="L241" s="45"/>
      <c r="M241" s="46"/>
      <c r="N241" s="47"/>
      <c r="O241" s="48"/>
      <c r="P241" s="48"/>
      <c r="Q241"/>
      <c r="R241"/>
      <c r="S241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F241"/>
      <c r="AG241"/>
      <c r="AH241" s="66"/>
      <c r="AJ241"/>
    </row>
    <row r="242" spans="1:36" ht="15" x14ac:dyDescent="0.25">
      <c r="A242"/>
      <c r="B242"/>
      <c r="C242"/>
      <c r="D242" s="43"/>
      <c r="E242" s="44"/>
      <c r="F242" s="45"/>
      <c r="G242" s="46"/>
      <c r="H242" s="44"/>
      <c r="I242" s="45"/>
      <c r="J242" s="46"/>
      <c r="K242" s="44"/>
      <c r="L242" s="45"/>
      <c r="M242" s="46"/>
      <c r="N242" s="47"/>
      <c r="O242" s="48"/>
      <c r="P242" s="48"/>
      <c r="Q242"/>
      <c r="R242"/>
      <c r="S242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F242"/>
      <c r="AG242"/>
      <c r="AH242" s="66"/>
      <c r="AJ242"/>
    </row>
    <row r="243" spans="1:36" ht="15" x14ac:dyDescent="0.25">
      <c r="A243"/>
      <c r="B243"/>
      <c r="C243"/>
      <c r="D243" s="43"/>
      <c r="E243" s="44"/>
      <c r="F243" s="45"/>
      <c r="G243" s="46"/>
      <c r="H243" s="44"/>
      <c r="I243" s="45"/>
      <c r="J243" s="46"/>
      <c r="K243" s="44"/>
      <c r="L243" s="45"/>
      <c r="M243" s="46"/>
      <c r="N243" s="47"/>
      <c r="O243" s="48"/>
      <c r="P243" s="48"/>
      <c r="Q243"/>
      <c r="R243"/>
      <c r="S243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F243"/>
      <c r="AG243"/>
      <c r="AH243" s="66"/>
      <c r="AJ243"/>
    </row>
    <row r="244" spans="1:36" ht="15" x14ac:dyDescent="0.25">
      <c r="A244"/>
      <c r="B244"/>
      <c r="C244"/>
      <c r="D244" s="43"/>
      <c r="E244" s="44"/>
      <c r="F244" s="45"/>
      <c r="G244" s="46"/>
      <c r="H244" s="44"/>
      <c r="I244" s="45"/>
      <c r="J244" s="46"/>
      <c r="K244" s="44"/>
      <c r="L244" s="45"/>
      <c r="M244" s="46"/>
      <c r="N244" s="47"/>
      <c r="O244" s="48"/>
      <c r="P244" s="48"/>
      <c r="Q244"/>
      <c r="R244"/>
      <c r="S244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F244"/>
      <c r="AG244"/>
      <c r="AH244" s="66"/>
      <c r="AJ244"/>
    </row>
    <row r="245" spans="1:36" ht="15" x14ac:dyDescent="0.25">
      <c r="A245"/>
      <c r="B245"/>
      <c r="C245"/>
      <c r="D245" s="43"/>
      <c r="E245" s="44"/>
      <c r="F245" s="45"/>
      <c r="G245" s="46"/>
      <c r="H245" s="44"/>
      <c r="I245" s="45"/>
      <c r="J245" s="46"/>
      <c r="K245" s="44"/>
      <c r="L245" s="45"/>
      <c r="M245" s="46"/>
      <c r="N245" s="47"/>
      <c r="O245" s="48"/>
      <c r="P245" s="48"/>
      <c r="Q245"/>
      <c r="R245"/>
      <c r="S245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F245"/>
      <c r="AG245"/>
      <c r="AH245" s="66"/>
      <c r="AJ245"/>
    </row>
    <row r="246" spans="1:36" ht="15" x14ac:dyDescent="0.25">
      <c r="A246"/>
      <c r="B246"/>
      <c r="C246"/>
      <c r="D246" s="43"/>
      <c r="E246" s="44"/>
      <c r="F246" s="45"/>
      <c r="G246" s="46"/>
      <c r="H246" s="44"/>
      <c r="I246" s="45"/>
      <c r="J246" s="46"/>
      <c r="K246" s="44"/>
      <c r="L246" s="45"/>
      <c r="M246" s="46"/>
      <c r="N246" s="47"/>
      <c r="O246" s="48"/>
      <c r="P246" s="48"/>
      <c r="Q246"/>
      <c r="R246"/>
      <c r="S246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F246"/>
      <c r="AG246"/>
      <c r="AH246" s="66"/>
      <c r="AJ246"/>
    </row>
    <row r="247" spans="1:36" ht="15" x14ac:dyDescent="0.25">
      <c r="A247"/>
      <c r="B247"/>
      <c r="C247"/>
      <c r="D247" s="43"/>
      <c r="E247" s="44"/>
      <c r="F247" s="45"/>
      <c r="G247" s="46"/>
      <c r="H247" s="44"/>
      <c r="I247" s="45"/>
      <c r="J247" s="46"/>
      <c r="K247" s="44"/>
      <c r="L247" s="45"/>
      <c r="M247" s="46"/>
      <c r="N247" s="47"/>
      <c r="O247" s="48"/>
      <c r="P247" s="48"/>
      <c r="Q247"/>
      <c r="R247"/>
      <c r="S247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F247"/>
      <c r="AG247"/>
      <c r="AH247" s="66"/>
      <c r="AJ247"/>
    </row>
    <row r="248" spans="1:36" ht="15" x14ac:dyDescent="0.25">
      <c r="A248"/>
      <c r="B248"/>
      <c r="C248"/>
      <c r="D248" s="43"/>
      <c r="E248" s="44"/>
      <c r="F248" s="45"/>
      <c r="G248" s="46"/>
      <c r="H248" s="44"/>
      <c r="I248" s="45"/>
      <c r="J248" s="46"/>
      <c r="K248" s="44"/>
      <c r="L248" s="45"/>
      <c r="M248" s="46"/>
      <c r="N248" s="47"/>
      <c r="O248" s="48"/>
      <c r="P248" s="48"/>
      <c r="Q248"/>
      <c r="R248"/>
      <c r="S248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F248"/>
      <c r="AG248"/>
      <c r="AH248" s="66"/>
      <c r="AJ248"/>
    </row>
    <row r="249" spans="1:36" ht="15" x14ac:dyDescent="0.25">
      <c r="A249"/>
      <c r="B249"/>
      <c r="C249"/>
      <c r="D249" s="43"/>
      <c r="E249" s="44"/>
      <c r="F249" s="45"/>
      <c r="G249" s="46"/>
      <c r="H249" s="44"/>
      <c r="I249" s="45"/>
      <c r="J249" s="46"/>
      <c r="K249" s="44"/>
      <c r="L249" s="45"/>
      <c r="M249" s="46"/>
      <c r="N249" s="47"/>
      <c r="O249" s="48"/>
      <c r="P249" s="48"/>
      <c r="Q249"/>
      <c r="R249"/>
      <c r="S249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F249"/>
      <c r="AG249"/>
      <c r="AH249" s="66"/>
      <c r="AJ249"/>
    </row>
    <row r="250" spans="1:36" ht="15" x14ac:dyDescent="0.25">
      <c r="A250"/>
      <c r="B250"/>
      <c r="C250"/>
      <c r="D250" s="43"/>
      <c r="E250" s="44"/>
      <c r="F250" s="45"/>
      <c r="G250" s="46"/>
      <c r="H250" s="44"/>
      <c r="I250" s="45"/>
      <c r="J250" s="46"/>
      <c r="K250" s="44"/>
      <c r="L250" s="45"/>
      <c r="M250" s="46"/>
      <c r="N250" s="47"/>
      <c r="O250" s="48"/>
      <c r="P250" s="48"/>
      <c r="Q250"/>
      <c r="R250"/>
      <c r="S2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F250"/>
      <c r="AG250"/>
      <c r="AH250" s="66"/>
      <c r="AJ250"/>
    </row>
    <row r="251" spans="1:36" ht="15" x14ac:dyDescent="0.25">
      <c r="A251"/>
      <c r="B251"/>
      <c r="C251"/>
      <c r="D251" s="43"/>
      <c r="E251" s="44"/>
      <c r="F251" s="45"/>
      <c r="G251" s="46"/>
      <c r="H251" s="44"/>
      <c r="I251" s="45"/>
      <c r="J251" s="46"/>
      <c r="K251" s="44"/>
      <c r="L251" s="45"/>
      <c r="M251" s="46"/>
      <c r="N251" s="47"/>
      <c r="O251" s="48"/>
      <c r="P251" s="48"/>
      <c r="Q251"/>
      <c r="R251"/>
      <c r="S251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F251"/>
      <c r="AG251"/>
      <c r="AH251" s="66"/>
      <c r="AJ251"/>
    </row>
    <row r="252" spans="1:36" ht="15" x14ac:dyDescent="0.25">
      <c r="A252"/>
      <c r="B252"/>
      <c r="C252"/>
      <c r="D252" s="43"/>
      <c r="E252" s="44"/>
      <c r="F252" s="45"/>
      <c r="G252" s="46"/>
      <c r="H252" s="44"/>
      <c r="I252" s="45"/>
      <c r="J252" s="46"/>
      <c r="K252" s="44"/>
      <c r="L252" s="45"/>
      <c r="M252" s="46"/>
      <c r="N252" s="47"/>
      <c r="O252" s="48"/>
      <c r="P252" s="48"/>
      <c r="Q252"/>
      <c r="R252"/>
      <c r="S252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F252"/>
      <c r="AG252"/>
      <c r="AH252" s="66"/>
      <c r="AJ252"/>
    </row>
    <row r="253" spans="1:36" ht="15" x14ac:dyDescent="0.25">
      <c r="A253"/>
      <c r="B253"/>
      <c r="C253"/>
      <c r="D253" s="43"/>
      <c r="E253" s="44"/>
      <c r="F253" s="45"/>
      <c r="G253" s="46"/>
      <c r="H253" s="44"/>
      <c r="I253" s="45"/>
      <c r="J253" s="46"/>
      <c r="K253" s="44"/>
      <c r="L253" s="45"/>
      <c r="M253" s="46"/>
      <c r="N253" s="47"/>
      <c r="O253" s="48"/>
      <c r="P253" s="48"/>
      <c r="Q253"/>
      <c r="R253"/>
      <c r="S253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F253"/>
      <c r="AG253"/>
      <c r="AH253" s="66"/>
      <c r="AJ253"/>
    </row>
    <row r="254" spans="1:36" ht="15" x14ac:dyDescent="0.25">
      <c r="A254"/>
      <c r="B254"/>
      <c r="C254"/>
      <c r="D254" s="43"/>
      <c r="E254" s="44"/>
      <c r="F254" s="45"/>
      <c r="G254" s="46"/>
      <c r="H254" s="44"/>
      <c r="I254" s="45"/>
      <c r="J254" s="46"/>
      <c r="K254" s="44"/>
      <c r="L254" s="45"/>
      <c r="M254" s="46"/>
      <c r="N254" s="47"/>
      <c r="O254" s="48"/>
      <c r="P254" s="48"/>
      <c r="Q254"/>
      <c r="R254"/>
      <c r="S254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F254"/>
      <c r="AG254"/>
      <c r="AH254" s="66"/>
      <c r="AJ254"/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2021-07-31T06:29:00Z</dcterms:modified>
</cp:coreProperties>
</file>