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281" i="8" l="1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U281" i="2"/>
  <c r="V281" i="2"/>
  <c r="W281" i="2"/>
  <c r="X281" i="2"/>
  <c r="AA281" i="2" s="1"/>
  <c r="Y281" i="2"/>
  <c r="Z281" i="2"/>
  <c r="AC281" i="2" s="1"/>
  <c r="AB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D281" i="2"/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T232" i="8" s="1"/>
  <c r="Q232" i="8"/>
  <c r="R232" i="8"/>
  <c r="S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T234" i="8" s="1"/>
  <c r="Q234" i="8"/>
  <c r="R234" i="8"/>
  <c r="S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R238" i="8"/>
  <c r="S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T240" i="8" s="1"/>
  <c r="Q240" i="8"/>
  <c r="R240" i="8"/>
  <c r="S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T245" i="8" s="1"/>
  <c r="Q245" i="8"/>
  <c r="R245" i="8"/>
  <c r="S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T247" i="8" s="1"/>
  <c r="Q247" i="8"/>
  <c r="R247" i="8"/>
  <c r="S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T251" i="8" s="1"/>
  <c r="Q251" i="8"/>
  <c r="R251" i="8"/>
  <c r="S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T254" i="8" s="1"/>
  <c r="Q254" i="8"/>
  <c r="R254" i="8"/>
  <c r="S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T256" i="8" s="1"/>
  <c r="Q256" i="8"/>
  <c r="R256" i="8"/>
  <c r="S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T262" i="8" s="1"/>
  <c r="Q262" i="8"/>
  <c r="R262" i="8"/>
  <c r="S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T264" i="8" s="1"/>
  <c r="Q264" i="8"/>
  <c r="R264" i="8"/>
  <c r="S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T266" i="8" s="1"/>
  <c r="Q266" i="8"/>
  <c r="R266" i="8"/>
  <c r="S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R270" i="8"/>
  <c r="S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R277" i="8"/>
  <c r="S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T279" i="8" s="1"/>
  <c r="Q279" i="8"/>
  <c r="R279" i="8"/>
  <c r="S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AC201" i="2" s="1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AA203" i="2" s="1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AB206" i="2" s="1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AC209" i="2" s="1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AA211" i="2" s="1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AB214" i="2" s="1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AC217" i="2" s="1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AA219" i="2" s="1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AB222" i="2" s="1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AC225" i="2" s="1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AA227" i="2" s="1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AB230" i="2" s="1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AC233" i="2" s="1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AA235" i="2" s="1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AB238" i="2" s="1"/>
  <c r="W238" i="2"/>
  <c r="X238" i="2"/>
  <c r="Y238" i="2"/>
  <c r="Z238" i="2"/>
  <c r="AC238" i="2"/>
  <c r="U239" i="2"/>
  <c r="AA239" i="2" s="1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AC241" i="2" s="1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AA243" i="2" s="1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AB246" i="2" s="1"/>
  <c r="W246" i="2"/>
  <c r="X246" i="2"/>
  <c r="Y246" i="2"/>
  <c r="Z246" i="2"/>
  <c r="AC246" i="2"/>
  <c r="U247" i="2"/>
  <c r="AA247" i="2" s="1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AC249" i="2" s="1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AA251" i="2" s="1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AB254" i="2" s="1"/>
  <c r="W254" i="2"/>
  <c r="X254" i="2"/>
  <c r="Y254" i="2"/>
  <c r="Z254" i="2"/>
  <c r="AC254" i="2"/>
  <c r="U255" i="2"/>
  <c r="AA255" i="2" s="1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AC257" i="2" s="1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AA259" i="2" s="1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AB262" i="2" s="1"/>
  <c r="W262" i="2"/>
  <c r="X262" i="2"/>
  <c r="Y262" i="2"/>
  <c r="Z262" i="2"/>
  <c r="AC262" i="2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AC265" i="2" s="1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AB270" i="2" s="1"/>
  <c r="W270" i="2"/>
  <c r="X270" i="2"/>
  <c r="Y270" i="2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AC273" i="2" s="1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AA275" i="2" s="1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AB278" i="2" s="1"/>
  <c r="W278" i="2"/>
  <c r="X278" i="2"/>
  <c r="Y278" i="2"/>
  <c r="Z278" i="2"/>
  <c r="AC278" i="2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P268" i="2" s="1"/>
  <c r="H268" i="2"/>
  <c r="I268" i="2"/>
  <c r="J268" i="2"/>
  <c r="K268" i="2"/>
  <c r="L268" i="2"/>
  <c r="M268" i="2"/>
  <c r="O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P272" i="2" s="1"/>
  <c r="H272" i="2"/>
  <c r="I272" i="2"/>
  <c r="J272" i="2"/>
  <c r="K272" i="2"/>
  <c r="L272" i="2"/>
  <c r="M272" i="2"/>
  <c r="O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O274" i="2" s="1"/>
  <c r="G274" i="2"/>
  <c r="P274" i="2" s="1"/>
  <c r="H274" i="2"/>
  <c r="I274" i="2"/>
  <c r="J274" i="2"/>
  <c r="K274" i="2"/>
  <c r="L274" i="2"/>
  <c r="M274" i="2"/>
  <c r="E275" i="2"/>
  <c r="N275" i="2" s="1"/>
  <c r="F275" i="2"/>
  <c r="O275" i="2" s="1"/>
  <c r="G275" i="2"/>
  <c r="P275" i="2" s="1"/>
  <c r="H275" i="2"/>
  <c r="I275" i="2"/>
  <c r="J275" i="2"/>
  <c r="K275" i="2"/>
  <c r="L275" i="2"/>
  <c r="M275" i="2"/>
  <c r="E276" i="2"/>
  <c r="N276" i="2" s="1"/>
  <c r="F276" i="2"/>
  <c r="O276" i="2" s="1"/>
  <c r="G276" i="2"/>
  <c r="P276" i="2" s="1"/>
  <c r="H276" i="2"/>
  <c r="I276" i="2"/>
  <c r="J276" i="2"/>
  <c r="K276" i="2"/>
  <c r="L276" i="2"/>
  <c r="M276" i="2"/>
  <c r="E277" i="2"/>
  <c r="N277" i="2" s="1"/>
  <c r="F277" i="2"/>
  <c r="O277" i="2" s="1"/>
  <c r="G277" i="2"/>
  <c r="P277" i="2" s="1"/>
  <c r="H277" i="2"/>
  <c r="I277" i="2"/>
  <c r="J277" i="2"/>
  <c r="K277" i="2"/>
  <c r="L277" i="2"/>
  <c r="M277" i="2"/>
  <c r="E278" i="2"/>
  <c r="N278" i="2" s="1"/>
  <c r="F278" i="2"/>
  <c r="O278" i="2" s="1"/>
  <c r="G278" i="2"/>
  <c r="P278" i="2" s="1"/>
  <c r="H278" i="2"/>
  <c r="I278" i="2"/>
  <c r="J278" i="2"/>
  <c r="K278" i="2"/>
  <c r="L278" i="2"/>
  <c r="M278" i="2"/>
  <c r="E279" i="2"/>
  <c r="N279" i="2" s="1"/>
  <c r="F279" i="2"/>
  <c r="O279" i="2" s="1"/>
  <c r="G279" i="2"/>
  <c r="P279" i="2" s="1"/>
  <c r="H279" i="2"/>
  <c r="I279" i="2"/>
  <c r="J279" i="2"/>
  <c r="K279" i="2"/>
  <c r="L279" i="2"/>
  <c r="M279" i="2"/>
  <c r="E280" i="2"/>
  <c r="N280" i="2" s="1"/>
  <c r="F280" i="2"/>
  <c r="O280" i="2" s="1"/>
  <c r="G280" i="2"/>
  <c r="P280" i="2" s="1"/>
  <c r="H280" i="2"/>
  <c r="I280" i="2"/>
  <c r="J280" i="2"/>
  <c r="K280" i="2"/>
  <c r="L280" i="2"/>
  <c r="M280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76" i="11" l="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06" i="3"/>
  <c r="D975" i="3"/>
  <c r="D62" i="3"/>
  <c r="D41" i="3"/>
  <c r="D175" i="3"/>
  <c r="D46" i="3"/>
  <c r="D78" i="3"/>
  <c r="D898" i="3"/>
  <c r="D987" i="3"/>
  <c r="D6" i="3"/>
  <c r="D572" i="3"/>
  <c r="D670" i="3"/>
  <c r="D655" i="3"/>
  <c r="D600" i="3"/>
  <c r="D520" i="3"/>
  <c r="D612" i="3"/>
  <c r="D805" i="3"/>
  <c r="D839" i="3"/>
  <c r="D722" i="3"/>
  <c r="D696" i="3"/>
  <c r="D855" i="3"/>
  <c r="D698" i="3"/>
  <c r="D386" i="3"/>
  <c r="D376" i="3"/>
  <c r="D414" i="3"/>
  <c r="D382" i="3"/>
  <c r="D815" i="3"/>
  <c r="D963" i="3"/>
  <c r="D9" i="3"/>
  <c r="D58" i="3"/>
  <c r="D107" i="3"/>
  <c r="D903" i="3"/>
  <c r="D876" i="3"/>
  <c r="D977" i="3"/>
  <c r="D75" i="3"/>
  <c r="D166" i="3"/>
  <c r="D184" i="3"/>
  <c r="D65" i="3"/>
  <c r="D56" i="3"/>
  <c r="D988" i="3"/>
  <c r="D99" i="3"/>
  <c r="D633" i="3"/>
  <c r="D519" i="3"/>
  <c r="D678" i="3"/>
  <c r="D690" i="3"/>
  <c r="D809" i="3"/>
  <c r="D783" i="3"/>
  <c r="D830" i="3"/>
  <c r="D702" i="3"/>
  <c r="D366" i="3"/>
  <c r="D462" i="3"/>
  <c r="D372" i="3"/>
  <c r="D109" i="3"/>
  <c r="D152" i="3"/>
  <c r="D555" i="3"/>
  <c r="D642" i="3"/>
  <c r="D856" i="3"/>
  <c r="D489" i="3"/>
  <c r="D10" i="3"/>
  <c r="D71" i="3"/>
  <c r="D134" i="3"/>
  <c r="D115" i="3"/>
  <c r="D113" i="3"/>
  <c r="D646" i="3"/>
  <c r="D651" i="3"/>
  <c r="D586" i="3"/>
  <c r="D513" i="3"/>
  <c r="D528" i="3"/>
  <c r="D748" i="3"/>
  <c r="D785" i="3"/>
  <c r="D716" i="3"/>
  <c r="D824" i="3"/>
  <c r="D457" i="3"/>
  <c r="D358" i="3"/>
  <c r="D373" i="3"/>
  <c r="D954" i="3"/>
  <c r="D928" i="3"/>
  <c r="D579" i="3"/>
  <c r="D838" i="3"/>
  <c r="D770" i="3"/>
  <c r="D482" i="3"/>
  <c r="D950" i="3"/>
  <c r="D160" i="3"/>
  <c r="D958" i="3"/>
  <c r="D74" i="3"/>
  <c r="D917" i="3"/>
  <c r="D536" i="3"/>
  <c r="D599" i="3"/>
  <c r="D512" i="3"/>
  <c r="D524" i="3"/>
  <c r="D635" i="3"/>
  <c r="D697" i="3"/>
  <c r="D710" i="3"/>
  <c r="D851" i="3"/>
  <c r="D728" i="3"/>
  <c r="D365" i="3"/>
  <c r="D459" i="3"/>
  <c r="D481" i="3"/>
  <c r="D137" i="3"/>
  <c r="D873" i="3"/>
  <c r="D639" i="3"/>
  <c r="D743" i="3"/>
  <c r="D769" i="3"/>
  <c r="D359" i="3"/>
  <c r="D97" i="3"/>
  <c r="D147" i="3"/>
  <c r="D945" i="3"/>
  <c r="D18" i="3"/>
  <c r="D875" i="3"/>
  <c r="D64" i="3"/>
  <c r="D89" i="3"/>
  <c r="D924" i="3"/>
  <c r="D953" i="3"/>
  <c r="D986" i="3"/>
  <c r="D640" i="3"/>
  <c r="D497" i="3"/>
  <c r="D674" i="3"/>
  <c r="D626" i="3"/>
  <c r="D550" i="3"/>
  <c r="D650" i="3"/>
  <c r="D847" i="3"/>
  <c r="D857" i="3"/>
  <c r="D700" i="3"/>
  <c r="D735" i="3"/>
  <c r="D717" i="3"/>
  <c r="D737" i="3"/>
  <c r="D394" i="3"/>
  <c r="D430" i="3"/>
  <c r="D486" i="3"/>
  <c r="D378" i="3"/>
  <c r="D47" i="3"/>
  <c r="D886" i="3"/>
  <c r="D978" i="3"/>
  <c r="D135" i="3"/>
  <c r="D80" i="3"/>
  <c r="D992" i="3"/>
  <c r="D142" i="3"/>
  <c r="D985" i="3"/>
  <c r="D19" i="3"/>
  <c r="D887" i="3"/>
  <c r="D949" i="3"/>
  <c r="D100" i="3"/>
  <c r="D970" i="3"/>
  <c r="D1001" i="3"/>
  <c r="D892" i="3"/>
  <c r="D684" i="3"/>
  <c r="D680" i="3"/>
  <c r="D610" i="3"/>
  <c r="D624" i="3"/>
  <c r="D825" i="3"/>
  <c r="D784" i="3"/>
  <c r="D797" i="3"/>
  <c r="D745" i="3"/>
  <c r="D406" i="3"/>
  <c r="D449" i="3"/>
  <c r="D390" i="3"/>
  <c r="D941" i="3"/>
  <c r="D27" i="3"/>
  <c r="D522" i="3"/>
  <c r="D534" i="3"/>
  <c r="D693" i="3"/>
  <c r="D440" i="3"/>
  <c r="D930" i="3"/>
  <c r="D120" i="3"/>
  <c r="D174" i="3"/>
  <c r="D17" i="3"/>
  <c r="D141" i="3"/>
  <c r="D570" i="3"/>
  <c r="D644" i="3"/>
  <c r="D588" i="3"/>
  <c r="D516" i="3"/>
  <c r="D580" i="3"/>
  <c r="D756" i="3"/>
  <c r="D807" i="3"/>
  <c r="D724" i="3"/>
  <c r="D841" i="3"/>
  <c r="D426" i="3"/>
  <c r="D371" i="3"/>
  <c r="D480" i="3"/>
  <c r="D922" i="3"/>
  <c r="D22" i="3"/>
  <c r="D525" i="3"/>
  <c r="D858" i="3"/>
  <c r="D811" i="3"/>
  <c r="D389" i="3"/>
  <c r="D50" i="3"/>
  <c r="D155" i="3"/>
  <c r="D116" i="3"/>
  <c r="D138" i="3"/>
  <c r="D864" i="3"/>
  <c r="D554" i="3"/>
  <c r="D648" i="3"/>
  <c r="D556" i="3"/>
  <c r="D601" i="3"/>
  <c r="D663" i="3"/>
  <c r="D707" i="3"/>
  <c r="D835" i="3"/>
  <c r="D699" i="3"/>
  <c r="D853" i="3"/>
  <c r="D387" i="3"/>
  <c r="D441" i="3"/>
  <c r="D439" i="3"/>
  <c r="D880" i="3"/>
  <c r="D606" i="3"/>
  <c r="D569" i="3"/>
  <c r="D859" i="3"/>
  <c r="D383" i="3"/>
  <c r="D355" i="3"/>
  <c r="D339" i="3"/>
  <c r="D351" i="3"/>
  <c r="D938" i="3"/>
  <c r="D63" i="3"/>
  <c r="D178" i="3"/>
  <c r="D868" i="3"/>
  <c r="D946" i="3"/>
  <c r="D143" i="3"/>
  <c r="D996" i="3"/>
  <c r="D920" i="3"/>
  <c r="D161" i="3"/>
  <c r="D812" i="3"/>
  <c r="D619" i="3"/>
  <c r="D605" i="3"/>
  <c r="D541" i="3"/>
  <c r="D681" i="3"/>
  <c r="D613" i="3"/>
  <c r="D503" i="3"/>
  <c r="D791" i="3"/>
  <c r="D787" i="3"/>
  <c r="D694" i="3"/>
  <c r="D829" i="3"/>
  <c r="D695" i="3"/>
  <c r="D393" i="3"/>
  <c r="D413" i="3"/>
  <c r="D397" i="3"/>
  <c r="D463" i="3"/>
  <c r="D902" i="3"/>
  <c r="D16" i="3"/>
  <c r="D128" i="3"/>
  <c r="D904" i="3"/>
  <c r="D133" i="3"/>
  <c r="D931" i="3"/>
  <c r="D968" i="3"/>
  <c r="D936" i="3"/>
  <c r="D960" i="3"/>
  <c r="D983" i="3"/>
  <c r="D973" i="3"/>
  <c r="D181" i="3"/>
  <c r="D872" i="3"/>
  <c r="D158" i="3"/>
  <c r="D21" i="3"/>
  <c r="D507" i="3"/>
  <c r="D676" i="3"/>
  <c r="D514" i="3"/>
  <c r="D630" i="3"/>
  <c r="D506" i="3"/>
  <c r="D813" i="3"/>
  <c r="D750" i="3"/>
  <c r="D726" i="3"/>
  <c r="D846" i="3"/>
  <c r="D473" i="3"/>
  <c r="D485" i="3"/>
  <c r="D380" i="3"/>
  <c r="D976" i="3"/>
  <c r="D76" i="3"/>
  <c r="D515" i="3"/>
  <c r="D671" i="3"/>
  <c r="D852" i="3"/>
  <c r="D472" i="3"/>
  <c r="D176" i="3"/>
  <c r="D26" i="3"/>
  <c r="D68" i="3"/>
  <c r="D878" i="3"/>
  <c r="D145" i="3"/>
  <c r="D542" i="3"/>
  <c r="D597" i="3"/>
  <c r="D567" i="3"/>
  <c r="D510" i="3"/>
  <c r="D596" i="3"/>
  <c r="D701" i="3"/>
  <c r="D842" i="3"/>
  <c r="D723" i="3"/>
  <c r="D802" i="3"/>
  <c r="D392" i="3"/>
  <c r="D455" i="3"/>
  <c r="D464" i="3"/>
  <c r="D885" i="3"/>
  <c r="D93" i="3"/>
  <c r="D526" i="3"/>
  <c r="D782" i="3"/>
  <c r="D460" i="3"/>
  <c r="D20" i="3"/>
  <c r="D962" i="3"/>
  <c r="D923" i="3"/>
  <c r="D874" i="3"/>
  <c r="D34" i="3"/>
  <c r="D117" i="3"/>
  <c r="D631" i="3"/>
  <c r="D531" i="3"/>
  <c r="D665" i="3"/>
  <c r="D673" i="3"/>
  <c r="D689" i="3"/>
  <c r="D849" i="3"/>
  <c r="D781" i="3"/>
  <c r="D711" i="3"/>
  <c r="D416" i="3"/>
  <c r="D432" i="3"/>
  <c r="D435" i="3"/>
  <c r="D469" i="3"/>
  <c r="D108" i="3"/>
  <c r="D490" i="3"/>
  <c r="D623" i="3"/>
  <c r="D739" i="3"/>
  <c r="D411" i="3"/>
  <c r="D353" i="3"/>
  <c r="D84" i="3"/>
  <c r="D82" i="3"/>
  <c r="D159" i="3"/>
  <c r="D877" i="3"/>
  <c r="D151" i="3"/>
  <c r="D997" i="3"/>
  <c r="D182" i="3"/>
  <c r="D890" i="3"/>
  <c r="D925" i="3"/>
  <c r="D8" i="3"/>
  <c r="D984" i="3"/>
  <c r="D625" i="3"/>
  <c r="D575" i="3"/>
  <c r="D495" i="3"/>
  <c r="D661" i="3"/>
  <c r="D493" i="3"/>
  <c r="D641" i="3"/>
  <c r="D713" i="3"/>
  <c r="D790" i="3"/>
  <c r="D738" i="3"/>
  <c r="D705" i="3"/>
  <c r="D729" i="3"/>
  <c r="D451" i="3"/>
  <c r="D478" i="3"/>
  <c r="D468" i="3"/>
  <c r="D452" i="3"/>
  <c r="D891" i="3"/>
  <c r="D136" i="3"/>
  <c r="D77" i="3"/>
  <c r="D948" i="3"/>
  <c r="D119" i="3"/>
  <c r="D932" i="3"/>
  <c r="D867" i="3"/>
  <c r="D127" i="3"/>
  <c r="D2" i="3"/>
  <c r="D49" i="3"/>
  <c r="D900" i="3"/>
  <c r="D103" i="3"/>
  <c r="D110" i="3"/>
  <c r="D882" i="3"/>
  <c r="D423" i="3"/>
  <c r="D533" i="3"/>
  <c r="D553" i="3"/>
  <c r="D564" i="3"/>
  <c r="D622" i="3"/>
  <c r="D602" i="3"/>
  <c r="D836" i="3"/>
  <c r="D757" i="3"/>
  <c r="D788" i="3"/>
  <c r="D814" i="3"/>
  <c r="D398" i="3"/>
  <c r="D404" i="3"/>
  <c r="D458" i="3"/>
  <c r="D79" i="3"/>
  <c r="D163" i="3"/>
  <c r="D558" i="3"/>
  <c r="D827" i="3"/>
  <c r="D786" i="3"/>
  <c r="D479" i="3"/>
  <c r="D148" i="3"/>
  <c r="D130" i="3"/>
  <c r="D947" i="3"/>
  <c r="D933" i="3"/>
  <c r="D972" i="3"/>
  <c r="D583" i="3"/>
  <c r="D561" i="3"/>
  <c r="D649" i="3"/>
  <c r="D509" i="3"/>
  <c r="D589" i="3"/>
  <c r="D749" i="3"/>
  <c r="D773" i="3"/>
  <c r="D843" i="3"/>
  <c r="D821" i="3"/>
  <c r="D369" i="3"/>
  <c r="D443" i="3"/>
  <c r="D419" i="3"/>
  <c r="D11" i="3"/>
  <c r="D15" i="3"/>
  <c r="D491" i="3"/>
  <c r="D772" i="3"/>
  <c r="D412" i="3"/>
  <c r="D935" i="3"/>
  <c r="D28" i="3"/>
  <c r="D43" i="3"/>
  <c r="D129" i="3"/>
  <c r="D168" i="3"/>
  <c r="D122" i="3"/>
  <c r="D668" i="3"/>
  <c r="D682" i="3"/>
  <c r="D653" i="3"/>
  <c r="D667" i="3"/>
  <c r="D751" i="3"/>
  <c r="D780" i="3"/>
  <c r="D708" i="3"/>
  <c r="D709" i="3"/>
  <c r="D466" i="3"/>
  <c r="D400" i="3"/>
  <c r="D420" i="3"/>
  <c r="D927" i="3"/>
  <c r="D149" i="3"/>
  <c r="D666" i="3"/>
  <c r="D692" i="3"/>
  <c r="D840" i="3"/>
  <c r="D356" i="3"/>
  <c r="D354" i="3"/>
  <c r="D348" i="3"/>
  <c r="D347" i="3"/>
  <c r="D352" i="3"/>
  <c r="D334" i="3"/>
  <c r="D344" i="3"/>
  <c r="D282" i="3"/>
  <c r="D296" i="3"/>
  <c r="D284" i="3"/>
  <c r="D288" i="3"/>
  <c r="D292" i="3"/>
  <c r="D961" i="10"/>
  <c r="D934" i="10"/>
  <c r="D761" i="10"/>
  <c r="D1000" i="10"/>
  <c r="D707" i="10"/>
  <c r="D975" i="10"/>
  <c r="D980" i="10"/>
  <c r="D767" i="10"/>
  <c r="D842" i="10"/>
  <c r="D936" i="10"/>
  <c r="D137" i="10"/>
  <c r="D82" i="10"/>
  <c r="D121" i="3"/>
  <c r="D88" i="3"/>
  <c r="D934" i="3"/>
  <c r="D994" i="3"/>
  <c r="D926" i="3"/>
  <c r="D939" i="3"/>
  <c r="D157" i="3"/>
  <c r="D991" i="3"/>
  <c r="D125" i="3"/>
  <c r="D879" i="3"/>
  <c r="D45" i="3"/>
  <c r="D632" i="3"/>
  <c r="D502" i="3"/>
  <c r="D539" i="3"/>
  <c r="D565" i="3"/>
  <c r="D611" i="3"/>
  <c r="D571" i="3"/>
  <c r="D808" i="3"/>
  <c r="D761" i="3"/>
  <c r="D817" i="3"/>
  <c r="D861" i="3"/>
  <c r="D818" i="3"/>
  <c r="D384" i="3"/>
  <c r="D360" i="3"/>
  <c r="D438" i="3"/>
  <c r="D475" i="3"/>
  <c r="D53" i="3"/>
  <c r="D85" i="3"/>
  <c r="D132" i="3"/>
  <c r="D69" i="3"/>
  <c r="D37" i="3"/>
  <c r="D87" i="3"/>
  <c r="D896" i="3"/>
  <c r="D12" i="3"/>
  <c r="D177" i="3"/>
  <c r="D70" i="3"/>
  <c r="D3" i="3"/>
  <c r="D98" i="3"/>
  <c r="D40" i="3"/>
  <c r="D964" i="3"/>
  <c r="D114" i="3"/>
  <c r="D617" i="3"/>
  <c r="D574" i="3"/>
  <c r="D504" i="3"/>
  <c r="D643" i="3"/>
  <c r="D530" i="3"/>
  <c r="D714" i="3"/>
  <c r="D746" i="3"/>
  <c r="D736" i="3"/>
  <c r="D828" i="3"/>
  <c r="D381" i="3"/>
  <c r="D436" i="3"/>
  <c r="D431" i="3"/>
  <c r="D95" i="3"/>
  <c r="D1000" i="3"/>
  <c r="D614" i="3"/>
  <c r="D740" i="3"/>
  <c r="D762" i="3"/>
  <c r="D374" i="3"/>
  <c r="D111" i="3"/>
  <c r="D29" i="3"/>
  <c r="D173" i="3"/>
  <c r="D871" i="3"/>
  <c r="D81" i="3"/>
  <c r="D645" i="3"/>
  <c r="D505" i="3"/>
  <c r="D521" i="3"/>
  <c r="D559" i="3"/>
  <c r="D660" i="3"/>
  <c r="D706" i="3"/>
  <c r="D725" i="3"/>
  <c r="D759" i="3"/>
  <c r="D747" i="3"/>
  <c r="D474" i="3"/>
  <c r="D357" i="3"/>
  <c r="D453" i="3"/>
  <c r="D94" i="3"/>
  <c r="D527" i="3"/>
  <c r="D618" i="3"/>
  <c r="D733" i="3"/>
  <c r="D403" i="3"/>
  <c r="D144" i="3"/>
  <c r="D961" i="3"/>
  <c r="D967" i="3"/>
  <c r="D989" i="3"/>
  <c r="D150" i="3"/>
  <c r="D422" i="3"/>
  <c r="D652" i="3"/>
  <c r="D547" i="3"/>
  <c r="D560" i="3"/>
  <c r="D582" i="3"/>
  <c r="D753" i="3"/>
  <c r="D796" i="3"/>
  <c r="D744" i="3"/>
  <c r="D810" i="3"/>
  <c r="D408" i="3"/>
  <c r="D448" i="3"/>
  <c r="D434" i="3"/>
  <c r="D865" i="3"/>
  <c r="D889" i="3"/>
  <c r="D591" i="3"/>
  <c r="D584" i="3"/>
  <c r="D765" i="3"/>
  <c r="D395" i="3"/>
  <c r="D326" i="3"/>
  <c r="D324" i="3"/>
  <c r="D335" i="3"/>
  <c r="D906" i="3"/>
  <c r="D30" i="3"/>
  <c r="D96" i="3"/>
  <c r="D908" i="3"/>
  <c r="D48" i="3"/>
  <c r="D990" i="3"/>
  <c r="D170" i="3"/>
  <c r="D23" i="3"/>
  <c r="D91" i="3"/>
  <c r="D131" i="3"/>
  <c r="D545" i="3"/>
  <c r="D566" i="3"/>
  <c r="D535" i="3"/>
  <c r="D494" i="3"/>
  <c r="D634" i="3"/>
  <c r="D672" i="3"/>
  <c r="D500" i="3"/>
  <c r="D721" i="3"/>
  <c r="D760" i="3"/>
  <c r="D834" i="3"/>
  <c r="D837" i="3"/>
  <c r="D844" i="3"/>
  <c r="D450" i="3"/>
  <c r="D467" i="3"/>
  <c r="D476" i="3"/>
  <c r="D402" i="3"/>
  <c r="D910" i="3"/>
  <c r="D943" i="3"/>
  <c r="D92" i="3"/>
  <c r="D36" i="3"/>
  <c r="D918" i="3"/>
  <c r="D42" i="3"/>
  <c r="D14" i="3"/>
  <c r="D156" i="3"/>
  <c r="D911" i="3"/>
  <c r="D965" i="3"/>
  <c r="D895" i="3"/>
  <c r="D90" i="3"/>
  <c r="D956" i="3"/>
  <c r="D146" i="3"/>
  <c r="D154" i="3"/>
  <c r="D598" i="3"/>
  <c r="D557" i="3"/>
  <c r="D532" i="3"/>
  <c r="D496" i="3"/>
  <c r="D594" i="3"/>
  <c r="D755" i="3"/>
  <c r="D795" i="3"/>
  <c r="D754" i="3"/>
  <c r="D801" i="3"/>
  <c r="D388" i="3"/>
  <c r="D391" i="3"/>
  <c r="D405" i="3"/>
  <c r="D993" i="3"/>
  <c r="D39" i="3"/>
  <c r="D669" i="3"/>
  <c r="D766" i="3"/>
  <c r="D741" i="3"/>
  <c r="D477" i="3"/>
  <c r="D124" i="3"/>
  <c r="D44" i="3"/>
  <c r="D981" i="3"/>
  <c r="D86" i="3"/>
  <c r="D912" i="3"/>
  <c r="D537" i="3"/>
  <c r="D492" i="3"/>
  <c r="D688" i="3"/>
  <c r="D677" i="3"/>
  <c r="D685" i="3"/>
  <c r="D862" i="3"/>
  <c r="D789" i="3"/>
  <c r="D833" i="3"/>
  <c r="D385" i="3"/>
  <c r="D445" i="3"/>
  <c r="D407" i="3"/>
  <c r="D487" i="3"/>
  <c r="D894" i="3"/>
  <c r="D529" i="3"/>
  <c r="D581" i="3"/>
  <c r="D763" i="3"/>
  <c r="D488" i="3"/>
  <c r="D916" i="3"/>
  <c r="D60" i="3"/>
  <c r="D54" i="3"/>
  <c r="D25" i="3"/>
  <c r="D914" i="3"/>
  <c r="D620" i="3"/>
  <c r="D607" i="3"/>
  <c r="D609" i="3"/>
  <c r="D538" i="3"/>
  <c r="D563" i="3"/>
  <c r="D704" i="3"/>
  <c r="D742" i="3"/>
  <c r="D778" i="3"/>
  <c r="D800" i="3"/>
  <c r="D484" i="3"/>
  <c r="D417" i="3"/>
  <c r="D442" i="3"/>
  <c r="D957" i="3"/>
  <c r="D909" i="3"/>
  <c r="D590" i="3"/>
  <c r="D585" i="3"/>
  <c r="D734" i="3"/>
  <c r="D428" i="3"/>
  <c r="D333" i="3"/>
  <c r="D332" i="3"/>
  <c r="D314" i="3"/>
  <c r="D313" i="3"/>
  <c r="D349" i="3"/>
  <c r="D309" i="3"/>
  <c r="D298" i="3"/>
  <c r="D291" i="3"/>
  <c r="D294" i="3"/>
  <c r="D911" i="10"/>
  <c r="D991" i="10"/>
  <c r="D696" i="10"/>
  <c r="D949" i="10"/>
  <c r="D791" i="10"/>
  <c r="D839" i="10"/>
  <c r="D1001" i="10"/>
  <c r="D724" i="10"/>
  <c r="D73" i="3"/>
  <c r="D866" i="3"/>
  <c r="D5" i="3"/>
  <c r="D999" i="3"/>
  <c r="D38" i="3"/>
  <c r="D971" i="3"/>
  <c r="D162" i="3"/>
  <c r="D974" i="3"/>
  <c r="D907" i="3"/>
  <c r="D901" i="3"/>
  <c r="D637" i="3"/>
  <c r="D656" i="3"/>
  <c r="D576" i="3"/>
  <c r="D638" i="3"/>
  <c r="D577" i="3"/>
  <c r="D664" i="3"/>
  <c r="D659" i="3"/>
  <c r="D730" i="3"/>
  <c r="D703" i="3"/>
  <c r="D860" i="3"/>
  <c r="D718" i="3"/>
  <c r="D793" i="3"/>
  <c r="D377" i="3"/>
  <c r="D368" i="3"/>
  <c r="D471" i="3"/>
  <c r="D415" i="3"/>
  <c r="D881" i="3"/>
  <c r="D140" i="3"/>
  <c r="D185" i="3"/>
  <c r="D169" i="3"/>
  <c r="D72" i="3"/>
  <c r="D35" i="3"/>
  <c r="D929" i="3"/>
  <c r="D905" i="3"/>
  <c r="D883" i="3"/>
  <c r="D952" i="3"/>
  <c r="D180" i="3"/>
  <c r="D897" i="3"/>
  <c r="D118" i="3"/>
  <c r="D172" i="3"/>
  <c r="D982" i="3"/>
  <c r="D552" i="3"/>
  <c r="D595" i="3"/>
  <c r="D628" i="3"/>
  <c r="D499" i="3"/>
  <c r="D573" i="3"/>
  <c r="D764" i="3"/>
  <c r="D826" i="3"/>
  <c r="D752" i="3"/>
  <c r="D775" i="3"/>
  <c r="D447" i="3"/>
  <c r="D362" i="3"/>
  <c r="D399" i="3"/>
  <c r="D167" i="3"/>
  <c r="D604" i="3"/>
  <c r="D540" i="3"/>
  <c r="D776" i="3"/>
  <c r="D444" i="3"/>
  <c r="D980" i="3"/>
  <c r="D940" i="3"/>
  <c r="D126" i="3"/>
  <c r="D102" i="3"/>
  <c r="D105" i="3"/>
  <c r="D55" i="3"/>
  <c r="D603" i="3"/>
  <c r="D683" i="3"/>
  <c r="D675" i="3"/>
  <c r="D657" i="3"/>
  <c r="D774" i="3"/>
  <c r="D799" i="3"/>
  <c r="D715" i="3"/>
  <c r="D777" i="3"/>
  <c r="D433" i="3"/>
  <c r="D396" i="3"/>
  <c r="D367" i="3"/>
  <c r="D24" i="3"/>
  <c r="D893" i="3"/>
  <c r="D662" i="3"/>
  <c r="D549" i="3"/>
  <c r="D792" i="3"/>
  <c r="D409" i="3"/>
  <c r="D919" i="3"/>
  <c r="D104" i="3"/>
  <c r="D33" i="3"/>
  <c r="D66" i="3"/>
  <c r="D7" i="3"/>
  <c r="D636" i="3"/>
  <c r="D621" i="3"/>
  <c r="D615" i="3"/>
  <c r="D501" i="3"/>
  <c r="D517" i="3"/>
  <c r="D804" i="3"/>
  <c r="D768" i="3"/>
  <c r="D719" i="3"/>
  <c r="D850" i="3"/>
  <c r="D456" i="3"/>
  <c r="D364" i="3"/>
  <c r="D483" i="3"/>
  <c r="D951" i="3"/>
  <c r="D944" i="3"/>
  <c r="D654" i="3"/>
  <c r="D831" i="3"/>
  <c r="D771" i="3"/>
  <c r="D418" i="3"/>
  <c r="D330" i="3"/>
  <c r="D317" i="3"/>
  <c r="D328" i="3"/>
  <c r="D316" i="3"/>
  <c r="D345" i="3"/>
  <c r="D300" i="3"/>
  <c r="D286" i="3"/>
  <c r="D942" i="10"/>
  <c r="D711" i="10"/>
  <c r="D740" i="10"/>
  <c r="D995" i="10"/>
  <c r="D737" i="10"/>
  <c r="D869" i="10"/>
  <c r="D704" i="10"/>
  <c r="D863" i="10"/>
  <c r="D164" i="3"/>
  <c r="D869" i="3"/>
  <c r="D424" i="3"/>
  <c r="D57" i="3"/>
  <c r="D52" i="3"/>
  <c r="D421" i="3"/>
  <c r="D998" i="3"/>
  <c r="D888" i="3"/>
  <c r="D179" i="3"/>
  <c r="D966" i="3"/>
  <c r="D551" i="3"/>
  <c r="D686" i="3"/>
  <c r="D568" i="3"/>
  <c r="D647" i="3"/>
  <c r="D562" i="3"/>
  <c r="D543" i="3"/>
  <c r="D679" i="3"/>
  <c r="D794" i="3"/>
  <c r="D803" i="3"/>
  <c r="D731" i="3"/>
  <c r="D732" i="3"/>
  <c r="D820" i="3"/>
  <c r="D425" i="3"/>
  <c r="D370" i="3"/>
  <c r="D379" i="3"/>
  <c r="D454" i="3"/>
  <c r="D899" i="3"/>
  <c r="D83" i="3"/>
  <c r="D153" i="3"/>
  <c r="D913" i="3"/>
  <c r="D51" i="3"/>
  <c r="D67" i="3"/>
  <c r="D995" i="3"/>
  <c r="D915" i="3"/>
  <c r="D101" i="3"/>
  <c r="D955" i="3"/>
  <c r="D937" i="3"/>
  <c r="D13" i="3"/>
  <c r="D165" i="3"/>
  <c r="D942" i="3"/>
  <c r="D4" i="3"/>
  <c r="D629" i="3"/>
  <c r="D511" i="3"/>
  <c r="D593" i="3"/>
  <c r="D544" i="3"/>
  <c r="D691" i="3"/>
  <c r="D854" i="3"/>
  <c r="D806" i="3"/>
  <c r="D819" i="3"/>
  <c r="D727" i="3"/>
  <c r="D410" i="3"/>
  <c r="D363" i="3"/>
  <c r="D427" i="3"/>
  <c r="D112" i="3"/>
  <c r="D498" i="3"/>
  <c r="D608" i="3"/>
  <c r="D767" i="3"/>
  <c r="D429" i="3"/>
  <c r="D61" i="3"/>
  <c r="D884" i="3"/>
  <c r="D816" i="3"/>
  <c r="D171" i="3"/>
  <c r="D921" i="3"/>
  <c r="D969" i="3"/>
  <c r="D658" i="3"/>
  <c r="D687" i="3"/>
  <c r="D627" i="3"/>
  <c r="D508" i="3"/>
  <c r="D779" i="3"/>
  <c r="D848" i="3"/>
  <c r="D832" i="3"/>
  <c r="D845" i="3"/>
  <c r="D375" i="3"/>
  <c r="D461" i="3"/>
  <c r="D437" i="3"/>
  <c r="D959" i="3"/>
  <c r="D32" i="3"/>
  <c r="D587" i="3"/>
  <c r="D546" i="3"/>
  <c r="D863" i="3"/>
  <c r="D465" i="3"/>
  <c r="D139" i="3"/>
  <c r="D183" i="3"/>
  <c r="D31" i="3"/>
  <c r="D123" i="3"/>
  <c r="D979" i="3"/>
  <c r="D578" i="3"/>
  <c r="D518" i="3"/>
  <c r="D592" i="3"/>
  <c r="D523" i="3"/>
  <c r="D616" i="3"/>
  <c r="D798" i="3"/>
  <c r="D823" i="3"/>
  <c r="D720" i="3"/>
  <c r="D822" i="3"/>
  <c r="D446" i="3"/>
  <c r="D401" i="3"/>
  <c r="D470" i="3"/>
  <c r="D59" i="3"/>
  <c r="D870" i="3"/>
  <c r="D548" i="3"/>
  <c r="D758" i="3"/>
  <c r="D712" i="3"/>
  <c r="D361" i="3"/>
  <c r="D340" i="3"/>
  <c r="D346" i="3"/>
  <c r="D320" i="3"/>
  <c r="D337" i="3"/>
  <c r="D341" i="3"/>
  <c r="D310" i="3"/>
  <c r="D295" i="3"/>
  <c r="D281" i="3"/>
  <c r="D846" i="10"/>
  <c r="D703" i="10"/>
  <c r="D972" i="10"/>
  <c r="D916" i="10"/>
  <c r="D815" i="10"/>
  <c r="D939" i="10"/>
  <c r="D810" i="10"/>
  <c r="D935" i="10"/>
  <c r="D902" i="10"/>
  <c r="D832" i="10"/>
  <c r="D134" i="10"/>
  <c r="D39" i="10"/>
  <c r="D331" i="3"/>
  <c r="D315" i="3"/>
  <c r="D301" i="3"/>
  <c r="D303" i="3"/>
  <c r="D302" i="3"/>
  <c r="D905" i="10"/>
  <c r="D957" i="10"/>
  <c r="D697" i="10"/>
  <c r="D691" i="10"/>
  <c r="D751" i="10"/>
  <c r="D734" i="10"/>
  <c r="D57" i="10"/>
  <c r="D929" i="10"/>
  <c r="D893" i="10"/>
  <c r="D718" i="10"/>
  <c r="D894" i="10"/>
  <c r="D793" i="10"/>
  <c r="D906" i="10"/>
  <c r="D946" i="10"/>
  <c r="D715" i="10"/>
  <c r="D833" i="10"/>
  <c r="D818" i="10"/>
  <c r="D78" i="10"/>
  <c r="D132" i="10"/>
  <c r="D955" i="10"/>
  <c r="D871" i="10"/>
  <c r="D985" i="10"/>
  <c r="D732" i="10"/>
  <c r="D820" i="10"/>
  <c r="D14" i="10"/>
  <c r="D89" i="10"/>
  <c r="D131" i="10"/>
  <c r="D60" i="10"/>
  <c r="D157" i="10"/>
  <c r="D500" i="10"/>
  <c r="D379" i="10"/>
  <c r="D646" i="10"/>
  <c r="D526" i="10"/>
  <c r="D670" i="10"/>
  <c r="D507" i="10"/>
  <c r="D685" i="10"/>
  <c r="D380" i="10"/>
  <c r="D517" i="10"/>
  <c r="D542" i="10"/>
  <c r="D329" i="10"/>
  <c r="D308" i="10"/>
  <c r="D289" i="10"/>
  <c r="D882" i="10"/>
  <c r="D797" i="10"/>
  <c r="D170" i="10"/>
  <c r="D153" i="10"/>
  <c r="D73" i="10"/>
  <c r="D399" i="10"/>
  <c r="D589" i="10"/>
  <c r="D497" i="10"/>
  <c r="D386" i="10"/>
  <c r="D603" i="10"/>
  <c r="D285" i="10"/>
  <c r="D789" i="10"/>
  <c r="D933" i="10"/>
  <c r="D97" i="10"/>
  <c r="D689" i="10"/>
  <c r="D638" i="10"/>
  <c r="D602" i="10"/>
  <c r="D620" i="10"/>
  <c r="D345" i="10"/>
  <c r="D829" i="10"/>
  <c r="D925" i="10"/>
  <c r="D823" i="10"/>
  <c r="D116" i="10"/>
  <c r="D178" i="10"/>
  <c r="D475" i="10"/>
  <c r="D595" i="10"/>
  <c r="D641" i="10"/>
  <c r="D648" i="10"/>
  <c r="D558" i="10"/>
  <c r="D336" i="10"/>
  <c r="D891" i="10"/>
  <c r="D184" i="10"/>
  <c r="D144" i="10"/>
  <c r="D329" i="3"/>
  <c r="D350" i="3"/>
  <c r="D283" i="3"/>
  <c r="D299" i="3"/>
  <c r="D873" i="10"/>
  <c r="D930" i="10"/>
  <c r="D796" i="10"/>
  <c r="D692" i="10"/>
  <c r="D804" i="10"/>
  <c r="D2" i="10"/>
  <c r="D127" i="10"/>
  <c r="D852" i="10"/>
  <c r="D978" i="10"/>
  <c r="D694" i="10"/>
  <c r="D854" i="10"/>
  <c r="D782" i="10"/>
  <c r="D974" i="10"/>
  <c r="D743" i="10"/>
  <c r="D981" i="10"/>
  <c r="D783" i="10"/>
  <c r="D806" i="10"/>
  <c r="D54" i="10"/>
  <c r="D155" i="10"/>
  <c r="D941" i="10"/>
  <c r="D884" i="10"/>
  <c r="D948" i="10"/>
  <c r="D699" i="10"/>
  <c r="D723" i="10"/>
  <c r="D77" i="10"/>
  <c r="D86" i="10"/>
  <c r="D37" i="10"/>
  <c r="D118" i="10"/>
  <c r="D389" i="10"/>
  <c r="D484" i="10"/>
  <c r="D401" i="10"/>
  <c r="D468" i="10"/>
  <c r="D552" i="10"/>
  <c r="D663" i="10"/>
  <c r="D571" i="10"/>
  <c r="D390" i="10"/>
  <c r="D434" i="10"/>
  <c r="D577" i="10"/>
  <c r="D462" i="10"/>
  <c r="D348" i="10"/>
  <c r="D302" i="10"/>
  <c r="D298" i="10"/>
  <c r="D886" i="10"/>
  <c r="D762" i="10"/>
  <c r="D91" i="10"/>
  <c r="D63" i="10"/>
  <c r="D374" i="10"/>
  <c r="D363" i="10"/>
  <c r="D548" i="10"/>
  <c r="D559" i="10"/>
  <c r="D443" i="10"/>
  <c r="D565" i="10"/>
  <c r="D701" i="10"/>
  <c r="D728" i="10"/>
  <c r="D129" i="10"/>
  <c r="D394" i="10"/>
  <c r="D486" i="10"/>
  <c r="D537" i="10"/>
  <c r="D616" i="10"/>
  <c r="D333" i="10"/>
  <c r="D774" i="10"/>
  <c r="D840" i="10"/>
  <c r="D918" i="10"/>
  <c r="D35" i="10"/>
  <c r="D23" i="10"/>
  <c r="D564" i="10"/>
  <c r="D586" i="10"/>
  <c r="D656" i="10"/>
  <c r="D364" i="10"/>
  <c r="D637" i="10"/>
  <c r="D347" i="10"/>
  <c r="D306" i="10"/>
  <c r="D968" i="10"/>
  <c r="D167" i="10"/>
  <c r="D99" i="10"/>
  <c r="D549" i="10"/>
  <c r="D325" i="3"/>
  <c r="D321" i="3"/>
  <c r="D306" i="3"/>
  <c r="D304" i="3"/>
  <c r="D308" i="3"/>
  <c r="D887" i="10"/>
  <c r="D824" i="10"/>
  <c r="D913" i="10"/>
  <c r="D763" i="10"/>
  <c r="D970" i="10"/>
  <c r="D20" i="10"/>
  <c r="D94" i="10"/>
  <c r="D858" i="10"/>
  <c r="D735" i="10"/>
  <c r="D835" i="10"/>
  <c r="D851" i="10"/>
  <c r="D754" i="10"/>
  <c r="D971" i="10"/>
  <c r="D752" i="10"/>
  <c r="D909" i="10"/>
  <c r="D784" i="10"/>
  <c r="D878" i="10"/>
  <c r="D117" i="10"/>
  <c r="D19" i="10"/>
  <c r="D747" i="10"/>
  <c r="D967" i="10"/>
  <c r="D901" i="10"/>
  <c r="D853" i="10"/>
  <c r="D717" i="10"/>
  <c r="D171" i="10"/>
  <c r="D50" i="10"/>
  <c r="D6" i="10"/>
  <c r="D183" i="10"/>
  <c r="D396" i="10"/>
  <c r="D624" i="10"/>
  <c r="D398" i="10"/>
  <c r="D561" i="10"/>
  <c r="D461" i="10"/>
  <c r="D688" i="10"/>
  <c r="D499" i="10"/>
  <c r="D560" i="10"/>
  <c r="D452" i="10"/>
  <c r="D610" i="10"/>
  <c r="D510" i="10"/>
  <c r="D331" i="10"/>
  <c r="D286" i="10"/>
  <c r="D907" i="10"/>
  <c r="D770" i="10"/>
  <c r="D26" i="10"/>
  <c r="D80" i="10"/>
  <c r="D402" i="10"/>
  <c r="D439" i="10"/>
  <c r="D567" i="10"/>
  <c r="D640" i="10"/>
  <c r="D474" i="10"/>
  <c r="D677" i="10"/>
  <c r="D293" i="10"/>
  <c r="D915" i="10"/>
  <c r="D850" i="10"/>
  <c r="D130" i="10"/>
  <c r="D441" i="10"/>
  <c r="D404" i="10"/>
  <c r="D478" i="10"/>
  <c r="D671" i="10"/>
  <c r="D291" i="10"/>
  <c r="D706" i="10"/>
  <c r="D889" i="10"/>
  <c r="D104" i="10"/>
  <c r="D158" i="10"/>
  <c r="D113" i="10"/>
  <c r="D578" i="10"/>
  <c r="D645" i="10"/>
  <c r="D414" i="10"/>
  <c r="D480" i="10"/>
  <c r="D664" i="10"/>
  <c r="D338" i="3"/>
  <c r="D319" i="3"/>
  <c r="D289" i="3"/>
  <c r="D287" i="3"/>
  <c r="D305" i="3"/>
  <c r="D879" i="10"/>
  <c r="D872" i="10"/>
  <c r="D952" i="10"/>
  <c r="D713" i="10"/>
  <c r="D712" i="10"/>
  <c r="D40" i="10"/>
  <c r="D106" i="10"/>
  <c r="D927" i="10"/>
  <c r="D757" i="10"/>
  <c r="D984" i="10"/>
  <c r="D921" i="10"/>
  <c r="D809" i="10"/>
  <c r="D910" i="10"/>
  <c r="D756" i="10"/>
  <c r="D870" i="10"/>
  <c r="D861" i="10"/>
  <c r="D912" i="10"/>
  <c r="D175" i="10"/>
  <c r="D53" i="10"/>
  <c r="D776" i="10"/>
  <c r="D860" i="10"/>
  <c r="D954" i="10"/>
  <c r="D772" i="10"/>
  <c r="D741" i="10"/>
  <c r="D160" i="10"/>
  <c r="D32" i="10"/>
  <c r="D128" i="10"/>
  <c r="D120" i="10"/>
  <c r="D417" i="10"/>
  <c r="D492" i="10"/>
  <c r="D428" i="10"/>
  <c r="D579" i="10"/>
  <c r="D493" i="10"/>
  <c r="D391" i="10"/>
  <c r="D503" i="10"/>
  <c r="D605" i="10"/>
  <c r="D458" i="10"/>
  <c r="D662" i="10"/>
  <c r="D647" i="10"/>
  <c r="D322" i="10"/>
  <c r="D303" i="10"/>
  <c r="D919" i="10"/>
  <c r="D695" i="10"/>
  <c r="D885" i="10"/>
  <c r="D36" i="10"/>
  <c r="D93" i="10"/>
  <c r="D435" i="10"/>
  <c r="D590" i="10"/>
  <c r="D623" i="10"/>
  <c r="D684" i="10"/>
  <c r="D545" i="10"/>
  <c r="D343" i="10"/>
  <c r="D294" i="10"/>
  <c r="D989" i="10"/>
  <c r="D69" i="10"/>
  <c r="D47" i="10"/>
  <c r="D609" i="10"/>
  <c r="D629" i="10"/>
  <c r="D405" i="10"/>
  <c r="D387" i="10"/>
  <c r="D999" i="10"/>
  <c r="D755" i="10"/>
  <c r="D169" i="10"/>
  <c r="D27" i="10"/>
  <c r="D13" i="10"/>
  <c r="D583" i="10"/>
  <c r="D412" i="10"/>
  <c r="D430" i="10"/>
  <c r="D530" i="10"/>
  <c r="D365" i="10"/>
  <c r="D323" i="3"/>
  <c r="D343" i="3"/>
  <c r="D311" i="3"/>
  <c r="D290" i="3"/>
  <c r="D690" i="10"/>
  <c r="D947" i="10"/>
  <c r="D969" i="10"/>
  <c r="D848" i="10"/>
  <c r="D914" i="10"/>
  <c r="D156" i="10"/>
  <c r="D31" i="10"/>
  <c r="D865" i="10"/>
  <c r="D817" i="10"/>
  <c r="D819" i="10"/>
  <c r="D849" i="10"/>
  <c r="D780" i="10"/>
  <c r="D876" i="10"/>
  <c r="D808" i="10"/>
  <c r="D733" i="10"/>
  <c r="D813" i="10"/>
  <c r="D4" i="10"/>
  <c r="D145" i="10"/>
  <c r="D100" i="10"/>
  <c r="D781" i="10"/>
  <c r="D777" i="10"/>
  <c r="D976" i="10"/>
  <c r="D932" i="10"/>
  <c r="D162" i="10"/>
  <c r="D123" i="10"/>
  <c r="D182" i="10"/>
  <c r="D114" i="10"/>
  <c r="D51" i="10"/>
  <c r="D410" i="10"/>
  <c r="D479" i="10"/>
  <c r="D450" i="10"/>
  <c r="D556" i="10"/>
  <c r="D539" i="10"/>
  <c r="D416" i="10"/>
  <c r="D531" i="10"/>
  <c r="D598" i="10"/>
  <c r="D456" i="10"/>
  <c r="D679" i="10"/>
  <c r="D657" i="10"/>
  <c r="D323" i="10"/>
  <c r="D986" i="10"/>
  <c r="D738" i="10"/>
  <c r="D705" i="10"/>
  <c r="D102" i="10"/>
  <c r="D125" i="10"/>
  <c r="D584" i="10"/>
  <c r="D627" i="10"/>
  <c r="D682" i="10"/>
  <c r="D672" i="10"/>
  <c r="D529" i="10"/>
  <c r="D328" i="10"/>
  <c r="D311" i="10"/>
  <c r="D802" i="10"/>
  <c r="D92" i="10"/>
  <c r="D55" i="10"/>
  <c r="D525" i="10"/>
  <c r="D614" i="10"/>
  <c r="D513" i="10"/>
  <c r="D634" i="10"/>
  <c r="D307" i="10"/>
  <c r="D836" i="10"/>
  <c r="D786" i="10"/>
  <c r="D166" i="10"/>
  <c r="D66" i="10"/>
  <c r="D161" i="10"/>
  <c r="D372" i="10"/>
  <c r="D436" i="10"/>
  <c r="D505" i="10"/>
  <c r="D381" i="10"/>
  <c r="D496" i="10"/>
  <c r="D296" i="10"/>
  <c r="D765" i="10"/>
  <c r="D959" i="10"/>
  <c r="D112" i="10"/>
  <c r="D327" i="3"/>
  <c r="D336" i="3"/>
  <c r="D307" i="3"/>
  <c r="D297" i="3"/>
  <c r="D312" i="3"/>
  <c r="D760" i="10"/>
  <c r="D896" i="10"/>
  <c r="D908" i="10"/>
  <c r="D800" i="10"/>
  <c r="D830" i="10"/>
  <c r="D52" i="10"/>
  <c r="D41" i="10"/>
  <c r="D898" i="10"/>
  <c r="D700" i="10"/>
  <c r="D843" i="10"/>
  <c r="D868" i="10"/>
  <c r="D805" i="10"/>
  <c r="D992" i="10"/>
  <c r="D778" i="10"/>
  <c r="D725" i="10"/>
  <c r="D950" i="10"/>
  <c r="D174" i="10"/>
  <c r="D33" i="10"/>
  <c r="D856" i="10"/>
  <c r="D736" i="10"/>
  <c r="D722" i="10"/>
  <c r="D837" i="10"/>
  <c r="D890" i="10"/>
  <c r="D44" i="10"/>
  <c r="D22" i="10"/>
  <c r="D84" i="10"/>
  <c r="D139" i="10"/>
  <c r="D48" i="10"/>
  <c r="D421" i="10"/>
  <c r="D491" i="10"/>
  <c r="D485" i="10"/>
  <c r="D375" i="10"/>
  <c r="D451" i="10"/>
  <c r="D426" i="10"/>
  <c r="D465" i="10"/>
  <c r="D471" i="10"/>
  <c r="D587" i="10"/>
  <c r="D411" i="10"/>
  <c r="D354" i="10"/>
  <c r="D340" i="10"/>
  <c r="D826" i="10"/>
  <c r="D888" i="10"/>
  <c r="D801" i="10"/>
  <c r="D152" i="10"/>
  <c r="D110" i="10"/>
  <c r="D574" i="10"/>
  <c r="D635" i="10"/>
  <c r="D687" i="10"/>
  <c r="D460" i="10"/>
  <c r="D674" i="10"/>
  <c r="D319" i="10"/>
  <c r="D304" i="10"/>
  <c r="D965" i="10"/>
  <c r="D42" i="10"/>
  <c r="D105" i="10"/>
  <c r="D369" i="10"/>
  <c r="D508" i="10"/>
  <c r="D535" i="10"/>
  <c r="D660" i="10"/>
  <c r="D287" i="10"/>
  <c r="D960" i="10"/>
  <c r="D822" i="10"/>
  <c r="D88" i="10"/>
  <c r="D101" i="10"/>
  <c r="D408" i="10"/>
  <c r="D368" i="10"/>
  <c r="D547" i="10"/>
  <c r="D546" i="10"/>
  <c r="D639" i="10"/>
  <c r="D467" i="10"/>
  <c r="D309" i="10"/>
  <c r="D997" i="10"/>
  <c r="D953" i="10"/>
  <c r="D81" i="10"/>
  <c r="D406" i="10"/>
  <c r="D318" i="3"/>
  <c r="D342" i="3"/>
  <c r="D285" i="3"/>
  <c r="D714" i="10"/>
  <c r="D709" i="10"/>
  <c r="D958" i="10"/>
  <c r="D775" i="10"/>
  <c r="D799" i="10"/>
  <c r="D159" i="10"/>
  <c r="D831" i="10"/>
  <c r="D866" i="10"/>
  <c r="D744" i="10"/>
  <c r="D827" i="10"/>
  <c r="D739" i="10"/>
  <c r="D943" i="10"/>
  <c r="D857" i="10"/>
  <c r="D719" i="10"/>
  <c r="D904" i="10"/>
  <c r="D945" i="10"/>
  <c r="D149" i="10"/>
  <c r="D70" i="10"/>
  <c r="D928" i="10"/>
  <c r="D710" i="10"/>
  <c r="D720" i="10"/>
  <c r="D729" i="10"/>
  <c r="D788" i="10"/>
  <c r="D18" i="10"/>
  <c r="D185" i="10"/>
  <c r="D103" i="10"/>
  <c r="D65" i="10"/>
  <c r="D179" i="10"/>
  <c r="D440" i="10"/>
  <c r="D581" i="10"/>
  <c r="D472" i="10"/>
  <c r="D383" i="10"/>
  <c r="D580" i="10"/>
  <c r="D470" i="10"/>
  <c r="D659" i="10"/>
  <c r="D667" i="10"/>
  <c r="D570" i="10"/>
  <c r="D419" i="10"/>
  <c r="D314" i="10"/>
  <c r="D315" i="10"/>
  <c r="D300" i="10"/>
  <c r="D726" i="10"/>
  <c r="D864" i="10"/>
  <c r="D3" i="10"/>
  <c r="D12" i="10"/>
  <c r="D109" i="10"/>
  <c r="D622" i="10"/>
  <c r="D534" i="10"/>
  <c r="D361" i="10"/>
  <c r="D543" i="10"/>
  <c r="D666" i="10"/>
  <c r="D327" i="10"/>
  <c r="D990" i="10"/>
  <c r="D795" i="10"/>
  <c r="D147" i="10"/>
  <c r="D165" i="10"/>
  <c r="D403" i="10"/>
  <c r="D653" i="10"/>
  <c r="D415" i="10"/>
  <c r="D324" i="10"/>
  <c r="D963" i="10"/>
  <c r="D766" i="10"/>
  <c r="D828" i="10"/>
  <c r="D43" i="10"/>
  <c r="D177" i="10"/>
  <c r="D360" i="10"/>
  <c r="D433" i="10"/>
  <c r="D454" i="10"/>
  <c r="D632" i="10"/>
  <c r="D524" i="10"/>
  <c r="D355" i="10"/>
  <c r="D881" i="10"/>
  <c r="D880" i="10"/>
  <c r="D135" i="10"/>
  <c r="D357" i="10"/>
  <c r="D516" i="10"/>
  <c r="D599" i="10"/>
  <c r="D550" i="10"/>
  <c r="D297" i="10"/>
  <c r="D926" i="10"/>
  <c r="D883" i="10"/>
  <c r="D940" i="10"/>
  <c r="D812" i="10"/>
  <c r="D899" i="10"/>
  <c r="D68" i="10"/>
  <c r="D151" i="10"/>
  <c r="D58" i="10"/>
  <c r="D24" i="10"/>
  <c r="D16" i="10"/>
  <c r="D511" i="10"/>
  <c r="D400" i="10"/>
  <c r="D613" i="10"/>
  <c r="D541" i="10"/>
  <c r="D655" i="10"/>
  <c r="D476" i="10"/>
  <c r="D367" i="10"/>
  <c r="D373" i="10"/>
  <c r="D457" i="10"/>
  <c r="D621" i="10"/>
  <c r="D334" i="10"/>
  <c r="D312" i="10"/>
  <c r="D895" i="10"/>
  <c r="D141" i="10"/>
  <c r="D140" i="10"/>
  <c r="D469" i="10"/>
  <c r="D600" i="10"/>
  <c r="D536" i="10"/>
  <c r="D310" i="10"/>
  <c r="D322" i="3"/>
  <c r="D293" i="3"/>
  <c r="D987" i="10"/>
  <c r="D816" i="10"/>
  <c r="D785" i="10"/>
  <c r="D973" i="10"/>
  <c r="D838" i="10"/>
  <c r="D749" i="10"/>
  <c r="D64" i="10"/>
  <c r="D841" i="10"/>
  <c r="D903" i="10"/>
  <c r="D758" i="10"/>
  <c r="D931" i="10"/>
  <c r="D721" i="10"/>
  <c r="D982" i="10"/>
  <c r="D897" i="10"/>
  <c r="D708" i="10"/>
  <c r="D845" i="10"/>
  <c r="D834" i="10"/>
  <c r="D17" i="10"/>
  <c r="D30" i="10"/>
  <c r="D922" i="10"/>
  <c r="D937" i="10"/>
  <c r="D790" i="10"/>
  <c r="D730" i="10"/>
  <c r="D855" i="10"/>
  <c r="D45" i="10"/>
  <c r="D8" i="10"/>
  <c r="D29" i="10"/>
  <c r="D49" i="10"/>
  <c r="D163" i="10"/>
  <c r="D519" i="10"/>
  <c r="D378" i="10"/>
  <c r="D506" i="10"/>
  <c r="D427" i="10"/>
  <c r="D630" i="10"/>
  <c r="D463" i="10"/>
  <c r="D668" i="10"/>
  <c r="D654" i="10"/>
  <c r="D455" i="10"/>
  <c r="D593" i="10"/>
  <c r="D317" i="10"/>
  <c r="D342" i="10"/>
  <c r="D295" i="10"/>
  <c r="D779" i="10"/>
  <c r="D844" i="10"/>
  <c r="D111" i="10"/>
  <c r="D9" i="10"/>
  <c r="D38" i="10"/>
  <c r="D518" i="10"/>
  <c r="D358" i="10"/>
  <c r="D608" i="10"/>
  <c r="D681" i="10"/>
  <c r="D429" i="10"/>
  <c r="D320" i="10"/>
  <c r="D962" i="10"/>
  <c r="D750" i="10"/>
  <c r="D85" i="10"/>
  <c r="D148" i="10"/>
  <c r="D445" i="10"/>
  <c r="D393" i="10"/>
  <c r="D490" i="10"/>
  <c r="D344" i="10"/>
  <c r="D924" i="10"/>
  <c r="D745" i="10"/>
  <c r="D807" i="10"/>
  <c r="D180" i="10"/>
  <c r="D59" i="10"/>
  <c r="D448" i="10"/>
  <c r="D575" i="10"/>
  <c r="D572" i="10"/>
  <c r="D459" i="10"/>
  <c r="D533" i="10"/>
  <c r="D341" i="10"/>
  <c r="D305" i="10"/>
  <c r="D693" i="10"/>
  <c r="D771" i="10"/>
  <c r="D34" i="10"/>
  <c r="D523" i="10"/>
  <c r="D385" i="10"/>
  <c r="D594" i="10"/>
  <c r="D658" i="10"/>
  <c r="D977" i="10"/>
  <c r="D944" i="10"/>
  <c r="D938" i="10"/>
  <c r="D900" i="10"/>
  <c r="D798" i="10"/>
  <c r="D96" i="10"/>
  <c r="D28" i="10"/>
  <c r="D164" i="10"/>
  <c r="D25" i="10"/>
  <c r="D377" i="10"/>
  <c r="D604" i="10"/>
  <c r="D418" i="10"/>
  <c r="D636" i="10"/>
  <c r="D528" i="10"/>
  <c r="D661" i="10"/>
  <c r="D481" i="10"/>
  <c r="D423" i="10"/>
  <c r="D420" i="10"/>
  <c r="D612" i="10"/>
  <c r="D606" i="10"/>
  <c r="D346" i="10"/>
  <c r="D821" i="10"/>
  <c r="D143" i="10"/>
  <c r="D376" i="10"/>
  <c r="D437" i="10"/>
  <c r="D678" i="10"/>
  <c r="D673" i="10"/>
  <c r="D356" i="10"/>
  <c r="D124" i="10"/>
  <c r="D313" i="10"/>
  <c r="D447" i="10"/>
  <c r="D330" i="10"/>
  <c r="D115" i="10"/>
  <c r="D532" i="10"/>
  <c r="D413" i="10"/>
  <c r="D283" i="10"/>
  <c r="D803" i="10"/>
  <c r="D716" i="10"/>
  <c r="D748" i="10"/>
  <c r="D61" i="10"/>
  <c r="D74" i="10"/>
  <c r="D142" i="10"/>
  <c r="D15" i="10"/>
  <c r="D442" i="10"/>
  <c r="D366" i="10"/>
  <c r="D618" i="10"/>
  <c r="D644" i="10"/>
  <c r="D520" i="10"/>
  <c r="D488" i="10"/>
  <c r="D453" i="10"/>
  <c r="D597" i="10"/>
  <c r="D337" i="10"/>
  <c r="D281" i="10"/>
  <c r="D792" i="10"/>
  <c r="D501" i="10"/>
  <c r="D498" i="10"/>
  <c r="D867" i="10"/>
  <c r="D138" i="10"/>
  <c r="D568" i="10"/>
  <c r="D487" i="10"/>
  <c r="D288" i="10"/>
  <c r="D811" i="10"/>
  <c r="D731" i="10"/>
  <c r="D862" i="10"/>
  <c r="D7" i="10"/>
  <c r="D119" i="10"/>
  <c r="D133" i="10"/>
  <c r="D21" i="10"/>
  <c r="D444" i="10"/>
  <c r="D359" i="10"/>
  <c r="D551" i="10"/>
  <c r="D562" i="10"/>
  <c r="D521" i="10"/>
  <c r="D576" i="10"/>
  <c r="D482" i="10"/>
  <c r="D625" i="10"/>
  <c r="D352" i="10"/>
  <c r="D176" i="10"/>
  <c r="D321" i="10"/>
  <c r="D966" i="10"/>
  <c r="D633" i="10"/>
  <c r="D651" i="10"/>
  <c r="D502" i="10"/>
  <c r="D282" i="10"/>
  <c r="D759" i="10"/>
  <c r="D768" i="10"/>
  <c r="D787" i="10"/>
  <c r="D122" i="10"/>
  <c r="D90" i="10"/>
  <c r="D79" i="10"/>
  <c r="D108" i="10"/>
  <c r="D615" i="10"/>
  <c r="D432" i="10"/>
  <c r="D395" i="10"/>
  <c r="D512" i="10"/>
  <c r="D643" i="10"/>
  <c r="D483" i="10"/>
  <c r="D495" i="10"/>
  <c r="D680" i="10"/>
  <c r="D316" i="10"/>
  <c r="D290" i="10"/>
  <c r="D742" i="10"/>
  <c r="D168" i="10"/>
  <c r="D553" i="10"/>
  <c r="D669" i="10"/>
  <c r="D350" i="10"/>
  <c r="D875" i="10"/>
  <c r="D388" i="10"/>
  <c r="D438" i="10"/>
  <c r="D642" i="10"/>
  <c r="D892" i="10"/>
  <c r="D993" i="10"/>
  <c r="D996" i="10"/>
  <c r="D994" i="10"/>
  <c r="D173" i="10"/>
  <c r="D62" i="10"/>
  <c r="D136" i="10"/>
  <c r="D146" i="10"/>
  <c r="D569" i="10"/>
  <c r="D424" i="10"/>
  <c r="D446" i="10"/>
  <c r="D382" i="10"/>
  <c r="D596" i="10"/>
  <c r="D652" i="10"/>
  <c r="D686" i="10"/>
  <c r="D338" i="10"/>
  <c r="D292" i="10"/>
  <c r="D847" i="10"/>
  <c r="D956" i="10"/>
  <c r="D172" i="10"/>
  <c r="D588" i="10"/>
  <c r="D425" i="10"/>
  <c r="D698" i="10"/>
  <c r="D362" i="10"/>
  <c r="D592" i="10"/>
  <c r="D566" i="10"/>
  <c r="D920" i="10"/>
  <c r="D979" i="10"/>
  <c r="D917" i="10"/>
  <c r="D773" i="10"/>
  <c r="D181" i="10"/>
  <c r="D72" i="10"/>
  <c r="D11" i="10"/>
  <c r="D87" i="10"/>
  <c r="D631" i="10"/>
  <c r="D601" i="10"/>
  <c r="D527" i="10"/>
  <c r="D407" i="10"/>
  <c r="D563" i="10"/>
  <c r="D397" i="10"/>
  <c r="D676" i="10"/>
  <c r="D318" i="10"/>
  <c r="D301" i="10"/>
  <c r="D951" i="10"/>
  <c r="D746" i="10"/>
  <c r="D83" i="10"/>
  <c r="D617" i="10"/>
  <c r="D555" i="10"/>
  <c r="D126" i="10"/>
  <c r="D522" i="10"/>
  <c r="D675" i="10"/>
  <c r="D325" i="10"/>
  <c r="D877" i="10"/>
  <c r="D859" i="10"/>
  <c r="D964" i="10"/>
  <c r="D998" i="10"/>
  <c r="D46" i="10"/>
  <c r="D98" i="10"/>
  <c r="D154" i="10"/>
  <c r="D370" i="10"/>
  <c r="D477" i="10"/>
  <c r="D504" i="10"/>
  <c r="D466" i="10"/>
  <c r="D431" i="10"/>
  <c r="D649" i="10"/>
  <c r="D494" i="10"/>
  <c r="D650" i="10"/>
  <c r="D326" i="10"/>
  <c r="D299" i="10"/>
  <c r="D814" i="10"/>
  <c r="D121" i="10"/>
  <c r="D449" i="10"/>
  <c r="D626" i="10"/>
  <c r="D607" i="10"/>
  <c r="D5" i="10"/>
  <c r="D591" i="10"/>
  <c r="D351" i="10"/>
  <c r="D764" i="10"/>
  <c r="D983" i="10"/>
  <c r="D150" i="10"/>
  <c r="D538" i="10"/>
  <c r="D619" i="10"/>
  <c r="D464" i="10"/>
  <c r="D422" i="10"/>
  <c r="D628" i="10"/>
  <c r="D353" i="10"/>
  <c r="D384" i="10"/>
  <c r="D702" i="10"/>
  <c r="D10" i="10"/>
  <c r="D515" i="10"/>
  <c r="D489" i="10"/>
  <c r="D339" i="10"/>
  <c r="D825" i="10"/>
  <c r="D988" i="10"/>
  <c r="D794" i="10"/>
  <c r="D753" i="10"/>
  <c r="D67" i="10"/>
  <c r="D76" i="10"/>
  <c r="D56" i="10"/>
  <c r="D371" i="10"/>
  <c r="D573" i="10"/>
  <c r="D514" i="10"/>
  <c r="D509" i="10"/>
  <c r="D554" i="10"/>
  <c r="D665" i="10"/>
  <c r="D557" i="10"/>
  <c r="D409" i="10"/>
  <c r="D332" i="10"/>
  <c r="D923" i="10"/>
  <c r="D75" i="10"/>
  <c r="D544" i="10"/>
  <c r="D392" i="10"/>
  <c r="D683" i="10"/>
  <c r="D335" i="10"/>
  <c r="D473" i="10"/>
  <c r="D769" i="10"/>
  <c r="D727" i="10"/>
  <c r="D107" i="10"/>
  <c r="D71" i="10"/>
  <c r="D611" i="10"/>
  <c r="D540" i="10"/>
  <c r="D582" i="10"/>
  <c r="D349" i="10"/>
  <c r="D874" i="10"/>
  <c r="D585" i="10"/>
  <c r="D95" i="10"/>
  <c r="D284" i="10"/>
  <c r="D258" i="10"/>
  <c r="D234" i="10"/>
  <c r="D238" i="10"/>
  <c r="D260" i="10"/>
  <c r="D249" i="10"/>
  <c r="D267" i="10"/>
  <c r="D273" i="10"/>
  <c r="D240" i="10"/>
  <c r="D256" i="10"/>
  <c r="D251" i="10"/>
  <c r="D236" i="10"/>
  <c r="D265" i="10"/>
  <c r="D278" i="10"/>
  <c r="D279" i="10"/>
  <c r="D268" i="10"/>
  <c r="D263" i="10"/>
  <c r="D277" i="10"/>
  <c r="D254" i="10"/>
  <c r="D247" i="10"/>
  <c r="D248" i="10"/>
  <c r="D257" i="10"/>
  <c r="D239" i="10"/>
  <c r="D259" i="10"/>
  <c r="D261" i="10"/>
  <c r="D243" i="10"/>
  <c r="D269" i="10"/>
  <c r="D237" i="10"/>
  <c r="D253" i="10"/>
  <c r="D266" i="10"/>
  <c r="D241" i="10"/>
  <c r="D242" i="10"/>
  <c r="D245" i="10"/>
  <c r="D262" i="10"/>
  <c r="D264" i="10"/>
  <c r="D252" i="10"/>
  <c r="D271" i="10"/>
  <c r="D270" i="10"/>
  <c r="D272" i="10"/>
  <c r="D255" i="10"/>
  <c r="D235" i="10"/>
  <c r="D250" i="10"/>
  <c r="D274" i="10"/>
  <c r="D246" i="10"/>
  <c r="D275" i="10"/>
  <c r="D276" i="10"/>
  <c r="D244" i="10"/>
  <c r="D272" i="3"/>
  <c r="D270" i="3"/>
  <c r="D267" i="3"/>
  <c r="D237" i="3"/>
  <c r="D240" i="3"/>
  <c r="D254" i="3"/>
  <c r="D260" i="3"/>
  <c r="D263" i="3"/>
  <c r="D255" i="3"/>
  <c r="D264" i="3"/>
  <c r="D241" i="3"/>
  <c r="D261" i="3"/>
  <c r="D234" i="3"/>
  <c r="D271" i="3"/>
  <c r="D242" i="3"/>
  <c r="D247" i="3"/>
  <c r="D262" i="3"/>
  <c r="D243" i="3"/>
  <c r="D273" i="3"/>
  <c r="D278" i="3"/>
  <c r="D279" i="3"/>
  <c r="D245" i="3"/>
  <c r="D276" i="3"/>
  <c r="D246" i="3"/>
  <c r="D235" i="3"/>
  <c r="D251" i="3"/>
  <c r="D248" i="3"/>
  <c r="D236" i="3"/>
  <c r="D259" i="3"/>
  <c r="D269" i="3"/>
  <c r="D266" i="3"/>
  <c r="D250" i="3"/>
  <c r="D277" i="3"/>
  <c r="D275" i="3"/>
  <c r="D274" i="3"/>
  <c r="D238" i="3"/>
  <c r="D239" i="3"/>
  <c r="D252" i="3"/>
  <c r="D256" i="3"/>
  <c r="D265" i="3"/>
  <c r="D258" i="3"/>
  <c r="D249" i="3"/>
  <c r="D268" i="3"/>
  <c r="D253" i="3"/>
  <c r="D244" i="3"/>
  <c r="D257" i="3"/>
  <c r="D223" i="3"/>
  <c r="D232" i="3"/>
  <c r="D231" i="3"/>
  <c r="D214" i="3"/>
  <c r="D215" i="3"/>
  <c r="D213" i="3"/>
  <c r="D186" i="3"/>
  <c r="D211" i="3"/>
  <c r="D209" i="3"/>
  <c r="D198" i="3"/>
  <c r="D193" i="3"/>
  <c r="D204" i="3"/>
  <c r="D217" i="3"/>
  <c r="D227" i="3"/>
  <c r="D233" i="3"/>
  <c r="D219" i="3"/>
  <c r="D218" i="3"/>
  <c r="D208" i="3"/>
  <c r="D206" i="3"/>
  <c r="D195" i="3"/>
  <c r="D188" i="3"/>
  <c r="D187" i="3"/>
  <c r="D197" i="3"/>
  <c r="D192" i="3"/>
  <c r="D220" i="3"/>
  <c r="D230" i="3"/>
  <c r="D216" i="3"/>
  <c r="D229" i="3"/>
  <c r="D226" i="3"/>
  <c r="D212" i="3"/>
  <c r="D199" i="3"/>
  <c r="D189" i="3"/>
  <c r="D205" i="3"/>
  <c r="D210" i="3"/>
  <c r="D194" i="3"/>
  <c r="D200" i="3"/>
  <c r="D221" i="3"/>
  <c r="D228" i="3"/>
  <c r="D224" i="3"/>
  <c r="D225" i="3"/>
  <c r="D222" i="3"/>
  <c r="D190" i="3"/>
  <c r="D196" i="3"/>
  <c r="D202" i="3"/>
  <c r="D203" i="3"/>
  <c r="D201" i="3"/>
  <c r="D191" i="3"/>
  <c r="D207" i="3"/>
  <c r="D224" i="10"/>
  <c r="D219" i="10"/>
  <c r="D232" i="10"/>
  <c r="D222" i="10"/>
  <c r="D215" i="10"/>
  <c r="D207" i="10"/>
  <c r="D192" i="10"/>
  <c r="D191" i="10"/>
  <c r="D186" i="10"/>
  <c r="D206" i="10"/>
  <c r="D199" i="10"/>
  <c r="D209" i="10"/>
  <c r="D225" i="10"/>
  <c r="D202" i="10"/>
  <c r="D188" i="10"/>
  <c r="D190" i="10"/>
  <c r="D218" i="10"/>
  <c r="D230" i="10"/>
  <c r="D214" i="10"/>
  <c r="D233" i="10"/>
  <c r="D229" i="10"/>
  <c r="D221" i="10"/>
  <c r="D195" i="10"/>
  <c r="D211" i="10"/>
  <c r="D208" i="10"/>
  <c r="D197" i="10"/>
  <c r="D193" i="10"/>
  <c r="D198" i="10"/>
  <c r="D203" i="10"/>
  <c r="D220" i="10"/>
  <c r="D217" i="10"/>
  <c r="D189" i="10"/>
  <c r="D212" i="10"/>
  <c r="D216" i="10"/>
  <c r="D226" i="10"/>
  <c r="D228" i="10"/>
  <c r="D231" i="10"/>
  <c r="D223" i="10"/>
  <c r="D187" i="10"/>
  <c r="D213" i="10"/>
  <c r="D200" i="10"/>
  <c r="D194" i="10"/>
  <c r="D205" i="10"/>
  <c r="D201" i="10"/>
  <c r="D210" i="10"/>
  <c r="D227" i="10"/>
  <c r="D204" i="10"/>
  <c r="D196" i="10"/>
  <c r="D280" i="10"/>
  <c r="D280" i="3"/>
  <c r="S190" i="4" l="1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J96" i="8"/>
  <c r="K96" i="8"/>
  <c r="K207" i="3"/>
  <c r="J207" i="3"/>
  <c r="J200" i="3"/>
  <c r="K200" i="3"/>
  <c r="K232" i="3"/>
  <c r="J232" i="3"/>
  <c r="J206" i="3"/>
  <c r="K206" i="3"/>
  <c r="J875" i="8"/>
  <c r="K875" i="8"/>
  <c r="K72" i="8"/>
  <c r="J72" i="8"/>
  <c r="J108" i="8"/>
  <c r="K108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76" i="8"/>
  <c r="J76" i="8"/>
  <c r="K924" i="8"/>
  <c r="J924" i="8"/>
  <c r="J57" i="8"/>
  <c r="K57" i="8"/>
  <c r="J77" i="8"/>
  <c r="K77" i="8"/>
  <c r="J68" i="8"/>
  <c r="K68" i="8"/>
  <c r="J754" i="8"/>
  <c r="K754" i="8"/>
  <c r="K795" i="8"/>
  <c r="J795" i="8"/>
  <c r="J989" i="8"/>
  <c r="K989" i="8"/>
  <c r="J826" i="8"/>
  <c r="K826" i="8"/>
  <c r="J11" i="8"/>
  <c r="K11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K151" i="8"/>
  <c r="J151" i="8"/>
  <c r="J984" i="8"/>
  <c r="K984" i="8"/>
  <c r="J765" i="8"/>
  <c r="K765" i="8"/>
  <c r="J6" i="8"/>
  <c r="K6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122" i="8"/>
  <c r="J122" i="8"/>
  <c r="K815" i="8"/>
  <c r="J815" i="8"/>
  <c r="J155" i="8"/>
  <c r="K155" i="8"/>
  <c r="J99" i="8"/>
  <c r="K99" i="8"/>
  <c r="J47" i="8"/>
  <c r="K47" i="8"/>
  <c r="J999" i="8"/>
  <c r="K999" i="8"/>
  <c r="J965" i="8"/>
  <c r="K965" i="8"/>
  <c r="J860" i="8"/>
  <c r="K860" i="8"/>
  <c r="J878" i="8"/>
  <c r="K878" i="8"/>
  <c r="K127" i="8"/>
  <c r="J127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J84" i="8"/>
  <c r="K84" i="8"/>
  <c r="K747" i="8"/>
  <c r="J747" i="8"/>
  <c r="J952" i="8"/>
  <c r="K952" i="8"/>
  <c r="K88" i="8"/>
  <c r="J88" i="8"/>
  <c r="K12" i="8"/>
  <c r="J12" i="8"/>
  <c r="J73" i="8"/>
  <c r="K73" i="8"/>
  <c r="J182" i="8"/>
  <c r="K18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173" i="8"/>
  <c r="K173" i="8"/>
  <c r="J957" i="8"/>
  <c r="K957" i="8"/>
  <c r="J848" i="8"/>
  <c r="K848" i="8"/>
  <c r="J147" i="8"/>
  <c r="K147" i="8"/>
  <c r="K137" i="8"/>
  <c r="J137" i="8"/>
  <c r="J63" i="8"/>
  <c r="K63" i="8"/>
  <c r="K174" i="8"/>
  <c r="J174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K169" i="8"/>
  <c r="J169" i="8"/>
  <c r="J743" i="8"/>
  <c r="K743" i="8"/>
  <c r="K109" i="8"/>
  <c r="J109" i="8"/>
  <c r="J80" i="8"/>
  <c r="K80" i="8"/>
  <c r="K91" i="8"/>
  <c r="J91" i="8"/>
  <c r="K123" i="8"/>
  <c r="J12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177" i="8"/>
  <c r="K177" i="8"/>
  <c r="K22" i="8"/>
  <c r="J22" i="8"/>
  <c r="J134" i="8"/>
  <c r="K134" i="8"/>
  <c r="J120" i="8"/>
  <c r="K120" i="8"/>
  <c r="J8" i="8"/>
  <c r="K8" i="8"/>
  <c r="J863" i="8"/>
  <c r="K863" i="8"/>
  <c r="J732" i="8"/>
  <c r="K732" i="8"/>
  <c r="J812" i="8"/>
  <c r="K812" i="8"/>
  <c r="J139" i="8"/>
  <c r="K139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J16" i="8"/>
  <c r="K16" i="8"/>
  <c r="J143" i="8"/>
  <c r="K143" i="8"/>
  <c r="J75" i="8"/>
  <c r="K75" i="8"/>
  <c r="J62" i="8"/>
  <c r="K62" i="8"/>
  <c r="K749" i="8"/>
  <c r="J749" i="8"/>
  <c r="J717" i="8"/>
  <c r="K717" i="8"/>
  <c r="K804" i="8"/>
  <c r="J804" i="8"/>
  <c r="J116" i="8"/>
  <c r="K116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25" i="8"/>
  <c r="J125" i="8"/>
  <c r="K191" i="3"/>
  <c r="J191" i="3"/>
  <c r="K246" i="3"/>
  <c r="J246" i="3"/>
  <c r="J237" i="3"/>
  <c r="K237" i="3"/>
  <c r="J144" i="8"/>
  <c r="K144" i="8"/>
  <c r="J822" i="8"/>
  <c r="K822" i="8"/>
  <c r="J26" i="8"/>
  <c r="K26" i="8"/>
  <c r="J165" i="8"/>
  <c r="K165" i="8"/>
  <c r="J29" i="8"/>
  <c r="K29" i="8"/>
  <c r="K97" i="8"/>
  <c r="J97" i="8"/>
  <c r="K799" i="8"/>
  <c r="J799" i="8"/>
  <c r="J901" i="8"/>
  <c r="K901" i="8"/>
  <c r="K939" i="8"/>
  <c r="J939" i="8"/>
  <c r="K945" i="8"/>
  <c r="J945" i="8"/>
  <c r="J978" i="8"/>
  <c r="K978" i="8"/>
  <c r="K35" i="8"/>
  <c r="J35" i="8"/>
  <c r="J772" i="8"/>
  <c r="K772" i="8"/>
  <c r="J694" i="8"/>
  <c r="K694" i="8"/>
  <c r="J60" i="8"/>
  <c r="K60" i="8"/>
  <c r="J181" i="8"/>
  <c r="K181" i="8"/>
  <c r="K808" i="8"/>
  <c r="J808" i="8"/>
  <c r="K746" i="8"/>
  <c r="J746" i="8"/>
  <c r="J925" i="8"/>
  <c r="K925" i="8"/>
  <c r="K149" i="8"/>
  <c r="J149" i="8"/>
  <c r="J86" i="8"/>
  <c r="K86" i="8"/>
  <c r="J751" i="8"/>
  <c r="K751" i="8"/>
  <c r="K963" i="8"/>
  <c r="J963" i="8"/>
  <c r="K39" i="8"/>
  <c r="J39" i="8"/>
  <c r="K10" i="8"/>
  <c r="J10" i="8"/>
  <c r="J112" i="8"/>
  <c r="K112" i="8"/>
  <c r="J845" i="8"/>
  <c r="K845" i="8"/>
  <c r="J780" i="8"/>
  <c r="K780" i="8"/>
  <c r="K164" i="8"/>
  <c r="J164" i="8"/>
  <c r="J50" i="8"/>
  <c r="K50" i="8"/>
  <c r="J30" i="8"/>
  <c r="K30" i="8"/>
  <c r="J9" i="8"/>
  <c r="K9" i="8"/>
  <c r="J46" i="8"/>
  <c r="K46" i="8"/>
  <c r="J856" i="8"/>
  <c r="K856" i="8"/>
  <c r="J731" i="8"/>
  <c r="K731" i="8"/>
  <c r="K791" i="8"/>
  <c r="J791" i="8"/>
  <c r="K938" i="8"/>
  <c r="J938" i="8"/>
  <c r="J923" i="8"/>
  <c r="K923" i="8"/>
  <c r="J31" i="8"/>
  <c r="K31" i="8"/>
  <c r="J18" i="8"/>
  <c r="K18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K65" i="8"/>
  <c r="J65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141" i="8"/>
  <c r="K141" i="8"/>
  <c r="J142" i="8"/>
  <c r="K142" i="8"/>
  <c r="J896" i="8"/>
  <c r="K896" i="8"/>
  <c r="J17" i="8"/>
  <c r="K17" i="8"/>
  <c r="J25" i="8"/>
  <c r="K25" i="8"/>
  <c r="J59" i="8"/>
  <c r="K59" i="8"/>
  <c r="J152" i="8"/>
  <c r="K152" i="8"/>
  <c r="J69" i="8"/>
  <c r="K69" i="8"/>
  <c r="J900" i="8"/>
  <c r="K900" i="8"/>
  <c r="J813" i="8"/>
  <c r="K813" i="8"/>
  <c r="K941" i="8"/>
  <c r="J941" i="8"/>
  <c r="J884" i="8"/>
  <c r="K884" i="8"/>
  <c r="K927" i="8"/>
  <c r="J927" i="8"/>
  <c r="K136" i="8"/>
  <c r="J136" i="8"/>
  <c r="J881" i="8"/>
  <c r="K881" i="8"/>
  <c r="J882" i="8"/>
  <c r="K882" i="8"/>
  <c r="J178" i="8"/>
  <c r="K178" i="8"/>
  <c r="J44" i="8"/>
  <c r="K44" i="8"/>
  <c r="J829" i="8"/>
  <c r="K829" i="8"/>
  <c r="J767" i="8"/>
  <c r="K767" i="8"/>
  <c r="J964" i="8"/>
  <c r="K964" i="8"/>
  <c r="K166" i="8"/>
  <c r="J166" i="8"/>
  <c r="J148" i="8"/>
  <c r="K148" i="8"/>
  <c r="K796" i="8"/>
  <c r="J796" i="8"/>
  <c r="J991" i="8"/>
  <c r="K991" i="8"/>
  <c r="J110" i="8"/>
  <c r="K110" i="8"/>
  <c r="J13" i="8"/>
  <c r="K13" i="8"/>
  <c r="J4" i="8"/>
  <c r="K4" i="8"/>
  <c r="K865" i="8"/>
  <c r="J865" i="8"/>
  <c r="K727" i="8"/>
  <c r="J727" i="8"/>
  <c r="K180" i="8"/>
  <c r="J180" i="8"/>
  <c r="K66" i="8"/>
  <c r="J66" i="8"/>
  <c r="J104" i="8"/>
  <c r="K104" i="8"/>
  <c r="J186" i="8"/>
  <c r="K186" i="8"/>
  <c r="K19" i="8"/>
  <c r="J19" i="8"/>
  <c r="K789" i="8"/>
  <c r="J789" i="8"/>
  <c r="J730" i="8"/>
  <c r="K730" i="8"/>
  <c r="J721" i="8"/>
  <c r="K721" i="8"/>
  <c r="J711" i="8"/>
  <c r="K711" i="8"/>
  <c r="K929" i="8"/>
  <c r="J929" i="8"/>
  <c r="J71" i="8"/>
  <c r="K71" i="8"/>
  <c r="J150" i="8"/>
  <c r="K150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J160" i="8"/>
  <c r="K160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K82" i="8"/>
  <c r="J82" i="8"/>
  <c r="J954" i="8"/>
  <c r="K954" i="8"/>
  <c r="J998" i="8"/>
  <c r="K998" i="8"/>
  <c r="J102" i="8"/>
  <c r="K102" i="8"/>
  <c r="J89" i="8"/>
  <c r="K89" i="8"/>
  <c r="J823" i="8"/>
  <c r="K823" i="8"/>
  <c r="J961" i="8"/>
  <c r="K961" i="8"/>
  <c r="K106" i="8"/>
  <c r="J106" i="8"/>
  <c r="J43" i="8"/>
  <c r="K43" i="8"/>
  <c r="J966" i="8"/>
  <c r="K966" i="8"/>
  <c r="K111" i="8"/>
  <c r="J111" i="8"/>
  <c r="J153" i="8"/>
  <c r="K153" i="8"/>
  <c r="J802" i="8"/>
  <c r="K802" i="8"/>
  <c r="J889" i="8"/>
  <c r="K889" i="8"/>
  <c r="J827" i="8"/>
  <c r="K827" i="8"/>
  <c r="J49" i="8"/>
  <c r="K49" i="8"/>
  <c r="K140" i="8"/>
  <c r="J140" i="8"/>
  <c r="K85" i="8"/>
  <c r="J85" i="8"/>
  <c r="J23" i="8"/>
  <c r="K23" i="8"/>
  <c r="J45" i="8"/>
  <c r="K45" i="8"/>
  <c r="K891" i="8"/>
  <c r="J891" i="8"/>
  <c r="J838" i="8"/>
  <c r="K838" i="8"/>
  <c r="J723" i="8"/>
  <c r="K723" i="8"/>
  <c r="J737" i="8"/>
  <c r="K737" i="8"/>
  <c r="J857" i="8"/>
  <c r="K857" i="8"/>
  <c r="J34" i="8"/>
  <c r="K34" i="8"/>
  <c r="J175" i="8"/>
  <c r="K175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J42" i="8"/>
  <c r="K42" i="8"/>
  <c r="K53" i="8"/>
  <c r="J53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K113" i="8"/>
  <c r="J113" i="8"/>
  <c r="J960" i="8"/>
  <c r="K960" i="8"/>
  <c r="J766" i="8"/>
  <c r="K766" i="8"/>
  <c r="K162" i="8"/>
  <c r="J162" i="8"/>
  <c r="J67" i="8"/>
  <c r="K67" i="8"/>
  <c r="J167" i="8"/>
  <c r="K167" i="8"/>
  <c r="K787" i="8"/>
  <c r="J787" i="8"/>
  <c r="J837" i="8"/>
  <c r="K837" i="8"/>
  <c r="J56" i="8"/>
  <c r="K56" i="8"/>
  <c r="J93" i="8"/>
  <c r="K93" i="8"/>
  <c r="K803" i="8"/>
  <c r="J803" i="8"/>
  <c r="K126" i="8"/>
  <c r="J126" i="8"/>
  <c r="K103" i="8"/>
  <c r="J103" i="8"/>
  <c r="J706" i="8"/>
  <c r="K706" i="8"/>
  <c r="J739" i="8"/>
  <c r="K739" i="8"/>
  <c r="J987" i="8"/>
  <c r="K987" i="8"/>
  <c r="J52" i="8"/>
  <c r="K52" i="8"/>
  <c r="K115" i="8"/>
  <c r="J115" i="8"/>
  <c r="J183" i="8"/>
  <c r="K183" i="8"/>
  <c r="K124" i="8"/>
  <c r="J124" i="8"/>
  <c r="J163" i="8"/>
  <c r="K163" i="8"/>
  <c r="K933" i="8"/>
  <c r="J933" i="8"/>
  <c r="J977" i="8"/>
  <c r="K977" i="8"/>
  <c r="K778" i="8"/>
  <c r="J778" i="8"/>
  <c r="K782" i="8"/>
  <c r="J782" i="8"/>
  <c r="J101" i="8"/>
  <c r="K101" i="8"/>
  <c r="K146" i="8"/>
  <c r="J146" i="8"/>
  <c r="J5" i="8"/>
  <c r="K5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32" i="8"/>
  <c r="J32" i="8"/>
  <c r="J157" i="8"/>
  <c r="K157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14" i="8"/>
  <c r="K14" i="8"/>
  <c r="K28" i="8"/>
  <c r="J28" i="8"/>
  <c r="K170" i="8"/>
  <c r="J170" i="8"/>
  <c r="J756" i="8"/>
  <c r="K756" i="8"/>
  <c r="J1000" i="8"/>
  <c r="K1000" i="8"/>
  <c r="K48" i="8"/>
  <c r="J48" i="8"/>
  <c r="K70" i="8"/>
  <c r="J70" i="8"/>
  <c r="J990" i="8"/>
  <c r="K990" i="8"/>
  <c r="K94" i="8"/>
  <c r="J94" i="8"/>
  <c r="K37" i="8"/>
  <c r="J37" i="8"/>
  <c r="J886" i="8"/>
  <c r="K886" i="8"/>
  <c r="J696" i="8"/>
  <c r="K696" i="8"/>
  <c r="K920" i="8"/>
  <c r="J920" i="8"/>
  <c r="K121" i="8"/>
  <c r="J121" i="8"/>
  <c r="K129" i="8"/>
  <c r="J129" i="8"/>
  <c r="K33" i="8"/>
  <c r="J33" i="8"/>
  <c r="J161" i="8"/>
  <c r="K161" i="8"/>
  <c r="J742" i="8"/>
  <c r="K742" i="8"/>
  <c r="K773" i="8"/>
  <c r="J773" i="8"/>
  <c r="J955" i="8"/>
  <c r="K955" i="8"/>
  <c r="J861" i="8"/>
  <c r="K861" i="8"/>
  <c r="K777" i="8"/>
  <c r="J777" i="8"/>
  <c r="K54" i="8"/>
  <c r="J54" i="8"/>
  <c r="K176" i="8"/>
  <c r="J176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J107" i="8"/>
  <c r="K107" i="8"/>
  <c r="J41" i="8"/>
  <c r="K41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114" i="8"/>
  <c r="K114" i="8"/>
  <c r="J159" i="8"/>
  <c r="K159" i="8"/>
  <c r="K105" i="8"/>
  <c r="J105" i="8"/>
  <c r="J890" i="8"/>
  <c r="K890" i="8"/>
  <c r="K707" i="8"/>
  <c r="J707" i="8"/>
  <c r="K131" i="8"/>
  <c r="J131" i="8"/>
  <c r="J851" i="8"/>
  <c r="K851" i="8"/>
  <c r="K916" i="8"/>
  <c r="J916" i="8"/>
  <c r="J81" i="8"/>
  <c r="K81" i="8"/>
  <c r="J27" i="8"/>
  <c r="K27" i="8"/>
  <c r="J771" i="8"/>
  <c r="K771" i="8"/>
  <c r="K908" i="8"/>
  <c r="J908" i="8"/>
  <c r="J184" i="8"/>
  <c r="K184" i="8"/>
  <c r="J7" i="8"/>
  <c r="K7" i="8"/>
  <c r="J51" i="8"/>
  <c r="K51" i="8"/>
  <c r="J172" i="8"/>
  <c r="K172" i="8"/>
  <c r="J718" i="8"/>
  <c r="K718" i="8"/>
  <c r="J854" i="8"/>
  <c r="K854" i="8"/>
  <c r="J902" i="8"/>
  <c r="K902" i="8"/>
  <c r="J968" i="8"/>
  <c r="K968" i="8"/>
  <c r="J748" i="8"/>
  <c r="K748" i="8"/>
  <c r="J20" i="8"/>
  <c r="K20" i="8"/>
  <c r="J118" i="8"/>
  <c r="K11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K95" i="8"/>
  <c r="J95" i="8"/>
  <c r="J21" i="8"/>
  <c r="K21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K100" i="8"/>
  <c r="J100" i="8"/>
  <c r="J168" i="8"/>
  <c r="K168" i="8"/>
  <c r="J969" i="8"/>
  <c r="K969" i="8"/>
  <c r="J24" i="8"/>
  <c r="K24" i="8"/>
  <c r="J36" i="8"/>
  <c r="K36" i="8"/>
  <c r="K919" i="8"/>
  <c r="J919" i="8"/>
  <c r="K841" i="8"/>
  <c r="J841" i="8"/>
  <c r="K775" i="8"/>
  <c r="J775" i="8"/>
  <c r="K130" i="8"/>
  <c r="J130" i="8"/>
  <c r="J729" i="8"/>
  <c r="K729" i="8"/>
  <c r="K702" i="8"/>
  <c r="J702" i="8"/>
  <c r="J64" i="8"/>
  <c r="K64" i="8"/>
  <c r="J92" i="8"/>
  <c r="K92" i="8"/>
  <c r="J763" i="8"/>
  <c r="K763" i="8"/>
  <c r="K887" i="8"/>
  <c r="J887" i="8"/>
  <c r="J119" i="8"/>
  <c r="K119" i="8"/>
  <c r="K38" i="8"/>
  <c r="J38" i="8"/>
  <c r="J87" i="8"/>
  <c r="K87" i="8"/>
  <c r="J78" i="8"/>
  <c r="K78" i="8"/>
  <c r="K724" i="8"/>
  <c r="J724" i="8"/>
  <c r="K700" i="8"/>
  <c r="J700" i="8"/>
  <c r="J949" i="8"/>
  <c r="K949" i="8"/>
  <c r="K885" i="8"/>
  <c r="J885" i="8"/>
  <c r="K942" i="8"/>
  <c r="J942" i="8"/>
  <c r="J156" i="8"/>
  <c r="K156" i="8"/>
  <c r="J55" i="8"/>
  <c r="K55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K128" i="8"/>
  <c r="J128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145" i="8"/>
  <c r="K145" i="8"/>
  <c r="J185" i="8"/>
  <c r="K185" i="8"/>
  <c r="J892" i="8"/>
  <c r="K892" i="8"/>
  <c r="J179" i="8"/>
  <c r="K179" i="8"/>
  <c r="J117" i="8"/>
  <c r="K117" i="8"/>
  <c r="J824" i="8"/>
  <c r="K824" i="8"/>
  <c r="K926" i="8"/>
  <c r="J926" i="8"/>
  <c r="J830" i="8"/>
  <c r="K830" i="8"/>
  <c r="J98" i="8"/>
  <c r="K98" i="8"/>
  <c r="J934" i="8"/>
  <c r="K934" i="8"/>
  <c r="K790" i="8"/>
  <c r="J790" i="8"/>
  <c r="J74" i="8"/>
  <c r="K74" i="8"/>
  <c r="K154" i="8"/>
  <c r="J154" i="8"/>
  <c r="J171" i="8"/>
  <c r="K171" i="8"/>
  <c r="K798" i="8"/>
  <c r="J798" i="8"/>
  <c r="J883" i="8"/>
  <c r="K883" i="8"/>
  <c r="K158" i="8"/>
  <c r="J158" i="8"/>
  <c r="J61" i="8"/>
  <c r="K61" i="8"/>
  <c r="K132" i="8"/>
  <c r="J132" i="8"/>
  <c r="J90" i="8"/>
  <c r="K90" i="8"/>
  <c r="K15" i="8"/>
  <c r="J15" i="8"/>
  <c r="J821" i="8"/>
  <c r="K821" i="8"/>
  <c r="K733" i="8"/>
  <c r="J733" i="8"/>
  <c r="J986" i="8"/>
  <c r="K986" i="8"/>
  <c r="J872" i="8"/>
  <c r="K872" i="8"/>
  <c r="J956" i="8"/>
  <c r="K956" i="8"/>
  <c r="K133" i="8"/>
  <c r="J133" i="8"/>
  <c r="K79" i="8"/>
  <c r="J79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58" i="8"/>
  <c r="J58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40" i="8"/>
  <c r="K40" i="8"/>
  <c r="J135" i="8"/>
  <c r="K135" i="8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H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F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F40" i="3"/>
  <c r="K40" i="3"/>
  <c r="H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J83" i="8"/>
  <c r="K83" i="8"/>
  <c r="K138" i="8"/>
  <c r="J138" i="8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F136" i="3"/>
  <c r="I136" i="3"/>
  <c r="J136" i="3"/>
  <c r="K136" i="3"/>
  <c r="H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F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H63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3" i="3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V242" i="4" s="1"/>
  <c r="T305" i="4"/>
  <c r="S270" i="4"/>
  <c r="U270" i="4" s="1"/>
  <c r="T298" i="4"/>
  <c r="T316" i="4"/>
  <c r="T242" i="4"/>
  <c r="S316" i="4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V213" i="4" s="1"/>
  <c r="W213" i="4" s="1"/>
  <c r="X213" i="4" s="1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241" i="11" l="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AD241" i="4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L258" i="4" l="1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250" i="4" l="1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N222" i="4" s="1"/>
  <c r="AT222" i="4" s="1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O300" i="4" s="1"/>
  <c r="AU300" i="4" s="1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280" i="4" l="1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203" i="4" l="1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8" i="4" l="1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<sst xmlns="http://schemas.openxmlformats.org/spreadsheetml/2006/main" count="1956" uniqueCount="534">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</sst>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1.0653482211578977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1.0522559150967761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1.0440279853919932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1.0487772084693074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1.0606212727063642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1.0662195667116969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1.0643567077555702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1.0652016546735219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1.0481397396121741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1.0575635508862022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1.0488545698370915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1.0657284823689301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1.0405885922597782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1.0474390886100067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1.0524934496338532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1.0562131576327949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1.0600668335258359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1.0577874143093966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1.0592698779777294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1.0621588372033397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1.0666566032202576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1.0626784802592908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1.0703838499014962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1.0577874143093966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1.0583708135254832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1.0720963920751123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1.0583708135254832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1.0577874143093966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1.0675466351235279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1.0636569760020114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1.0629662593791851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1.0586402402731725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1.0558699045953301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1.0743649055710818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1.0587691192107669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1.0636569760020114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1.0586391570182949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1.0652016546735219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1.0618834148859952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1.0658734026705068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1.0564966775030487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1.0538748178320032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1.0511989710920113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1.0713259475535848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1.0695045288795901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1.0586391570182949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1.0656804364016281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1.0652016546735219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1.0629813436677837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1.0629662593791851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1.0602620774953408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1.0643058963539642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1.0512150176064545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1.0543819242504819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1.0470376731981623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1.0611497315460385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1.0575635508862022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1.0734999847345288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1.0693473415042363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1.0637206832523536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1.0765812818364073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1.0669478732554383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1.071200922068871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1.08433784383662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1.0758089270163143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1.0867843482259465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1.0715771327693893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1.0890483563847753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1.086976930295475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1.0872296910692374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1.076095680951785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1.071200922068871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1.0584605946196426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1.0643058963539642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1.0633489274224441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1.0658734026705068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1.0581003177923753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1.0618465284925471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1.0351900225906741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1.0434058512320166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1.0450375961866025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1.037952243407696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1.0448679076073528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1.0434322558420379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1.037952243407696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1.0611497315460385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1.0597111971376585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1.0681124392162278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1.0583691873379317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1.0670046225137999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1.0501502456550436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1.0602395532056077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1.0600668335258359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1.0588161259487125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1.0658734026705068</v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1.0626671073969542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53.893215375748035</v>
      </c>
      <c r="I186" s="6">
        <f>IF('Log_working_3-way'!$D186="","",'True_Odds_Calculator_3-way'!O187/'True_Odds_Calculator_3-way'!B187-1)</f>
        <v>2.0282651711193935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4.5522701736365745E-2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1.0263010102413237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16.315095224434895</v>
      </c>
      <c r="I187" s="6">
        <f>IF('Log_working_3-way'!$D187="","",'True_Odds_Calculator_3-way'!O188/'True_Odds_Calculator_3-way'!B188-1)</f>
        <v>7.614756799720837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2.8201951197731834E-2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1.0291465996874427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41.774277135025386</v>
      </c>
      <c r="I188" s="6">
        <f>IF('Log_working_3-way'!$D188="","",'True_Odds_Calculator_3-way'!O189/'True_Odds_Calculator_3-way'!B189-1)</f>
        <v>3.5693310327566659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2.5329438061760357E-2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1.0504988574432124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58.988588392405745</v>
      </c>
      <c r="I189" s="6">
        <f>IF('Log_working_3-way'!$D189="","",'True_Odds_Calculator_3-way'!O190/'True_Odds_Calculator_3-way'!B190-1)</f>
        <v>1.5664886157442317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3.353197102562433E-2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1.041170692156355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4.2198266705396295</v>
      </c>
      <c r="I190" s="6">
        <f>IF('Log_working_3-way'!$D190="","",'True_Odds_Calculator_3-way'!O191/'True_Odds_Calculator_3-way'!B191-1)</f>
        <v>5.4142921450552777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4.094871536731981E-2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1.0407433908010042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29.344602450375142</v>
      </c>
      <c r="I191" s="6">
        <f>IF('Log_working_3-way'!$D191="","",'True_Odds_Calculator_3-way'!O192/'True_Odds_Calculator_3-way'!B192-1)</f>
        <v>4.0115634788561865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4.0108255092093703E-2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1.0358377878053469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18.549167065846088</v>
      </c>
      <c r="I192" s="6">
        <f>IF('Log_working_3-way'!$D192="","",'True_Odds_Calculator_3-way'!O193/'True_Odds_Calculator_3-way'!B193-1)</f>
        <v>7.5340592197523275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3.7924570533266033E-2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1.0381448152168569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7.3190073996561775</v>
      </c>
      <c r="I193" s="6">
        <f>IF('Log_working_3-way'!$D193="","",'True_Odds_Calculator_3-way'!O194/'True_Odds_Calculator_3-way'!B194-1)</f>
        <v>5.9868517040725813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3.9849902225040923E-2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1.0270119984267465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19.458001879542646</v>
      </c>
      <c r="I194" s="6">
        <f>IF('Log_working_3-way'!$D194="","",'True_Odds_Calculator_3-way'!O195/'True_Odds_Calculator_3-way'!B195-1)</f>
        <v>7.51025945628116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2.8546187235681586E-2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1.0319862579193477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17.768033958663985</v>
      </c>
      <c r="I195" s="6">
        <f>IF('Log_working_3-way'!$D195="","",'True_Odds_Calculator_3-way'!O196/'True_Odds_Calculator_3-way'!B196-1)</f>
        <v>7.4153289812653593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3.4021347785263778E-2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1.0270683615903213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17.372847933945334</v>
      </c>
      <c r="I196" s="6">
        <f>IF('Log_working_3-way'!$D196="","",'True_Odds_Calculator_3-way'!O197/'True_Odds_Calculator_3-way'!B197-1)</f>
        <v>8.1452788560513021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2.8887396792401265E-2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1.0440088756730213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3.3220440236303981</v>
      </c>
      <c r="I197" s="6">
        <f>IF('Log_working_3-way'!$D197="","",'True_Odds_Calculator_3-way'!O198/'True_Odds_Calculator_3-way'!B198-1)</f>
        <v>5.6051251248351193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4.2963234835946551E-2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1.0262682052510186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18.046360142903055</v>
      </c>
      <c r="I198" s="6">
        <f>IF('Log_working_3-way'!$D198="","",'True_Odds_Calculator_3-way'!O199/'True_Odds_Calculator_3-way'!B199-1)</f>
        <v>6.5062645884175634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2.79479615762801E-2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1.0257453253793956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15.753773281542287</v>
      </c>
      <c r="I199" s="6">
        <f>IF('Log_working_3-way'!$D199="","",'True_Odds_Calculator_3-way'!O200/'True_Odds_Calculator_3-way'!B200-1)</f>
        <v>7.8281672409389778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2.766905836398692E-2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1.0278141949089137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20.618630778032006</v>
      </c>
      <c r="I200" s="6">
        <f>IF('Log_working_3-way'!$D200="","",'True_Odds_Calculator_3-way'!O201/'True_Odds_Calculator_3-way'!B201-1)</f>
        <v>7.2586995358045563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2.9200749520430946E-2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1.0263856494950108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21.066339031937385</v>
      </c>
      <c r="I201" s="6">
        <f>IF('Log_working_3-way'!$D201="","",'True_Odds_Calculator_3-way'!O202/'True_Odds_Calculator_3-way'!B202-1)</f>
        <v>7.6196636843505416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2.7616630408508591E-2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1.0361338039164976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27.82770191683165</v>
      </c>
      <c r="I202" s="6">
        <f>IF('Log_working_3-way'!$D202="","",'True_Odds_Calculator_3-way'!O203/'True_Odds_Calculator_3-way'!B203-1)</f>
        <v>6.8809053836144907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3.5828360926020375E-2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1.0363930189612456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16.732902284461293</v>
      </c>
      <c r="I203" s="6">
        <f>IF('Log_working_3-way'!$D203="","",'True_Odds_Calculator_3-way'!O204/'True_Odds_Calculator_3-way'!B204-1)</f>
        <v>6.6389726809848799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3.8743542660310215E-2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1.0442929180853495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6.2545569126207123</v>
      </c>
      <c r="I204" s="6">
        <f>IF('Log_working_3-way'!$D204="","",'True_Odds_Calculator_3-way'!O205/'True_Odds_Calculator_3-way'!B205-1)</f>
        <v>7.0313019098434637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4.6106396896910873E-2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1.0387453621685037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23.532010038156638</v>
      </c>
      <c r="I205" s="6">
        <f>IF('Log_working_3-way'!$D205="","",'True_Odds_Calculator_3-way'!O206/'True_Odds_Calculator_3-way'!B206-1)</f>
        <v>7.0336205815086785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3.9768091791213322E-2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1.0380557675072597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21.018516415187381</v>
      </c>
      <c r="I206" s="6">
        <f>IF('Log_working_3-way'!$D206="","",'True_Odds_Calculator_3-way'!O207/'True_Odds_Calculator_3-way'!B207-1)</f>
        <v>6.8964114870304831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3.9727125536204166E-2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1.0359929089613937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8.2290033121324893</v>
      </c>
      <c r="I207" s="6">
        <f>IF('Log_working_3-way'!$D207="","",'True_Odds_Calculator_3-way'!O208/'True_Odds_Calculator_3-way'!B208-1)</f>
        <v>8.7037307790523606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3.8580474424987576E-2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1.0407585239946715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9.1013470008443509</v>
      </c>
      <c r="I208" s="6">
        <f>IF('Log_working_3-way'!$D208="","",'True_Odds_Calculator_3-way'!O209/'True_Odds_Calculator_3-way'!B209-1)</f>
        <v>7.852968670726419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4.3564451792579284E-2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1.0464938175295979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33.767611628433173</v>
      </c>
      <c r="I209" s="6">
        <f>IF('Log_working_3-way'!$D209="","",'True_Odds_Calculator_3-way'!O210/'True_Odds_Calculator_3-way'!B210-1)</f>
        <v>5.0481825334783474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4.3779988402316672E-2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1.0423668793165124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27.65228718119128</v>
      </c>
      <c r="I210" s="6">
        <f>IF('Log_working_3-way'!$D210="","",'True_Odds_Calculator_3-way'!O211/'True_Odds_Calculator_3-way'!B211-1)</f>
        <v>6.0470725494885835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4.2169898582389731E-2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1.0425620611808186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15.197841775267054</v>
      </c>
      <c r="I211" s="6">
        <f>IF('Log_working_3-way'!$D211="","",'True_Odds_Calculator_3-way'!O212/'True_Odds_Calculator_3-way'!B212-1)</f>
        <v>8.3991446525461058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4.5515078082127847E-2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1.0395196244124218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24.807823982257911</v>
      </c>
      <c r="I212" s="6">
        <f>IF('Log_working_3-way'!$D212="","",'True_Odds_Calculator_3-way'!O213/'True_Odds_Calculator_3-way'!B213-1)</f>
        <v>6.3765213243845951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4.0241064490900591E-2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1.0398479948030166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22.305159037357651</v>
      </c>
      <c r="I213" s="6">
        <f>IF('Log_working_3-way'!$D213="","",'True_Odds_Calculator_3-way'!O214/'True_Odds_Calculator_3-way'!B214-1)</f>
        <v>6.7510193276284145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4.1252011079597528E-2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1.0350632818259249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13.4765731824792</v>
      </c>
      <c r="I214" s="6">
        <f>IF('Log_working_3-way'!$D214="","",'True_Odds_Calculator_3-way'!O215/'True_Odds_Calculator_3-way'!B215-1)</f>
        <v>8.1230164953235082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3.7754960341771504E-2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1.037331302369519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21.034708768691676</v>
      </c>
      <c r="I215" s="6">
        <f>IF('Log_working_3-way'!$D215="","",'True_Odds_Calculator_3-way'!O216/'True_Odds_Calculator_3-way'!B216-1)</f>
        <v>7.2290116080607802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3.8963075085552967E-2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1.0361035065248125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15.855894690532342</v>
      </c>
      <c r="I216" s="6">
        <f>IF('Log_working_3-way'!$D216="","",'True_Odds_Calculator_3-way'!O217/'True_Odds_Calculator_3-way'!B217-1)</f>
        <v>7.5284293563801921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3.8609734621342096E-2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1.0429655875910209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27.01374365355408</v>
      </c>
      <c r="I217" s="6">
        <f>IF('Log_working_3-way'!$D217="","",'True_Odds_Calculator_3-way'!O218/'True_Odds_Calculator_3-way'!B218-1)</f>
        <v>5.928332585724422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4.300260465469985E-2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1.0359462497358944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16.740509135066798</v>
      </c>
      <c r="I218" s="6">
        <f>IF('Log_working_3-way'!$D218="","",'True_Odds_Calculator_3-way'!O219/'True_Odds_Calculator_3-way'!B219-1)</f>
        <v>6.9072790899388439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3.8298145806911821E-2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1.0423911824692842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17.737191492533075</v>
      </c>
      <c r="I219" s="6">
        <f>IF('Log_working_3-way'!$D219="","",'True_Odds_Calculator_3-way'!O220/'True_Odds_Calculator_3-way'!B220-1)</f>
        <v>7.7880697215116559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4.4909376741288032E-2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1.030991324055458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15.663310064946618</v>
      </c>
      <c r="I220" s="6">
        <f>IF('Log_working_3-way'!$D220="","",'True_Odds_Calculator_3-way'!O221/'True_Odds_Calculator_3-way'!B221-1)</f>
        <v>8.0510685771134547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3.3248156889616354E-2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1.0370415482249531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17.672056341655832</v>
      </c>
      <c r="I221" s="6">
        <f>IF('Log_working_3-way'!$D221="","",'True_Odds_Calculator_3-way'!O222/'True_Odds_Calculator_3-way'!B222-1)</f>
        <v>7.573422955929459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3.9336397348100904E-2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1.0403556991983631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12.344532781761682</v>
      </c>
      <c r="I222" s="6">
        <f>IF('Log_working_3-way'!$D222="","",'True_Odds_Calculator_3-way'!O223/'True_Odds_Calculator_3-way'!B223-1)</f>
        <v>7.6955447317939036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4.3342837672217804E-2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1.0401051063327631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24.005982292414451</v>
      </c>
      <c r="I223" s="6">
        <f>IF('Log_working_3-way'!$D223="","",'True_Odds_Calculator_3-way'!O224/'True_Odds_Calculator_3-way'!B224-1)</f>
        <v>7.165218707727167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4.0983720897791898E-2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1.0369434334143981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9.2744692746639075</v>
      </c>
      <c r="I224" s="6">
        <f>IF('Log_working_3-way'!$D224="","",'True_Odds_Calculator_3-way'!O225/'True_Odds_Calculator_3-way'!B225-1)</f>
        <v>7.1299030303747752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3.9435988309561854E-2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1.0360680759768695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18.196321179421972</v>
      </c>
      <c r="I225" s="6">
        <f>IF('Log_working_3-way'!$D225="","",'True_Odds_Calculator_3-way'!O226/'True_Odds_Calculator_3-way'!B226-1)</f>
        <v>8.1190022390407268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3.8211788211788278E-2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1.0325503720339679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21.354863044611069</v>
      </c>
      <c r="I226" s="6">
        <f>IF('Log_working_3-way'!$D226="","",'True_Odds_Calculator_3-way'!O227/'True_Odds_Calculator_3-way'!B227-1)</f>
        <v>7.3664428612634385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3.395423534100761E-2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1.0313653234247457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52.603645186472924</v>
      </c>
      <c r="I227" s="6">
        <f>IF('Log_working_3-way'!$D227="","",'True_Odds_Calculator_3-way'!O228/'True_Odds_Calculator_3-way'!B228-1)</f>
        <v>1.7594843119086758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2.3618530203253663E-2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1.0470724693990778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-0.30038001332079645</v>
      </c>
      <c r="I228" s="6">
        <f>IF('Log_working_3-way'!$D228="","",'True_Odds_Calculator_3-way'!O229/'True_Odds_Calculator_3-way'!B229-1)</f>
        <v>1.6566922956403074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3.1774681112042735E-2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1.0360569478006214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12.401409982133828</v>
      </c>
      <c r="I229" s="6">
        <f>IF('Log_working_3-way'!$D229="","",'True_Odds_Calculator_3-way'!O230/'True_Odds_Calculator_3-way'!B230-1)</f>
        <v>9.2796239753596907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3.8914764826581516E-2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1.0384720201482633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22.574599900136132</v>
      </c>
      <c r="I230" s="6">
        <f>IF('Log_working_3-way'!$D230="","",'True_Odds_Calculator_3-way'!O231/'True_Odds_Calculator_3-way'!B231-1)</f>
        <v>8.3939255305190894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3.9568066435413884E-2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1.0365972657759654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18.18597003812615</v>
      </c>
      <c r="I231" s="6">
        <f>IF('Log_working_3-way'!$D231="","",'True_Odds_Calculator_3-way'!O232/'True_Odds_Calculator_3-way'!B232-1)</f>
        <v>8.0029387035604724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3.877192027148646E-2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1.0361740032150599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16.141096103165331</v>
      </c>
      <c r="I232" s="6">
        <f>IF('Log_working_3-way'!$D232="","",'True_Odds_Calculator_3-way'!O233/'True_Odds_Calculator_3-way'!B233-1)</f>
        <v>9.0187120397366627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3.8639220490156001E-2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1.036051864761335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15.717602737092992</v>
      </c>
      <c r="I233" s="6">
        <f>IF('Log_working_3-way'!$D233="","",'True_Odds_Calculator_3-way'!O234/'True_Odds_Calculator_3-way'!B234-1)</f>
        <v>10.140426646959094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3.8492861933505873E-2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1.0360067781108326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12.108224751485418</v>
      </c>
      <c r="I234" s="6">
        <f>IF('Log_working_3-way'!$D234="","",'True_Odds_Calculator_3-way'!O235/'True_Odds_Calculator_3-way'!B235-1)</f>
        <v>7.7867136478659411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3.8765552485807486E-2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1.0367897670016977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8.8197022137826284</v>
      </c>
      <c r="I235" s="6">
        <f>IF('Log_working_3-way'!$D235="","",'True_Odds_Calculator_3-way'!O236/'True_Odds_Calculator_3-way'!B236-1)</f>
        <v>8.4537829441738008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3.9472506756475623E-2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1.0380347914490091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4.6127192005927009</v>
      </c>
      <c r="I236" s="6">
        <f>IF('Log_working_3-way'!$D236="","",'True_Odds_Calculator_3-way'!O237/'True_Odds_Calculator_3-way'!B237-1)</f>
        <v>8.8194083853544107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3.9503611132711836E-2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1.0366258234032761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10.760870155762854</v>
      </c>
      <c r="I237" s="6">
        <f>IF('Log_working_3-way'!$D237="","",'True_Odds_Calculator_3-way'!O238/'True_Odds_Calculator_3-way'!B238-1)</f>
        <v>8.8193523998487091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3.9509537912093773E-2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1.0270795810728426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17.862453573336992</v>
      </c>
      <c r="I238" s="6">
        <f>IF('Log_working_3-way'!$D238="","",'True_Odds_Calculator_3-way'!O239/'True_Odds_Calculator_3-way'!B239-1)</f>
        <v>7.6093694212415137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2.8845356398885746E-2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1.0396169697039148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1.0322516259309085</v>
      </c>
      <c r="I239" s="6">
        <f>IF('Log_working_3-way'!$D239="","",'True_Odds_Calculator_3-way'!O240/'True_Odds_Calculator_3-way'!B240-1)</f>
        <v>3.1994574613962925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3.3532978408754799E-2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1.0361572558875969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3.703673834172613</v>
      </c>
      <c r="I240" s="6">
        <f>IF('Log_working_3-way'!$D240="","",'True_Odds_Calculator_3-way'!O241/'True_Odds_Calculator_3-way'!B241-1)</f>
        <v>5.9750563926229034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3.601584360914889E-2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1.0626839509225741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-0.47590779281791618</v>
      </c>
      <c r="I241" s="6">
        <f>IF('Log_working_3-way'!$D241="","",'True_Odds_Calculator_3-way'!O242/'True_Odds_Calculator_3-way'!B242-1)</f>
        <v>1.4321200145876829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3.9234862834294226E-2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1.0306446365370041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10.27669704435545</v>
      </c>
      <c r="I242" s="6">
        <f>IF('Log_working_3-way'!$D242="","",'True_Odds_Calculator_3-way'!O243/'True_Odds_Calculator_3-way'!B243-1)</f>
        <v>7.3254630125374831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3.2958434794446489E-2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1.0408365240832516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14.45204929434999</v>
      </c>
      <c r="I243" s="6">
        <f>IF('Log_working_3-way'!$D243="","",'True_Odds_Calculator_3-way'!O244/'True_Odds_Calculator_3-way'!B244-1)</f>
        <v>9.165015101475813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4.3795020928144135E-2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1.0431222852490829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17.075895153063374</v>
      </c>
      <c r="I244" s="6">
        <f>IF('Log_working_3-way'!$D244="","",'True_Odds_Calculator_3-way'!O245/'True_Odds_Calculator_3-way'!B245-1)</f>
        <v>7.5205155143421916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4.5790071382219466E-2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1.054394377936922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26.711122515241346</v>
      </c>
      <c r="I245" s="6">
        <f>IF('Log_working_3-way'!$D245="","",'True_Odds_Calculator_3-way'!O246/'True_Odds_Calculator_3-way'!B246-1)</f>
        <v>5.6026633627177143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5.4392783284603841E-2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1.0417883416922467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18.086599097015842</v>
      </c>
      <c r="I246" s="6">
        <f>IF('Log_working_3-way'!$D246="","",'True_Odds_Calculator_3-way'!O247/'True_Odds_Calculator_3-way'!B247-1)</f>
        <v>8.4704441704428941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4.4180099213772639E-2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1.0492354439263212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5.8447645449000776</v>
      </c>
      <c r="I247" s="6">
        <f>IF('Log_working_3-way'!$D247="","",'True_Odds_Calculator_3-way'!O248/'True_Odds_Calculator_3-way'!B248-1)</f>
        <v>5.6297592356458308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5.0083472515278338E-2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1.0517600662671607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25.605740170317947</v>
      </c>
      <c r="I248" s="6">
        <f>IF('Log_working_3-way'!$D248="","",'True_Odds_Calculator_3-way'!O249/'True_Odds_Calculator_3-way'!B249-1)</f>
        <v>4.9697090132846364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5.2206659549266732E-2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1.0468093124698938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13.887115057128913</v>
      </c>
      <c r="I249" s="6">
        <f>IF('Log_working_3-way'!$D249="","",'True_Odds_Calculator_3-way'!O250/'True_Odds_Calculator_3-way'!B250-1)</f>
        <v>5.2330135706318259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4.9417767201364482E-2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1.0765297522272956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36.008744019014003</v>
      </c>
      <c r="I250" s="6">
        <f>IF('Log_working_3-way'!$D250="","",'True_Odds_Calculator_3-way'!O251/'True_Odds_Calculator_3-way'!B251-1)</f>
        <v>6.382417446855615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6.8812205938245663E-2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1.0540956835026869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28.970097861544037</v>
      </c>
      <c r="I251" s="6">
        <f>IF('Log_working_3-way'!$D251="","",'True_Odds_Calculator_3-way'!O252/'True_Odds_Calculator_3-way'!B252-1)</f>
        <v>5.6457586618876947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5.3105386973765878E-2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1.0464245862290664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14.368008164451481</v>
      </c>
      <c r="I252" s="6">
        <f>IF('Log_working_3-way'!$D252="","",'True_Odds_Calculator_3-way'!O253/'True_Odds_Calculator_3-way'!B253-1)</f>
        <v>6.9132944730390271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4.9503093958984445E-2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1.0459486607986603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12.679934387574649</v>
      </c>
      <c r="I253" s="6">
        <f>IF('Log_working_3-way'!$D253="","",'True_Odds_Calculator_3-way'!O254/'True_Odds_Calculator_3-way'!B254-1)</f>
        <v>6.1175364080474379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4.8837319329122497E-2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1.0463874072922286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12.571736082544087</v>
      </c>
      <c r="I254" s="6">
        <f>IF('Log_working_3-way'!$D254="","",'True_Odds_Calculator_3-way'!O255/'True_Odds_Calculator_3-way'!B255-1)</f>
        <v>5.9618346705380452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4.923518653911918E-2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1.0473532660235578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17.815464982003693</v>
      </c>
      <c r="I255" s="6">
        <f>IF('Log_working_3-way'!$D255="","",'True_Odds_Calculator_3-way'!O256/'True_Odds_Calculator_3-way'!B256-1)</f>
        <v>5.7018899360013577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4.9832488256133622E-2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1.0497439166092049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7.0824398262641548</v>
      </c>
      <c r="I256" s="6">
        <f>IF('Log_working_3-way'!$D256="","",'True_Odds_Calculator_3-way'!O257/'True_Odds_Calculator_3-way'!B257-1)</f>
        <v>6.2965290561011011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5.1645287193294198E-2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1.0537281965008944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30.398699277672549</v>
      </c>
      <c r="I257" s="6">
        <f>IF('Log_working_3-way'!$D257="","",'True_Odds_Calculator_3-way'!O258/'True_Odds_Calculator_3-way'!B258-1)</f>
        <v>6.1355002389252338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5.1937278938212206E-2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1.0352772598254216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17.061577043596998</v>
      </c>
      <c r="I258" s="6">
        <f>IF('Log_working_3-way'!$D258="","",'True_Odds_Calculator_3-way'!O259/'True_Odds_Calculator_3-way'!B259-1)</f>
        <v>7.3372302130050127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3.7577086170436536E-2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1.0355840963211973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12.313591430312282</v>
      </c>
      <c r="I259" s="6">
        <f>IF('Log_working_3-way'!$D259="","",'True_Odds_Calculator_3-way'!O260/'True_Odds_Calculator_3-way'!B260-1)</f>
        <v>6.0753357384921314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3.8006838919058428E-2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1.0595585883172389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49.175201363225291</v>
      </c>
      <c r="I260" s="6">
        <f>IF('Log_working_3-way'!$D260="","",'True_Odds_Calculator_3-way'!O261/'True_Odds_Calculator_3-way'!B261-1)</f>
        <v>2.6450826063585753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4.6532459640433066E-2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1.0392502885693333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6.0222065883671094</v>
      </c>
      <c r="I261" s="6">
        <f>IF('Log_working_3-way'!$D261="","",'True_Odds_Calculator_3-way'!O262/'True_Odds_Calculator_3-way'!B262-1)</f>
        <v>5.4856811060715618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4.0214611643182963E-2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1.033026139416235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25.24549371859985</v>
      </c>
      <c r="I262" s="6">
        <f>IF('Log_working_3-way'!$D262="","",'True_Odds_Calculator_3-way'!O263/'True_Odds_Calculator_3-way'!B263-1)</f>
        <v>6.5070326925028894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3.3576902837485489E-2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1.0312609251331566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13.994674108440595</v>
      </c>
      <c r="I263" s="6">
        <f>IF('Log_working_3-way'!$D263="","",'True_Odds_Calculator_3-way'!O264/'True_Odds_Calculator_3-way'!B264-1)</f>
        <v>8.8745153546545694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3.3702425805768987E-2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1.0212479673977226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22.053446343018631</v>
      </c>
      <c r="I264" s="6">
        <f>IF('Log_working_3-way'!$D264="","",'True_Odds_Calculator_3-way'!O265/'True_Odds_Calculator_3-way'!B265-1)</f>
        <v>6.5068181568000449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2.2185463193450605E-2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1.0204353404468238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20.577136717419446</v>
      </c>
      <c r="I265" s="6">
        <f>IF('Log_working_3-way'!$D265="","",'True_Odds_Calculator_3-way'!O266/'True_Odds_Calculator_3-way'!B266-1)</f>
        <v>7.130065989524061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2.1520248859526525E-2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1.0245183074997175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26.609306599578808</v>
      </c>
      <c r="I266" s="6">
        <f>IF('Log_working_3-way'!$D266="","",'True_Odds_Calculator_3-way'!O267/'True_Odds_Calculator_3-way'!B267-1)</f>
        <v>5.829479385064201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2.4775660450391035E-2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1.020631198520163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17.988750160861265</v>
      </c>
      <c r="I267" s="6">
        <f>IF('Log_working_3-way'!$D267="","",'True_Odds_Calculator_3-way'!O268/'True_Odds_Calculator_3-way'!B268-1)</f>
        <v>6.3849120504695982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2.2002375344176928E-2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1.0223170335946363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23.192885529753969</v>
      </c>
      <c r="I268" s="6">
        <f>IF('Log_working_3-way'!$D268="","",'True_Odds_Calculator_3-way'!O269/'True_Odds_Calculator_3-way'!B269-1)</f>
        <v>6.7557371020637982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2.3105017680405959E-2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1.0256419052987948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1.900404783432148</v>
      </c>
      <c r="I269" s="6">
        <f>IF('Log_working_3-way'!$D269="","",'True_Odds_Calculator_3-way'!O270/'True_Odds_Calculator_3-way'!B270-1)</f>
        <v>7.245133933431708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2.4909220331041704E-2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1.0202993964490188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9.0538404092007614</v>
      </c>
      <c r="I270" s="6">
        <f>IF('Log_working_3-way'!$D270="","",'True_Odds_Calculator_3-way'!O271/'True_Odds_Calculator_3-way'!B271-1)</f>
        <v>6.6361617988923474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2.1783357721410157E-2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1.0336201109390644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21.549912075890916</v>
      </c>
      <c r="I271" s="6">
        <f>IF('Log_working_3-way'!$D271="","",'True_Odds_Calculator_3-way'!O272/'True_Odds_Calculator_3-way'!B272-1)</f>
        <v>8.0918098398495406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3.4938292912968461E-2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1.0308605696149531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8.5114583835871205</v>
      </c>
      <c r="I272" s="6">
        <f>IF('Log_working_3-way'!$D272="","",'True_Odds_Calculator_3-way'!O273/'True_Odds_Calculator_3-way'!B273-1)</f>
        <v>8.3933047677352626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3.3169368881352579E-2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1.0739375296080569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63.306468044783813</v>
      </c>
      <c r="I273" s="6">
        <f>IF('Log_working_3-way'!$D273="","",'True_Odds_Calculator_3-way'!O274/'True_Odds_Calculator_3-way'!B274-1)</f>
        <v>1.0883196794847421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4.4781999397103256E-2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1.0302032440248816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14.620765269667627</v>
      </c>
      <c r="I274" s="6">
        <f>IF('Log_working_3-way'!$D274="","",'True_Odds_Calculator_3-way'!O275/'True_Odds_Calculator_3-way'!B275-1)</f>
        <v>8.6379013373071931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3.2521252201233919E-2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1.0767297421920021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63.202509997749345</v>
      </c>
      <c r="I275" s="6">
        <f>IF('Log_working_3-way'!$D275="","",'True_Odds_Calculator_3-way'!O276/'True_Odds_Calculator_3-way'!B276-1)</f>
        <v>1.1415032781887602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4.647373226296625E-2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1.0433391018117568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39.608632781552224</v>
      </c>
      <c r="I276" s="6">
        <f>IF('Log_working_3-way'!$D276="","",'True_Odds_Calculator_3-way'!O277/'True_Odds_Calculator_3-way'!B277-1)</f>
        <v>4.2820688702690886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3.834144843128251E-2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1.0305738912178475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10.352946289939995</v>
      </c>
      <c r="I277" s="6">
        <f>IF('Log_working_3-way'!$D277="","",'True_Odds_Calculator_3-way'!O278/'True_Odds_Calculator_3-way'!B278-1)</f>
        <v>8.7555818842574311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3.3060399243183936E-2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1.0330347921180505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22.233101967024144</v>
      </c>
      <c r="I278" s="6">
        <f>IF('Log_working_3-way'!$D278="","",'True_Odds_Calculator_3-way'!O279/'True_Odds_Calculator_3-way'!B279-1)</f>
        <v>7.2182489562994725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3.4266520460998207E-2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1.0333715262466416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19.516071162973571</v>
      </c>
      <c r="I279" s="6">
        <f>IF('Log_working_3-way'!$D279="","",'True_Odds_Calculator_3-way'!O280/'True_Odds_Calculator_3-way'!B280-1)</f>
        <v>8.4343874511060761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3.5109597799599435E-2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1.0368467656547722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19.445027190821321</v>
      </c>
      <c r="I280" s="6">
        <f>IF('Log_working_3-way'!$D280="","",'True_Odds_Calculator_3-way'!O281/'True_Odds_Calculator_3-way'!B281-1)</f>
        <v>8.7025536446317489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3.870647721454179E-2</v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1.32</v>
      </c>
      <c r="B186" s="4">
        <f>IF('True_Odds_Calculator_3-way'!B187="","",'True_Odds_Calculator_3-way'!B187)</f>
        <v>5.62</v>
      </c>
      <c r="C186" s="4">
        <f>IF('True_Odds_Calculator_3-way'!C187="","",'True_Odds_Calculator_3-way'!C187)</f>
        <v>9.09</v>
      </c>
      <c r="D186" s="9">
        <f t="shared" si="39"/>
        <v>0.73730866207631185</v>
      </c>
      <c r="E186" s="9">
        <f t="shared" si="40"/>
        <v>0.16276435340304976</v>
      </c>
      <c r="F186" s="9">
        <f t="shared" si="41"/>
        <v>9.9926984520638223E-2</v>
      </c>
      <c r="G186" s="9">
        <f t="shared" si="42"/>
        <v>1.1133877482190226</v>
      </c>
      <c r="H186" s="9">
        <f t="shared" si="43"/>
        <v>1.3562840794300874</v>
      </c>
      <c r="I186" s="9">
        <f t="shared" si="44"/>
        <v>6.1438513967718853</v>
      </c>
      <c r="J186" s="9">
        <f t="shared" si="45"/>
        <v>10.007306883091893</v>
      </c>
      <c r="K186" s="11">
        <f t="shared" si="46"/>
        <v>0.75757575757575757</v>
      </c>
      <c r="L186" s="11">
        <f t="shared" si="47"/>
        <v>0.17793594306049823</v>
      </c>
      <c r="M186" s="11">
        <f t="shared" si="48"/>
        <v>0.11001100110011001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-0.17736435565264708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0.1932281009832893</v>
      </c>
      <c r="Q186" s="11">
        <f>2*'OddsRatio_working_3-way'!K186*'OddsRatio_working_3-way'!L186*'OddsRatio_working_3-way'!M186</f>
        <v>2.9658956405723611E-2</v>
      </c>
      <c r="R186" s="11">
        <f t="shared" si="49"/>
        <v>0</v>
      </c>
      <c r="S186" s="11">
        <f t="shared" si="50"/>
        <v>-1.0894415637926147</v>
      </c>
      <c r="T186" s="11">
        <f t="shared" si="51"/>
        <v>-0.16722050096586566</v>
      </c>
      <c r="U186" s="11">
        <f>'OddsRatio_working_3-way'!S186-'OddsRatio_working_3-way'!R186^2/3</f>
        <v>-1.0894415637926147</v>
      </c>
      <c r="V186" s="11">
        <f>'OddsRatio_working_3-way'!S186*'OddsRatio_working_3-way'!R186/3-2*'OddsRatio_working_3-way'!R186^3/27-'OddsRatio_working_3-way'!T186</f>
        <v>0.16722050096586566</v>
      </c>
      <c r="W186" s="11">
        <f>'OddsRatio_working_3-way'!V186^2+4*'OddsRatio_working_3-way'!U186^3/27</f>
        <v>-0.16359872411667012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0.21883865064239977</v>
      </c>
      <c r="Y186" s="11">
        <f>IF('OddsRatio_working_3-way'!W186&gt;=0,IF('OddsRatio_working_3-way'!V186+SQRT('OddsRatio_working_3-way'!W186)&gt;0,0,PI()),ACOS('OddsRatio_working_3-way'!V186/(2*'OddsRatio_working_3-way'!X186)))</f>
        <v>1.1787682128917465</v>
      </c>
      <c r="Z186" s="11">
        <f>'OddsRatio_working_3-way'!X186^(1/3)*COS('OddsRatio_working_3-way'!Y186/3)</f>
        <v>0.55669387410951132</v>
      </c>
      <c r="AA186" s="11">
        <f>'OddsRatio_working_3-way'!X186^(1/3)*COS(('OddsRatio_working_3-way'!Y186+2*PI())/3)</f>
        <v>-0.47817020608231747</v>
      </c>
      <c r="AB186" s="11">
        <f>'OddsRatio_working_3-way'!X186^(1/3)*COS(('OddsRatio_working_3-way'!Y186+4*PI())/3)</f>
        <v>-7.8523668027193655E-2</v>
      </c>
      <c r="AC186" s="11">
        <f>'OddsRatio_working_3-way'!X186^(1/3)*SIN('OddsRatio_working_3-way'!Y186/3)</f>
        <v>0.23073603632682771</v>
      </c>
      <c r="AD186" s="11">
        <f>'OddsRatio_working_3-way'!X186^(1/3)*SIN(('OddsRatio_working_3-way'!Y186+2*PI())/3)</f>
        <v>0.36674301894659916</v>
      </c>
      <c r="AE186" s="11">
        <f>'OddsRatio_working_3-way'!X186^(1/3)*SIN(('OddsRatio_working_3-way'!Y186+4*PI())/3)</f>
        <v>-0.59747905527342682</v>
      </c>
      <c r="AF186" s="11">
        <f>-'OddsRatio_working_3-way'!U186/(3*'OddsRatio_working_3-way'!X186^(1/3))*COS(('OddsRatio_working_3-way'!Y186)/3)</f>
        <v>0.55669387410951132</v>
      </c>
      <c r="AG186" s="11">
        <f>-'OddsRatio_working_3-way'!U186/(3*'OddsRatio_working_3-way'!X186^(1/3))*COS(('OddsRatio_working_3-way'!Y186+2*PI())/3)</f>
        <v>-0.47817020608231747</v>
      </c>
      <c r="AH186" s="11">
        <f>-'OddsRatio_working_3-way'!U186/(3*'OddsRatio_working_3-way'!X186^(1/3))*COS(('OddsRatio_working_3-way'!Y186+4*PI())/3)</f>
        <v>-7.8523668027193655E-2</v>
      </c>
      <c r="AI186" s="11">
        <f>'OddsRatio_working_3-way'!U186/(3*'OddsRatio_working_3-way'!X186^(1/3))*SIN(('OddsRatio_working_3-way'!Y186)/3)</f>
        <v>-0.23073603632682771</v>
      </c>
      <c r="AJ186" s="11">
        <f>'OddsRatio_working_3-way'!U186/(3*'OddsRatio_working_3-way'!X186^(1/3))*SIN(('OddsRatio_working_3-way'!Y186+2*PI())/3)</f>
        <v>-0.36674301894659916</v>
      </c>
      <c r="AK186" s="11">
        <f>'OddsRatio_working_3-way'!U186/(3*'OddsRatio_working_3-way'!X186^(1/3))*SIN(('OddsRatio_working_3-way'!Y186+4*PI())/3)</f>
        <v>0.59747905527342682</v>
      </c>
      <c r="AL186" s="11">
        <f>'OddsRatio_working_3-way'!Z186+'OddsRatio_working_3-way'!AF186</f>
        <v>1.1133877482190226</v>
      </c>
      <c r="AM186" s="11">
        <f>'OddsRatio_working_3-way'!AA186+'OddsRatio_working_3-way'!AG186</f>
        <v>-0.95634041216463495</v>
      </c>
      <c r="AN186" s="11">
        <f>'OddsRatio_working_3-way'!AB186+'OddsRatio_working_3-way'!AH186</f>
        <v>-0.15704733605438731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1.1133877482190226</v>
      </c>
      <c r="AS186" s="11">
        <f>IF(('OddsRatio_working_3-way'!X186=0),IF(Q186&gt;0,-Q186^(1/3),(-Q186)^(1/3)),'OddsRatio_working_3-way'!AM186-'OddsRatio_working_3-way'!R186/3)</f>
        <v>-0.95634041216463495</v>
      </c>
      <c r="AT186" s="11">
        <f>IF(('OddsRatio_working_3-way'!X186=0),IF(Q186&gt;0,-Q186^(1/3),(-Q186)^(1/3)),'OddsRatio_working_3-way'!AN186-'OddsRatio_working_3-way'!R186/3)</f>
        <v>-0.15704733605438731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2.37</v>
      </c>
      <c r="B187" s="4">
        <f>IF('True_Odds_Calculator_3-way'!B188="","",'True_Odds_Calculator_3-way'!B188)</f>
        <v>3.36</v>
      </c>
      <c r="C187" s="4">
        <f>IF('True_Odds_Calculator_3-way'!C188="","",'True_Odds_Calculator_3-way'!C188)</f>
        <v>3.24</v>
      </c>
      <c r="D187" s="9">
        <f t="shared" si="39"/>
        <v>0.41158482013876441</v>
      </c>
      <c r="E187" s="9">
        <f t="shared" si="40"/>
        <v>0.28878988117776644</v>
      </c>
      <c r="F187" s="9">
        <f t="shared" si="41"/>
        <v>0.29962529868346899</v>
      </c>
      <c r="G187" s="9">
        <f t="shared" si="42"/>
        <v>1.0435276284989543</v>
      </c>
      <c r="H187" s="9">
        <f t="shared" si="43"/>
        <v>2.4296328510435674</v>
      </c>
      <c r="I187" s="9">
        <f t="shared" si="44"/>
        <v>3.4627252032575329</v>
      </c>
      <c r="J187" s="9">
        <f t="shared" si="45"/>
        <v>3.3375018878376586</v>
      </c>
      <c r="K187" s="11">
        <f t="shared" si="46"/>
        <v>0.42194092827004215</v>
      </c>
      <c r="L187" s="11">
        <f t="shared" si="47"/>
        <v>0.29761904761904762</v>
      </c>
      <c r="M187" s="11">
        <f t="shared" si="48"/>
        <v>0.30864197530864196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-0.28070358215693414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0.23138846099464944</v>
      </c>
      <c r="Q187" s="11">
        <f>2*'OddsRatio_working_3-way'!K187*'OddsRatio_working_3-way'!L187*'OddsRatio_working_3-way'!M187</f>
        <v>7.7517072360016565E-2</v>
      </c>
      <c r="R187" s="11">
        <f t="shared" si="49"/>
        <v>0</v>
      </c>
      <c r="S187" s="11">
        <f t="shared" si="50"/>
        <v>-0.82431602481398369</v>
      </c>
      <c r="T187" s="11">
        <f t="shared" si="51"/>
        <v>-0.27615277213198786</v>
      </c>
      <c r="U187" s="11">
        <f>'OddsRatio_working_3-way'!S187-'OddsRatio_working_3-way'!R187^2/3</f>
        <v>-0.82431602481398369</v>
      </c>
      <c r="V187" s="11">
        <f>'OddsRatio_working_3-way'!S187*'OddsRatio_working_3-way'!R187/3-2*'OddsRatio_working_3-way'!R187^3/27-'OddsRatio_working_3-way'!T187</f>
        <v>0.27615277213198786</v>
      </c>
      <c r="W187" s="11">
        <f>'OddsRatio_working_3-way'!V187^2+4*'OddsRatio_working_3-way'!U187^3/27</f>
        <v>-6.7204154373977365E-3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0.14403191399268023</v>
      </c>
      <c r="Y187" s="11">
        <f>IF('OddsRatio_working_3-way'!W187&gt;=0,IF('OddsRatio_working_3-way'!V187+SQRT('OddsRatio_working_3-way'!W187)&gt;0,0,PI()),ACOS('OddsRatio_working_3-way'!V187/(2*'OddsRatio_working_3-way'!X187)))</f>
        <v>0.28857167342194323</v>
      </c>
      <c r="Z187" s="11">
        <f>'OddsRatio_working_3-way'!X187^(1/3)*COS('OddsRatio_working_3-way'!Y187/3)</f>
        <v>0.52176381424947704</v>
      </c>
      <c r="AA187" s="11">
        <f>'OddsRatio_working_3-way'!X187^(1/3)*COS(('OddsRatio_working_3-way'!Y187+2*PI())/3)</f>
        <v>-0.30448119391218204</v>
      </c>
      <c r="AB187" s="11">
        <f>'OddsRatio_working_3-way'!X187^(1/3)*COS(('OddsRatio_working_3-way'!Y187+4*PI())/3)</f>
        <v>-0.21728262033729495</v>
      </c>
      <c r="AC187" s="11">
        <f>'OddsRatio_working_3-way'!X187^(1/3)*SIN('OddsRatio_working_3-way'!Y187/3)</f>
        <v>5.0344119926412453E-2</v>
      </c>
      <c r="AD187" s="11">
        <f>'OddsRatio_working_3-way'!X187^(1/3)*SIN(('OddsRatio_working_3-way'!Y187+2*PI())/3)</f>
        <v>0.42668865795230604</v>
      </c>
      <c r="AE187" s="11">
        <f>'OddsRatio_working_3-way'!X187^(1/3)*SIN(('OddsRatio_working_3-way'!Y187+4*PI())/3)</f>
        <v>-0.47703277787871851</v>
      </c>
      <c r="AF187" s="11">
        <f>-'OddsRatio_working_3-way'!U187/(3*'OddsRatio_working_3-way'!X187^(1/3))*COS(('OddsRatio_working_3-way'!Y187)/3)</f>
        <v>0.52176381424947715</v>
      </c>
      <c r="AG187" s="11">
        <f>-'OddsRatio_working_3-way'!U187/(3*'OddsRatio_working_3-way'!X187^(1/3))*COS(('OddsRatio_working_3-way'!Y187+2*PI())/3)</f>
        <v>-0.30448119391218209</v>
      </c>
      <c r="AH187" s="11">
        <f>-'OddsRatio_working_3-way'!U187/(3*'OddsRatio_working_3-way'!X187^(1/3))*COS(('OddsRatio_working_3-way'!Y187+4*PI())/3)</f>
        <v>-0.21728262033729498</v>
      </c>
      <c r="AI187" s="11">
        <f>'OddsRatio_working_3-way'!U187/(3*'OddsRatio_working_3-way'!X187^(1/3))*SIN(('OddsRatio_working_3-way'!Y187)/3)</f>
        <v>-5.0344119926412467E-2</v>
      </c>
      <c r="AJ187" s="11">
        <f>'OddsRatio_working_3-way'!U187/(3*'OddsRatio_working_3-way'!X187^(1/3))*SIN(('OddsRatio_working_3-way'!Y187+2*PI())/3)</f>
        <v>-0.42668865795230615</v>
      </c>
      <c r="AK187" s="11">
        <f>'OddsRatio_working_3-way'!U187/(3*'OddsRatio_working_3-way'!X187^(1/3))*SIN(('OddsRatio_working_3-way'!Y187+4*PI())/3)</f>
        <v>0.47703277787871856</v>
      </c>
      <c r="AL187" s="11">
        <f>'OddsRatio_working_3-way'!Z187+'OddsRatio_working_3-way'!AF187</f>
        <v>1.0435276284989543</v>
      </c>
      <c r="AM187" s="11">
        <f>'OddsRatio_working_3-way'!AA187+'OddsRatio_working_3-way'!AG187</f>
        <v>-0.60896238782436418</v>
      </c>
      <c r="AN187" s="11">
        <f>'OddsRatio_working_3-way'!AB187+'OddsRatio_working_3-way'!AH187</f>
        <v>-0.4345652406745899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1.0435276284989543</v>
      </c>
      <c r="AS187" s="11">
        <f>IF(('OddsRatio_working_3-way'!X187=0),IF(Q187&gt;0,-Q187^(1/3),(-Q187)^(1/3)),'OddsRatio_working_3-way'!AM187-'OddsRatio_working_3-way'!R187/3)</f>
        <v>-0.60896238782436418</v>
      </c>
      <c r="AT187" s="11">
        <f>IF(('OddsRatio_working_3-way'!X187=0),IF(Q187&gt;0,-Q187^(1/3),(-Q187)^(1/3)),'OddsRatio_working_3-way'!AN187-'OddsRatio_working_3-way'!R187/3)</f>
        <v>-0.4345652406745899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1.51</v>
      </c>
      <c r="B188" s="4">
        <f>IF('True_Odds_Calculator_3-way'!B189="","",'True_Odds_Calculator_3-way'!B189)</f>
        <v>4.62</v>
      </c>
      <c r="C188" s="4">
        <f>IF('True_Odds_Calculator_3-way'!C189="","",'True_Odds_Calculator_3-way'!C189)</f>
        <v>6.82</v>
      </c>
      <c r="D188" s="9">
        <f t="shared" si="39"/>
        <v>0.65117801982369883</v>
      </c>
      <c r="E188" s="9">
        <f t="shared" si="40"/>
        <v>0.20823502572641928</v>
      </c>
      <c r="F188" s="9">
        <f t="shared" si="41"/>
        <v>0.14058695444988181</v>
      </c>
      <c r="G188" s="9">
        <f t="shared" si="42"/>
        <v>1.0503497449092847</v>
      </c>
      <c r="H188" s="9">
        <f t="shared" si="43"/>
        <v>1.5356783699037353</v>
      </c>
      <c r="I188" s="9">
        <f t="shared" si="44"/>
        <v>4.8022660765716108</v>
      </c>
      <c r="J188" s="9">
        <f t="shared" si="45"/>
        <v>7.1130355153720357</v>
      </c>
      <c r="K188" s="11">
        <f t="shared" si="46"/>
        <v>0.66225165562913912</v>
      </c>
      <c r="L188" s="11">
        <f t="shared" si="47"/>
        <v>0.21645021645021645</v>
      </c>
      <c r="M188" s="11">
        <f t="shared" si="48"/>
        <v>0.14662756598240467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-0.22583873565598511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0.20913165928799726</v>
      </c>
      <c r="Q188" s="11">
        <f>2*'OddsRatio_working_3-way'!K188*'OddsRatio_working_3-way'!L188*'OddsRatio_working_3-way'!M188</f>
        <v>4.2036514429748192E-2</v>
      </c>
      <c r="R188" s="11">
        <f t="shared" si="49"/>
        <v>0</v>
      </c>
      <c r="S188" s="11">
        <f t="shared" si="50"/>
        <v>-0.92602209572481242</v>
      </c>
      <c r="T188" s="11">
        <f t="shared" si="51"/>
        <v>-0.18613509461805275</v>
      </c>
      <c r="U188" s="11">
        <f>'OddsRatio_working_3-way'!S188-'OddsRatio_working_3-way'!R188^2/3</f>
        <v>-0.92602209572481242</v>
      </c>
      <c r="V188" s="11">
        <f>'OddsRatio_working_3-way'!S188*'OddsRatio_working_3-way'!R188/3-2*'OddsRatio_working_3-way'!R188^3/27-'OddsRatio_working_3-way'!T188</f>
        <v>0.18613509461805275</v>
      </c>
      <c r="W188" s="11">
        <f>'OddsRatio_working_3-way'!V188^2+4*'OddsRatio_working_3-way'!U188^3/27</f>
        <v>-8.2995151294858432E-2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0.17149447858701594</v>
      </c>
      <c r="Y188" s="11">
        <f>IF('OddsRatio_working_3-way'!W188&gt;=0,IF('OddsRatio_working_3-way'!V188+SQRT('OddsRatio_working_3-way'!W188)&gt;0,0,PI()),ACOS('OddsRatio_working_3-way'!V188/(2*'OddsRatio_working_3-way'!X188)))</f>
        <v>0.99716537580176767</v>
      </c>
      <c r="Z188" s="11">
        <f>'OddsRatio_working_3-way'!X188^(1/3)*COS('OddsRatio_working_3-way'!Y188/3)</f>
        <v>0.52517487245464245</v>
      </c>
      <c r="AA188" s="11">
        <f>'OddsRatio_working_3-way'!X188^(1/3)*COS(('OddsRatio_working_3-way'!Y188+2*PI())/3)</f>
        <v>-0.41958756023329352</v>
      </c>
      <c r="AB188" s="11">
        <f>'OddsRatio_working_3-way'!X188^(1/3)*COS(('OddsRatio_working_3-way'!Y188+4*PI())/3)</f>
        <v>-0.10558731222134912</v>
      </c>
      <c r="AC188" s="11">
        <f>'OddsRatio_working_3-way'!X188^(1/3)*SIN('OddsRatio_working_3-way'!Y188/3)</f>
        <v>0.18128812771530545</v>
      </c>
      <c r="AD188" s="11">
        <f>'OddsRatio_working_3-way'!X188^(1/3)*SIN(('OddsRatio_working_3-way'!Y188+2*PI())/3)</f>
        <v>0.36417071711732013</v>
      </c>
      <c r="AE188" s="11">
        <f>'OddsRatio_working_3-way'!X188^(1/3)*SIN(('OddsRatio_working_3-way'!Y188+4*PI())/3)</f>
        <v>-0.54545884483262552</v>
      </c>
      <c r="AF188" s="11">
        <f>-'OddsRatio_working_3-way'!U188/(3*'OddsRatio_working_3-way'!X188^(1/3))*COS(('OddsRatio_working_3-way'!Y188)/3)</f>
        <v>0.52517487245464234</v>
      </c>
      <c r="AG188" s="11">
        <f>-'OddsRatio_working_3-way'!U188/(3*'OddsRatio_working_3-way'!X188^(1/3))*COS(('OddsRatio_working_3-way'!Y188+2*PI())/3)</f>
        <v>-0.41958756023329336</v>
      </c>
      <c r="AH188" s="11">
        <f>-'OddsRatio_working_3-way'!U188/(3*'OddsRatio_working_3-way'!X188^(1/3))*COS(('OddsRatio_working_3-way'!Y188+4*PI())/3)</f>
        <v>-0.10558731222134908</v>
      </c>
      <c r="AI188" s="11">
        <f>'OddsRatio_working_3-way'!U188/(3*'OddsRatio_working_3-way'!X188^(1/3))*SIN(('OddsRatio_working_3-way'!Y188)/3)</f>
        <v>-0.18128812771530536</v>
      </c>
      <c r="AJ188" s="11">
        <f>'OddsRatio_working_3-way'!U188/(3*'OddsRatio_working_3-way'!X188^(1/3))*SIN(('OddsRatio_working_3-way'!Y188+2*PI())/3)</f>
        <v>-0.36417071711732002</v>
      </c>
      <c r="AK188" s="11">
        <f>'OddsRatio_working_3-way'!U188/(3*'OddsRatio_working_3-way'!X188^(1/3))*SIN(('OddsRatio_working_3-way'!Y188+4*PI())/3)</f>
        <v>0.5454588448326253</v>
      </c>
      <c r="AL188" s="11">
        <f>'OddsRatio_working_3-way'!Z188+'OddsRatio_working_3-way'!AF188</f>
        <v>1.0503497449092847</v>
      </c>
      <c r="AM188" s="11">
        <f>'OddsRatio_working_3-way'!AA188+'OddsRatio_working_3-way'!AG188</f>
        <v>-0.83917512046658693</v>
      </c>
      <c r="AN188" s="11">
        <f>'OddsRatio_working_3-way'!AB188+'OddsRatio_working_3-way'!AH188</f>
        <v>-0.21117462444269819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1.0503497449092847</v>
      </c>
      <c r="AS188" s="11">
        <f>IF(('OddsRatio_working_3-way'!X188=0),IF(Q188&gt;0,-Q188^(1/3),(-Q188)^(1/3)),'OddsRatio_working_3-way'!AM188-'OddsRatio_working_3-way'!R188/3)</f>
        <v>-0.83917512046658693</v>
      </c>
      <c r="AT188" s="11">
        <f>IF(('OddsRatio_working_3-way'!X188=0),IF(Q188&gt;0,-Q188^(1/3),(-Q188)^(1/3)),'OddsRatio_working_3-way'!AN188-'OddsRatio_working_3-way'!R188/3)</f>
        <v>-0.21117462444269819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1.27</v>
      </c>
      <c r="B189" s="4">
        <f>IF('True_Odds_Calculator_3-way'!B190="","",'True_Odds_Calculator_3-way'!B190)</f>
        <v>6.14</v>
      </c>
      <c r="C189" s="4">
        <f>IF('True_Odds_Calculator_3-way'!C190="","",'True_Odds_Calculator_3-way'!C190)</f>
        <v>12.01</v>
      </c>
      <c r="D189" s="9">
        <f t="shared" si="39"/>
        <v>0.77215366265811736</v>
      </c>
      <c r="E189" s="9">
        <f t="shared" si="40"/>
        <v>0.15111606731872654</v>
      </c>
      <c r="F189" s="9">
        <f t="shared" si="41"/>
        <v>7.6730270023156036E-2</v>
      </c>
      <c r="G189" s="9">
        <f t="shared" si="42"/>
        <v>1.0928852174105308</v>
      </c>
      <c r="H189" s="9">
        <f t="shared" si="43"/>
        <v>1.2950790087008432</v>
      </c>
      <c r="I189" s="9">
        <f t="shared" si="44"/>
        <v>6.6174300174901282</v>
      </c>
      <c r="J189" s="9">
        <f t="shared" si="45"/>
        <v>13.032666243689944</v>
      </c>
      <c r="K189" s="11">
        <f t="shared" si="46"/>
        <v>0.78740157480314954</v>
      </c>
      <c r="L189" s="11">
        <f t="shared" si="47"/>
        <v>0.16286644951140067</v>
      </c>
      <c r="M189" s="11">
        <f t="shared" si="48"/>
        <v>8.3263946711074108E-2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-0.16315451726825136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0.17533073495034968</v>
      </c>
      <c r="Q189" s="11">
        <f>2*'OddsRatio_working_3-way'!K189*'OddsRatio_working_3-way'!L189*'OddsRatio_working_3-way'!M189</f>
        <v>2.135575334352615E-2</v>
      </c>
      <c r="R189" s="11">
        <f t="shared" si="49"/>
        <v>0</v>
      </c>
      <c r="S189" s="11">
        <f t="shared" si="50"/>
        <v>-1.0746299758411146</v>
      </c>
      <c r="T189" s="11">
        <f t="shared" si="51"/>
        <v>-0.13089281069928316</v>
      </c>
      <c r="U189" s="11">
        <f>'OddsRatio_working_3-way'!S189-'OddsRatio_working_3-way'!R189^2/3</f>
        <v>-1.0746299758411146</v>
      </c>
      <c r="V189" s="11">
        <f>'OddsRatio_working_3-way'!S189*'OddsRatio_working_3-way'!R189/3-2*'OddsRatio_working_3-way'!R189^3/27-'OddsRatio_working_3-way'!T189</f>
        <v>0.13089281069928316</v>
      </c>
      <c r="W189" s="11">
        <f>'OddsRatio_working_3-way'!V189^2+4*'OddsRatio_working_3-way'!U189^3/27</f>
        <v>-0.16672107047815399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0.2143909969955084</v>
      </c>
      <c r="Y189" s="11">
        <f>IF('OddsRatio_working_3-way'!W189&gt;=0,IF('OddsRatio_working_3-way'!V189+SQRT('OddsRatio_working_3-way'!W189)&gt;0,0,PI()),ACOS('OddsRatio_working_3-way'!V189/(2*'OddsRatio_working_3-way'!X189)))</f>
        <v>1.2605779728779671</v>
      </c>
      <c r="Z189" s="11">
        <f>'OddsRatio_working_3-way'!X189^(1/3)*COS('OddsRatio_working_3-way'!Y189/3)</f>
        <v>0.5464426087052654</v>
      </c>
      <c r="AA189" s="11">
        <f>'OddsRatio_working_3-way'!X189^(1/3)*COS(('OddsRatio_working_3-way'!Y189+2*PI())/3)</f>
        <v>-0.48466361446065431</v>
      </c>
      <c r="AB189" s="11">
        <f>'OddsRatio_working_3-way'!X189^(1/3)*COS(('OddsRatio_working_3-way'!Y189+4*PI())/3)</f>
        <v>-6.1778994244611272E-2</v>
      </c>
      <c r="AC189" s="11">
        <f>'OddsRatio_working_3-way'!X189^(1/3)*SIN('OddsRatio_working_3-way'!Y189/3)</f>
        <v>0.24415254931788516</v>
      </c>
      <c r="AD189" s="11">
        <f>'OddsRatio_working_3-way'!X189^(1/3)*SIN(('OddsRatio_working_3-way'!Y189+2*PI())/3)</f>
        <v>0.35115690619005691</v>
      </c>
      <c r="AE189" s="11">
        <f>'OddsRatio_working_3-way'!X189^(1/3)*SIN(('OddsRatio_working_3-way'!Y189+4*PI())/3)</f>
        <v>-0.59530945550794212</v>
      </c>
      <c r="AF189" s="11">
        <f>-'OddsRatio_working_3-way'!U189/(3*'OddsRatio_working_3-way'!X189^(1/3))*COS(('OddsRatio_working_3-way'!Y189)/3)</f>
        <v>0.5464426087052654</v>
      </c>
      <c r="AG189" s="11">
        <f>-'OddsRatio_working_3-way'!U189/(3*'OddsRatio_working_3-way'!X189^(1/3))*COS(('OddsRatio_working_3-way'!Y189+2*PI())/3)</f>
        <v>-0.48466361446065431</v>
      </c>
      <c r="AH189" s="11">
        <f>-'OddsRatio_working_3-way'!U189/(3*'OddsRatio_working_3-way'!X189^(1/3))*COS(('OddsRatio_working_3-way'!Y189+4*PI())/3)</f>
        <v>-6.1778994244611272E-2</v>
      </c>
      <c r="AI189" s="11">
        <f>'OddsRatio_working_3-way'!U189/(3*'OddsRatio_working_3-way'!X189^(1/3))*SIN(('OddsRatio_working_3-way'!Y189)/3)</f>
        <v>-0.24415254931788516</v>
      </c>
      <c r="AJ189" s="11">
        <f>'OddsRatio_working_3-way'!U189/(3*'OddsRatio_working_3-way'!X189^(1/3))*SIN(('OddsRatio_working_3-way'!Y189+2*PI())/3)</f>
        <v>-0.35115690619005691</v>
      </c>
      <c r="AK189" s="11">
        <f>'OddsRatio_working_3-way'!U189/(3*'OddsRatio_working_3-way'!X189^(1/3))*SIN(('OddsRatio_working_3-way'!Y189+4*PI())/3)</f>
        <v>0.59530945550794212</v>
      </c>
      <c r="AL189" s="11">
        <f>'OddsRatio_working_3-way'!Z189+'OddsRatio_working_3-way'!AF189</f>
        <v>1.0928852174105308</v>
      </c>
      <c r="AM189" s="11">
        <f>'OddsRatio_working_3-way'!AA189+'OddsRatio_working_3-way'!AG189</f>
        <v>-0.96932722892130863</v>
      </c>
      <c r="AN189" s="11">
        <f>'OddsRatio_working_3-way'!AB189+'OddsRatio_working_3-way'!AH189</f>
        <v>-0.12355798848922254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1.0928852174105308</v>
      </c>
      <c r="AS189" s="11">
        <f>IF(('OddsRatio_working_3-way'!X189=0),IF(Q189&gt;0,-Q189^(1/3),(-Q189)^(1/3)),'OddsRatio_working_3-way'!AM189-'OddsRatio_working_3-way'!R189/3)</f>
        <v>-0.96932722892130863</v>
      </c>
      <c r="AT189" s="11">
        <f>IF(('OddsRatio_working_3-way'!X189=0),IF(Q189&gt;0,-Q189^(1/3),(-Q189)^(1/3)),'OddsRatio_working_3-way'!AN189-'OddsRatio_working_3-way'!R189/3)</f>
        <v>-0.12355798848922254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4.29</v>
      </c>
      <c r="B190" s="4">
        <f>IF('True_Odds_Calculator_3-way'!B191="","",'True_Odds_Calculator_3-way'!B191)</f>
        <v>3.87</v>
      </c>
      <c r="C190" s="4">
        <f>IF('True_Odds_Calculator_3-way'!C191="","",'True_Odds_Calculator_3-way'!C191)</f>
        <v>1.82</v>
      </c>
      <c r="D190" s="9">
        <f t="shared" si="39"/>
        <v>0.22136012605185154</v>
      </c>
      <c r="E190" s="9">
        <f t="shared" si="40"/>
        <v>0.24579206227111589</v>
      </c>
      <c r="F190" s="9">
        <f t="shared" si="41"/>
        <v>0.53284781167703277</v>
      </c>
      <c r="G190" s="9">
        <f t="shared" si="42"/>
        <v>1.0691566675384365</v>
      </c>
      <c r="H190" s="9">
        <f t="shared" si="43"/>
        <v>4.5175254362014563</v>
      </c>
      <c r="I190" s="9">
        <f t="shared" si="44"/>
        <v>4.0684796358353124</v>
      </c>
      <c r="J190" s="9">
        <f t="shared" si="45"/>
        <v>1.8767084673815182</v>
      </c>
      <c r="K190" s="11">
        <f t="shared" si="46"/>
        <v>0.23310023310023309</v>
      </c>
      <c r="L190" s="11">
        <f t="shared" si="47"/>
        <v>0.25839793281653745</v>
      </c>
      <c r="M190" s="11">
        <f t="shared" si="48"/>
        <v>0.54945054945054939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-0.25624299506231552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0.23100201991078551</v>
      </c>
      <c r="Q190" s="11">
        <f>2*'OddsRatio_working_3-way'!K190*'OddsRatio_working_3-way'!L190*'OddsRatio_working_3-way'!M190</f>
        <v>6.6189690518849709E-2</v>
      </c>
      <c r="R190" s="11">
        <f t="shared" si="49"/>
        <v>0</v>
      </c>
      <c r="S190" s="11">
        <f t="shared" si="50"/>
        <v>-0.90149594081433648</v>
      </c>
      <c r="T190" s="11">
        <f t="shared" si="51"/>
        <v>-0.25830829249694454</v>
      </c>
      <c r="U190" s="11">
        <f>'OddsRatio_working_3-way'!S190-'OddsRatio_working_3-way'!R190^2/3</f>
        <v>-0.90149594081433648</v>
      </c>
      <c r="V190" s="11">
        <f>'OddsRatio_working_3-way'!S190*'OddsRatio_working_3-way'!R190/3-2*'OddsRatio_working_3-way'!R190^3/27-'OddsRatio_working_3-way'!T190</f>
        <v>0.25830829249694454</v>
      </c>
      <c r="W190" s="11">
        <f>'OddsRatio_working_3-way'!V190^2+4*'OddsRatio_working_3-way'!U190^3/27</f>
        <v>-4.1816260351993872E-2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0.16472661770694569</v>
      </c>
      <c r="Y190" s="11">
        <f>IF('OddsRatio_working_3-way'!W190&gt;=0,IF('OddsRatio_working_3-way'!V190+SQRT('OddsRatio_working_3-way'!W190)&gt;0,0,PI()),ACOS('OddsRatio_working_3-way'!V190/(2*'OddsRatio_working_3-way'!X190)))</f>
        <v>0.6696298552450064</v>
      </c>
      <c r="Z190" s="11">
        <f>'OddsRatio_working_3-way'!X190^(1/3)*COS('OddsRatio_working_3-way'!Y190/3)</f>
        <v>0.53457833376921826</v>
      </c>
      <c r="AA190" s="11">
        <f>'OddsRatio_working_3-way'!X190^(1/3)*COS(('OddsRatio_working_3-way'!Y190+2*PI())/3)</f>
        <v>-0.37237717286996813</v>
      </c>
      <c r="AB190" s="11">
        <f>'OddsRatio_working_3-way'!X190^(1/3)*COS(('OddsRatio_working_3-way'!Y190+4*PI())/3)</f>
        <v>-0.16220116089924994</v>
      </c>
      <c r="AC190" s="11">
        <f>'OddsRatio_working_3-way'!X190^(1/3)*SIN('OddsRatio_working_3-way'!Y190/3)</f>
        <v>0.12134517708849624</v>
      </c>
      <c r="AD190" s="11">
        <f>'OddsRatio_working_3-way'!X190^(1/3)*SIN(('OddsRatio_working_3-way'!Y190+2*PI())/3)</f>
        <v>0.40228582881265157</v>
      </c>
      <c r="AE190" s="11">
        <f>'OddsRatio_working_3-way'!X190^(1/3)*SIN(('OddsRatio_working_3-way'!Y190+4*PI())/3)</f>
        <v>-0.52363100590114775</v>
      </c>
      <c r="AF190" s="11">
        <f>-'OddsRatio_working_3-way'!U190/(3*'OddsRatio_working_3-way'!X190^(1/3))*COS(('OddsRatio_working_3-way'!Y190)/3)</f>
        <v>0.53457833376921826</v>
      </c>
      <c r="AG190" s="11">
        <f>-'OddsRatio_working_3-way'!U190/(3*'OddsRatio_working_3-way'!X190^(1/3))*COS(('OddsRatio_working_3-way'!Y190+2*PI())/3)</f>
        <v>-0.37237717286996813</v>
      </c>
      <c r="AH190" s="11">
        <f>-'OddsRatio_working_3-way'!U190/(3*'OddsRatio_working_3-way'!X190^(1/3))*COS(('OddsRatio_working_3-way'!Y190+4*PI())/3)</f>
        <v>-0.16220116089924994</v>
      </c>
      <c r="AI190" s="11">
        <f>'OddsRatio_working_3-way'!U190/(3*'OddsRatio_working_3-way'!X190^(1/3))*SIN(('OddsRatio_working_3-way'!Y190)/3)</f>
        <v>-0.12134517708849624</v>
      </c>
      <c r="AJ190" s="11">
        <f>'OddsRatio_working_3-way'!U190/(3*'OddsRatio_working_3-way'!X190^(1/3))*SIN(('OddsRatio_working_3-way'!Y190+2*PI())/3)</f>
        <v>-0.40228582881265157</v>
      </c>
      <c r="AK190" s="11">
        <f>'OddsRatio_working_3-way'!U190/(3*'OddsRatio_working_3-way'!X190^(1/3))*SIN(('OddsRatio_working_3-way'!Y190+4*PI())/3)</f>
        <v>0.52363100590114775</v>
      </c>
      <c r="AL190" s="11">
        <f>'OddsRatio_working_3-way'!Z190+'OddsRatio_working_3-way'!AF190</f>
        <v>1.0691566675384365</v>
      </c>
      <c r="AM190" s="11">
        <f>'OddsRatio_working_3-way'!AA190+'OddsRatio_working_3-way'!AG190</f>
        <v>-0.74475434573993626</v>
      </c>
      <c r="AN190" s="11">
        <f>'OddsRatio_working_3-way'!AB190+'OddsRatio_working_3-way'!AH190</f>
        <v>-0.32440232179849987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1.0691566675384365</v>
      </c>
      <c r="AS190" s="11">
        <f>IF(('OddsRatio_working_3-way'!X190=0),IF(Q190&gt;0,-Q190^(1/3),(-Q190)^(1/3)),'OddsRatio_working_3-way'!AM190-'OddsRatio_working_3-way'!R190/3)</f>
        <v>-0.74475434573993626</v>
      </c>
      <c r="AT190" s="11">
        <f>IF(('OddsRatio_working_3-way'!X190=0),IF(Q190&gt;0,-Q190^(1/3),(-Q190)^(1/3)),'OddsRatio_working_3-way'!AN190-'OddsRatio_working_3-way'!R190/3)</f>
        <v>-0.32440232179849987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1.78</v>
      </c>
      <c r="B191" s="4">
        <f>IF('True_Odds_Calculator_3-way'!B192="","",'True_Odds_Calculator_3-way'!B192)</f>
        <v>4.38</v>
      </c>
      <c r="C191" s="4">
        <f>IF('True_Odds_Calculator_3-way'!C192="","",'True_Odds_Calculator_3-way'!C192)</f>
        <v>4</v>
      </c>
      <c r="D191" s="9">
        <f t="shared" si="39"/>
        <v>0.54540202262903037</v>
      </c>
      <c r="E191" s="9">
        <f t="shared" si="40"/>
        <v>0.21683149398142529</v>
      </c>
      <c r="F191" s="9">
        <f t="shared" si="41"/>
        <v>0.23776648338954429</v>
      </c>
      <c r="G191" s="9">
        <f t="shared" si="42"/>
        <v>1.0686024171619004</v>
      </c>
      <c r="H191" s="9">
        <f t="shared" si="43"/>
        <v>1.8335098853862823</v>
      </c>
      <c r="I191" s="9">
        <f t="shared" si="44"/>
        <v>4.6118761700072239</v>
      </c>
      <c r="J191" s="9">
        <f t="shared" si="45"/>
        <v>4.2058072514857017</v>
      </c>
      <c r="K191" s="11">
        <f t="shared" si="46"/>
        <v>0.5617977528089888</v>
      </c>
      <c r="L191" s="11">
        <f t="shared" si="47"/>
        <v>0.22831050228310504</v>
      </c>
      <c r="M191" s="11">
        <f t="shared" si="48"/>
        <v>0.25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-0.25361705402493462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0.22959314555435845</v>
      </c>
      <c r="Q191" s="11">
        <f>2*'OddsRatio_working_3-way'!K191*'OddsRatio_working_3-way'!L191*'OddsRatio_working_3-way'!M191</f>
        <v>6.4132163562669958E-2</v>
      </c>
      <c r="R191" s="11">
        <f t="shared" si="49"/>
        <v>0</v>
      </c>
      <c r="S191" s="11">
        <f t="shared" si="50"/>
        <v>-0.90527486977191118</v>
      </c>
      <c r="T191" s="11">
        <f t="shared" si="51"/>
        <v>-0.25287007535528244</v>
      </c>
      <c r="U191" s="11">
        <f>'OddsRatio_working_3-way'!S191-'OddsRatio_working_3-way'!R191^2/3</f>
        <v>-0.90527486977191118</v>
      </c>
      <c r="V191" s="11">
        <f>'OddsRatio_working_3-way'!S191*'OddsRatio_working_3-way'!R191/3-2*'OddsRatio_working_3-way'!R191^3/27-'OddsRatio_working_3-way'!T191</f>
        <v>0.25287007535528244</v>
      </c>
      <c r="W191" s="11">
        <f>'OddsRatio_working_3-way'!V191^2+4*'OddsRatio_working_3-way'!U191^3/27</f>
        <v>-4.5966829551746219E-2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0.16576346443195228</v>
      </c>
      <c r="Y191" s="11">
        <f>IF('OddsRatio_working_3-way'!W191&gt;=0,IF('OddsRatio_working_3-way'!V191+SQRT('OddsRatio_working_3-way'!W191)&gt;0,0,PI()),ACOS('OddsRatio_working_3-way'!V191/(2*'OddsRatio_working_3-way'!X191)))</f>
        <v>0.70325115545325556</v>
      </c>
      <c r="Z191" s="11">
        <f>'OddsRatio_working_3-way'!X191^(1/3)*COS('OddsRatio_working_3-way'!Y191/3)</f>
        <v>0.5343012085809502</v>
      </c>
      <c r="AA191" s="11">
        <f>'OddsRatio_working_3-way'!X191^(1/3)*COS(('OddsRatio_working_3-way'!Y191+2*PI())/3)</f>
        <v>-0.37765119851819762</v>
      </c>
      <c r="AB191" s="11">
        <f>'OddsRatio_working_3-way'!X191^(1/3)*COS(('OddsRatio_working_3-way'!Y191+4*PI())/3)</f>
        <v>-0.15665001006275253</v>
      </c>
      <c r="AC191" s="11">
        <f>'OddsRatio_working_3-way'!X191^(1/3)*SIN('OddsRatio_working_3-way'!Y191/3)</f>
        <v>0.1275950956459784</v>
      </c>
      <c r="AD191" s="11">
        <f>'OddsRatio_working_3-way'!X191^(1/3)*SIN(('OddsRatio_working_3-way'!Y191+2*PI())/3)</f>
        <v>0.39892087208084182</v>
      </c>
      <c r="AE191" s="11">
        <f>'OddsRatio_working_3-way'!X191^(1/3)*SIN(('OddsRatio_working_3-way'!Y191+4*PI())/3)</f>
        <v>-0.52651596772682019</v>
      </c>
      <c r="AF191" s="11">
        <f>-'OddsRatio_working_3-way'!U191/(3*'OddsRatio_working_3-way'!X191^(1/3))*COS(('OddsRatio_working_3-way'!Y191)/3)</f>
        <v>0.53430120858095009</v>
      </c>
      <c r="AG191" s="11">
        <f>-'OddsRatio_working_3-way'!U191/(3*'OddsRatio_working_3-way'!X191^(1/3))*COS(('OddsRatio_working_3-way'!Y191+2*PI())/3)</f>
        <v>-0.37765119851819751</v>
      </c>
      <c r="AH191" s="11">
        <f>-'OddsRatio_working_3-way'!U191/(3*'OddsRatio_working_3-way'!X191^(1/3))*COS(('OddsRatio_working_3-way'!Y191+4*PI())/3)</f>
        <v>-0.1566500100627525</v>
      </c>
      <c r="AI191" s="11">
        <f>'OddsRatio_working_3-way'!U191/(3*'OddsRatio_working_3-way'!X191^(1/3))*SIN(('OddsRatio_working_3-way'!Y191)/3)</f>
        <v>-0.12759509564597837</v>
      </c>
      <c r="AJ191" s="11">
        <f>'OddsRatio_working_3-way'!U191/(3*'OddsRatio_working_3-way'!X191^(1/3))*SIN(('OddsRatio_working_3-way'!Y191+2*PI())/3)</f>
        <v>-0.39892087208084176</v>
      </c>
      <c r="AK191" s="11">
        <f>'OddsRatio_working_3-way'!U191/(3*'OddsRatio_working_3-way'!X191^(1/3))*SIN(('OddsRatio_working_3-way'!Y191+4*PI())/3)</f>
        <v>0.52651596772682008</v>
      </c>
      <c r="AL191" s="11">
        <f>'OddsRatio_working_3-way'!Z191+'OddsRatio_working_3-way'!AF191</f>
        <v>1.0686024171619004</v>
      </c>
      <c r="AM191" s="11">
        <f>'OddsRatio_working_3-way'!AA191+'OddsRatio_working_3-way'!AG191</f>
        <v>-0.75530239703639512</v>
      </c>
      <c r="AN191" s="11">
        <f>'OddsRatio_working_3-way'!AB191+'OddsRatio_working_3-way'!AH191</f>
        <v>-0.31330002012550506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1.0686024171619004</v>
      </c>
      <c r="AS191" s="11">
        <f>IF(('OddsRatio_working_3-way'!X191=0),IF(Q191&gt;0,-Q191^(1/3),(-Q191)^(1/3)),'OddsRatio_working_3-way'!AM191-'OddsRatio_working_3-way'!R191/3)</f>
        <v>-0.75530239703639512</v>
      </c>
      <c r="AT191" s="11">
        <f>IF(('OddsRatio_working_3-way'!X191=0),IF(Q191&gt;0,-Q191^(1/3),(-Q191)^(1/3)),'OddsRatio_working_3-way'!AN191-'OddsRatio_working_3-way'!R191/3)</f>
        <v>-0.31330002012550506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2.2200000000000002</v>
      </c>
      <c r="B192" s="4">
        <f>IF('True_Odds_Calculator_3-way'!B193="","",'True_Odds_Calculator_3-way'!B193)</f>
        <v>3.36</v>
      </c>
      <c r="C192" s="4">
        <f>IF('True_Odds_Calculator_3-way'!C193="","",'True_Odds_Calculator_3-way'!C193)</f>
        <v>3.45</v>
      </c>
      <c r="D192" s="9">
        <f t="shared" si="39"/>
        <v>0.43619845095125442</v>
      </c>
      <c r="E192" s="9">
        <f t="shared" si="40"/>
        <v>0.285688765564929</v>
      </c>
      <c r="F192" s="9">
        <f t="shared" si="41"/>
        <v>0.27811278348381674</v>
      </c>
      <c r="G192" s="9">
        <f t="shared" si="42"/>
        <v>1.0594545126083303</v>
      </c>
      <c r="H192" s="9">
        <f t="shared" si="43"/>
        <v>2.2925345053821635</v>
      </c>
      <c r="I192" s="9">
        <f t="shared" si="44"/>
        <v>3.5003126497556591</v>
      </c>
      <c r="J192" s="9">
        <f t="shared" si="45"/>
        <v>3.5956635558904093</v>
      </c>
      <c r="K192" s="11">
        <f t="shared" si="46"/>
        <v>0.4504504504504504</v>
      </c>
      <c r="L192" s="11">
        <f t="shared" si="47"/>
        <v>0.29761904761904762</v>
      </c>
      <c r="M192" s="11">
        <f t="shared" si="48"/>
        <v>0.28985507246376813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-0.27411106758932868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0.23431816910077777</v>
      </c>
      <c r="Q192" s="11">
        <f>2*'OddsRatio_working_3-way'!K192*'OddsRatio_working_3-way'!L192*'OddsRatio_working_3-way'!M192</f>
        <v>7.7717469021816837E-2</v>
      </c>
      <c r="R192" s="11">
        <f t="shared" si="49"/>
        <v>0</v>
      </c>
      <c r="S192" s="11">
        <f t="shared" si="50"/>
        <v>-0.85482928931505842</v>
      </c>
      <c r="T192" s="11">
        <f t="shared" si="51"/>
        <v>-0.28352546909288834</v>
      </c>
      <c r="U192" s="11">
        <f>'OddsRatio_working_3-way'!S192-'OddsRatio_working_3-way'!R192^2/3</f>
        <v>-0.85482928931505842</v>
      </c>
      <c r="V192" s="11">
        <f>'OddsRatio_working_3-way'!S192*'OddsRatio_working_3-way'!R192/3-2*'OddsRatio_working_3-way'!R192^3/27-'OddsRatio_working_3-way'!T192</f>
        <v>0.28352546909288834</v>
      </c>
      <c r="W192" s="11">
        <f>'OddsRatio_working_3-way'!V192^2+4*'OddsRatio_working_3-way'!U192^3/27</f>
        <v>-1.2154355547395509E-2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0.15210280008249183</v>
      </c>
      <c r="Y192" s="11">
        <f>IF('OddsRatio_working_3-way'!W192&gt;=0,IF('OddsRatio_working_3-way'!V192+SQRT('OddsRatio_working_3-way'!W192)&gt;0,0,PI()),ACOS('OddsRatio_working_3-way'!V192/(2*'OddsRatio_working_3-way'!X192)))</f>
        <v>0.37085112073867821</v>
      </c>
      <c r="Z192" s="11">
        <f>'OddsRatio_working_3-way'!X192^(1/3)*COS('OddsRatio_working_3-way'!Y192/3)</f>
        <v>0.52972725630416528</v>
      </c>
      <c r="AA192" s="11">
        <f>'OddsRatio_working_3-way'!X192^(1/3)*COS(('OddsRatio_working_3-way'!Y192+2*PI())/3)</f>
        <v>-0.32186448582203869</v>
      </c>
      <c r="AB192" s="11">
        <f>'OddsRatio_working_3-way'!X192^(1/3)*COS(('OddsRatio_working_3-way'!Y192+4*PI())/3)</f>
        <v>-0.2078627704821267</v>
      </c>
      <c r="AC192" s="11">
        <f>'OddsRatio_working_3-way'!X192^(1/3)*SIN('OddsRatio_working_3-way'!Y192/3)</f>
        <v>6.5818921039577385E-2</v>
      </c>
      <c r="AD192" s="11">
        <f>'OddsRatio_working_3-way'!X192^(1/3)*SIN(('OddsRatio_working_3-way'!Y192+2*PI())/3)</f>
        <v>0.42584780051664889</v>
      </c>
      <c r="AE192" s="11">
        <f>'OddsRatio_working_3-way'!X192^(1/3)*SIN(('OddsRatio_working_3-way'!Y192+4*PI())/3)</f>
        <v>-0.4916667215562262</v>
      </c>
      <c r="AF192" s="11">
        <f>-'OddsRatio_working_3-way'!U192/(3*'OddsRatio_working_3-way'!X192^(1/3))*COS(('OddsRatio_working_3-way'!Y192)/3)</f>
        <v>0.52972725630416506</v>
      </c>
      <c r="AG192" s="11">
        <f>-'OddsRatio_working_3-way'!U192/(3*'OddsRatio_working_3-way'!X192^(1/3))*COS(('OddsRatio_working_3-way'!Y192+2*PI())/3)</f>
        <v>-0.32186448582203853</v>
      </c>
      <c r="AH192" s="11">
        <f>-'OddsRatio_working_3-way'!U192/(3*'OddsRatio_working_3-way'!X192^(1/3))*COS(('OddsRatio_working_3-way'!Y192+4*PI())/3)</f>
        <v>-0.20786277048212659</v>
      </c>
      <c r="AI192" s="11">
        <f>'OddsRatio_working_3-way'!U192/(3*'OddsRatio_working_3-way'!X192^(1/3))*SIN(('OddsRatio_working_3-way'!Y192)/3)</f>
        <v>-6.5818921039577358E-2</v>
      </c>
      <c r="AJ192" s="11">
        <f>'OddsRatio_working_3-way'!U192/(3*'OddsRatio_working_3-way'!X192^(1/3))*SIN(('OddsRatio_working_3-way'!Y192+2*PI())/3)</f>
        <v>-0.42584780051664872</v>
      </c>
      <c r="AK192" s="11">
        <f>'OddsRatio_working_3-way'!U192/(3*'OddsRatio_working_3-way'!X192^(1/3))*SIN(('OddsRatio_working_3-way'!Y192+4*PI())/3)</f>
        <v>0.49166672155622598</v>
      </c>
      <c r="AL192" s="11">
        <f>'OddsRatio_working_3-way'!Z192+'OddsRatio_working_3-way'!AF192</f>
        <v>1.0594545126083303</v>
      </c>
      <c r="AM192" s="11">
        <f>'OddsRatio_working_3-way'!AA192+'OddsRatio_working_3-way'!AG192</f>
        <v>-0.64372897164407727</v>
      </c>
      <c r="AN192" s="11">
        <f>'OddsRatio_working_3-way'!AB192+'OddsRatio_working_3-way'!AH192</f>
        <v>-0.41572554096425329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1.0594545126083303</v>
      </c>
      <c r="AS192" s="11">
        <f>IF(('OddsRatio_working_3-way'!X192=0),IF(Q192&gt;0,-Q192^(1/3),(-Q192)^(1/3)),'OddsRatio_working_3-way'!AM192-'OddsRatio_working_3-way'!R192/3)</f>
        <v>-0.64372897164407727</v>
      </c>
      <c r="AT192" s="11">
        <f>IF(('OddsRatio_working_3-way'!X192=0),IF(Q192&gt;0,-Q192^(1/3),(-Q192)^(1/3)),'OddsRatio_working_3-way'!AN192-'OddsRatio_working_3-way'!R192/3)</f>
        <v>-0.41572554096425329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3.4</v>
      </c>
      <c r="B193" s="4">
        <f>IF('True_Odds_Calculator_3-way'!B194="","",'True_Odds_Calculator_3-way'!B194)</f>
        <v>3.71</v>
      </c>
      <c r="C193" s="4">
        <f>IF('True_Odds_Calculator_3-way'!C194="","",'True_Odds_Calculator_3-way'!C194)</f>
        <v>2.1</v>
      </c>
      <c r="D193" s="9">
        <f t="shared" si="39"/>
        <v>0.28151409822927126</v>
      </c>
      <c r="E193" s="9">
        <f t="shared" si="40"/>
        <v>0.25760702534154289</v>
      </c>
      <c r="F193" s="9">
        <f t="shared" si="41"/>
        <v>0.4608788764291859</v>
      </c>
      <c r="G193" s="9">
        <f t="shared" si="42"/>
        <v>1.0634249851813491</v>
      </c>
      <c r="H193" s="9">
        <f t="shared" si="43"/>
        <v>3.5522199644352379</v>
      </c>
      <c r="I193" s="9">
        <f t="shared" si="44"/>
        <v>3.8818817098414566</v>
      </c>
      <c r="J193" s="9">
        <f t="shared" si="45"/>
        <v>2.1697674836994838</v>
      </c>
      <c r="K193" s="11">
        <f t="shared" si="46"/>
        <v>0.29411764705882354</v>
      </c>
      <c r="L193" s="11">
        <f t="shared" si="47"/>
        <v>0.26954177897574122</v>
      </c>
      <c r="M193" s="11">
        <f t="shared" si="48"/>
        <v>0.47619047619047616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-0.27008539264762521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0.23443339599990942</v>
      </c>
      <c r="Q193" s="11">
        <f>2*'OddsRatio_working_3-way'!K193*'OddsRatio_working_3-way'!L193*'OddsRatio_working_3-way'!M193</f>
        <v>7.5501898872756643E-2</v>
      </c>
      <c r="R193" s="11">
        <f t="shared" si="49"/>
        <v>0</v>
      </c>
      <c r="S193" s="11">
        <f t="shared" si="50"/>
        <v>-0.86799731633679944</v>
      </c>
      <c r="T193" s="11">
        <f t="shared" si="51"/>
        <v>-0.27954825002795469</v>
      </c>
      <c r="U193" s="11">
        <f>'OddsRatio_working_3-way'!S193-'OddsRatio_working_3-way'!R193^2/3</f>
        <v>-0.86799731633679944</v>
      </c>
      <c r="V193" s="11">
        <f>'OddsRatio_working_3-way'!S193*'OddsRatio_working_3-way'!R193/3-2*'OddsRatio_working_3-way'!R193^3/27-'OddsRatio_working_3-way'!T193</f>
        <v>0.27954825002795469</v>
      </c>
      <c r="W193" s="11">
        <f>'OddsRatio_working_3-way'!V193^2+4*'OddsRatio_working_3-way'!U193^3/27</f>
        <v>-1.8736622752228788E-2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0.1556308507702768</v>
      </c>
      <c r="Y193" s="11">
        <f>IF('OddsRatio_working_3-way'!W193&gt;=0,IF('OddsRatio_working_3-way'!V193+SQRT('OddsRatio_working_3-way'!W193)&gt;0,0,PI()),ACOS('OddsRatio_working_3-way'!V193/(2*'OddsRatio_working_3-way'!X193)))</f>
        <v>0.45533621589568707</v>
      </c>
      <c r="Z193" s="11">
        <f>'OddsRatio_working_3-way'!X193^(1/3)*COS('OddsRatio_working_3-way'!Y193/3)</f>
        <v>0.53171249259067455</v>
      </c>
      <c r="AA193" s="11">
        <f>'OddsRatio_working_3-way'!X193^(1/3)*COS(('OddsRatio_working_3-way'!Y193+2*PI())/3)</f>
        <v>-0.33628846904500492</v>
      </c>
      <c r="AB193" s="11">
        <f>'OddsRatio_working_3-way'!X193^(1/3)*COS(('OddsRatio_working_3-way'!Y193+4*PI())/3)</f>
        <v>-0.19542402354566951</v>
      </c>
      <c r="AC193" s="11">
        <f>'OddsRatio_working_3-way'!X193^(1/3)*SIN('OddsRatio_working_3-way'!Y193/3)</f>
        <v>8.1328125528288636E-2</v>
      </c>
      <c r="AD193" s="11">
        <f>'OddsRatio_working_3-way'!X193^(1/3)*SIN(('OddsRatio_working_3-way'!Y193+2*PI())/3)</f>
        <v>0.41981246332892491</v>
      </c>
      <c r="AE193" s="11">
        <f>'OddsRatio_working_3-way'!X193^(1/3)*SIN(('OddsRatio_working_3-way'!Y193+4*PI())/3)</f>
        <v>-0.50114058885721358</v>
      </c>
      <c r="AF193" s="11">
        <f>-'OddsRatio_working_3-way'!U193/(3*'OddsRatio_working_3-way'!X193^(1/3))*COS(('OddsRatio_working_3-way'!Y193)/3)</f>
        <v>0.53171249259067455</v>
      </c>
      <c r="AG193" s="11">
        <f>-'OddsRatio_working_3-way'!U193/(3*'OddsRatio_working_3-way'!X193^(1/3))*COS(('OddsRatio_working_3-way'!Y193+2*PI())/3)</f>
        <v>-0.33628846904500492</v>
      </c>
      <c r="AH193" s="11">
        <f>-'OddsRatio_working_3-way'!U193/(3*'OddsRatio_working_3-way'!X193^(1/3))*COS(('OddsRatio_working_3-way'!Y193+4*PI())/3)</f>
        <v>-0.19542402354566951</v>
      </c>
      <c r="AI193" s="11">
        <f>'OddsRatio_working_3-way'!U193/(3*'OddsRatio_working_3-way'!X193^(1/3))*SIN(('OddsRatio_working_3-way'!Y193)/3)</f>
        <v>-8.1328125528288636E-2</v>
      </c>
      <c r="AJ193" s="11">
        <f>'OddsRatio_working_3-way'!U193/(3*'OddsRatio_working_3-way'!X193^(1/3))*SIN(('OddsRatio_working_3-way'!Y193+2*PI())/3)</f>
        <v>-0.41981246332892491</v>
      </c>
      <c r="AK193" s="11">
        <f>'OddsRatio_working_3-way'!U193/(3*'OddsRatio_working_3-way'!X193^(1/3))*SIN(('OddsRatio_working_3-way'!Y193+4*PI())/3)</f>
        <v>0.50114058885721358</v>
      </c>
      <c r="AL193" s="11">
        <f>'OddsRatio_working_3-way'!Z193+'OddsRatio_working_3-way'!AF193</f>
        <v>1.0634249851813491</v>
      </c>
      <c r="AM193" s="11">
        <f>'OddsRatio_working_3-way'!AA193+'OddsRatio_working_3-way'!AG193</f>
        <v>-0.67257693809000985</v>
      </c>
      <c r="AN193" s="11">
        <f>'OddsRatio_working_3-way'!AB193+'OddsRatio_working_3-way'!AH193</f>
        <v>-0.39084804709133902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1.0634249851813491</v>
      </c>
      <c r="AS193" s="11">
        <f>IF(('OddsRatio_working_3-way'!X193=0),IF(Q193&gt;0,-Q193^(1/3),(-Q193)^(1/3)),'OddsRatio_working_3-way'!AM193-'OddsRatio_working_3-way'!R193/3)</f>
        <v>-0.67257693809000985</v>
      </c>
      <c r="AT193" s="11">
        <f>IF(('OddsRatio_working_3-way'!X193=0),IF(Q193&gt;0,-Q193^(1/3),(-Q193)^(1/3)),'OddsRatio_working_3-way'!AN193-'OddsRatio_working_3-way'!R193/3)</f>
        <v>-0.39084804709133902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2.1800000000000002</v>
      </c>
      <c r="B194" s="4">
        <f>IF('True_Odds_Calculator_3-way'!B195="","",'True_Odds_Calculator_3-way'!B195)</f>
        <v>3.38</v>
      </c>
      <c r="C194" s="4">
        <f>IF('True_Odds_Calculator_3-way'!C195="","",'True_Odds_Calculator_3-way'!C195)</f>
        <v>3.65</v>
      </c>
      <c r="D194" s="9">
        <f t="shared" si="39"/>
        <v>0.44785233493724264</v>
      </c>
      <c r="E194" s="9">
        <f t="shared" si="40"/>
        <v>0.2868079317262599</v>
      </c>
      <c r="F194" s="9">
        <f t="shared" si="41"/>
        <v>0.26533973333649763</v>
      </c>
      <c r="G194" s="9">
        <f t="shared" si="42"/>
        <v>1.0448125722482922</v>
      </c>
      <c r="H194" s="9">
        <f t="shared" si="43"/>
        <v>2.2328788352529849</v>
      </c>
      <c r="I194" s="9">
        <f t="shared" si="44"/>
        <v>3.4866539219509347</v>
      </c>
      <c r="J194" s="9">
        <f t="shared" si="45"/>
        <v>3.7687533164579743</v>
      </c>
      <c r="K194" s="11">
        <f t="shared" si="46"/>
        <v>0.4587155963302752</v>
      </c>
      <c r="L194" s="11">
        <f t="shared" si="47"/>
        <v>0.29585798816568049</v>
      </c>
      <c r="M194" s="11">
        <f t="shared" si="48"/>
        <v>0.27397260273972601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-0.27671887281713192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0.230900855411446</v>
      </c>
      <c r="Q194" s="11">
        <f>2*'OddsRatio_working_3-way'!K194*'OddsRatio_working_3-way'!L194*'OddsRatio_working_3-way'!M194</f>
        <v>7.4364204641367462E-2</v>
      </c>
      <c r="R194" s="11">
        <f t="shared" si="49"/>
        <v>0</v>
      </c>
      <c r="S194" s="11">
        <f t="shared" si="50"/>
        <v>-0.8344239518640838</v>
      </c>
      <c r="T194" s="11">
        <f t="shared" si="51"/>
        <v>-0.26873557225896416</v>
      </c>
      <c r="U194" s="11">
        <f>'OddsRatio_working_3-way'!S194-'OddsRatio_working_3-way'!R194^2/3</f>
        <v>-0.8344239518640838</v>
      </c>
      <c r="V194" s="11">
        <f>'OddsRatio_working_3-way'!S194*'OddsRatio_working_3-way'!R194/3-2*'OddsRatio_working_3-way'!R194^3/27-'OddsRatio_working_3-way'!T194</f>
        <v>0.26873557225896416</v>
      </c>
      <c r="W194" s="11">
        <f>'OddsRatio_working_3-way'!V194^2+4*'OddsRatio_working_3-way'!U194^3/27</f>
        <v>-1.3852125619232394E-2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0.14668924075795858</v>
      </c>
      <c r="Y194" s="11">
        <f>IF('OddsRatio_working_3-way'!W194&gt;=0,IF('OddsRatio_working_3-way'!V194+SQRT('OddsRatio_working_3-way'!W194)&gt;0,0,PI()),ACOS('OddsRatio_working_3-way'!V194/(2*'OddsRatio_working_3-way'!X194)))</f>
        <v>0.41279529538367132</v>
      </c>
      <c r="Z194" s="11">
        <f>'OddsRatio_working_3-way'!X194^(1/3)*COS('OddsRatio_working_3-way'!Y194/3)</f>
        <v>0.52240628612414597</v>
      </c>
      <c r="AA194" s="11">
        <f>'OddsRatio_working_3-way'!X194^(1/3)*COS(('OddsRatio_working_3-way'!Y194+2*PI())/3)</f>
        <v>-0.32385090542836642</v>
      </c>
      <c r="AB194" s="11">
        <f>'OddsRatio_working_3-way'!X194^(1/3)*COS(('OddsRatio_working_3-way'!Y194+4*PI())/3)</f>
        <v>-0.19855538069577974</v>
      </c>
      <c r="AC194" s="11">
        <f>'OddsRatio_working_3-way'!X194^(1/3)*SIN('OddsRatio_working_3-way'!Y194/3)</f>
        <v>7.2339404932614509E-2</v>
      </c>
      <c r="AD194" s="11">
        <f>'OddsRatio_working_3-way'!X194^(1/3)*SIN(('OddsRatio_working_3-way'!Y194+2*PI())/3)</f>
        <v>0.41624741241388541</v>
      </c>
      <c r="AE194" s="11">
        <f>'OddsRatio_working_3-way'!X194^(1/3)*SIN(('OddsRatio_working_3-way'!Y194+4*PI())/3)</f>
        <v>-0.48858681734649972</v>
      </c>
      <c r="AF194" s="11">
        <f>-'OddsRatio_working_3-way'!U194/(3*'OddsRatio_working_3-way'!X194^(1/3))*COS(('OddsRatio_working_3-way'!Y194)/3)</f>
        <v>0.52240628612414608</v>
      </c>
      <c r="AG194" s="11">
        <f>-'OddsRatio_working_3-way'!U194/(3*'OddsRatio_working_3-way'!X194^(1/3))*COS(('OddsRatio_working_3-way'!Y194+2*PI())/3)</f>
        <v>-0.32385090542836653</v>
      </c>
      <c r="AH194" s="11">
        <f>-'OddsRatio_working_3-way'!U194/(3*'OddsRatio_working_3-way'!X194^(1/3))*COS(('OddsRatio_working_3-way'!Y194+4*PI())/3)</f>
        <v>-0.1985553806957798</v>
      </c>
      <c r="AI194" s="11">
        <f>'OddsRatio_working_3-way'!U194/(3*'OddsRatio_working_3-way'!X194^(1/3))*SIN(('OddsRatio_working_3-way'!Y194)/3)</f>
        <v>-7.2339404932614537E-2</v>
      </c>
      <c r="AJ194" s="11">
        <f>'OddsRatio_working_3-way'!U194/(3*'OddsRatio_working_3-way'!X194^(1/3))*SIN(('OddsRatio_working_3-way'!Y194+2*PI())/3)</f>
        <v>-0.41624741241388546</v>
      </c>
      <c r="AK194" s="11">
        <f>'OddsRatio_working_3-way'!U194/(3*'OddsRatio_working_3-way'!X194^(1/3))*SIN(('OddsRatio_working_3-way'!Y194+4*PI())/3)</f>
        <v>0.48858681734649984</v>
      </c>
      <c r="AL194" s="11">
        <f>'OddsRatio_working_3-way'!Z194+'OddsRatio_working_3-way'!AF194</f>
        <v>1.0448125722482922</v>
      </c>
      <c r="AM194" s="11">
        <f>'OddsRatio_working_3-way'!AA194+'OddsRatio_working_3-way'!AG194</f>
        <v>-0.64770181085673295</v>
      </c>
      <c r="AN194" s="11">
        <f>'OddsRatio_working_3-way'!AB194+'OddsRatio_working_3-way'!AH194</f>
        <v>-0.39711076139155954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1.0448125722482922</v>
      </c>
      <c r="AS194" s="11">
        <f>IF(('OddsRatio_working_3-way'!X194=0),IF(Q194&gt;0,-Q194^(1/3),(-Q194)^(1/3)),'OddsRatio_working_3-way'!AM194-'OddsRatio_working_3-way'!R194/3)</f>
        <v>-0.64770181085673295</v>
      </c>
      <c r="AT194" s="11">
        <f>IF(('OddsRatio_working_3-way'!X194=0),IF(Q194&gt;0,-Q194^(1/3),(-Q194)^(1/3)),'OddsRatio_working_3-way'!AN194-'OddsRatio_working_3-way'!R194/3)</f>
        <v>-0.39711076139155954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2.27</v>
      </c>
      <c r="B195" s="4">
        <f>IF('True_Odds_Calculator_3-way'!B196="","",'True_Odds_Calculator_3-way'!B196)</f>
        <v>3.39</v>
      </c>
      <c r="C195" s="4">
        <f>IF('True_Odds_Calculator_3-way'!C196="","",'True_Odds_Calculator_3-way'!C196)</f>
        <v>3.35</v>
      </c>
      <c r="D195" s="9">
        <f t="shared" si="39"/>
        <v>0.4278388016917225</v>
      </c>
      <c r="E195" s="9">
        <f t="shared" si="40"/>
        <v>0.28435704252469407</v>
      </c>
      <c r="F195" s="9">
        <f t="shared" si="41"/>
        <v>0.28780415578358354</v>
      </c>
      <c r="G195" s="9">
        <f t="shared" si="42"/>
        <v>1.0530148897383453</v>
      </c>
      <c r="H195" s="9">
        <f t="shared" si="43"/>
        <v>2.3373289099676984</v>
      </c>
      <c r="I195" s="9">
        <f t="shared" si="44"/>
        <v>3.5167055864746457</v>
      </c>
      <c r="J195" s="9">
        <f t="shared" si="45"/>
        <v>3.4745849908851123</v>
      </c>
      <c r="K195" s="11">
        <f t="shared" si="46"/>
        <v>0.44052863436123346</v>
      </c>
      <c r="L195" s="11">
        <f t="shared" si="47"/>
        <v>0.29498525073746312</v>
      </c>
      <c r="M195" s="11">
        <f t="shared" si="48"/>
        <v>0.29850746268656714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-0.27669360499362772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0.23313319178541037</v>
      </c>
      <c r="Q195" s="11">
        <f>2*'OddsRatio_working_3-way'!K195*'OddsRatio_working_3-way'!L195*'OddsRatio_working_3-way'!M195</f>
        <v>7.7581760993480992E-2</v>
      </c>
      <c r="R195" s="11">
        <f t="shared" si="49"/>
        <v>0</v>
      </c>
      <c r="S195" s="11">
        <f t="shared" si="50"/>
        <v>-0.84256805209061281</v>
      </c>
      <c r="T195" s="11">
        <f t="shared" si="51"/>
        <v>-0.28038870285877299</v>
      </c>
      <c r="U195" s="11">
        <f>'OddsRatio_working_3-way'!S195-'OddsRatio_working_3-way'!R195^2/3</f>
        <v>-0.84256805209061281</v>
      </c>
      <c r="V195" s="11">
        <f>'OddsRatio_working_3-way'!S195*'OddsRatio_working_3-way'!R195/3-2*'OddsRatio_working_3-way'!R195^3/27-'OddsRatio_working_3-way'!T195</f>
        <v>0.28038870285877299</v>
      </c>
      <c r="W195" s="11">
        <f>'OddsRatio_working_3-way'!V195^2+4*'OddsRatio_working_3-way'!U195^3/27</f>
        <v>-9.9979810466732655E-3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0.14884203517277853</v>
      </c>
      <c r="Y195" s="11">
        <f>IF('OddsRatio_working_3-way'!W195&gt;=0,IF('OddsRatio_working_3-way'!V195+SQRT('OddsRatio_working_3-way'!W195)&gt;0,0,PI()),ACOS('OddsRatio_working_3-way'!V195/(2*'OddsRatio_working_3-way'!X195)))</f>
        <v>0.34255282999561287</v>
      </c>
      <c r="Z195" s="11">
        <f>'OddsRatio_working_3-way'!X195^(1/3)*COS('OddsRatio_working_3-way'!Y195/3)</f>
        <v>0.52650744486917267</v>
      </c>
      <c r="AA195" s="11">
        <f>'OddsRatio_working_3-way'!X195^(1/3)*COS(('OddsRatio_working_3-way'!Y195+2*PI())/3)</f>
        <v>-0.31554565198068868</v>
      </c>
      <c r="AB195" s="11">
        <f>'OddsRatio_working_3-way'!X195^(1/3)*COS(('OddsRatio_working_3-way'!Y195+4*PI())/3)</f>
        <v>-0.21096179288848413</v>
      </c>
      <c r="AC195" s="11">
        <f>'OddsRatio_working_3-way'!X195^(1/3)*SIN('OddsRatio_working_3-way'!Y195/3)</f>
        <v>6.0381519199774331E-2</v>
      </c>
      <c r="AD195" s="11">
        <f>'OddsRatio_working_3-way'!X195^(1/3)*SIN(('OddsRatio_working_3-way'!Y195+2*PI())/3)</f>
        <v>0.42577806293845122</v>
      </c>
      <c r="AE195" s="11">
        <f>'OddsRatio_working_3-way'!X195^(1/3)*SIN(('OddsRatio_working_3-way'!Y195+4*PI())/3)</f>
        <v>-0.48615958213822547</v>
      </c>
      <c r="AF195" s="11">
        <f>-'OddsRatio_working_3-way'!U195/(3*'OddsRatio_working_3-way'!X195^(1/3))*COS(('OddsRatio_working_3-way'!Y195)/3)</f>
        <v>0.52650744486917267</v>
      </c>
      <c r="AG195" s="11">
        <f>-'OddsRatio_working_3-way'!U195/(3*'OddsRatio_working_3-way'!X195^(1/3))*COS(('OddsRatio_working_3-way'!Y195+2*PI())/3)</f>
        <v>-0.31554565198068868</v>
      </c>
      <c r="AH195" s="11">
        <f>-'OddsRatio_working_3-way'!U195/(3*'OddsRatio_working_3-way'!X195^(1/3))*COS(('OddsRatio_working_3-way'!Y195+4*PI())/3)</f>
        <v>-0.21096179288848413</v>
      </c>
      <c r="AI195" s="11">
        <f>'OddsRatio_working_3-way'!U195/(3*'OddsRatio_working_3-way'!X195^(1/3))*SIN(('OddsRatio_working_3-way'!Y195)/3)</f>
        <v>-6.0381519199774331E-2</v>
      </c>
      <c r="AJ195" s="11">
        <f>'OddsRatio_working_3-way'!U195/(3*'OddsRatio_working_3-way'!X195^(1/3))*SIN(('OddsRatio_working_3-way'!Y195+2*PI())/3)</f>
        <v>-0.42577806293845122</v>
      </c>
      <c r="AK195" s="11">
        <f>'OddsRatio_working_3-way'!U195/(3*'OddsRatio_working_3-way'!X195^(1/3))*SIN(('OddsRatio_working_3-way'!Y195+4*PI())/3)</f>
        <v>0.48615958213822547</v>
      </c>
      <c r="AL195" s="11">
        <f>'OddsRatio_working_3-way'!Z195+'OddsRatio_working_3-way'!AF195</f>
        <v>1.0530148897383453</v>
      </c>
      <c r="AM195" s="11">
        <f>'OddsRatio_working_3-way'!AA195+'OddsRatio_working_3-way'!AG195</f>
        <v>-0.63109130396137736</v>
      </c>
      <c r="AN195" s="11">
        <f>'OddsRatio_working_3-way'!AB195+'OddsRatio_working_3-way'!AH195</f>
        <v>-0.42192358577696826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1.0530148897383453</v>
      </c>
      <c r="AS195" s="11">
        <f>IF(('OddsRatio_working_3-way'!X195=0),IF(Q195&gt;0,-Q195^(1/3),(-Q195)^(1/3)),'OddsRatio_working_3-way'!AM195-'OddsRatio_working_3-way'!R195/3)</f>
        <v>-0.63109130396137736</v>
      </c>
      <c r="AT195" s="11">
        <f>IF(('OddsRatio_working_3-way'!X195=0),IF(Q195&gt;0,-Q195^(1/3),(-Q195)^(1/3)),'OddsRatio_working_3-way'!AN195-'OddsRatio_working_3-way'!R195/3)</f>
        <v>-0.42192358577696826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2.2999999999999998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3.48</v>
      </c>
      <c r="D196" s="9">
        <f t="shared" ref="D196:D259" si="52">(K196/(AR196+K196-(AR196*K196)))</f>
        <v>0.42403777272738352</v>
      </c>
      <c r="E196" s="9">
        <f t="shared" ref="E196:E259" si="53">(L196/(AR196+L196-(AR196*L196)))</f>
        <v>0.29750231657485454</v>
      </c>
      <c r="F196" s="9">
        <f t="shared" ref="F196:F259" si="54">(M196/(AR196+M196-(AR196*M196)))</f>
        <v>0.27845991069776205</v>
      </c>
      <c r="G196" s="9">
        <f t="shared" ref="G196:G259" si="55">AR196</f>
        <v>1.0448311344603258</v>
      </c>
      <c r="H196" s="9">
        <f t="shared" ref="H196:H259" si="56">IF(A196="","",1/D196)</f>
        <v>2.3582804747984234</v>
      </c>
      <c r="I196" s="9">
        <f t="shared" ref="I196:I259" si="57">IF(B196="","",1/E196)</f>
        <v>3.3613183638803363</v>
      </c>
      <c r="J196" s="9">
        <f t="shared" ref="J196:J259" si="58">IF(C196="","",1/F196)</f>
        <v>3.5911812134616077</v>
      </c>
      <c r="K196" s="11">
        <f t="shared" ref="K196:K259" si="59">1/A196</f>
        <v>0.43478260869565222</v>
      </c>
      <c r="L196" s="11">
        <f t="shared" ref="L196:L259" si="60">1/B196</f>
        <v>0.30674846625766872</v>
      </c>
      <c r="M196" s="11">
        <f t="shared" ref="M196:M259" si="61">1/C196</f>
        <v>0.28735632183908044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-0.27924074772429741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0.23147935234836564</v>
      </c>
      <c r="Q196" s="11">
        <f>2*'OddsRatio_working_3-way'!K196*'OddsRatio_working_3-way'!L196*'OddsRatio_working_3-way'!M196</f>
        <v>7.6648792168333008E-2</v>
      </c>
      <c r="R196" s="11">
        <f t="shared" ref="R196:R259" si="62">O196/N196</f>
        <v>0</v>
      </c>
      <c r="S196" s="11">
        <f t="shared" ref="S196:S259" si="63">P196/N196</f>
        <v>-0.82895979270515352</v>
      </c>
      <c r="T196" s="11">
        <f t="shared" ref="T196:T259" si="64">Q196/N196</f>
        <v>-0.27448999758448794</v>
      </c>
      <c r="U196" s="11">
        <f>'OddsRatio_working_3-way'!S196-'OddsRatio_working_3-way'!R196^2/3</f>
        <v>-0.82895979270515352</v>
      </c>
      <c r="V196" s="11">
        <f>'OddsRatio_working_3-way'!S196*'OddsRatio_working_3-way'!R196/3-2*'OddsRatio_working_3-way'!R196^3/27-'OddsRatio_working_3-way'!T196</f>
        <v>0.27448999758448794</v>
      </c>
      <c r="W196" s="11">
        <f>'OddsRatio_working_3-way'!V196^2+4*'OddsRatio_working_3-way'!U196^3/27</f>
        <v>-9.046337035835586E-3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0.14525072788954257</v>
      </c>
      <c r="Y196" s="11">
        <f>IF('OddsRatio_working_3-way'!W196&gt;=0,IF('OddsRatio_working_3-way'!V196+SQRT('OddsRatio_working_3-way'!W196)&gt;0,0,PI()),ACOS('OddsRatio_working_3-way'!V196/(2*'OddsRatio_working_3-way'!X196)))</f>
        <v>0.33355809834336481</v>
      </c>
      <c r="Z196" s="11">
        <f>'OddsRatio_working_3-way'!X196^(1/3)*COS('OddsRatio_working_3-way'!Y196/3)</f>
        <v>0.5224155672301628</v>
      </c>
      <c r="AA196" s="11">
        <f>'OddsRatio_working_3-way'!X196^(1/3)*COS(('OddsRatio_working_3-way'!Y196+2*PI())/3)</f>
        <v>-0.31171946061138345</v>
      </c>
      <c r="AB196" s="11">
        <f>'OddsRatio_working_3-way'!X196^(1/3)*COS(('OddsRatio_working_3-way'!Y196+4*PI())/3)</f>
        <v>-0.21069610661877955</v>
      </c>
      <c r="AC196" s="11">
        <f>'OddsRatio_working_3-way'!X196^(1/3)*SIN('OddsRatio_working_3-way'!Y196/3)</f>
        <v>5.8325860622068758E-2</v>
      </c>
      <c r="AD196" s="11">
        <f>'OddsRatio_working_3-way'!X196^(1/3)*SIN(('OddsRatio_working_3-way'!Y196+2*PI())/3)</f>
        <v>0.42326222224274396</v>
      </c>
      <c r="AE196" s="11">
        <f>'OddsRatio_working_3-way'!X196^(1/3)*SIN(('OddsRatio_working_3-way'!Y196+4*PI())/3)</f>
        <v>-0.48158808286481264</v>
      </c>
      <c r="AF196" s="11">
        <f>-'OddsRatio_working_3-way'!U196/(3*'OddsRatio_working_3-way'!X196^(1/3))*COS(('OddsRatio_working_3-way'!Y196)/3)</f>
        <v>0.52241556723016291</v>
      </c>
      <c r="AG196" s="11">
        <f>-'OddsRatio_working_3-way'!U196/(3*'OddsRatio_working_3-way'!X196^(1/3))*COS(('OddsRatio_working_3-way'!Y196+2*PI())/3)</f>
        <v>-0.3117194606113835</v>
      </c>
      <c r="AH196" s="11">
        <f>-'OddsRatio_working_3-way'!U196/(3*'OddsRatio_working_3-way'!X196^(1/3))*COS(('OddsRatio_working_3-way'!Y196+4*PI())/3)</f>
        <v>-0.21069610661877961</v>
      </c>
      <c r="AI196" s="11">
        <f>'OddsRatio_working_3-way'!U196/(3*'OddsRatio_working_3-way'!X196^(1/3))*SIN(('OddsRatio_working_3-way'!Y196)/3)</f>
        <v>-5.8325860622068772E-2</v>
      </c>
      <c r="AJ196" s="11">
        <f>'OddsRatio_working_3-way'!U196/(3*'OddsRatio_working_3-way'!X196^(1/3))*SIN(('OddsRatio_working_3-way'!Y196+2*PI())/3)</f>
        <v>-0.42326222224274401</v>
      </c>
      <c r="AK196" s="11">
        <f>'OddsRatio_working_3-way'!U196/(3*'OddsRatio_working_3-way'!X196^(1/3))*SIN(('OddsRatio_working_3-way'!Y196+4*PI())/3)</f>
        <v>0.48158808286481275</v>
      </c>
      <c r="AL196" s="11">
        <f>'OddsRatio_working_3-way'!Z196+'OddsRatio_working_3-way'!AF196</f>
        <v>1.0448311344603258</v>
      </c>
      <c r="AM196" s="11">
        <f>'OddsRatio_working_3-way'!AA196+'OddsRatio_working_3-way'!AG196</f>
        <v>-0.6234389212227669</v>
      </c>
      <c r="AN196" s="11">
        <f>'OddsRatio_working_3-way'!AB196+'OddsRatio_working_3-way'!AH196</f>
        <v>-0.42139221323755915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1.0448311344603258</v>
      </c>
      <c r="AS196" s="11">
        <f>IF(('OddsRatio_working_3-way'!X196=0),IF(Q196&gt;0,-Q196^(1/3),(-Q196)^(1/3)),'OddsRatio_working_3-way'!AM196-'OddsRatio_working_3-way'!R196/3)</f>
        <v>-0.6234389212227669</v>
      </c>
      <c r="AT196" s="11">
        <f>IF(('OddsRatio_working_3-way'!X196=0),IF(Q196&gt;0,-Q196^(1/3),(-Q196)^(1/3)),'OddsRatio_working_3-way'!AN196-'OddsRatio_working_3-way'!R196/3)</f>
        <v>-0.42139221323755915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4.71</v>
      </c>
      <c r="B197" s="4">
        <f>IF('True_Odds_Calculator_3-way'!B198="","",'True_Odds_Calculator_3-way'!B198)</f>
        <v>3.81</v>
      </c>
      <c r="C197" s="4">
        <f>IF('True_Odds_Calculator_3-way'!C198="","",'True_Odds_Calculator_3-way'!C198)</f>
        <v>1.76</v>
      </c>
      <c r="D197" s="9">
        <f t="shared" si="52"/>
        <v>0.20059548376155398</v>
      </c>
      <c r="E197" s="9">
        <f t="shared" si="53"/>
        <v>0.24885480757797915</v>
      </c>
      <c r="F197" s="9">
        <f t="shared" si="54"/>
        <v>0.55054970866046693</v>
      </c>
      <c r="G197" s="9">
        <f t="shared" si="55"/>
        <v>1.0741663340949552</v>
      </c>
      <c r="H197" s="9">
        <f t="shared" si="56"/>
        <v>4.9851570994922838</v>
      </c>
      <c r="I197" s="9">
        <f t="shared" si="57"/>
        <v>4.0184073988068247</v>
      </c>
      <c r="J197" s="9">
        <f t="shared" si="58"/>
        <v>1.8163664139121658</v>
      </c>
      <c r="K197" s="11">
        <f t="shared" si="59"/>
        <v>0.21231422505307856</v>
      </c>
      <c r="L197" s="11">
        <f t="shared" si="60"/>
        <v>0.26246719160104987</v>
      </c>
      <c r="M197" s="11">
        <f t="shared" si="61"/>
        <v>0.56818181818181823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-0.25086222574812778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0.23050100787198935</v>
      </c>
      <c r="Q197" s="11">
        <f>2*'OddsRatio_working_3-way'!K197*'OddsRatio_working_3-way'!L197*'OddsRatio_working_3-way'!M197</f>
        <v>6.3324452712085005E-2</v>
      </c>
      <c r="R197" s="11">
        <f t="shared" si="62"/>
        <v>0</v>
      </c>
      <c r="S197" s="11">
        <f t="shared" si="63"/>
        <v>-0.9188350585050552</v>
      </c>
      <c r="T197" s="11">
        <f t="shared" si="64"/>
        <v>-0.25242721387501527</v>
      </c>
      <c r="U197" s="11">
        <f>'OddsRatio_working_3-way'!S197-'OddsRatio_working_3-way'!R197^2/3</f>
        <v>-0.9188350585050552</v>
      </c>
      <c r="V197" s="11">
        <f>'OddsRatio_working_3-way'!S197*'OddsRatio_working_3-way'!R197/3-2*'OddsRatio_working_3-way'!R197^3/27-'OddsRatio_working_3-way'!T197</f>
        <v>0.25242721387501527</v>
      </c>
      <c r="W197" s="11">
        <f>'OddsRatio_working_3-way'!V197^2+4*'OddsRatio_working_3-way'!U197^3/27</f>
        <v>-5.1204016441946554E-2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0.16950185452278188</v>
      </c>
      <c r="Y197" s="11">
        <f>IF('OddsRatio_working_3-way'!W197&gt;=0,IF('OddsRatio_working_3-way'!V197+SQRT('OddsRatio_working_3-way'!W197)&gt;0,0,PI()),ACOS('OddsRatio_working_3-way'!V197/(2*'OddsRatio_working_3-way'!X197)))</f>
        <v>0.73083860100032005</v>
      </c>
      <c r="Z197" s="11">
        <f>'OddsRatio_working_3-way'!X197^(1/3)*COS('OddsRatio_working_3-way'!Y197/3)</f>
        <v>0.53708316704747772</v>
      </c>
      <c r="AA197" s="11">
        <f>'OddsRatio_working_3-way'!X197^(1/3)*COS(('OddsRatio_working_3-way'!Y197+2*PI())/3)</f>
        <v>-0.38414875623353334</v>
      </c>
      <c r="AB197" s="11">
        <f>'OddsRatio_working_3-way'!X197^(1/3)*COS(('OddsRatio_working_3-way'!Y197+4*PI())/3)</f>
        <v>-0.15293441081394452</v>
      </c>
      <c r="AC197" s="11">
        <f>'OddsRatio_working_3-way'!X197^(1/3)*SIN('OddsRatio_working_3-way'!Y197/3)</f>
        <v>0.13349166456850273</v>
      </c>
      <c r="AD197" s="11">
        <f>'OddsRatio_working_3-way'!X197^(1/3)*SIN(('OddsRatio_working_3-way'!Y197+2*PI())/3)</f>
        <v>0.39838183432386559</v>
      </c>
      <c r="AE197" s="11">
        <f>'OddsRatio_working_3-way'!X197^(1/3)*SIN(('OddsRatio_working_3-way'!Y197+4*PI())/3)</f>
        <v>-0.53187349889236835</v>
      </c>
      <c r="AF197" s="11">
        <f>-'OddsRatio_working_3-way'!U197/(3*'OddsRatio_working_3-way'!X197^(1/3))*COS(('OddsRatio_working_3-way'!Y197)/3)</f>
        <v>0.53708316704747749</v>
      </c>
      <c r="AG197" s="11">
        <f>-'OddsRatio_working_3-way'!U197/(3*'OddsRatio_working_3-way'!X197^(1/3))*COS(('OddsRatio_working_3-way'!Y197+2*PI())/3)</f>
        <v>-0.38414875623353317</v>
      </c>
      <c r="AH197" s="11">
        <f>-'OddsRatio_working_3-way'!U197/(3*'OddsRatio_working_3-way'!X197^(1/3))*COS(('OddsRatio_working_3-way'!Y197+4*PI())/3)</f>
        <v>-0.15293441081394446</v>
      </c>
      <c r="AI197" s="11">
        <f>'OddsRatio_working_3-way'!U197/(3*'OddsRatio_working_3-way'!X197^(1/3))*SIN(('OddsRatio_working_3-way'!Y197)/3)</f>
        <v>-0.13349166456850267</v>
      </c>
      <c r="AJ197" s="11">
        <f>'OddsRatio_working_3-way'!U197/(3*'OddsRatio_working_3-way'!X197^(1/3))*SIN(('OddsRatio_working_3-way'!Y197+2*PI())/3)</f>
        <v>-0.39838183432386542</v>
      </c>
      <c r="AK197" s="11">
        <f>'OddsRatio_working_3-way'!U197/(3*'OddsRatio_working_3-way'!X197^(1/3))*SIN(('OddsRatio_working_3-way'!Y197+4*PI())/3)</f>
        <v>0.53187349889236812</v>
      </c>
      <c r="AL197" s="11">
        <f>'OddsRatio_working_3-way'!Z197+'OddsRatio_working_3-way'!AF197</f>
        <v>1.0741663340949552</v>
      </c>
      <c r="AM197" s="11">
        <f>'OddsRatio_working_3-way'!AA197+'OddsRatio_working_3-way'!AG197</f>
        <v>-0.76829751246706657</v>
      </c>
      <c r="AN197" s="11">
        <f>'OddsRatio_working_3-way'!AB197+'OddsRatio_working_3-way'!AH197</f>
        <v>-0.30586882162788898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1.0741663340949552</v>
      </c>
      <c r="AS197" s="11">
        <f>IF(('OddsRatio_working_3-way'!X197=0),IF(Q197&gt;0,-Q197^(1/3),(-Q197)^(1/3)),'OddsRatio_working_3-way'!AM197-'OddsRatio_working_3-way'!R197/3)</f>
        <v>-0.76829751246706657</v>
      </c>
      <c r="AT197" s="11">
        <f>IF(('OddsRatio_working_3-way'!X197=0),IF(Q197&gt;0,-Q197^(1/3),(-Q197)^(1/3)),'OddsRatio_working_3-way'!AN197-'OddsRatio_working_3-way'!R197/3)</f>
        <v>-0.30586882162788898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2.2599999999999998</v>
      </c>
      <c r="B198" s="4">
        <f>IF('True_Odds_Calculator_3-way'!B199="","",'True_Odds_Calculator_3-way'!B199)</f>
        <v>3.6</v>
      </c>
      <c r="C198" s="4">
        <f>IF('True_Odds_Calculator_3-way'!C199="","",'True_Odds_Calculator_3-way'!C199)</f>
        <v>3.25</v>
      </c>
      <c r="D198" s="9">
        <f t="shared" si="52"/>
        <v>0.43199540969203148</v>
      </c>
      <c r="E198" s="9">
        <f t="shared" si="53"/>
        <v>0.26931234150784361</v>
      </c>
      <c r="F198" s="9">
        <f t="shared" si="54"/>
        <v>0.29869224880012513</v>
      </c>
      <c r="G198" s="9">
        <f t="shared" si="55"/>
        <v>1.0435233425664996</v>
      </c>
      <c r="H198" s="9">
        <f t="shared" si="56"/>
        <v>2.3148394116337894</v>
      </c>
      <c r="I198" s="9">
        <f t="shared" si="57"/>
        <v>3.7131606906728982</v>
      </c>
      <c r="J198" s="9">
        <f t="shared" si="58"/>
        <v>3.3479275207746237</v>
      </c>
      <c r="K198" s="11">
        <f t="shared" si="59"/>
        <v>0.44247787610619471</v>
      </c>
      <c r="L198" s="11">
        <f t="shared" si="60"/>
        <v>0.27777777777777779</v>
      </c>
      <c r="M198" s="11">
        <f t="shared" si="61"/>
        <v>0.30769230769230771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-0.27876106194690276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0.23107177974434612</v>
      </c>
      <c r="Q198" s="11">
        <f>2*'OddsRatio_working_3-way'!K198*'OddsRatio_working_3-way'!L198*'OddsRatio_working_3-way'!M198</f>
        <v>7.563724377883671E-2</v>
      </c>
      <c r="R198" s="11">
        <f t="shared" si="62"/>
        <v>0</v>
      </c>
      <c r="S198" s="11">
        <f t="shared" si="63"/>
        <v>-0.82892416225749532</v>
      </c>
      <c r="T198" s="11">
        <f t="shared" si="64"/>
        <v>-0.27133360466693796</v>
      </c>
      <c r="U198" s="11">
        <f>'OddsRatio_working_3-way'!S198-'OddsRatio_working_3-way'!R198^2/3</f>
        <v>-0.82892416225749532</v>
      </c>
      <c r="V198" s="11">
        <f>'OddsRatio_working_3-way'!S198*'OddsRatio_working_3-way'!R198/3-2*'OddsRatio_working_3-way'!R198^3/27-'OddsRatio_working_3-way'!T198</f>
        <v>0.27133360466693796</v>
      </c>
      <c r="W198" s="11">
        <f>'OddsRatio_working_3-way'!V198^2+4*'OddsRatio_working_3-way'!U198^3/27</f>
        <v>-1.0758289331810889E-2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0.14524136321427608</v>
      </c>
      <c r="Y198" s="11">
        <f>IF('OddsRatio_working_3-way'!W198&gt;=0,IF('OddsRatio_working_3-way'!V198+SQRT('OddsRatio_working_3-way'!W198)&gt;0,0,PI()),ACOS('OddsRatio_working_3-way'!V198/(2*'OddsRatio_working_3-way'!X198)))</f>
        <v>0.36512740284453082</v>
      </c>
      <c r="Z198" s="11">
        <f>'OddsRatio_working_3-way'!X198^(1/3)*COS('OddsRatio_working_3-way'!Y198/3)</f>
        <v>0.52176167128324979</v>
      </c>
      <c r="AA198" s="11">
        <f>'OddsRatio_working_3-way'!X198^(1/3)*COS(('OddsRatio_working_3-way'!Y198+2*PI())/3)</f>
        <v>-0.3161493560592758</v>
      </c>
      <c r="AB198" s="11">
        <f>'OddsRatio_working_3-way'!X198^(1/3)*COS(('OddsRatio_working_3-way'!Y198+4*PI())/3)</f>
        <v>-0.20561231522397416</v>
      </c>
      <c r="AC198" s="11">
        <f>'OddsRatio_working_3-way'!X198^(1/3)*SIN('OddsRatio_working_3-way'!Y198/3)</f>
        <v>6.3818590281686155E-2</v>
      </c>
      <c r="AD198" s="11">
        <f>'OddsRatio_working_3-way'!X198^(1/3)*SIN(('OddsRatio_working_3-way'!Y198+2*PI())/3)</f>
        <v>0.41994956691147695</v>
      </c>
      <c r="AE198" s="11">
        <f>'OddsRatio_working_3-way'!X198^(1/3)*SIN(('OddsRatio_working_3-way'!Y198+4*PI())/3)</f>
        <v>-0.48376815719316302</v>
      </c>
      <c r="AF198" s="11">
        <f>-'OddsRatio_working_3-way'!U198/(3*'OddsRatio_working_3-way'!X198^(1/3))*COS(('OddsRatio_working_3-way'!Y198)/3)</f>
        <v>0.52176167128324979</v>
      </c>
      <c r="AG198" s="11">
        <f>-'OddsRatio_working_3-way'!U198/(3*'OddsRatio_working_3-way'!X198^(1/3))*COS(('OddsRatio_working_3-way'!Y198+2*PI())/3)</f>
        <v>-0.3161493560592758</v>
      </c>
      <c r="AH198" s="11">
        <f>-'OddsRatio_working_3-way'!U198/(3*'OddsRatio_working_3-way'!X198^(1/3))*COS(('OddsRatio_working_3-way'!Y198+4*PI())/3)</f>
        <v>-0.20561231522397416</v>
      </c>
      <c r="AI198" s="11">
        <f>'OddsRatio_working_3-way'!U198/(3*'OddsRatio_working_3-way'!X198^(1/3))*SIN(('OddsRatio_working_3-way'!Y198)/3)</f>
        <v>-6.3818590281686155E-2</v>
      </c>
      <c r="AJ198" s="11">
        <f>'OddsRatio_working_3-way'!U198/(3*'OddsRatio_working_3-way'!X198^(1/3))*SIN(('OddsRatio_working_3-way'!Y198+2*PI())/3)</f>
        <v>-0.41994956691147695</v>
      </c>
      <c r="AK198" s="11">
        <f>'OddsRatio_working_3-way'!U198/(3*'OddsRatio_working_3-way'!X198^(1/3))*SIN(('OddsRatio_working_3-way'!Y198+4*PI())/3)</f>
        <v>0.48376815719316302</v>
      </c>
      <c r="AL198" s="11">
        <f>'OddsRatio_working_3-way'!Z198+'OddsRatio_working_3-way'!AF198</f>
        <v>1.0435233425664996</v>
      </c>
      <c r="AM198" s="11">
        <f>'OddsRatio_working_3-way'!AA198+'OddsRatio_working_3-way'!AG198</f>
        <v>-0.6322987121185516</v>
      </c>
      <c r="AN198" s="11">
        <f>'OddsRatio_working_3-way'!AB198+'OddsRatio_working_3-way'!AH198</f>
        <v>-0.41122463044794832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1.0435233425664996</v>
      </c>
      <c r="AS198" s="11">
        <f>IF(('OddsRatio_working_3-way'!X198=0),IF(Q198&gt;0,-Q198^(1/3),(-Q198)^(1/3)),'OddsRatio_working_3-way'!AM198-'OddsRatio_working_3-way'!R198/3)</f>
        <v>-0.6322987121185516</v>
      </c>
      <c r="AT198" s="11">
        <f>IF(('OddsRatio_working_3-way'!X198=0),IF(Q198&gt;0,-Q198^(1/3),(-Q198)^(1/3)),'OddsRatio_working_3-way'!AN198-'OddsRatio_working_3-way'!R198/3)</f>
        <v>-0.41122463044794832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2.41</v>
      </c>
      <c r="B199" s="4">
        <f>IF('True_Odds_Calculator_3-way'!B200="","",'True_Odds_Calculator_3-way'!B200)</f>
        <v>3.32</v>
      </c>
      <c r="C199" s="4">
        <f>IF('True_Odds_Calculator_3-way'!C200="","",'True_Odds_Calculator_3-way'!C200)</f>
        <v>3.21</v>
      </c>
      <c r="D199" s="9">
        <f t="shared" si="52"/>
        <v>0.40484927314746894</v>
      </c>
      <c r="E199" s="9">
        <f t="shared" si="53"/>
        <v>0.29249909326005202</v>
      </c>
      <c r="F199" s="9">
        <f t="shared" si="54"/>
        <v>0.30265163359247893</v>
      </c>
      <c r="G199" s="9">
        <f t="shared" si="55"/>
        <v>1.0425922487109403</v>
      </c>
      <c r="H199" s="9">
        <f t="shared" si="56"/>
        <v>2.4700550706824256</v>
      </c>
      <c r="I199" s="9">
        <f t="shared" si="57"/>
        <v>3.4188140170093808</v>
      </c>
      <c r="J199" s="9">
        <f t="shared" si="58"/>
        <v>3.3041288696511781</v>
      </c>
      <c r="K199" s="11">
        <f t="shared" si="59"/>
        <v>0.41493775933609955</v>
      </c>
      <c r="L199" s="11">
        <f t="shared" si="60"/>
        <v>0.30120481927710846</v>
      </c>
      <c r="M199" s="11">
        <f t="shared" si="61"/>
        <v>0.3115264797507788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-0.28147460123972046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0.23127372015692971</v>
      </c>
      <c r="Q199" s="11">
        <f>2*'OddsRatio_working_3-way'!K199*'OddsRatio_working_3-way'!L199*'OddsRatio_working_3-way'!M199</f>
        <v>7.7869939446777683E-2</v>
      </c>
      <c r="R199" s="11">
        <f t="shared" si="62"/>
        <v>0</v>
      </c>
      <c r="S199" s="11">
        <f t="shared" si="63"/>
        <v>-0.82165040518154353</v>
      </c>
      <c r="T199" s="11">
        <f t="shared" si="64"/>
        <v>-0.2766499680745938</v>
      </c>
      <c r="U199" s="11">
        <f>'OddsRatio_working_3-way'!S199-'OddsRatio_working_3-way'!R199^2/3</f>
        <v>-0.82165040518154353</v>
      </c>
      <c r="V199" s="11">
        <f>'OddsRatio_working_3-way'!S199*'OddsRatio_working_3-way'!R199/3-2*'OddsRatio_working_3-way'!R199^3/27-'OddsRatio_working_3-way'!T199</f>
        <v>0.2766499680745938</v>
      </c>
      <c r="W199" s="11">
        <f>'OddsRatio_working_3-way'!V199^2+4*'OddsRatio_working_3-way'!U199^3/27</f>
        <v>-5.6431510854095535E-3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0.14333383752718976</v>
      </c>
      <c r="Y199" s="11">
        <f>IF('OddsRatio_working_3-way'!W199&gt;=0,IF('OddsRatio_working_3-way'!V199+SQRT('OddsRatio_working_3-way'!W199)&gt;0,0,PI()),ACOS('OddsRatio_working_3-way'!V199/(2*'OddsRatio_working_3-way'!X199)))</f>
        <v>0.26514454371695373</v>
      </c>
      <c r="Z199" s="11">
        <f>'OddsRatio_working_3-way'!X199^(1/3)*COS('OddsRatio_working_3-way'!Y199/3)</f>
        <v>0.52129612435547013</v>
      </c>
      <c r="AA199" s="11">
        <f>'OddsRatio_working_3-way'!X199^(1/3)*COS(('OddsRatio_working_3-way'!Y199+2*PI())/3)</f>
        <v>-0.3006526162230006</v>
      </c>
      <c r="AB199" s="11">
        <f>'OddsRatio_working_3-way'!X199^(1/3)*COS(('OddsRatio_working_3-way'!Y199+4*PI())/3)</f>
        <v>-0.22064350813246952</v>
      </c>
      <c r="AC199" s="11">
        <f>'OddsRatio_working_3-way'!X199^(1/3)*SIN('OddsRatio_working_3-way'!Y199/3)</f>
        <v>4.6193280093690066E-2</v>
      </c>
      <c r="AD199" s="11">
        <f>'OddsRatio_working_3-way'!X199^(1/3)*SIN(('OddsRatio_working_3-way'!Y199+2*PI())/3)</f>
        <v>0.42835904653936391</v>
      </c>
      <c r="AE199" s="11">
        <f>'OddsRatio_working_3-way'!X199^(1/3)*SIN(('OddsRatio_working_3-way'!Y199+4*PI())/3)</f>
        <v>-0.47455232663305391</v>
      </c>
      <c r="AF199" s="11">
        <f>-'OddsRatio_working_3-way'!U199/(3*'OddsRatio_working_3-way'!X199^(1/3))*COS(('OddsRatio_working_3-way'!Y199)/3)</f>
        <v>0.52129612435547024</v>
      </c>
      <c r="AG199" s="11">
        <f>-'OddsRatio_working_3-way'!U199/(3*'OddsRatio_working_3-way'!X199^(1/3))*COS(('OddsRatio_working_3-way'!Y199+2*PI())/3)</f>
        <v>-0.30065261622300071</v>
      </c>
      <c r="AH199" s="11">
        <f>-'OddsRatio_working_3-way'!U199/(3*'OddsRatio_working_3-way'!X199^(1/3))*COS(('OddsRatio_working_3-way'!Y199+4*PI())/3)</f>
        <v>-0.22064350813246958</v>
      </c>
      <c r="AI199" s="11">
        <f>'OddsRatio_working_3-way'!U199/(3*'OddsRatio_working_3-way'!X199^(1/3))*SIN(('OddsRatio_working_3-way'!Y199)/3)</f>
        <v>-4.6193280093690073E-2</v>
      </c>
      <c r="AJ199" s="11">
        <f>'OddsRatio_working_3-way'!U199/(3*'OddsRatio_working_3-way'!X199^(1/3))*SIN(('OddsRatio_working_3-way'!Y199+2*PI())/3)</f>
        <v>-0.42835904653936396</v>
      </c>
      <c r="AK199" s="11">
        <f>'OddsRatio_working_3-way'!U199/(3*'OddsRatio_working_3-way'!X199^(1/3))*SIN(('OddsRatio_working_3-way'!Y199+4*PI())/3)</f>
        <v>0.47455232663305402</v>
      </c>
      <c r="AL199" s="11">
        <f>'OddsRatio_working_3-way'!Z199+'OddsRatio_working_3-way'!AF199</f>
        <v>1.0425922487109403</v>
      </c>
      <c r="AM199" s="11">
        <f>'OddsRatio_working_3-way'!AA199+'OddsRatio_working_3-way'!AG199</f>
        <v>-0.60130523244600131</v>
      </c>
      <c r="AN199" s="11">
        <f>'OddsRatio_working_3-way'!AB199+'OddsRatio_working_3-way'!AH199</f>
        <v>-0.4412870162649391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1.0425922487109403</v>
      </c>
      <c r="AS199" s="11">
        <f>IF(('OddsRatio_working_3-way'!X199=0),IF(Q199&gt;0,-Q199^(1/3),(-Q199)^(1/3)),'OddsRatio_working_3-way'!AM199-'OddsRatio_working_3-way'!R199/3)</f>
        <v>-0.60130523244600131</v>
      </c>
      <c r="AT199" s="11">
        <f>IF(('OddsRatio_working_3-way'!X199=0),IF(Q199&gt;0,-Q199^(1/3),(-Q199)^(1/3)),'OddsRatio_working_3-way'!AN199-'OddsRatio_working_3-way'!R199/3)</f>
        <v>-0.4412870162649391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2.12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3.76</v>
      </c>
      <c r="D200" s="9">
        <f t="shared" si="52"/>
        <v>0.46045999707909985</v>
      </c>
      <c r="E200" s="9">
        <f t="shared" si="53"/>
        <v>0.28230563260511721</v>
      </c>
      <c r="F200" s="9">
        <f t="shared" si="54"/>
        <v>0.257234370315783</v>
      </c>
      <c r="G200" s="9">
        <f t="shared" si="55"/>
        <v>1.0461976035289235</v>
      </c>
      <c r="H200" s="9">
        <f t="shared" si="56"/>
        <v>2.1717413159523944</v>
      </c>
      <c r="I200" s="9">
        <f t="shared" si="57"/>
        <v>3.5422601765752848</v>
      </c>
      <c r="J200" s="9">
        <f t="shared" si="58"/>
        <v>3.887505385739829</v>
      </c>
      <c r="K200" s="11">
        <f t="shared" si="59"/>
        <v>0.47169811320754712</v>
      </c>
      <c r="L200" s="11">
        <f t="shared" si="60"/>
        <v>0.29154518950437314</v>
      </c>
      <c r="M200" s="11">
        <f t="shared" si="61"/>
        <v>0.26595744680851063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-0.27473598833351076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0.23078710178801112</v>
      </c>
      <c r="Q200" s="11">
        <f>2*'OddsRatio_working_3-way'!K200*'OddsRatio_working_3-way'!L200*'OddsRatio_working_3-way'!M200</f>
        <v>7.3149636065930626E-2</v>
      </c>
      <c r="R200" s="11">
        <f t="shared" si="62"/>
        <v>0</v>
      </c>
      <c r="S200" s="11">
        <f t="shared" si="63"/>
        <v>-0.84003229132053614</v>
      </c>
      <c r="T200" s="11">
        <f t="shared" si="64"/>
        <v>-0.26625429201918738</v>
      </c>
      <c r="U200" s="11">
        <f>'OddsRatio_working_3-way'!S200-'OddsRatio_working_3-way'!R200^2/3</f>
        <v>-0.84003229132053614</v>
      </c>
      <c r="V200" s="11">
        <f>'OddsRatio_working_3-way'!S200*'OddsRatio_working_3-way'!R200/3-2*'OddsRatio_working_3-way'!R200^3/27-'OddsRatio_working_3-way'!T200</f>
        <v>0.26625429201918738</v>
      </c>
      <c r="W200" s="11">
        <f>'OddsRatio_working_3-way'!V200^2+4*'OddsRatio_working_3-way'!U200^3/27</f>
        <v>-1.6926778928772049E-2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0.14817061698208822</v>
      </c>
      <c r="Y200" s="11">
        <f>IF('OddsRatio_working_3-way'!W200&gt;=0,IF('OddsRatio_working_3-way'!V200+SQRT('OddsRatio_working_3-way'!W200)&gt;0,0,PI()),ACOS('OddsRatio_working_3-way'!V200/(2*'OddsRatio_working_3-way'!X200)))</f>
        <v>0.45451976642791414</v>
      </c>
      <c r="Z200" s="11">
        <f>'OddsRatio_working_3-way'!X200^(1/3)*COS('OddsRatio_working_3-way'!Y200/3)</f>
        <v>0.52309880176446188</v>
      </c>
      <c r="AA200" s="11">
        <f>'OddsRatio_working_3-way'!X200^(1/3)*COS(('OddsRatio_working_3-way'!Y200+2*PI())/3)</f>
        <v>-0.330714460880558</v>
      </c>
      <c r="AB200" s="11">
        <f>'OddsRatio_working_3-way'!X200^(1/3)*COS(('OddsRatio_working_3-way'!Y200+4*PI())/3)</f>
        <v>-0.19238434088390408</v>
      </c>
      <c r="AC200" s="11">
        <f>'OddsRatio_working_3-way'!X200^(1/3)*SIN('OddsRatio_working_3-way'!Y200/3)</f>
        <v>7.9864932017101514E-2</v>
      </c>
      <c r="AD200" s="11">
        <f>'OddsRatio_working_3-way'!X200^(1/3)*SIN(('OddsRatio_working_3-way'!Y200+2*PI())/3)</f>
        <v>0.41308438500867345</v>
      </c>
      <c r="AE200" s="11">
        <f>'OddsRatio_working_3-way'!X200^(1/3)*SIN(('OddsRatio_working_3-way'!Y200+4*PI())/3)</f>
        <v>-0.49294931702577488</v>
      </c>
      <c r="AF200" s="11">
        <f>-'OddsRatio_working_3-way'!U200/(3*'OddsRatio_working_3-way'!X200^(1/3))*COS(('OddsRatio_working_3-way'!Y200)/3)</f>
        <v>0.52309880176446177</v>
      </c>
      <c r="AG200" s="11">
        <f>-'OddsRatio_working_3-way'!U200/(3*'OddsRatio_working_3-way'!X200^(1/3))*COS(('OddsRatio_working_3-way'!Y200+2*PI())/3)</f>
        <v>-0.33071446088055795</v>
      </c>
      <c r="AH200" s="11">
        <f>-'OddsRatio_working_3-way'!U200/(3*'OddsRatio_working_3-way'!X200^(1/3))*COS(('OddsRatio_working_3-way'!Y200+4*PI())/3)</f>
        <v>-0.19238434088390402</v>
      </c>
      <c r="AI200" s="11">
        <f>'OddsRatio_working_3-way'!U200/(3*'OddsRatio_working_3-way'!X200^(1/3))*SIN(('OddsRatio_working_3-way'!Y200)/3)</f>
        <v>-7.98649320171015E-2</v>
      </c>
      <c r="AJ200" s="11">
        <f>'OddsRatio_working_3-way'!U200/(3*'OddsRatio_working_3-way'!X200^(1/3))*SIN(('OddsRatio_working_3-way'!Y200+2*PI())/3)</f>
        <v>-0.41308438500867339</v>
      </c>
      <c r="AK200" s="11">
        <f>'OddsRatio_working_3-way'!U200/(3*'OddsRatio_working_3-way'!X200^(1/3))*SIN(('OddsRatio_working_3-way'!Y200+4*PI())/3)</f>
        <v>0.49294931702577477</v>
      </c>
      <c r="AL200" s="11">
        <f>'OddsRatio_working_3-way'!Z200+'OddsRatio_working_3-way'!AF200</f>
        <v>1.0461976035289235</v>
      </c>
      <c r="AM200" s="11">
        <f>'OddsRatio_working_3-way'!AA200+'OddsRatio_working_3-way'!AG200</f>
        <v>-0.66142892176111601</v>
      </c>
      <c r="AN200" s="11">
        <f>'OddsRatio_working_3-way'!AB200+'OddsRatio_working_3-way'!AH200</f>
        <v>-0.3847686817678081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1.0461976035289235</v>
      </c>
      <c r="AS200" s="11">
        <f>IF(('OddsRatio_working_3-way'!X200=0),IF(Q200&gt;0,-Q200^(1/3),(-Q200)^(1/3)),'OddsRatio_working_3-way'!AM200-'OddsRatio_working_3-way'!R200/3)</f>
        <v>-0.66142892176111601</v>
      </c>
      <c r="AT200" s="11">
        <f>IF(('OddsRatio_working_3-way'!X200=0),IF(Q200&gt;0,-Q200^(1/3),(-Q200)^(1/3)),'OddsRatio_working_3-way'!AN200-'OddsRatio_working_3-way'!R200/3)</f>
        <v>-0.3847686817678081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2.1</v>
      </c>
      <c r="B201" s="4">
        <f>IF('True_Odds_Calculator_3-way'!B202="","",'True_Odds_Calculator_3-way'!B202)</f>
        <v>3.36</v>
      </c>
      <c r="C201" s="4">
        <f>IF('True_Odds_Calculator_3-way'!C202="","",'True_Odds_Calculator_3-way'!C202)</f>
        <v>3.94</v>
      </c>
      <c r="D201" s="9">
        <f t="shared" si="52"/>
        <v>0.46550216058053367</v>
      </c>
      <c r="E201" s="9">
        <f t="shared" si="53"/>
        <v>0.28872953174064314</v>
      </c>
      <c r="F201" s="9">
        <f t="shared" si="54"/>
        <v>0.24576830767882307</v>
      </c>
      <c r="G201" s="9">
        <f t="shared" si="55"/>
        <v>1.0438343103262686</v>
      </c>
      <c r="H201" s="9">
        <f t="shared" si="56"/>
        <v>2.1482177413588959</v>
      </c>
      <c r="I201" s="9">
        <f t="shared" si="57"/>
        <v>3.4634489723699939</v>
      </c>
      <c r="J201" s="9">
        <f t="shared" si="58"/>
        <v>4.0688728723592309</v>
      </c>
      <c r="K201" s="11">
        <f t="shared" si="59"/>
        <v>0.47619047619047616</v>
      </c>
      <c r="L201" s="11">
        <f t="shared" si="60"/>
        <v>0.29761904761904762</v>
      </c>
      <c r="M201" s="11">
        <f t="shared" si="61"/>
        <v>0.25380710659898476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-0.27453468697123518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0.23021052752742382</v>
      </c>
      <c r="Q201" s="11">
        <f>2*'OddsRatio_working_3-way'!K201*'OddsRatio_working_3-way'!L201*'OddsRatio_working_3-way'!M201</f>
        <v>7.1940789852319942E-2</v>
      </c>
      <c r="R201" s="11">
        <f t="shared" si="62"/>
        <v>0</v>
      </c>
      <c r="S201" s="11">
        <f t="shared" si="63"/>
        <v>-0.83854805404442212</v>
      </c>
      <c r="T201" s="11">
        <f t="shared" si="64"/>
        <v>-0.26204626688888188</v>
      </c>
      <c r="U201" s="11">
        <f>'OddsRatio_working_3-way'!S201-'OddsRatio_working_3-way'!R201^2/3</f>
        <v>-0.83854805404442212</v>
      </c>
      <c r="V201" s="11">
        <f>'OddsRatio_working_3-way'!S201*'OddsRatio_working_3-way'!R201/3-2*'OddsRatio_working_3-way'!R201^3/27-'OddsRatio_working_3-way'!T201</f>
        <v>0.26204626688888188</v>
      </c>
      <c r="W201" s="11">
        <f>'OddsRatio_working_3-way'!V201^2+4*'OddsRatio_working_3-way'!U201^3/27</f>
        <v>-1.8685210346030975E-2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0.14777809067689135</v>
      </c>
      <c r="Y201" s="11">
        <f>IF('OddsRatio_working_3-way'!W201&gt;=0,IF('OddsRatio_working_3-way'!V201+SQRT('OddsRatio_working_3-way'!W201)&gt;0,0,PI()),ACOS('OddsRatio_working_3-way'!V201/(2*'OddsRatio_working_3-way'!X201)))</f>
        <v>0.48080948213354691</v>
      </c>
      <c r="Z201" s="11">
        <f>'OddsRatio_working_3-way'!X201^(1/3)*COS('OddsRatio_working_3-way'!Y201/3)</f>
        <v>0.52191715516313431</v>
      </c>
      <c r="AA201" s="11">
        <f>'OddsRatio_working_3-way'!X201^(1/3)*COS(('OddsRatio_working_3-way'!Y201+2*PI())/3)</f>
        <v>-0.33402618922257493</v>
      </c>
      <c r="AB201" s="11">
        <f>'OddsRatio_working_3-way'!X201^(1/3)*COS(('OddsRatio_working_3-way'!Y201+4*PI())/3)</f>
        <v>-0.18789096594055943</v>
      </c>
      <c r="AC201" s="11">
        <f>'OddsRatio_working_3-way'!X201^(1/3)*SIN('OddsRatio_working_3-way'!Y201/3)</f>
        <v>8.4371210499957744E-2</v>
      </c>
      <c r="AD201" s="11">
        <f>'OddsRatio_working_3-way'!X201^(1/3)*SIN(('OddsRatio_working_3-way'!Y201+2*PI())/3)</f>
        <v>0.4098079097922</v>
      </c>
      <c r="AE201" s="11">
        <f>'OddsRatio_working_3-way'!X201^(1/3)*SIN(('OddsRatio_working_3-way'!Y201+4*PI())/3)</f>
        <v>-0.49417912029215777</v>
      </c>
      <c r="AF201" s="11">
        <f>-'OddsRatio_working_3-way'!U201/(3*'OddsRatio_working_3-way'!X201^(1/3))*COS(('OddsRatio_working_3-way'!Y201)/3)</f>
        <v>0.52191715516313431</v>
      </c>
      <c r="AG201" s="11">
        <f>-'OddsRatio_working_3-way'!U201/(3*'OddsRatio_working_3-way'!X201^(1/3))*COS(('OddsRatio_working_3-way'!Y201+2*PI())/3)</f>
        <v>-0.33402618922257493</v>
      </c>
      <c r="AH201" s="11">
        <f>-'OddsRatio_working_3-way'!U201/(3*'OddsRatio_working_3-way'!X201^(1/3))*COS(('OddsRatio_working_3-way'!Y201+4*PI())/3)</f>
        <v>-0.18789096594055943</v>
      </c>
      <c r="AI201" s="11">
        <f>'OddsRatio_working_3-way'!U201/(3*'OddsRatio_working_3-way'!X201^(1/3))*SIN(('OddsRatio_working_3-way'!Y201)/3)</f>
        <v>-8.4371210499957744E-2</v>
      </c>
      <c r="AJ201" s="11">
        <f>'OddsRatio_working_3-way'!U201/(3*'OddsRatio_working_3-way'!X201^(1/3))*SIN(('OddsRatio_working_3-way'!Y201+2*PI())/3)</f>
        <v>-0.4098079097922</v>
      </c>
      <c r="AK201" s="11">
        <f>'OddsRatio_working_3-way'!U201/(3*'OddsRatio_working_3-way'!X201^(1/3))*SIN(('OddsRatio_working_3-way'!Y201+4*PI())/3)</f>
        <v>0.49417912029215777</v>
      </c>
      <c r="AL201" s="11">
        <f>'OddsRatio_working_3-way'!Z201+'OddsRatio_working_3-way'!AF201</f>
        <v>1.0438343103262686</v>
      </c>
      <c r="AM201" s="11">
        <f>'OddsRatio_working_3-way'!AA201+'OddsRatio_working_3-way'!AG201</f>
        <v>-0.66805237844514986</v>
      </c>
      <c r="AN201" s="11">
        <f>'OddsRatio_working_3-way'!AB201+'OddsRatio_working_3-way'!AH201</f>
        <v>-0.37578193188111886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1.0438343103262686</v>
      </c>
      <c r="AS201" s="11">
        <f>IF(('OddsRatio_working_3-way'!X201=0),IF(Q201&gt;0,-Q201^(1/3),(-Q201)^(1/3)),'OddsRatio_working_3-way'!AM201-'OddsRatio_working_3-way'!R201/3)</f>
        <v>-0.66805237844514986</v>
      </c>
      <c r="AT201" s="11">
        <f>IF(('OddsRatio_working_3-way'!X201=0),IF(Q201&gt;0,-Q201^(1/3),(-Q201)^(1/3)),'OddsRatio_working_3-way'!AN201-'OddsRatio_working_3-way'!R201/3)</f>
        <v>-0.37578193188111886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1.83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4.91</v>
      </c>
      <c r="D202" s="9">
        <f t="shared" si="52"/>
        <v>0.53183857522098532</v>
      </c>
      <c r="E202" s="9">
        <f t="shared" si="53"/>
        <v>0.2738664329531374</v>
      </c>
      <c r="F202" s="9">
        <f t="shared" si="54"/>
        <v>0.19429499182587737</v>
      </c>
      <c r="G202" s="9">
        <f t="shared" si="55"/>
        <v>1.0605659981281674</v>
      </c>
      <c r="H202" s="9">
        <f t="shared" si="56"/>
        <v>1.8802697784463791</v>
      </c>
      <c r="I202" s="9">
        <f t="shared" si="57"/>
        <v>3.6514149953204189</v>
      </c>
      <c r="J202" s="9">
        <f t="shared" si="58"/>
        <v>5.1468130526811349</v>
      </c>
      <c r="K202" s="11">
        <f t="shared" si="59"/>
        <v>0.54644808743169393</v>
      </c>
      <c r="L202" s="11">
        <f t="shared" si="60"/>
        <v>0.2857142857142857</v>
      </c>
      <c r="M202" s="11">
        <f t="shared" si="61"/>
        <v>0.20366598778004072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-0.25798486734682524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0.23021729141725128</v>
      </c>
      <c r="Q202" s="11">
        <f>2*'OddsRatio_working_3-way'!K202*'OddsRatio_working_3-way'!L202*'OddsRatio_working_3-way'!M202</f>
        <v>6.3595936855594282E-2</v>
      </c>
      <c r="R202" s="11">
        <f t="shared" si="62"/>
        <v>0</v>
      </c>
      <c r="S202" s="11">
        <f t="shared" si="63"/>
        <v>-0.89236742365882926</v>
      </c>
      <c r="T202" s="11">
        <f t="shared" si="64"/>
        <v>-0.24651033802730093</v>
      </c>
      <c r="U202" s="11">
        <f>'OddsRatio_working_3-way'!S202-'OddsRatio_working_3-way'!R202^2/3</f>
        <v>-0.89236742365882926</v>
      </c>
      <c r="V202" s="11">
        <f>'OddsRatio_working_3-way'!S202*'OddsRatio_working_3-way'!R202/3-2*'OddsRatio_working_3-way'!R202^3/27-'OddsRatio_working_3-way'!T202</f>
        <v>0.24651033802730093</v>
      </c>
      <c r="W202" s="11">
        <f>'OddsRatio_working_3-way'!V202^2+4*'OddsRatio_working_3-way'!U202^3/27</f>
        <v>-4.4508162378143847E-2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0.1622309381194583</v>
      </c>
      <c r="Y202" s="11">
        <f>IF('OddsRatio_working_3-way'!W202&gt;=0,IF('OddsRatio_working_3-way'!V202+SQRT('OddsRatio_working_3-way'!W202)&gt;0,0,PI()),ACOS('OddsRatio_working_3-way'!V202/(2*'OddsRatio_working_3-way'!X202)))</f>
        <v>0.70786575960894393</v>
      </c>
      <c r="Z202" s="11">
        <f>'OddsRatio_working_3-way'!X202^(1/3)*COS('OddsRatio_working_3-way'!Y202/3)</f>
        <v>0.53028299906408372</v>
      </c>
      <c r="AA202" s="11">
        <f>'OddsRatio_working_3-way'!X202^(1/3)*COS(('OddsRatio_working_3-way'!Y202+2*PI())/3)</f>
        <v>-0.37555803630261819</v>
      </c>
      <c r="AB202" s="11">
        <f>'OddsRatio_working_3-way'!X202^(1/3)*COS(('OddsRatio_working_3-way'!Y202+4*PI())/3)</f>
        <v>-0.15472496276146547</v>
      </c>
      <c r="AC202" s="11">
        <f>'OddsRatio_working_3-way'!X202^(1/3)*SIN('OddsRatio_working_3-way'!Y202/3)</f>
        <v>0.12749803445495694</v>
      </c>
      <c r="AD202" s="11">
        <f>'OddsRatio_working_3-way'!X202^(1/3)*SIN(('OddsRatio_working_3-way'!Y202+2*PI())/3)</f>
        <v>0.39548953115701779</v>
      </c>
      <c r="AE202" s="11">
        <f>'OddsRatio_working_3-way'!X202^(1/3)*SIN(('OddsRatio_working_3-way'!Y202+4*PI())/3)</f>
        <v>-0.52298756561197468</v>
      </c>
      <c r="AF202" s="11">
        <f>-'OddsRatio_working_3-way'!U202/(3*'OddsRatio_working_3-way'!X202^(1/3))*COS(('OddsRatio_working_3-way'!Y202)/3)</f>
        <v>0.53028299906408372</v>
      </c>
      <c r="AG202" s="11">
        <f>-'OddsRatio_working_3-way'!U202/(3*'OddsRatio_working_3-way'!X202^(1/3))*COS(('OddsRatio_working_3-way'!Y202+2*PI())/3)</f>
        <v>-0.37555803630261819</v>
      </c>
      <c r="AH202" s="11">
        <f>-'OddsRatio_working_3-way'!U202/(3*'OddsRatio_working_3-way'!X202^(1/3))*COS(('OddsRatio_working_3-way'!Y202+4*PI())/3)</f>
        <v>-0.15472496276146547</v>
      </c>
      <c r="AI202" s="11">
        <f>'OddsRatio_working_3-way'!U202/(3*'OddsRatio_working_3-way'!X202^(1/3))*SIN(('OddsRatio_working_3-way'!Y202)/3)</f>
        <v>-0.12749803445495694</v>
      </c>
      <c r="AJ202" s="11">
        <f>'OddsRatio_working_3-way'!U202/(3*'OddsRatio_working_3-way'!X202^(1/3))*SIN(('OddsRatio_working_3-way'!Y202+2*PI())/3)</f>
        <v>-0.39548953115701779</v>
      </c>
      <c r="AK202" s="11">
        <f>'OddsRatio_working_3-way'!U202/(3*'OddsRatio_working_3-way'!X202^(1/3))*SIN(('OddsRatio_working_3-way'!Y202+4*PI())/3)</f>
        <v>0.52298756561197468</v>
      </c>
      <c r="AL202" s="11">
        <f>'OddsRatio_working_3-way'!Z202+'OddsRatio_working_3-way'!AF202</f>
        <v>1.0605659981281674</v>
      </c>
      <c r="AM202" s="11">
        <f>'OddsRatio_working_3-way'!AA202+'OddsRatio_working_3-way'!AG202</f>
        <v>-0.75111607260523638</v>
      </c>
      <c r="AN202" s="11">
        <f>'OddsRatio_working_3-way'!AB202+'OddsRatio_working_3-way'!AH202</f>
        <v>-0.30944992552293094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1.0605659981281674</v>
      </c>
      <c r="AS202" s="11">
        <f>IF(('OddsRatio_working_3-way'!X202=0),IF(Q202&gt;0,-Q202^(1/3),(-Q202)^(1/3)),'OddsRatio_working_3-way'!AM202-'OddsRatio_working_3-way'!R202/3)</f>
        <v>-0.75111607260523638</v>
      </c>
      <c r="AT202" s="11">
        <f>IF(('OddsRatio_working_3-way'!X202=0),IF(Q202&gt;0,-Q202^(1/3),(-Q202)^(1/3)),'OddsRatio_working_3-way'!AN202-'OddsRatio_working_3-way'!R202/3)</f>
        <v>-0.30944992552293094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2.33</v>
      </c>
      <c r="B203" s="4">
        <f>IF('True_Odds_Calculator_3-way'!B204="","",'True_Odds_Calculator_3-way'!B204)</f>
        <v>3.55</v>
      </c>
      <c r="C203" s="4">
        <f>IF('True_Odds_Calculator_3-way'!C204="","",'True_Odds_Calculator_3-way'!C204)</f>
        <v>3.05</v>
      </c>
      <c r="D203" s="9">
        <f t="shared" si="52"/>
        <v>0.41490456842252804</v>
      </c>
      <c r="E203" s="9">
        <f t="shared" si="53"/>
        <v>0.26999639930496622</v>
      </c>
      <c r="F203" s="9">
        <f t="shared" si="54"/>
        <v>0.31509903227250535</v>
      </c>
      <c r="G203" s="9">
        <f t="shared" si="55"/>
        <v>1.0602953320049111</v>
      </c>
      <c r="H203" s="9">
        <f t="shared" si="56"/>
        <v>2.4101927915665318</v>
      </c>
      <c r="I203" s="9">
        <f t="shared" si="57"/>
        <v>3.7037530966125236</v>
      </c>
      <c r="J203" s="9">
        <f t="shared" si="58"/>
        <v>3.1736054306100678</v>
      </c>
      <c r="K203" s="11">
        <f t="shared" si="59"/>
        <v>0.42918454935622319</v>
      </c>
      <c r="L203" s="11">
        <f t="shared" si="60"/>
        <v>0.28169014084507044</v>
      </c>
      <c r="M203" s="11">
        <f t="shared" si="61"/>
        <v>0.32786885245901642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-0.27558880334706448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0.23505558787184511</v>
      </c>
      <c r="Q203" s="11">
        <f>2*'OddsRatio_working_3-way'!K203*'OddsRatio_working_3-way'!L203*'OddsRatio_working_3-way'!M203</f>
        <v>7.9276758135529576E-2</v>
      </c>
      <c r="R203" s="11">
        <f t="shared" si="62"/>
        <v>0</v>
      </c>
      <c r="S203" s="11">
        <f t="shared" si="63"/>
        <v>-0.85292139962531921</v>
      </c>
      <c r="T203" s="11">
        <f t="shared" si="64"/>
        <v>-0.28766320392084976</v>
      </c>
      <c r="U203" s="11">
        <f>'OddsRatio_working_3-way'!S203-'OddsRatio_working_3-way'!R203^2/3</f>
        <v>-0.85292139962531921</v>
      </c>
      <c r="V203" s="11">
        <f>'OddsRatio_working_3-way'!S203*'OddsRatio_working_3-way'!R203/3-2*'OddsRatio_working_3-way'!R203^3/27-'OddsRatio_working_3-way'!T203</f>
        <v>0.28766320392084976</v>
      </c>
      <c r="W203" s="11">
        <f>'OddsRatio_working_3-way'!V203^2+4*'OddsRatio_working_3-way'!U203^3/27</f>
        <v>-9.1726843379918155E-3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0.15159386797294952</v>
      </c>
      <c r="Y203" s="11">
        <f>IF('OddsRatio_working_3-way'!W203&gt;=0,IF('OddsRatio_working_3-way'!V203+SQRT('OddsRatio_working_3-way'!W203)&gt;0,0,PI()),ACOS('OddsRatio_working_3-way'!V203/(2*'OddsRatio_working_3-way'!X203)))</f>
        <v>0.32139508803803363</v>
      </c>
      <c r="Z203" s="11">
        <f>'OddsRatio_working_3-way'!X203^(1/3)*COS('OddsRatio_working_3-way'!Y203/3)</f>
        <v>0.53014766600245544</v>
      </c>
      <c r="AA203" s="11">
        <f>'OddsRatio_working_3-way'!X203^(1/3)*COS(('OddsRatio_working_3-way'!Y203+2*PI())/3)</f>
        <v>-0.31444932368680484</v>
      </c>
      <c r="AB203" s="11">
        <f>'OddsRatio_working_3-way'!X203^(1/3)*COS(('OddsRatio_working_3-way'!Y203+4*PI())/3)</f>
        <v>-0.21569834231565049</v>
      </c>
      <c r="AC203" s="11">
        <f>'OddsRatio_working_3-way'!X203^(1/3)*SIN('OddsRatio_working_3-way'!Y203/3)</f>
        <v>5.7013905677375645E-2</v>
      </c>
      <c r="AD203" s="11">
        <f>'OddsRatio_working_3-way'!X203^(1/3)*SIN(('OddsRatio_working_3-way'!Y203+2*PI())/3)</f>
        <v>0.43061439367646637</v>
      </c>
      <c r="AE203" s="11">
        <f>'OddsRatio_working_3-way'!X203^(1/3)*SIN(('OddsRatio_working_3-way'!Y203+4*PI())/3)</f>
        <v>-0.487628299353842</v>
      </c>
      <c r="AF203" s="11">
        <f>-'OddsRatio_working_3-way'!U203/(3*'OddsRatio_working_3-way'!X203^(1/3))*COS(('OddsRatio_working_3-way'!Y203)/3)</f>
        <v>0.53014766600245555</v>
      </c>
      <c r="AG203" s="11">
        <f>-'OddsRatio_working_3-way'!U203/(3*'OddsRatio_working_3-way'!X203^(1/3))*COS(('OddsRatio_working_3-way'!Y203+2*PI())/3)</f>
        <v>-0.31444932368680489</v>
      </c>
      <c r="AH203" s="11">
        <f>-'OddsRatio_working_3-way'!U203/(3*'OddsRatio_working_3-way'!X203^(1/3))*COS(('OddsRatio_working_3-way'!Y203+4*PI())/3)</f>
        <v>-0.21569834231565052</v>
      </c>
      <c r="AI203" s="11">
        <f>'OddsRatio_working_3-way'!U203/(3*'OddsRatio_working_3-way'!X203^(1/3))*SIN(('OddsRatio_working_3-way'!Y203)/3)</f>
        <v>-5.7013905677375652E-2</v>
      </c>
      <c r="AJ203" s="11">
        <f>'OddsRatio_working_3-way'!U203/(3*'OddsRatio_working_3-way'!X203^(1/3))*SIN(('OddsRatio_working_3-way'!Y203+2*PI())/3)</f>
        <v>-0.43061439367646648</v>
      </c>
      <c r="AK203" s="11">
        <f>'OddsRatio_working_3-way'!U203/(3*'OddsRatio_working_3-way'!X203^(1/3))*SIN(('OddsRatio_working_3-way'!Y203+4*PI())/3)</f>
        <v>0.48762829935384211</v>
      </c>
      <c r="AL203" s="11">
        <f>'OddsRatio_working_3-way'!Z203+'OddsRatio_working_3-way'!AF203</f>
        <v>1.0602953320049111</v>
      </c>
      <c r="AM203" s="11">
        <f>'OddsRatio_working_3-way'!AA203+'OddsRatio_working_3-way'!AG203</f>
        <v>-0.62889864737360979</v>
      </c>
      <c r="AN203" s="11">
        <f>'OddsRatio_working_3-way'!AB203+'OddsRatio_working_3-way'!AH203</f>
        <v>-0.43139668463130099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1.0602953320049111</v>
      </c>
      <c r="AS203" s="11">
        <f>IF(('OddsRatio_working_3-way'!X203=0),IF(Q203&gt;0,-Q203^(1/3),(-Q203)^(1/3)),'OddsRatio_working_3-way'!AM203-'OddsRatio_working_3-way'!R203/3)</f>
        <v>-0.62889864737360979</v>
      </c>
      <c r="AT203" s="11">
        <f>IF(('OddsRatio_working_3-way'!X203=0),IF(Q203&gt;0,-Q203^(1/3),(-Q203)^(1/3)),'OddsRatio_working_3-way'!AN203-'OddsRatio_working_3-way'!R203/3)</f>
        <v>-0.43139668463130099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3.63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2.08</v>
      </c>
      <c r="D204" s="9">
        <f t="shared" si="52"/>
        <v>0.26151583837367492</v>
      </c>
      <c r="E204" s="9">
        <f t="shared" si="53"/>
        <v>0.27543716022256681</v>
      </c>
      <c r="F204" s="9">
        <f t="shared" si="54"/>
        <v>0.46304700140375826</v>
      </c>
      <c r="G204" s="9">
        <f t="shared" si="55"/>
        <v>1.0737110938991006</v>
      </c>
      <c r="H204" s="9">
        <f t="shared" si="56"/>
        <v>3.8238601769546339</v>
      </c>
      <c r="I204" s="9">
        <f t="shared" si="57"/>
        <v>3.6305921800527954</v>
      </c>
      <c r="J204" s="9">
        <f t="shared" si="58"/>
        <v>2.1596079814110283</v>
      </c>
      <c r="K204" s="11">
        <f t="shared" si="59"/>
        <v>0.27548209366391185</v>
      </c>
      <c r="L204" s="11">
        <f t="shared" si="60"/>
        <v>0.28985507246376813</v>
      </c>
      <c r="M204" s="11">
        <f t="shared" si="61"/>
        <v>0.48076923076923073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-0.2671508333563668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0.23647849734806259</v>
      </c>
      <c r="Q204" s="11">
        <f>2*'OddsRatio_working_3-way'!K204*'OddsRatio_working_3-way'!L204*'OddsRatio_working_3-way'!M204</f>
        <v>7.6778732905215114E-2</v>
      </c>
      <c r="R204" s="11">
        <f t="shared" si="62"/>
        <v>0</v>
      </c>
      <c r="S204" s="11">
        <f t="shared" si="63"/>
        <v>-0.88518719697426984</v>
      </c>
      <c r="T204" s="11">
        <f t="shared" si="64"/>
        <v>-0.28739844057606156</v>
      </c>
      <c r="U204" s="11">
        <f>'OddsRatio_working_3-way'!S204-'OddsRatio_working_3-way'!R204^2/3</f>
        <v>-0.88518719697426984</v>
      </c>
      <c r="V204" s="11">
        <f>'OddsRatio_working_3-way'!S204*'OddsRatio_working_3-way'!R204/3-2*'OddsRatio_working_3-way'!R204^3/27-'OddsRatio_working_3-way'!T204</f>
        <v>0.28739844057606156</v>
      </c>
      <c r="W204" s="11">
        <f>'OddsRatio_working_3-way'!V204^2+4*'OddsRatio_working_3-way'!U204^3/27</f>
        <v>-2.0156813405627999E-2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0.16027685192439675</v>
      </c>
      <c r="Y204" s="11">
        <f>IF('OddsRatio_working_3-way'!W204&gt;=0,IF('OddsRatio_working_3-way'!V204+SQRT('OddsRatio_working_3-way'!W204)&gt;0,0,PI()),ACOS('OddsRatio_working_3-way'!V204/(2*'OddsRatio_working_3-way'!X204)))</f>
        <v>0.45883571576902615</v>
      </c>
      <c r="Z204" s="11">
        <f>'OddsRatio_working_3-way'!X204^(1/3)*COS('OddsRatio_working_3-way'!Y204/3)</f>
        <v>0.53685554694955029</v>
      </c>
      <c r="AA204" s="11">
        <f>'OddsRatio_working_3-way'!X204^(1/3)*COS(('OddsRatio_working_3-way'!Y204+2*PI())/3)</f>
        <v>-0.3400963895189813</v>
      </c>
      <c r="AB204" s="11">
        <f>'OddsRatio_working_3-way'!X204^(1/3)*COS(('OddsRatio_working_3-way'!Y204+4*PI())/3)</f>
        <v>-0.19675915743056888</v>
      </c>
      <c r="AC204" s="11">
        <f>'OddsRatio_working_3-way'!X204^(1/3)*SIN('OddsRatio_working_3-way'!Y204/3)</f>
        <v>8.275578953114078E-2</v>
      </c>
      <c r="AD204" s="11">
        <f>'OddsRatio_working_3-way'!X204^(1/3)*SIN(('OddsRatio_working_3-way'!Y204+2*PI())/3)</f>
        <v>0.42355264705532963</v>
      </c>
      <c r="AE204" s="11">
        <f>'OddsRatio_working_3-way'!X204^(1/3)*SIN(('OddsRatio_working_3-way'!Y204+4*PI())/3)</f>
        <v>-0.5063084365864704</v>
      </c>
      <c r="AF204" s="11">
        <f>-'OddsRatio_working_3-way'!U204/(3*'OddsRatio_working_3-way'!X204^(1/3))*COS(('OddsRatio_working_3-way'!Y204)/3)</f>
        <v>0.53685554694955029</v>
      </c>
      <c r="AG204" s="11">
        <f>-'OddsRatio_working_3-way'!U204/(3*'OddsRatio_working_3-way'!X204^(1/3))*COS(('OddsRatio_working_3-way'!Y204+2*PI())/3)</f>
        <v>-0.3400963895189813</v>
      </c>
      <c r="AH204" s="11">
        <f>-'OddsRatio_working_3-way'!U204/(3*'OddsRatio_working_3-way'!X204^(1/3))*COS(('OddsRatio_working_3-way'!Y204+4*PI())/3)</f>
        <v>-0.19675915743056888</v>
      </c>
      <c r="AI204" s="11">
        <f>'OddsRatio_working_3-way'!U204/(3*'OddsRatio_working_3-way'!X204^(1/3))*SIN(('OddsRatio_working_3-way'!Y204)/3)</f>
        <v>-8.275578953114078E-2</v>
      </c>
      <c r="AJ204" s="11">
        <f>'OddsRatio_working_3-way'!U204/(3*'OddsRatio_working_3-way'!X204^(1/3))*SIN(('OddsRatio_working_3-way'!Y204+2*PI())/3)</f>
        <v>-0.42355264705532963</v>
      </c>
      <c r="AK204" s="11">
        <f>'OddsRatio_working_3-way'!U204/(3*'OddsRatio_working_3-way'!X204^(1/3))*SIN(('OddsRatio_working_3-way'!Y204+4*PI())/3)</f>
        <v>0.5063084365864704</v>
      </c>
      <c r="AL204" s="11">
        <f>'OddsRatio_working_3-way'!Z204+'OddsRatio_working_3-way'!AF204</f>
        <v>1.0737110938991006</v>
      </c>
      <c r="AM204" s="11">
        <f>'OddsRatio_working_3-way'!AA204+'OddsRatio_working_3-way'!AG204</f>
        <v>-0.6801927790379626</v>
      </c>
      <c r="AN204" s="11">
        <f>'OddsRatio_working_3-way'!AB204+'OddsRatio_working_3-way'!AH204</f>
        <v>-0.39351831486113775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1.0737110938991006</v>
      </c>
      <c r="AS204" s="11">
        <f>IF(('OddsRatio_working_3-way'!X204=0),IF(Q204&gt;0,-Q204^(1/3),(-Q204)^(1/3)),'OddsRatio_working_3-way'!AM204-'OddsRatio_working_3-way'!R204/3)</f>
        <v>-0.6801927790379626</v>
      </c>
      <c r="AT204" s="11">
        <f>IF(('OddsRatio_working_3-way'!X204=0),IF(Q204&gt;0,-Q204^(1/3),(-Q204)^(1/3)),'OddsRatio_working_3-way'!AN204-'OddsRatio_working_3-way'!R204/3)</f>
        <v>-0.39351831486113775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1.98</v>
      </c>
      <c r="B205" s="4">
        <f>IF('True_Odds_Calculator_3-way'!B206="","",'True_Odds_Calculator_3-way'!B206)</f>
        <v>3.46</v>
      </c>
      <c r="C205" s="4">
        <f>IF('True_Odds_Calculator_3-way'!C206="","",'True_Odds_Calculator_3-way'!C206)</f>
        <v>4.07</v>
      </c>
      <c r="D205" s="9">
        <f t="shared" si="52"/>
        <v>0.48939754538267</v>
      </c>
      <c r="E205" s="9">
        <f t="shared" si="53"/>
        <v>0.27632189117142752</v>
      </c>
      <c r="F205" s="9">
        <f t="shared" si="54"/>
        <v>0.23428056344590226</v>
      </c>
      <c r="G205" s="9">
        <f t="shared" si="55"/>
        <v>1.0646210178014437</v>
      </c>
      <c r="H205" s="9">
        <f t="shared" si="56"/>
        <v>2.0433285974454152</v>
      </c>
      <c r="I205" s="9">
        <f t="shared" si="57"/>
        <v>3.6189677037915513</v>
      </c>
      <c r="J205" s="9">
        <f t="shared" si="58"/>
        <v>4.2683865246504329</v>
      </c>
      <c r="K205" s="11">
        <f t="shared" si="59"/>
        <v>0.50505050505050508</v>
      </c>
      <c r="L205" s="11">
        <f t="shared" si="60"/>
        <v>0.28901734104046245</v>
      </c>
      <c r="M205" s="11">
        <f t="shared" si="61"/>
        <v>0.24570024570024568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-0.26543846669963322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0.23347763757642895</v>
      </c>
      <c r="Q205" s="11">
        <f>2*'OddsRatio_working_3-way'!K205*'OddsRatio_working_3-way'!L205*'OddsRatio_working_3-way'!M205</f>
        <v>7.1728920914417502E-2</v>
      </c>
      <c r="R205" s="11">
        <f t="shared" si="62"/>
        <v>0</v>
      </c>
      <c r="S205" s="11">
        <f t="shared" si="63"/>
        <v>-0.87959232314519531</v>
      </c>
      <c r="T205" s="11">
        <f t="shared" si="64"/>
        <v>-0.27022805626580504</v>
      </c>
      <c r="U205" s="11">
        <f>'OddsRatio_working_3-way'!S205-'OddsRatio_working_3-way'!R205^2/3</f>
        <v>-0.87959232314519531</v>
      </c>
      <c r="V205" s="11">
        <f>'OddsRatio_working_3-way'!S205*'OddsRatio_working_3-way'!R205/3-2*'OddsRatio_working_3-way'!R205^3/27-'OddsRatio_working_3-way'!T205</f>
        <v>0.27022805626580504</v>
      </c>
      <c r="W205" s="11">
        <f>'OddsRatio_working_3-way'!V205^2+4*'OddsRatio_working_3-way'!U205^3/27</f>
        <v>-2.7795364100473799E-2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0.15875969773030316</v>
      </c>
      <c r="Y205" s="11">
        <f>IF('OddsRatio_working_3-way'!W205&gt;=0,IF('OddsRatio_working_3-way'!V205+SQRT('OddsRatio_working_3-way'!W205)&gt;0,0,PI()),ACOS('OddsRatio_working_3-way'!V205/(2*'OddsRatio_working_3-way'!X205)))</f>
        <v>0.55279554194321445</v>
      </c>
      <c r="Z205" s="11">
        <f>'OddsRatio_working_3-way'!X205^(1/3)*COS('OddsRatio_working_3-way'!Y205/3)</f>
        <v>0.53231050890072185</v>
      </c>
      <c r="AA205" s="11">
        <f>'OddsRatio_working_3-way'!X205^(1/3)*COS(('OddsRatio_working_3-way'!Y205+2*PI())/3)</f>
        <v>-0.35207511462069502</v>
      </c>
      <c r="AB205" s="11">
        <f>'OddsRatio_working_3-way'!X205^(1/3)*COS(('OddsRatio_working_3-way'!Y205+4*PI())/3)</f>
        <v>-0.18023539428002694</v>
      </c>
      <c r="AC205" s="11">
        <f>'OddsRatio_working_3-way'!X205^(1/3)*SIN('OddsRatio_working_3-way'!Y205/3)</f>
        <v>9.9211708796154763E-2</v>
      </c>
      <c r="AD205" s="11">
        <f>'OddsRatio_working_3-way'!X205^(1/3)*SIN(('OddsRatio_working_3-way'!Y205+2*PI())/3)</f>
        <v>0.41138856901137028</v>
      </c>
      <c r="AE205" s="11">
        <f>'OddsRatio_working_3-way'!X205^(1/3)*SIN(('OddsRatio_working_3-way'!Y205+4*PI())/3)</f>
        <v>-0.51060027780752504</v>
      </c>
      <c r="AF205" s="11">
        <f>-'OddsRatio_working_3-way'!U205/(3*'OddsRatio_working_3-way'!X205^(1/3))*COS(('OddsRatio_working_3-way'!Y205)/3)</f>
        <v>0.53231050890072173</v>
      </c>
      <c r="AG205" s="11">
        <f>-'OddsRatio_working_3-way'!U205/(3*'OddsRatio_working_3-way'!X205^(1/3))*COS(('OddsRatio_working_3-way'!Y205+2*PI())/3)</f>
        <v>-0.35207511462069496</v>
      </c>
      <c r="AH205" s="11">
        <f>-'OddsRatio_working_3-way'!U205/(3*'OddsRatio_working_3-way'!X205^(1/3))*COS(('OddsRatio_working_3-way'!Y205+4*PI())/3)</f>
        <v>-0.18023539428002691</v>
      </c>
      <c r="AI205" s="11">
        <f>'OddsRatio_working_3-way'!U205/(3*'OddsRatio_working_3-way'!X205^(1/3))*SIN(('OddsRatio_working_3-way'!Y205)/3)</f>
        <v>-9.9211708796154735E-2</v>
      </c>
      <c r="AJ205" s="11">
        <f>'OddsRatio_working_3-way'!U205/(3*'OddsRatio_working_3-way'!X205^(1/3))*SIN(('OddsRatio_working_3-way'!Y205+2*PI())/3)</f>
        <v>-0.41138856901137016</v>
      </c>
      <c r="AK205" s="11">
        <f>'OddsRatio_working_3-way'!U205/(3*'OddsRatio_working_3-way'!X205^(1/3))*SIN(('OddsRatio_working_3-way'!Y205+4*PI())/3)</f>
        <v>0.51060027780752493</v>
      </c>
      <c r="AL205" s="11">
        <f>'OddsRatio_working_3-way'!Z205+'OddsRatio_working_3-way'!AF205</f>
        <v>1.0646210178014437</v>
      </c>
      <c r="AM205" s="11">
        <f>'OddsRatio_working_3-way'!AA205+'OddsRatio_working_3-way'!AG205</f>
        <v>-0.70415022924138992</v>
      </c>
      <c r="AN205" s="11">
        <f>'OddsRatio_working_3-way'!AB205+'OddsRatio_working_3-way'!AH205</f>
        <v>-0.36047078856005388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1.0646210178014437</v>
      </c>
      <c r="AS205" s="11">
        <f>IF(('OddsRatio_working_3-way'!X205=0),IF(Q205&gt;0,-Q205^(1/3),(-Q205)^(1/3)),'OddsRatio_working_3-way'!AM205-'OddsRatio_working_3-way'!R205/3)</f>
        <v>-0.70415022924138992</v>
      </c>
      <c r="AT205" s="11">
        <f>IF(('OddsRatio_working_3-way'!X205=0),IF(Q205&gt;0,-Q205^(1/3),(-Q205)^(1/3)),'OddsRatio_working_3-way'!AN205-'OddsRatio_working_3-way'!R205/3)</f>
        <v>-0.36047078856005388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2.09</v>
      </c>
      <c r="B206" s="4">
        <f>IF('True_Odds_Calculator_3-way'!B207="","",'True_Odds_Calculator_3-way'!B207)</f>
        <v>3.49</v>
      </c>
      <c r="C206" s="4">
        <f>IF('True_Odds_Calculator_3-way'!C207="","",'True_Odds_Calculator_3-way'!C207)</f>
        <v>3.64</v>
      </c>
      <c r="D206" s="9">
        <f t="shared" si="52"/>
        <v>0.46317962066687801</v>
      </c>
      <c r="E206" s="9">
        <f t="shared" si="53"/>
        <v>0.27415285451888055</v>
      </c>
      <c r="F206" s="9">
        <f t="shared" si="54"/>
        <v>0.26266752481424155</v>
      </c>
      <c r="G206" s="9">
        <f t="shared" si="55"/>
        <v>1.0632932427963657</v>
      </c>
      <c r="H206" s="9">
        <f t="shared" si="56"/>
        <v>2.1589896346480386</v>
      </c>
      <c r="I206" s="9">
        <f t="shared" si="57"/>
        <v>3.6476001745629509</v>
      </c>
      <c r="J206" s="9">
        <f t="shared" si="58"/>
        <v>3.8070941609824049</v>
      </c>
      <c r="K206" s="11">
        <f t="shared" si="59"/>
        <v>0.47846889952153115</v>
      </c>
      <c r="L206" s="11">
        <f t="shared" si="60"/>
        <v>0.28653295128939826</v>
      </c>
      <c r="M206" s="11">
        <f t="shared" si="61"/>
        <v>0.27472527472527469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-0.26987128389631787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0.23427032927862362</v>
      </c>
      <c r="Q206" s="11">
        <f>2*'OddsRatio_working_3-way'!K206*'OddsRatio_working_3-way'!L206*'OddsRatio_working_3-way'!M206</f>
        <v>7.5328080153898275E-2</v>
      </c>
      <c r="R206" s="11">
        <f t="shared" si="62"/>
        <v>0</v>
      </c>
      <c r="S206" s="11">
        <f t="shared" si="63"/>
        <v>-0.86808172361394398</v>
      </c>
      <c r="T206" s="11">
        <f t="shared" si="64"/>
        <v>-0.27912595614596269</v>
      </c>
      <c r="U206" s="11">
        <f>'OddsRatio_working_3-way'!S206-'OddsRatio_working_3-way'!R206^2/3</f>
        <v>-0.86808172361394398</v>
      </c>
      <c r="V206" s="11">
        <f>'OddsRatio_working_3-way'!S206*'OddsRatio_working_3-way'!R206/3-2*'OddsRatio_working_3-way'!R206^3/27-'OddsRatio_working_3-way'!T206</f>
        <v>0.27912595614596269</v>
      </c>
      <c r="W206" s="11">
        <f>'OddsRatio_working_3-way'!V206^2+4*'OddsRatio_working_3-way'!U206^3/27</f>
        <v>-1.900081423350504E-2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0.15565355250355109</v>
      </c>
      <c r="Y206" s="11">
        <f>IF('OddsRatio_working_3-way'!W206&gt;=0,IF('OddsRatio_working_3-way'!V206+SQRT('OddsRatio_working_3-way'!W206)&gt;0,0,PI()),ACOS('OddsRatio_working_3-way'!V206/(2*'OddsRatio_working_3-way'!X206)))</f>
        <v>0.45870712764347843</v>
      </c>
      <c r="Z206" s="11">
        <f>'OddsRatio_working_3-way'!X206^(1/3)*COS('OddsRatio_working_3-way'!Y206/3)</f>
        <v>0.53164662139818286</v>
      </c>
      <c r="AA206" s="11">
        <f>'OddsRatio_working_3-way'!X206^(1/3)*COS(('OddsRatio_working_3-way'!Y206+2*PI())/3)</f>
        <v>-0.33677634707110943</v>
      </c>
      <c r="AB206" s="11">
        <f>'OddsRatio_working_3-way'!X206^(1/3)*COS(('OddsRatio_working_3-way'!Y206+4*PI())/3)</f>
        <v>-0.19487027432707327</v>
      </c>
      <c r="AC206" s="11">
        <f>'OddsRatio_working_3-way'!X206^(1/3)*SIN('OddsRatio_working_3-way'!Y206/3)</f>
        <v>8.1929509298411876E-2</v>
      </c>
      <c r="AD206" s="11">
        <f>'OddsRatio_working_3-way'!X206^(1/3)*SIN(('OddsRatio_working_3-way'!Y206+2*PI())/3)</f>
        <v>0.41945472531778799</v>
      </c>
      <c r="AE206" s="11">
        <f>'OddsRatio_working_3-way'!X206^(1/3)*SIN(('OddsRatio_working_3-way'!Y206+4*PI())/3)</f>
        <v>-0.50138423461619985</v>
      </c>
      <c r="AF206" s="11">
        <f>-'OddsRatio_working_3-way'!U206/(3*'OddsRatio_working_3-way'!X206^(1/3))*COS(('OddsRatio_working_3-way'!Y206)/3)</f>
        <v>0.53164662139818286</v>
      </c>
      <c r="AG206" s="11">
        <f>-'OddsRatio_working_3-way'!U206/(3*'OddsRatio_working_3-way'!X206^(1/3))*COS(('OddsRatio_working_3-way'!Y206+2*PI())/3)</f>
        <v>-0.33677634707110943</v>
      </c>
      <c r="AH206" s="11">
        <f>-'OddsRatio_working_3-way'!U206/(3*'OddsRatio_working_3-way'!X206^(1/3))*COS(('OddsRatio_working_3-way'!Y206+4*PI())/3)</f>
        <v>-0.19487027432707327</v>
      </c>
      <c r="AI206" s="11">
        <f>'OddsRatio_working_3-way'!U206/(3*'OddsRatio_working_3-way'!X206^(1/3))*SIN(('OddsRatio_working_3-way'!Y206)/3)</f>
        <v>-8.1929509298411876E-2</v>
      </c>
      <c r="AJ206" s="11">
        <f>'OddsRatio_working_3-way'!U206/(3*'OddsRatio_working_3-way'!X206^(1/3))*SIN(('OddsRatio_working_3-way'!Y206+2*PI())/3)</f>
        <v>-0.41945472531778799</v>
      </c>
      <c r="AK206" s="11">
        <f>'OddsRatio_working_3-way'!U206/(3*'OddsRatio_working_3-way'!X206^(1/3))*SIN(('OddsRatio_working_3-way'!Y206+4*PI())/3)</f>
        <v>0.50138423461619985</v>
      </c>
      <c r="AL206" s="11">
        <f>'OddsRatio_working_3-way'!Z206+'OddsRatio_working_3-way'!AF206</f>
        <v>1.0632932427963657</v>
      </c>
      <c r="AM206" s="11">
        <f>'OddsRatio_working_3-way'!AA206+'OddsRatio_working_3-way'!AG206</f>
        <v>-0.67355269414221886</v>
      </c>
      <c r="AN206" s="11">
        <f>'OddsRatio_working_3-way'!AB206+'OddsRatio_working_3-way'!AH206</f>
        <v>-0.38974054865414653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1.0632932427963657</v>
      </c>
      <c r="AS206" s="11">
        <f>IF(('OddsRatio_working_3-way'!X206=0),IF(Q206&gt;0,-Q206^(1/3),(-Q206)^(1/3)),'OddsRatio_working_3-way'!AM206-'OddsRatio_working_3-way'!R206/3)</f>
        <v>-0.67355269414221886</v>
      </c>
      <c r="AT206" s="11">
        <f>IF(('OddsRatio_working_3-way'!X206=0),IF(Q206&gt;0,-Q206^(1/3),(-Q206)^(1/3)),'OddsRatio_working_3-way'!AN206-'OddsRatio_working_3-way'!R206/3)</f>
        <v>-0.38974054865414653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3.23</v>
      </c>
      <c r="B207" s="4">
        <f>IF('True_Odds_Calculator_3-way'!B208="","",'True_Odds_Calculator_3-way'!B208)</f>
        <v>3.15</v>
      </c>
      <c r="C207" s="4">
        <f>IF('True_Odds_Calculator_3-way'!C208="","",'True_Odds_Calculator_3-way'!C208)</f>
        <v>2.4300000000000002</v>
      </c>
      <c r="D207" s="9">
        <f t="shared" si="52"/>
        <v>0.29736453716360883</v>
      </c>
      <c r="E207" s="9">
        <f t="shared" si="53"/>
        <v>0.30505392573026507</v>
      </c>
      <c r="F207" s="9">
        <f t="shared" si="54"/>
        <v>0.39758153710612604</v>
      </c>
      <c r="G207" s="9">
        <f t="shared" si="55"/>
        <v>1.0595855517830266</v>
      </c>
      <c r="H207" s="9">
        <f t="shared" si="56"/>
        <v>3.3628757804761493</v>
      </c>
      <c r="I207" s="9">
        <f t="shared" si="57"/>
        <v>3.2781089363335072</v>
      </c>
      <c r="J207" s="9">
        <f t="shared" si="58"/>
        <v>2.515207339049728</v>
      </c>
      <c r="K207" s="11">
        <f t="shared" si="59"/>
        <v>0.30959752321981426</v>
      </c>
      <c r="L207" s="11">
        <f t="shared" si="60"/>
        <v>0.31746031746031744</v>
      </c>
      <c r="M207" s="11">
        <f t="shared" si="61"/>
        <v>0.41152263374485593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-0.27730647525778063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0.23499400482162397</v>
      </c>
      <c r="Q207" s="11">
        <f>2*'OddsRatio_working_3-way'!K207*'OddsRatio_working_3-way'!L207*'OddsRatio_working_3-way'!M207</f>
        <v>8.089294486114422E-2</v>
      </c>
      <c r="R207" s="11">
        <f t="shared" si="62"/>
        <v>0</v>
      </c>
      <c r="S207" s="11">
        <f t="shared" si="63"/>
        <v>-0.84741621919638366</v>
      </c>
      <c r="T207" s="11">
        <f t="shared" si="64"/>
        <v>-0.29170954189204257</v>
      </c>
      <c r="U207" s="11">
        <f>'OddsRatio_working_3-way'!S207-'OddsRatio_working_3-way'!R207^2/3</f>
        <v>-0.84741621919638366</v>
      </c>
      <c r="V207" s="11">
        <f>'OddsRatio_working_3-way'!S207*'OddsRatio_working_3-way'!R207/3-2*'OddsRatio_working_3-way'!R207^3/27-'OddsRatio_working_3-way'!T207</f>
        <v>0.29170954189204257</v>
      </c>
      <c r="W207" s="11">
        <f>'OddsRatio_working_3-way'!V207^2+4*'OddsRatio_working_3-way'!U207^3/27</f>
        <v>-5.05986338592046E-3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0.15012854510117804</v>
      </c>
      <c r="Y207" s="11">
        <f>IF('OddsRatio_working_3-way'!W207&gt;=0,IF('OddsRatio_working_3-way'!V207+SQRT('OddsRatio_working_3-way'!W207)&gt;0,0,PI()),ACOS('OddsRatio_working_3-way'!V207/(2*'OddsRatio_working_3-way'!X207)))</f>
        <v>0.23917998506389049</v>
      </c>
      <c r="Z207" s="11">
        <f>'OddsRatio_working_3-way'!X207^(1/3)*COS('OddsRatio_working_3-way'!Y207/3)</f>
        <v>0.52979277589151319</v>
      </c>
      <c r="AA207" s="11">
        <f>'OddsRatio_working_3-way'!X207^(1/3)*COS(('OddsRatio_working_3-way'!Y207+2*PI())/3)</f>
        <v>-0.30155379864222503</v>
      </c>
      <c r="AB207" s="11">
        <f>'OddsRatio_working_3-way'!X207^(1/3)*COS(('OddsRatio_working_3-way'!Y207+4*PI())/3)</f>
        <v>-0.22823897724928804</v>
      </c>
      <c r="AC207" s="11">
        <f>'OddsRatio_working_3-way'!X207^(1/3)*SIN('OddsRatio_working_3-way'!Y207/3)</f>
        <v>4.2328331866801558E-2</v>
      </c>
      <c r="AD207" s="11">
        <f>'OddsRatio_working_3-way'!X207^(1/3)*SIN(('OddsRatio_working_3-way'!Y207+2*PI())/3)</f>
        <v>0.43764983673012559</v>
      </c>
      <c r="AE207" s="11">
        <f>'OddsRatio_working_3-way'!X207^(1/3)*SIN(('OddsRatio_working_3-way'!Y207+4*PI())/3)</f>
        <v>-0.4799781685969271</v>
      </c>
      <c r="AF207" s="11">
        <f>-'OddsRatio_working_3-way'!U207/(3*'OddsRatio_working_3-way'!X207^(1/3))*COS(('OddsRatio_working_3-way'!Y207)/3)</f>
        <v>0.5297927758915133</v>
      </c>
      <c r="AG207" s="11">
        <f>-'OddsRatio_working_3-way'!U207/(3*'OddsRatio_working_3-way'!X207^(1/3))*COS(('OddsRatio_working_3-way'!Y207+2*PI())/3)</f>
        <v>-0.30155379864222509</v>
      </c>
      <c r="AH207" s="11">
        <f>-'OddsRatio_working_3-way'!U207/(3*'OddsRatio_working_3-way'!X207^(1/3))*COS(('OddsRatio_working_3-way'!Y207+4*PI())/3)</f>
        <v>-0.2282389772492881</v>
      </c>
      <c r="AI207" s="11">
        <f>'OddsRatio_working_3-way'!U207/(3*'OddsRatio_working_3-way'!X207^(1/3))*SIN(('OddsRatio_working_3-way'!Y207)/3)</f>
        <v>-4.2328331866801565E-2</v>
      </c>
      <c r="AJ207" s="11">
        <f>'OddsRatio_working_3-way'!U207/(3*'OddsRatio_working_3-way'!X207^(1/3))*SIN(('OddsRatio_working_3-way'!Y207+2*PI())/3)</f>
        <v>-0.4376498367301257</v>
      </c>
      <c r="AK207" s="11">
        <f>'OddsRatio_working_3-way'!U207/(3*'OddsRatio_working_3-way'!X207^(1/3))*SIN(('OddsRatio_working_3-way'!Y207+4*PI())/3)</f>
        <v>0.47997816859692721</v>
      </c>
      <c r="AL207" s="11">
        <f>'OddsRatio_working_3-way'!Z207+'OddsRatio_working_3-way'!AF207</f>
        <v>1.0595855517830266</v>
      </c>
      <c r="AM207" s="11">
        <f>'OddsRatio_working_3-way'!AA207+'OddsRatio_working_3-way'!AG207</f>
        <v>-0.60310759728445018</v>
      </c>
      <c r="AN207" s="11">
        <f>'OddsRatio_working_3-way'!AB207+'OddsRatio_working_3-way'!AH207</f>
        <v>-0.45647795449857614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1.0595855517830266</v>
      </c>
      <c r="AS207" s="11">
        <f>IF(('OddsRatio_working_3-way'!X207=0),IF(Q207&gt;0,-Q207^(1/3),(-Q207)^(1/3)),'OddsRatio_working_3-way'!AM207-'OddsRatio_working_3-way'!R207/3)</f>
        <v>-0.60310759728445018</v>
      </c>
      <c r="AT207" s="11">
        <f>IF(('OddsRatio_working_3-way'!X207=0),IF(Q207&gt;0,-Q207^(1/3),(-Q207)^(1/3)),'OddsRatio_working_3-way'!AN207-'OddsRatio_working_3-way'!R207/3)</f>
        <v>-0.45647795449857614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3.08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2.41</v>
      </c>
      <c r="D208" s="9">
        <f t="shared" si="52"/>
        <v>0.31051857676881728</v>
      </c>
      <c r="E208" s="9">
        <f t="shared" si="53"/>
        <v>0.2903097913348846</v>
      </c>
      <c r="F208" s="9">
        <f t="shared" si="54"/>
        <v>0.39917163189629817</v>
      </c>
      <c r="G208" s="9">
        <f t="shared" si="55"/>
        <v>1.0675092515425249</v>
      </c>
      <c r="H208" s="9">
        <f t="shared" si="56"/>
        <v>3.2204192432084517</v>
      </c>
      <c r="I208" s="9">
        <f t="shared" si="57"/>
        <v>3.4445961860323813</v>
      </c>
      <c r="J208" s="9">
        <f t="shared" si="58"/>
        <v>2.5051880446749597</v>
      </c>
      <c r="K208" s="11">
        <f t="shared" si="59"/>
        <v>0.32467532467532467</v>
      </c>
      <c r="L208" s="11">
        <f t="shared" si="60"/>
        <v>0.303951367781155</v>
      </c>
      <c r="M208" s="11">
        <f t="shared" si="61"/>
        <v>0.41493775933609955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-0.27501366446238995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0.23668142827168664</v>
      </c>
      <c r="Q208" s="11">
        <f>2*'OddsRatio_working_3-way'!K208*'OddsRatio_working_3-way'!L208*'OddsRatio_working_3-way'!M208</f>
        <v>8.189668798328259E-2</v>
      </c>
      <c r="R208" s="11">
        <f t="shared" si="62"/>
        <v>0</v>
      </c>
      <c r="S208" s="11">
        <f t="shared" si="63"/>
        <v>-0.86061697601231191</v>
      </c>
      <c r="T208" s="11">
        <f t="shared" si="64"/>
        <v>-0.29779134118073081</v>
      </c>
      <c r="U208" s="11">
        <f>'OddsRatio_working_3-way'!S208-'OddsRatio_working_3-way'!R208^2/3</f>
        <v>-0.86061697601231191</v>
      </c>
      <c r="V208" s="11">
        <f>'OddsRatio_working_3-way'!S208*'OddsRatio_working_3-way'!R208/3-2*'OddsRatio_working_3-way'!R208^3/27-'OddsRatio_working_3-way'!T208</f>
        <v>0.29779134118073081</v>
      </c>
      <c r="W208" s="11">
        <f>'OddsRatio_working_3-way'!V208^2+4*'OddsRatio_working_3-way'!U208^3/27</f>
        <v>-5.7537880381114681E-3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0.15365014718535897</v>
      </c>
      <c r="Y208" s="11">
        <f>IF('OddsRatio_working_3-way'!W208&gt;=0,IF('OddsRatio_working_3-way'!V208+SQRT('OddsRatio_working_3-way'!W208)&gt;0,0,PI()),ACOS('OddsRatio_working_3-way'!V208/(2*'OddsRatio_working_3-way'!X208)))</f>
        <v>0.24941705996873487</v>
      </c>
      <c r="Z208" s="11">
        <f>'OddsRatio_working_3-way'!X208^(1/3)*COS('OddsRatio_working_3-way'!Y208/3)</f>
        <v>0.53375462577126243</v>
      </c>
      <c r="AA208" s="11">
        <f>'OddsRatio_working_3-way'!X208^(1/3)*COS(('OddsRatio_working_3-way'!Y208+2*PI())/3)</f>
        <v>-0.30539670545499426</v>
      </c>
      <c r="AB208" s="11">
        <f>'OddsRatio_working_3-way'!X208^(1/3)*COS(('OddsRatio_working_3-way'!Y208+4*PI())/3)</f>
        <v>-0.22835792031626806</v>
      </c>
      <c r="AC208" s="11">
        <f>'OddsRatio_working_3-way'!X208^(1/3)*SIN('OddsRatio_working_3-way'!Y208/3)</f>
        <v>4.4478363337885261E-2</v>
      </c>
      <c r="AD208" s="11">
        <f>'OddsRatio_working_3-way'!X208^(1/3)*SIN(('OddsRatio_working_3-way'!Y208+2*PI())/3)</f>
        <v>0.44000588363642684</v>
      </c>
      <c r="AE208" s="11">
        <f>'OddsRatio_working_3-way'!X208^(1/3)*SIN(('OddsRatio_working_3-way'!Y208+4*PI())/3)</f>
        <v>-0.48448424697431214</v>
      </c>
      <c r="AF208" s="11">
        <f>-'OddsRatio_working_3-way'!U208/(3*'OddsRatio_working_3-way'!X208^(1/3))*COS(('OddsRatio_working_3-way'!Y208)/3)</f>
        <v>0.53375462577126231</v>
      </c>
      <c r="AG208" s="11">
        <f>-'OddsRatio_working_3-way'!U208/(3*'OddsRatio_working_3-way'!X208^(1/3))*COS(('OddsRatio_working_3-way'!Y208+2*PI())/3)</f>
        <v>-0.3053967054549942</v>
      </c>
      <c r="AH208" s="11">
        <f>-'OddsRatio_working_3-way'!U208/(3*'OddsRatio_working_3-way'!X208^(1/3))*COS(('OddsRatio_working_3-way'!Y208+4*PI())/3)</f>
        <v>-0.228357920316268</v>
      </c>
      <c r="AI208" s="11">
        <f>'OddsRatio_working_3-way'!U208/(3*'OddsRatio_working_3-way'!X208^(1/3))*SIN(('OddsRatio_working_3-way'!Y208)/3)</f>
        <v>-4.4478363337885254E-2</v>
      </c>
      <c r="AJ208" s="11">
        <f>'OddsRatio_working_3-way'!U208/(3*'OddsRatio_working_3-way'!X208^(1/3))*SIN(('OddsRatio_working_3-way'!Y208+2*PI())/3)</f>
        <v>-0.44000588363642673</v>
      </c>
      <c r="AK208" s="11">
        <f>'OddsRatio_working_3-way'!U208/(3*'OddsRatio_working_3-way'!X208^(1/3))*SIN(('OddsRatio_working_3-way'!Y208+4*PI())/3)</f>
        <v>0.48448424697431203</v>
      </c>
      <c r="AL208" s="11">
        <f>'OddsRatio_working_3-way'!Z208+'OddsRatio_working_3-way'!AF208</f>
        <v>1.0675092515425249</v>
      </c>
      <c r="AM208" s="11">
        <f>'OddsRatio_working_3-way'!AA208+'OddsRatio_working_3-way'!AG208</f>
        <v>-0.6107934109099884</v>
      </c>
      <c r="AN208" s="11">
        <f>'OddsRatio_working_3-way'!AB208+'OddsRatio_working_3-way'!AH208</f>
        <v>-0.45671584063253606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1.0675092515425249</v>
      </c>
      <c r="AS208" s="11">
        <f>IF(('OddsRatio_working_3-way'!X208=0),IF(Q208&gt;0,-Q208^(1/3),(-Q208)^(1/3)),'OddsRatio_working_3-way'!AM208-'OddsRatio_working_3-way'!R208/3)</f>
        <v>-0.6107934109099884</v>
      </c>
      <c r="AT208" s="11">
        <f>IF(('OddsRatio_working_3-way'!X208=0),IF(Q208&gt;0,-Q208^(1/3),(-Q208)^(1/3)),'OddsRatio_working_3-way'!AN208-'OddsRatio_working_3-way'!R208/3)</f>
        <v>-0.45671584063253606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1.66</v>
      </c>
      <c r="B209" s="4">
        <f>IF('True_Odds_Calculator_3-way'!B210="","",'True_Odds_Calculator_3-way'!B210)</f>
        <v>3.98</v>
      </c>
      <c r="C209" s="4">
        <f>IF('True_Odds_Calculator_3-way'!C210="","",'True_Odds_Calculator_3-way'!C210)</f>
        <v>5.26</v>
      </c>
      <c r="D209" s="9">
        <f t="shared" si="52"/>
        <v>0.58407694520353004</v>
      </c>
      <c r="E209" s="9">
        <f t="shared" si="53"/>
        <v>0.23723364003445427</v>
      </c>
      <c r="F209" s="9">
        <f t="shared" si="54"/>
        <v>0.17868941476201561</v>
      </c>
      <c r="G209" s="9">
        <f t="shared" si="55"/>
        <v>1.0789442244492644</v>
      </c>
      <c r="H209" s="9">
        <f t="shared" si="56"/>
        <v>1.7121031881365143</v>
      </c>
      <c r="I209" s="9">
        <f t="shared" si="57"/>
        <v>4.2152537888588082</v>
      </c>
      <c r="J209" s="9">
        <f t="shared" si="58"/>
        <v>5.5963023961538667</v>
      </c>
      <c r="K209" s="11">
        <f t="shared" si="59"/>
        <v>0.60240963855421692</v>
      </c>
      <c r="L209" s="11">
        <f t="shared" si="60"/>
        <v>0.25125628140703515</v>
      </c>
      <c r="M209" s="11">
        <f t="shared" si="61"/>
        <v>0.19011406844106465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-0.24109760401254976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0.22732656364418635</v>
      </c>
      <c r="Q209" s="11">
        <f>2*'OddsRatio_working_3-way'!K209*'OddsRatio_working_3-way'!L209*'OddsRatio_working_3-way'!M209</f>
        <v>5.75510287706801E-2</v>
      </c>
      <c r="R209" s="11">
        <f t="shared" si="62"/>
        <v>0</v>
      </c>
      <c r="S209" s="11">
        <f t="shared" si="63"/>
        <v>-0.94288188626027747</v>
      </c>
      <c r="T209" s="11">
        <f t="shared" si="64"/>
        <v>-0.23870427500260194</v>
      </c>
      <c r="U209" s="11">
        <f>'OddsRatio_working_3-way'!S209-'OddsRatio_working_3-way'!R209^2/3</f>
        <v>-0.94288188626027747</v>
      </c>
      <c r="V209" s="11">
        <f>'OddsRatio_working_3-way'!S209*'OddsRatio_working_3-way'!R209/3-2*'OddsRatio_working_3-way'!R209^3/27-'OddsRatio_working_3-way'!T209</f>
        <v>0.23870427500260194</v>
      </c>
      <c r="W209" s="11">
        <f>'OddsRatio_working_3-way'!V209^2+4*'OddsRatio_working_3-way'!U209^3/27</f>
        <v>-6.7204972634818311E-2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0.17619925052290669</v>
      </c>
      <c r="Y209" s="11">
        <f>IF('OddsRatio_working_3-way'!W209&gt;=0,IF('OddsRatio_working_3-way'!V209+SQRT('OddsRatio_working_3-way'!W209)&gt;0,0,PI()),ACOS('OddsRatio_working_3-way'!V209/(2*'OddsRatio_working_3-way'!X209)))</f>
        <v>0.82661431504878669</v>
      </c>
      <c r="Z209" s="11">
        <f>'OddsRatio_working_3-way'!X209^(1/3)*COS('OddsRatio_working_3-way'!Y209/3)</f>
        <v>0.53947211222463221</v>
      </c>
      <c r="AA209" s="11">
        <f>'OddsRatio_working_3-way'!X209^(1/3)*COS(('OddsRatio_working_3-way'!Y209+2*PI())/3)</f>
        <v>-0.40182637242653269</v>
      </c>
      <c r="AB209" s="11">
        <f>'OddsRatio_working_3-way'!X209^(1/3)*COS(('OddsRatio_working_3-way'!Y209+4*PI())/3)</f>
        <v>-0.13764573979809958</v>
      </c>
      <c r="AC209" s="11">
        <f>'OddsRatio_working_3-way'!X209^(1/3)*SIN('OddsRatio_working_3-way'!Y209/3)</f>
        <v>0.15252475936271162</v>
      </c>
      <c r="AD209" s="11">
        <f>'OddsRatio_working_3-way'!X209^(1/3)*SIN(('OddsRatio_working_3-way'!Y209+2*PI())/3)</f>
        <v>0.39093417413842529</v>
      </c>
      <c r="AE209" s="11">
        <f>'OddsRatio_working_3-way'!X209^(1/3)*SIN(('OddsRatio_working_3-way'!Y209+4*PI())/3)</f>
        <v>-0.54345893350113683</v>
      </c>
      <c r="AF209" s="11">
        <f>-'OddsRatio_working_3-way'!U209/(3*'OddsRatio_working_3-way'!X209^(1/3))*COS(('OddsRatio_working_3-way'!Y209)/3)</f>
        <v>0.53947211222463209</v>
      </c>
      <c r="AG209" s="11">
        <f>-'OddsRatio_working_3-way'!U209/(3*'OddsRatio_working_3-way'!X209^(1/3))*COS(('OddsRatio_working_3-way'!Y209+2*PI())/3)</f>
        <v>-0.40182637242653263</v>
      </c>
      <c r="AH209" s="11">
        <f>-'OddsRatio_working_3-way'!U209/(3*'OddsRatio_working_3-way'!X209^(1/3))*COS(('OddsRatio_working_3-way'!Y209+4*PI())/3)</f>
        <v>-0.13764573979809955</v>
      </c>
      <c r="AI209" s="11">
        <f>'OddsRatio_working_3-way'!U209/(3*'OddsRatio_working_3-way'!X209^(1/3))*SIN(('OddsRatio_working_3-way'!Y209)/3)</f>
        <v>-0.15252475936271159</v>
      </c>
      <c r="AJ209" s="11">
        <f>'OddsRatio_working_3-way'!U209/(3*'OddsRatio_working_3-way'!X209^(1/3))*SIN(('OddsRatio_working_3-way'!Y209+2*PI())/3)</f>
        <v>-0.39093417413842518</v>
      </c>
      <c r="AK209" s="11">
        <f>'OddsRatio_working_3-way'!U209/(3*'OddsRatio_working_3-way'!X209^(1/3))*SIN(('OddsRatio_working_3-way'!Y209+4*PI())/3)</f>
        <v>0.54345893350113672</v>
      </c>
      <c r="AL209" s="11">
        <f>'OddsRatio_working_3-way'!Z209+'OddsRatio_working_3-way'!AF209</f>
        <v>1.0789442244492644</v>
      </c>
      <c r="AM209" s="11">
        <f>'OddsRatio_working_3-way'!AA209+'OddsRatio_working_3-way'!AG209</f>
        <v>-0.80365274485306526</v>
      </c>
      <c r="AN209" s="11">
        <f>'OddsRatio_working_3-way'!AB209+'OddsRatio_working_3-way'!AH209</f>
        <v>-0.27529147959619915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1.0789442244492644</v>
      </c>
      <c r="AS209" s="11">
        <f>IF(('OddsRatio_working_3-way'!X209=0),IF(Q209&gt;0,-Q209^(1/3),(-Q209)^(1/3)),'OddsRatio_working_3-way'!AM209-'OddsRatio_working_3-way'!R209/3)</f>
        <v>-0.80365274485306526</v>
      </c>
      <c r="AT209" s="11">
        <f>IF(('OddsRatio_working_3-way'!X209=0),IF(Q209&gt;0,-Q209^(1/3),(-Q209)^(1/3)),'OddsRatio_working_3-way'!AN209-'OddsRatio_working_3-way'!R209/3)</f>
        <v>-0.27529147959619915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1.83</v>
      </c>
      <c r="B210" s="4">
        <f>IF('True_Odds_Calculator_3-way'!B211="","",'True_Odds_Calculator_3-way'!B211)</f>
        <v>3.69</v>
      </c>
      <c r="C210" s="4">
        <f>IF('True_Odds_Calculator_3-way'!C211="","",'True_Odds_Calculator_3-way'!C211)</f>
        <v>4.45</v>
      </c>
      <c r="D210" s="9">
        <f t="shared" si="52"/>
        <v>0.52937513741527198</v>
      </c>
      <c r="E210" s="9">
        <f t="shared" si="53"/>
        <v>0.25764694011230871</v>
      </c>
      <c r="F210" s="9">
        <f t="shared" si="54"/>
        <v>0.21297792247241937</v>
      </c>
      <c r="G210" s="9">
        <f t="shared" si="55"/>
        <v>1.0711079282965774</v>
      </c>
      <c r="H210" s="9">
        <f t="shared" si="56"/>
        <v>1.8890195804861594</v>
      </c>
      <c r="I210" s="9">
        <f t="shared" si="57"/>
        <v>3.8812803271177931</v>
      </c>
      <c r="J210" s="9">
        <f t="shared" si="58"/>
        <v>4.6953223526231929</v>
      </c>
      <c r="K210" s="11">
        <f t="shared" si="59"/>
        <v>0.54644808743169393</v>
      </c>
      <c r="L210" s="11">
        <f t="shared" si="60"/>
        <v>0.2710027100271003</v>
      </c>
      <c r="M210" s="11">
        <f t="shared" si="61"/>
        <v>0.2247191011235955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-0.25633741509638341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0.23195049903467657</v>
      </c>
      <c r="Q210" s="11">
        <f>2*'OddsRatio_working_3-way'!K210*'OddsRatio_working_3-way'!L210*'OddsRatio_working_3-way'!M210</f>
        <v>6.6556814644096587E-2</v>
      </c>
      <c r="R210" s="11">
        <f t="shared" si="62"/>
        <v>0</v>
      </c>
      <c r="S210" s="11">
        <f t="shared" si="63"/>
        <v>-0.90486400101780962</v>
      </c>
      <c r="T210" s="11">
        <f t="shared" si="64"/>
        <v>-0.25964533745130841</v>
      </c>
      <c r="U210" s="11">
        <f>'OddsRatio_working_3-way'!S210-'OddsRatio_working_3-way'!R210^2/3</f>
        <v>-0.90486400101780962</v>
      </c>
      <c r="V210" s="11">
        <f>'OddsRatio_working_3-way'!S210*'OddsRatio_working_3-way'!R210/3-2*'OddsRatio_working_3-way'!R210^3/27-'OddsRatio_working_3-way'!T210</f>
        <v>0.25964533745130841</v>
      </c>
      <c r="W210" s="11">
        <f>'OddsRatio_working_3-way'!V210^2+4*'OddsRatio_working_3-way'!U210^3/27</f>
        <v>-4.2344819556715818E-2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0.16565062693581908</v>
      </c>
      <c r="Y210" s="11">
        <f>IF('OddsRatio_working_3-way'!W210&gt;=0,IF('OddsRatio_working_3-way'!V210+SQRT('OddsRatio_working_3-way'!W210)&gt;0,0,PI()),ACOS('OddsRatio_working_3-way'!V210/(2*'OddsRatio_working_3-way'!X210)))</f>
        <v>0.67017381396516162</v>
      </c>
      <c r="Z210" s="11">
        <f>'OddsRatio_working_3-way'!X210^(1/3)*COS('OddsRatio_working_3-way'!Y210/3)</f>
        <v>0.53555396414828882</v>
      </c>
      <c r="AA210" s="11">
        <f>'OddsRatio_working_3-way'!X210^(1/3)*COS(('OddsRatio_working_3-way'!Y210+2*PI())/3)</f>
        <v>-0.37314521195508388</v>
      </c>
      <c r="AB210" s="11">
        <f>'OddsRatio_working_3-way'!X210^(1/3)*COS(('OddsRatio_working_3-way'!Y210+4*PI())/3)</f>
        <v>-0.16240875219320502</v>
      </c>
      <c r="AC210" s="11">
        <f>'OddsRatio_working_3-way'!X210^(1/3)*SIN('OddsRatio_working_3-way'!Y210/3)</f>
        <v>0.12166875177158946</v>
      </c>
      <c r="AD210" s="11">
        <f>'OddsRatio_working_3-way'!X210^(1/3)*SIN(('OddsRatio_working_3-way'!Y210+2*PI())/3)</f>
        <v>0.40296896216408379</v>
      </c>
      <c r="AE210" s="11">
        <f>'OddsRatio_working_3-way'!X210^(1/3)*SIN(('OddsRatio_working_3-way'!Y210+4*PI())/3)</f>
        <v>-0.52463771393567338</v>
      </c>
      <c r="AF210" s="11">
        <f>-'OddsRatio_working_3-way'!U210/(3*'OddsRatio_working_3-way'!X210^(1/3))*COS(('OddsRatio_working_3-way'!Y210)/3)</f>
        <v>0.53555396414828871</v>
      </c>
      <c r="AG210" s="11">
        <f>-'OddsRatio_working_3-way'!U210/(3*'OddsRatio_working_3-way'!X210^(1/3))*COS(('OddsRatio_working_3-way'!Y210+2*PI())/3)</f>
        <v>-0.37314521195508382</v>
      </c>
      <c r="AH210" s="11">
        <f>-'OddsRatio_working_3-way'!U210/(3*'OddsRatio_working_3-way'!X210^(1/3))*COS(('OddsRatio_working_3-way'!Y210+4*PI())/3)</f>
        <v>-0.16240875219320497</v>
      </c>
      <c r="AI210" s="11">
        <f>'OddsRatio_working_3-way'!U210/(3*'OddsRatio_working_3-way'!X210^(1/3))*SIN(('OddsRatio_working_3-way'!Y210)/3)</f>
        <v>-0.12166875177158944</v>
      </c>
      <c r="AJ210" s="11">
        <f>'OddsRatio_working_3-way'!U210/(3*'OddsRatio_working_3-way'!X210^(1/3))*SIN(('OddsRatio_working_3-way'!Y210+2*PI())/3)</f>
        <v>-0.40296896216408368</v>
      </c>
      <c r="AK210" s="11">
        <f>'OddsRatio_working_3-way'!U210/(3*'OddsRatio_working_3-way'!X210^(1/3))*SIN(('OddsRatio_working_3-way'!Y210+4*PI())/3)</f>
        <v>0.52463771393567327</v>
      </c>
      <c r="AL210" s="11">
        <f>'OddsRatio_working_3-way'!Z210+'OddsRatio_working_3-way'!AF210</f>
        <v>1.0711079282965774</v>
      </c>
      <c r="AM210" s="11">
        <f>'OddsRatio_working_3-way'!AA210+'OddsRatio_working_3-way'!AG210</f>
        <v>-0.74629042391016776</v>
      </c>
      <c r="AN210" s="11">
        <f>'OddsRatio_working_3-way'!AB210+'OddsRatio_working_3-way'!AH210</f>
        <v>-0.32481750438640999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1.0711079282965774</v>
      </c>
      <c r="AS210" s="11">
        <f>IF(('OddsRatio_working_3-way'!X210=0),IF(Q210&gt;0,-Q210^(1/3),(-Q210)^(1/3)),'OddsRatio_working_3-way'!AM210-'OddsRatio_working_3-way'!R210/3)</f>
        <v>-0.74629042391016776</v>
      </c>
      <c r="AT210" s="11">
        <f>IF(('OddsRatio_working_3-way'!X210=0),IF(Q210&gt;0,-Q210^(1/3),(-Q210)^(1/3)),'OddsRatio_working_3-way'!AN210-'OddsRatio_working_3-way'!R210/3)</f>
        <v>-0.32481750438640999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2.4300000000000002</v>
      </c>
      <c r="B211" s="4">
        <f>IF('True_Odds_Calculator_3-way'!B212="","",'True_Odds_Calculator_3-way'!B212)</f>
        <v>3.19</v>
      </c>
      <c r="C211" s="4">
        <f>IF('True_Odds_Calculator_3-way'!C212="","",'True_Odds_Calculator_3-way'!C212)</f>
        <v>3.12</v>
      </c>
      <c r="D211" s="9">
        <f t="shared" si="52"/>
        <v>0.39513025354853415</v>
      </c>
      <c r="E211" s="9">
        <f t="shared" si="53"/>
        <v>0.29900828776124488</v>
      </c>
      <c r="F211" s="9">
        <f t="shared" si="54"/>
        <v>0.30586145869022074</v>
      </c>
      <c r="G211" s="9">
        <f t="shared" si="55"/>
        <v>1.0704972167548568</v>
      </c>
      <c r="H211" s="9">
        <f t="shared" si="56"/>
        <v>2.5308110199594456</v>
      </c>
      <c r="I211" s="9">
        <f t="shared" si="57"/>
        <v>3.3443889046931368</v>
      </c>
      <c r="J211" s="9">
        <f t="shared" si="58"/>
        <v>3.2694540995202965</v>
      </c>
      <c r="K211" s="11">
        <f t="shared" si="59"/>
        <v>0.41152263374485593</v>
      </c>
      <c r="L211" s="11">
        <f t="shared" si="60"/>
        <v>0.31347962382445144</v>
      </c>
      <c r="M211" s="11">
        <f t="shared" si="61"/>
        <v>0.32051282051282048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-0.27451397757911167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0.23733420923714671</v>
      </c>
      <c r="Q211" s="11">
        <f>2*'OddsRatio_working_3-way'!K211*'OddsRatio_working_3-way'!L211*'OddsRatio_working_3-way'!M211</f>
        <v>8.2694846424092902E-2</v>
      </c>
      <c r="R211" s="11">
        <f t="shared" si="62"/>
        <v>0</v>
      </c>
      <c r="S211" s="11">
        <f t="shared" si="63"/>
        <v>-0.86456147453821297</v>
      </c>
      <c r="T211" s="11">
        <f t="shared" si="64"/>
        <v>-0.30124093189484763</v>
      </c>
      <c r="U211" s="11">
        <f>'OddsRatio_working_3-way'!S211-'OddsRatio_working_3-way'!R211^2/3</f>
        <v>-0.86456147453821297</v>
      </c>
      <c r="V211" s="11">
        <f>'OddsRatio_working_3-way'!S211*'OddsRatio_working_3-way'!R211/3-2*'OddsRatio_working_3-way'!R211^3/27-'OddsRatio_working_3-way'!T211</f>
        <v>0.30124093189484763</v>
      </c>
      <c r="W211" s="11">
        <f>'OddsRatio_working_3-way'!V211^2+4*'OddsRatio_working_3-way'!U211^3/27</f>
        <v>-4.9917938111414817E-3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0.15470770250703236</v>
      </c>
      <c r="Y211" s="11">
        <f>IF('OddsRatio_working_3-way'!W211&gt;=0,IF('OddsRatio_working_3-way'!V211+SQRT('OddsRatio_working_3-way'!W211)&gt;0,0,PI()),ACOS('OddsRatio_working_3-way'!V211/(2*'OddsRatio_working_3-way'!X211)))</f>
        <v>0.23037466700363618</v>
      </c>
      <c r="Z211" s="11">
        <f>'OddsRatio_working_3-way'!X211^(1/3)*COS('OddsRatio_working_3-way'!Y211/3)</f>
        <v>0.53524860837742827</v>
      </c>
      <c r="AA211" s="11">
        <f>'OddsRatio_working_3-way'!X211^(1/3)*COS(('OddsRatio_working_3-way'!Y211+2*PI())/3)</f>
        <v>-0.30329031121323291</v>
      </c>
      <c r="AB211" s="11">
        <f>'OddsRatio_working_3-way'!X211^(1/3)*COS(('OddsRatio_working_3-way'!Y211+4*PI())/3)</f>
        <v>-0.23195829716419553</v>
      </c>
      <c r="AC211" s="11">
        <f>'OddsRatio_working_3-way'!X211^(1/3)*SIN('OddsRatio_working_3-way'!Y211/3)</f>
        <v>4.118355751304998E-2</v>
      </c>
      <c r="AD211" s="11">
        <f>'OddsRatio_working_3-way'!X211^(1/3)*SIN(('OddsRatio_working_3-way'!Y211+2*PI())/3)</f>
        <v>0.44294711343859622</v>
      </c>
      <c r="AE211" s="11">
        <f>'OddsRatio_working_3-way'!X211^(1/3)*SIN(('OddsRatio_working_3-way'!Y211+4*PI())/3)</f>
        <v>-0.48413067095164614</v>
      </c>
      <c r="AF211" s="11">
        <f>-'OddsRatio_working_3-way'!U211/(3*'OddsRatio_working_3-way'!X211^(1/3))*COS(('OddsRatio_working_3-way'!Y211)/3)</f>
        <v>0.53524860837742838</v>
      </c>
      <c r="AG211" s="11">
        <f>-'OddsRatio_working_3-way'!U211/(3*'OddsRatio_working_3-way'!X211^(1/3))*COS(('OddsRatio_working_3-way'!Y211+2*PI())/3)</f>
        <v>-0.30329031121323297</v>
      </c>
      <c r="AH211" s="11">
        <f>-'OddsRatio_working_3-way'!U211/(3*'OddsRatio_working_3-way'!X211^(1/3))*COS(('OddsRatio_working_3-way'!Y211+4*PI())/3)</f>
        <v>-0.23195829716419558</v>
      </c>
      <c r="AI211" s="11">
        <f>'OddsRatio_working_3-way'!U211/(3*'OddsRatio_working_3-way'!X211^(1/3))*SIN(('OddsRatio_working_3-way'!Y211)/3)</f>
        <v>-4.1183557513049987E-2</v>
      </c>
      <c r="AJ211" s="11">
        <f>'OddsRatio_working_3-way'!U211/(3*'OddsRatio_working_3-way'!X211^(1/3))*SIN(('OddsRatio_working_3-way'!Y211+2*PI())/3)</f>
        <v>-0.44294711343859633</v>
      </c>
      <c r="AK211" s="11">
        <f>'OddsRatio_working_3-way'!U211/(3*'OddsRatio_working_3-way'!X211^(1/3))*SIN(('OddsRatio_working_3-way'!Y211+4*PI())/3)</f>
        <v>0.48413067095164625</v>
      </c>
      <c r="AL211" s="11">
        <f>'OddsRatio_working_3-way'!Z211+'OddsRatio_working_3-way'!AF211</f>
        <v>1.0704972167548568</v>
      </c>
      <c r="AM211" s="11">
        <f>'OddsRatio_working_3-way'!AA211+'OddsRatio_working_3-way'!AG211</f>
        <v>-0.60658062242646582</v>
      </c>
      <c r="AN211" s="11">
        <f>'OddsRatio_working_3-way'!AB211+'OddsRatio_working_3-way'!AH211</f>
        <v>-0.46391659432839111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1.0704972167548568</v>
      </c>
      <c r="AS211" s="11">
        <f>IF(('OddsRatio_working_3-way'!X211=0),IF(Q211&gt;0,-Q211^(1/3),(-Q211)^(1/3)),'OddsRatio_working_3-way'!AM211-'OddsRatio_working_3-way'!R211/3)</f>
        <v>-0.60658062242646582</v>
      </c>
      <c r="AT211" s="11">
        <f>IF(('OddsRatio_working_3-way'!X211=0),IF(Q211&gt;0,-Q211^(1/3),(-Q211)^(1/3)),'OddsRatio_working_3-way'!AN211-'OddsRatio_working_3-way'!R211/3)</f>
        <v>-0.46391659432839111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3.61</v>
      </c>
      <c r="C212" s="4">
        <f>IF('True_Odds_Calculator_3-way'!C213="","",'True_Odds_Calculator_3-way'!C213)</f>
        <v>4.08</v>
      </c>
      <c r="D212" s="9">
        <f t="shared" si="52"/>
        <v>0.50215532233500881</v>
      </c>
      <c r="E212" s="9">
        <f t="shared" si="53"/>
        <v>0.26438518251805354</v>
      </c>
      <c r="F212" s="9">
        <f t="shared" si="54"/>
        <v>0.23345949514693756</v>
      </c>
      <c r="G212" s="9">
        <f t="shared" si="55"/>
        <v>1.0660384026501653</v>
      </c>
      <c r="H212" s="9">
        <f t="shared" si="56"/>
        <v>1.9914157144646536</v>
      </c>
      <c r="I212" s="9">
        <f t="shared" si="57"/>
        <v>3.7823602309169311</v>
      </c>
      <c r="J212" s="9">
        <f t="shared" si="58"/>
        <v>4.2833982801625092</v>
      </c>
      <c r="K212" s="11">
        <f t="shared" si="59"/>
        <v>0.5181347150259068</v>
      </c>
      <c r="L212" s="11">
        <f t="shared" si="60"/>
        <v>0.2770083102493075</v>
      </c>
      <c r="M212" s="11">
        <f t="shared" si="61"/>
        <v>0.24509803921568626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-0.26299621509218263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0.23288060218561615</v>
      </c>
      <c r="Q212" s="11">
        <f>2*'OddsRatio_working_3-way'!K212*'OddsRatio_working_3-way'!L212*'OddsRatio_working_3-way'!M212</f>
        <v>7.0356677397467121E-2</v>
      </c>
      <c r="R212" s="11">
        <f t="shared" si="62"/>
        <v>0</v>
      </c>
      <c r="S212" s="11">
        <f t="shared" si="63"/>
        <v>-0.88549031819332202</v>
      </c>
      <c r="T212" s="11">
        <f t="shared" si="64"/>
        <v>-0.26751973359314868</v>
      </c>
      <c r="U212" s="11">
        <f>'OddsRatio_working_3-way'!S212-'OddsRatio_working_3-way'!R212^2/3</f>
        <v>-0.88549031819332202</v>
      </c>
      <c r="V212" s="11">
        <f>'OddsRatio_working_3-way'!S212*'OddsRatio_working_3-way'!R212/3-2*'OddsRatio_working_3-way'!R212^3/27-'OddsRatio_working_3-way'!T212</f>
        <v>0.26751973359314868</v>
      </c>
      <c r="W212" s="11">
        <f>'OddsRatio_working_3-way'!V212^2+4*'OddsRatio_working_3-way'!U212^3/27</f>
        <v>-3.1293466480835683E-2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0.16035918615921643</v>
      </c>
      <c r="Y212" s="11">
        <f>IF('OddsRatio_working_3-way'!W212&gt;=0,IF('OddsRatio_working_3-way'!V212+SQRT('OddsRatio_working_3-way'!W212)&gt;0,0,PI()),ACOS('OddsRatio_working_3-way'!V212/(2*'OddsRatio_working_3-way'!X212)))</f>
        <v>0.5842488678620702</v>
      </c>
      <c r="Z212" s="11">
        <f>'OddsRatio_working_3-way'!X212^(1/3)*COS('OddsRatio_working_3-way'!Y212/3)</f>
        <v>0.53301920132508263</v>
      </c>
      <c r="AA212" s="11">
        <f>'OddsRatio_working_3-way'!X212^(1/3)*COS(('OddsRatio_working_3-way'!Y212+2*PI())/3)</f>
        <v>-0.35756166166287623</v>
      </c>
      <c r="AB212" s="11">
        <f>'OddsRatio_working_3-way'!X212^(1/3)*COS(('OddsRatio_working_3-way'!Y212+4*PI())/3)</f>
        <v>-0.17545753966220609</v>
      </c>
      <c r="AC212" s="11">
        <f>'OddsRatio_working_3-way'!X212^(1/3)*SIN('OddsRatio_working_3-way'!Y212/3)</f>
        <v>0.10513786385762736</v>
      </c>
      <c r="AD212" s="11">
        <f>'OddsRatio_working_3-way'!X212^(1/3)*SIN(('OddsRatio_working_3-way'!Y212+2*PI())/3)</f>
        <v>0.40903923712360019</v>
      </c>
      <c r="AE212" s="11">
        <f>'OddsRatio_working_3-way'!X212^(1/3)*SIN(('OddsRatio_working_3-way'!Y212+4*PI())/3)</f>
        <v>-0.51417710098122738</v>
      </c>
      <c r="AF212" s="11">
        <f>-'OddsRatio_working_3-way'!U212/(3*'OddsRatio_working_3-way'!X212^(1/3))*COS(('OddsRatio_working_3-way'!Y212)/3)</f>
        <v>0.53301920132508263</v>
      </c>
      <c r="AG212" s="11">
        <f>-'OddsRatio_working_3-way'!U212/(3*'OddsRatio_working_3-way'!X212^(1/3))*COS(('OddsRatio_working_3-way'!Y212+2*PI())/3)</f>
        <v>-0.35756166166287623</v>
      </c>
      <c r="AH212" s="11">
        <f>-'OddsRatio_working_3-way'!U212/(3*'OddsRatio_working_3-way'!X212^(1/3))*COS(('OddsRatio_working_3-way'!Y212+4*PI())/3)</f>
        <v>-0.17545753966220609</v>
      </c>
      <c r="AI212" s="11">
        <f>'OddsRatio_working_3-way'!U212/(3*'OddsRatio_working_3-way'!X212^(1/3))*SIN(('OddsRatio_working_3-way'!Y212)/3)</f>
        <v>-0.10513786385762736</v>
      </c>
      <c r="AJ212" s="11">
        <f>'OddsRatio_working_3-way'!U212/(3*'OddsRatio_working_3-way'!X212^(1/3))*SIN(('OddsRatio_working_3-way'!Y212+2*PI())/3)</f>
        <v>-0.40903923712360019</v>
      </c>
      <c r="AK212" s="11">
        <f>'OddsRatio_working_3-way'!U212/(3*'OddsRatio_working_3-way'!X212^(1/3))*SIN(('OddsRatio_working_3-way'!Y212+4*PI())/3)</f>
        <v>0.51417710098122738</v>
      </c>
      <c r="AL212" s="11">
        <f>'OddsRatio_working_3-way'!Z212+'OddsRatio_working_3-way'!AF212</f>
        <v>1.0660384026501653</v>
      </c>
      <c r="AM212" s="11">
        <f>'OddsRatio_working_3-way'!AA212+'OddsRatio_working_3-way'!AG212</f>
        <v>-0.71512332332575246</v>
      </c>
      <c r="AN212" s="11">
        <f>'OddsRatio_working_3-way'!AB212+'OddsRatio_working_3-way'!AH212</f>
        <v>-0.35091507932441218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1.0660384026501653</v>
      </c>
      <c r="AS212" s="11">
        <f>IF(('OddsRatio_working_3-way'!X212=0),IF(Q212&gt;0,-Q212^(1/3),(-Q212)^(1/3)),'OddsRatio_working_3-way'!AM212-'OddsRatio_working_3-way'!R212/3)</f>
        <v>-0.71512332332575246</v>
      </c>
      <c r="AT212" s="11">
        <f>IF(('OddsRatio_working_3-way'!X212=0),IF(Q212&gt;0,-Q212^(1/3),(-Q212)^(1/3)),'OddsRatio_working_3-way'!AN212-'OddsRatio_working_3-way'!R212/3)</f>
        <v>-0.35091507932441218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2.0299999999999998</v>
      </c>
      <c r="B213" s="4">
        <f>IF('True_Odds_Calculator_3-way'!B214="","",'True_Odds_Calculator_3-way'!B214)</f>
        <v>3.52</v>
      </c>
      <c r="C213" s="4">
        <f>IF('True_Odds_Calculator_3-way'!C214="","",'True_Odds_Calculator_3-way'!C214)</f>
        <v>3.78</v>
      </c>
      <c r="D213" s="9">
        <f t="shared" si="52"/>
        <v>0.47656038982071436</v>
      </c>
      <c r="E213" s="9">
        <f t="shared" si="53"/>
        <v>0.27120305886550539</v>
      </c>
      <c r="F213" s="9">
        <f t="shared" si="54"/>
        <v>0.25223655131378031</v>
      </c>
      <c r="G213" s="9">
        <f t="shared" si="55"/>
        <v>1.0663785894621984</v>
      </c>
      <c r="H213" s="9">
        <f t="shared" si="56"/>
        <v>2.0983699471460637</v>
      </c>
      <c r="I213" s="9">
        <f t="shared" si="57"/>
        <v>3.6872740454447399</v>
      </c>
      <c r="J213" s="9">
        <f t="shared" si="58"/>
        <v>3.9645324787049114</v>
      </c>
      <c r="K213" s="11">
        <f t="shared" si="59"/>
        <v>0.49261083743842371</v>
      </c>
      <c r="L213" s="11">
        <f t="shared" si="60"/>
        <v>0.28409090909090912</v>
      </c>
      <c r="M213" s="11">
        <f t="shared" si="61"/>
        <v>0.26455026455026459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-0.26714808180325411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0.234354452334748</v>
      </c>
      <c r="Q213" s="11">
        <f>2*'OddsRatio_working_3-way'!K213*'OddsRatio_working_3-way'!L213*'OddsRatio_working_3-way'!M213</f>
        <v>7.4045640548103628E-2</v>
      </c>
      <c r="R213" s="11">
        <f t="shared" si="62"/>
        <v>0</v>
      </c>
      <c r="S213" s="11">
        <f t="shared" si="63"/>
        <v>-0.87724549902380522</v>
      </c>
      <c r="T213" s="11">
        <f t="shared" si="64"/>
        <v>-0.27717077378319277</v>
      </c>
      <c r="U213" s="11">
        <f>'OddsRatio_working_3-way'!S213-'OddsRatio_working_3-way'!R213^2/3</f>
        <v>-0.87724549902380522</v>
      </c>
      <c r="V213" s="11">
        <f>'OddsRatio_working_3-way'!S213*'OddsRatio_working_3-way'!R213/3-2*'OddsRatio_working_3-way'!R213^3/27-'OddsRatio_working_3-way'!T213</f>
        <v>0.27717077378319277</v>
      </c>
      <c r="W213" s="11">
        <f>'OddsRatio_working_3-way'!V213^2+4*'OddsRatio_working_3-way'!U213^3/27</f>
        <v>-2.3190103321997099E-2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0.15812474597732237</v>
      </c>
      <c r="Y213" s="11">
        <f>IF('OddsRatio_working_3-way'!W213&gt;=0,IF('OddsRatio_working_3-way'!V213+SQRT('OddsRatio_working_3-way'!W213)&gt;0,0,PI()),ACOS('OddsRatio_working_3-way'!V213/(2*'OddsRatio_working_3-way'!X213)))</f>
        <v>0.50239726307872856</v>
      </c>
      <c r="Z213" s="11">
        <f>'OddsRatio_working_3-way'!X213^(1/3)*COS('OddsRatio_working_3-way'!Y213/3)</f>
        <v>0.53318929473109933</v>
      </c>
      <c r="AA213" s="11">
        <f>'OddsRatio_working_3-way'!X213^(1/3)*COS(('OddsRatio_working_3-way'!Y213+2*PI())/3)</f>
        <v>-0.34465396291511097</v>
      </c>
      <c r="AB213" s="11">
        <f>'OddsRatio_working_3-way'!X213^(1/3)*COS(('OddsRatio_working_3-way'!Y213+4*PI())/3)</f>
        <v>-0.18853533181598847</v>
      </c>
      <c r="AC213" s="11">
        <f>'OddsRatio_working_3-way'!X213^(1/3)*SIN('OddsRatio_working_3-way'!Y213/3)</f>
        <v>9.0135133690594255E-2</v>
      </c>
      <c r="AD213" s="11">
        <f>'OddsRatio_working_3-way'!X213^(1/3)*SIN(('OddsRatio_working_3-way'!Y213+2*PI())/3)</f>
        <v>0.4166879074177432</v>
      </c>
      <c r="AE213" s="11">
        <f>'OddsRatio_working_3-way'!X213^(1/3)*SIN(('OddsRatio_working_3-way'!Y213+4*PI())/3)</f>
        <v>-0.50682304110833742</v>
      </c>
      <c r="AF213" s="11">
        <f>-'OddsRatio_working_3-way'!U213/(3*'OddsRatio_working_3-way'!X213^(1/3))*COS(('OddsRatio_working_3-way'!Y213)/3)</f>
        <v>0.53318929473109922</v>
      </c>
      <c r="AG213" s="11">
        <f>-'OddsRatio_working_3-way'!U213/(3*'OddsRatio_working_3-way'!X213^(1/3))*COS(('OddsRatio_working_3-way'!Y213+2*PI())/3)</f>
        <v>-0.34465396291511091</v>
      </c>
      <c r="AH213" s="11">
        <f>-'OddsRatio_working_3-way'!U213/(3*'OddsRatio_working_3-way'!X213^(1/3))*COS(('OddsRatio_working_3-way'!Y213+4*PI())/3)</f>
        <v>-0.18853533181598844</v>
      </c>
      <c r="AI213" s="11">
        <f>'OddsRatio_working_3-way'!U213/(3*'OddsRatio_working_3-way'!X213^(1/3))*SIN(('OddsRatio_working_3-way'!Y213)/3)</f>
        <v>-9.0135133690594227E-2</v>
      </c>
      <c r="AJ213" s="11">
        <f>'OddsRatio_working_3-way'!U213/(3*'OddsRatio_working_3-way'!X213^(1/3))*SIN(('OddsRatio_working_3-way'!Y213+2*PI())/3)</f>
        <v>-0.41668790741774314</v>
      </c>
      <c r="AK213" s="11">
        <f>'OddsRatio_working_3-way'!U213/(3*'OddsRatio_working_3-way'!X213^(1/3))*SIN(('OddsRatio_working_3-way'!Y213+4*PI())/3)</f>
        <v>0.50682304110833731</v>
      </c>
      <c r="AL213" s="11">
        <f>'OddsRatio_working_3-way'!Z213+'OddsRatio_working_3-way'!AF213</f>
        <v>1.0663785894621984</v>
      </c>
      <c r="AM213" s="11">
        <f>'OddsRatio_working_3-way'!AA213+'OddsRatio_working_3-way'!AG213</f>
        <v>-0.68930792583022193</v>
      </c>
      <c r="AN213" s="11">
        <f>'OddsRatio_working_3-way'!AB213+'OddsRatio_working_3-way'!AH213</f>
        <v>-0.37707066363197694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1.0663785894621984</v>
      </c>
      <c r="AS213" s="11">
        <f>IF(('OddsRatio_working_3-way'!X213=0),IF(Q213&gt;0,-Q213^(1/3),(-Q213)^(1/3)),'OddsRatio_working_3-way'!AM213-'OddsRatio_working_3-way'!R213/3)</f>
        <v>-0.68930792583022193</v>
      </c>
      <c r="AT213" s="11">
        <f>IF(('OddsRatio_working_3-way'!X213=0),IF(Q213&gt;0,-Q213^(1/3),(-Q213)^(1/3)),'OddsRatio_working_3-way'!AN213-'OddsRatio_working_3-way'!R213/3)</f>
        <v>-0.37707066363197694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2.58</v>
      </c>
      <c r="B214" s="4">
        <f>IF('True_Odds_Calculator_3-way'!B215="","",'True_Odds_Calculator_3-way'!B215)</f>
        <v>3.25</v>
      </c>
      <c r="C214" s="4">
        <f>IF('True_Odds_Calculator_3-way'!C215="","",'True_Odds_Calculator_3-way'!C215)</f>
        <v>2.92</v>
      </c>
      <c r="D214" s="9">
        <f t="shared" si="52"/>
        <v>0.37430154160003104</v>
      </c>
      <c r="E214" s="9">
        <f t="shared" si="53"/>
        <v>0.29581388595543329</v>
      </c>
      <c r="F214" s="9">
        <f t="shared" si="54"/>
        <v>0.32988457244453556</v>
      </c>
      <c r="G214" s="9">
        <f t="shared" si="55"/>
        <v>1.05800174062546</v>
      </c>
      <c r="H214" s="9">
        <f t="shared" si="56"/>
        <v>2.6716427501882269</v>
      </c>
      <c r="I214" s="9">
        <f t="shared" si="57"/>
        <v>3.3805039164072843</v>
      </c>
      <c r="J214" s="9">
        <f t="shared" si="58"/>
        <v>3.0313633420008839</v>
      </c>
      <c r="K214" s="11">
        <f t="shared" si="59"/>
        <v>0.38759689922480617</v>
      </c>
      <c r="L214" s="11">
        <f t="shared" si="60"/>
        <v>0.30769230769230771</v>
      </c>
      <c r="M214" s="11">
        <f t="shared" si="61"/>
        <v>0.34246575342465752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-0.27877570024750653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0.23484532882430303</v>
      </c>
      <c r="Q214" s="11">
        <f>2*'OddsRatio_working_3-way'!K214*'OddsRatio_working_3-way'!L214*'OddsRatio_working_3-way'!M214</f>
        <v>8.1685331764974958E-2</v>
      </c>
      <c r="R214" s="11">
        <f t="shared" si="62"/>
        <v>0</v>
      </c>
      <c r="S214" s="11">
        <f t="shared" si="63"/>
        <v>-0.8424167838724802</v>
      </c>
      <c r="T214" s="11">
        <f t="shared" si="64"/>
        <v>-0.29301453352086265</v>
      </c>
      <c r="U214" s="11">
        <f>'OddsRatio_working_3-way'!S214-'OddsRatio_working_3-way'!R214^2/3</f>
        <v>-0.8424167838724802</v>
      </c>
      <c r="V214" s="11">
        <f>'OddsRatio_working_3-way'!S214*'OddsRatio_working_3-way'!R214/3-2*'OddsRatio_working_3-way'!R214^3/27-'OddsRatio_working_3-way'!T214</f>
        <v>0.29301453352086265</v>
      </c>
      <c r="W214" s="11">
        <f>'OddsRatio_working_3-way'!V214^2+4*'OddsRatio_working_3-way'!U214^3/27</f>
        <v>-2.710569241095806E-3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0.14880195403248619</v>
      </c>
      <c r="Y214" s="11">
        <f>IF('OddsRatio_working_3-way'!W214&gt;=0,IF('OddsRatio_working_3-way'!V214+SQRT('OddsRatio_working_3-way'!W214)&gt;0,0,PI()),ACOS('OddsRatio_working_3-way'!V214/(2*'OddsRatio_working_3-way'!X214)))</f>
        <v>0.17584585119338869</v>
      </c>
      <c r="Z214" s="11">
        <f>'OddsRatio_working_3-way'!X214^(1/3)*COS('OddsRatio_working_3-way'!Y214/3)</f>
        <v>0.52900087031273002</v>
      </c>
      <c r="AA214" s="11">
        <f>'OddsRatio_working_3-way'!X214^(1/3)*COS(('OddsRatio_working_3-way'!Y214+2*PI())/3)</f>
        <v>-0.29138454522905882</v>
      </c>
      <c r="AB214" s="11">
        <f>'OddsRatio_working_3-way'!X214^(1/3)*COS(('OddsRatio_working_3-way'!Y214+4*PI())/3)</f>
        <v>-0.23761632508367131</v>
      </c>
      <c r="AC214" s="11">
        <f>'OddsRatio_working_3-way'!X214^(1/3)*SIN('OddsRatio_working_3-way'!Y214/3)</f>
        <v>3.1043096374786614E-2</v>
      </c>
      <c r="AD214" s="11">
        <f>'OddsRatio_working_3-way'!X214^(1/3)*SIN(('OddsRatio_working_3-way'!Y214+2*PI())/3)</f>
        <v>0.44260664412750816</v>
      </c>
      <c r="AE214" s="11">
        <f>'OddsRatio_working_3-way'!X214^(1/3)*SIN(('OddsRatio_working_3-way'!Y214+4*PI())/3)</f>
        <v>-0.47364974050229475</v>
      </c>
      <c r="AF214" s="11">
        <f>-'OddsRatio_working_3-way'!U214/(3*'OddsRatio_working_3-way'!X214^(1/3))*COS(('OddsRatio_working_3-way'!Y214)/3)</f>
        <v>0.52900087031272991</v>
      </c>
      <c r="AG214" s="11">
        <f>-'OddsRatio_working_3-way'!U214/(3*'OddsRatio_working_3-way'!X214^(1/3))*COS(('OddsRatio_working_3-way'!Y214+2*PI())/3)</f>
        <v>-0.29138454522905877</v>
      </c>
      <c r="AH214" s="11">
        <f>-'OddsRatio_working_3-way'!U214/(3*'OddsRatio_working_3-way'!X214^(1/3))*COS(('OddsRatio_working_3-way'!Y214+4*PI())/3)</f>
        <v>-0.23761632508367125</v>
      </c>
      <c r="AI214" s="11">
        <f>'OddsRatio_working_3-way'!U214/(3*'OddsRatio_working_3-way'!X214^(1/3))*SIN(('OddsRatio_working_3-way'!Y214)/3)</f>
        <v>-3.1043096374786607E-2</v>
      </c>
      <c r="AJ214" s="11">
        <f>'OddsRatio_working_3-way'!U214/(3*'OddsRatio_working_3-way'!X214^(1/3))*SIN(('OddsRatio_working_3-way'!Y214+2*PI())/3)</f>
        <v>-0.44260664412750811</v>
      </c>
      <c r="AK214" s="11">
        <f>'OddsRatio_working_3-way'!U214/(3*'OddsRatio_working_3-way'!X214^(1/3))*SIN(('OddsRatio_working_3-way'!Y214+4*PI())/3)</f>
        <v>0.47364974050229464</v>
      </c>
      <c r="AL214" s="11">
        <f>'OddsRatio_working_3-way'!Z214+'OddsRatio_working_3-way'!AF214</f>
        <v>1.05800174062546</v>
      </c>
      <c r="AM214" s="11">
        <f>'OddsRatio_working_3-way'!AA214+'OddsRatio_working_3-way'!AG214</f>
        <v>-0.58276909045811753</v>
      </c>
      <c r="AN214" s="11">
        <f>'OddsRatio_working_3-way'!AB214+'OddsRatio_working_3-way'!AH214</f>
        <v>-0.47523265016734256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1.05800174062546</v>
      </c>
      <c r="AS214" s="11">
        <f>IF(('OddsRatio_working_3-way'!X214=0),IF(Q214&gt;0,-Q214^(1/3),(-Q214)^(1/3)),'OddsRatio_working_3-way'!AM214-'OddsRatio_working_3-way'!R214/3)</f>
        <v>-0.58276909045811753</v>
      </c>
      <c r="AT214" s="11">
        <f>IF(('OddsRatio_working_3-way'!X214=0),IF(Q214&gt;0,-Q214^(1/3),(-Q214)^(1/3)),'OddsRatio_working_3-way'!AN214-'OddsRatio_working_3-way'!R214/3)</f>
        <v>-0.47523265016734256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2.09</v>
      </c>
      <c r="B215" s="4">
        <f>IF('True_Odds_Calculator_3-way'!B216="","",'True_Odds_Calculator_3-way'!B216)</f>
        <v>3.42</v>
      </c>
      <c r="C215" s="4">
        <f>IF('True_Odds_Calculator_3-way'!C216="","",'True_Odds_Calculator_3-way'!C216)</f>
        <v>3.73</v>
      </c>
      <c r="D215" s="9">
        <f t="shared" si="52"/>
        <v>0.46346281499444414</v>
      </c>
      <c r="E215" s="9">
        <f t="shared" si="53"/>
        <v>0.28009315877375351</v>
      </c>
      <c r="F215" s="9">
        <f t="shared" si="54"/>
        <v>0.25644402623180229</v>
      </c>
      <c r="G215" s="9">
        <f t="shared" si="55"/>
        <v>1.0620829408984678</v>
      </c>
      <c r="H215" s="9">
        <f t="shared" si="56"/>
        <v>2.1576704055793292</v>
      </c>
      <c r="I215" s="9">
        <f t="shared" si="57"/>
        <v>3.570240716974292</v>
      </c>
      <c r="J215" s="9">
        <f t="shared" si="58"/>
        <v>3.8994864286528168</v>
      </c>
      <c r="K215" s="11">
        <f t="shared" si="59"/>
        <v>0.47846889952153115</v>
      </c>
      <c r="L215" s="11">
        <f t="shared" si="60"/>
        <v>0.29239766081871343</v>
      </c>
      <c r="M215" s="11">
        <f t="shared" si="61"/>
        <v>0.26809651474530832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-0.2700991932349569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0.23404715465048326</v>
      </c>
      <c r="Q215" s="11">
        <f>2*'OddsRatio_working_3-way'!K215*'OddsRatio_working_3-way'!L215*'OddsRatio_working_3-way'!M215</f>
        <v>7.5015113670026681E-2</v>
      </c>
      <c r="R215" s="11">
        <f t="shared" si="62"/>
        <v>0</v>
      </c>
      <c r="S215" s="11">
        <f t="shared" si="63"/>
        <v>-0.86652296827442832</v>
      </c>
      <c r="T215" s="11">
        <f t="shared" si="64"/>
        <v>-0.27773172060077833</v>
      </c>
      <c r="U215" s="11">
        <f>'OddsRatio_working_3-way'!S215-'OddsRatio_working_3-way'!R215^2/3</f>
        <v>-0.86652296827442832</v>
      </c>
      <c r="V215" s="11">
        <f>'OddsRatio_working_3-way'!S215*'OddsRatio_working_3-way'!R215/3-2*'OddsRatio_working_3-way'!R215^3/27-'OddsRatio_working_3-way'!T215</f>
        <v>0.27773172060077833</v>
      </c>
      <c r="W215" s="11">
        <f>'OddsRatio_working_3-way'!V215^2+4*'OddsRatio_working_3-way'!U215^3/27</f>
        <v>-1.9256086375214365E-2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0.15523449600771985</v>
      </c>
      <c r="Y215" s="11">
        <f>IF('OddsRatio_working_3-way'!W215&gt;=0,IF('OddsRatio_working_3-way'!V215+SQRT('OddsRatio_working_3-way'!W215)&gt;0,0,PI()),ACOS('OddsRatio_working_3-way'!V215/(2*'OddsRatio_working_3-way'!X215)))</f>
        <v>0.46336079039845157</v>
      </c>
      <c r="Z215" s="11">
        <f>'OddsRatio_working_3-way'!X215^(1/3)*COS('OddsRatio_working_3-way'!Y215/3)</f>
        <v>0.53104147044923389</v>
      </c>
      <c r="AA215" s="11">
        <f>'OddsRatio_working_3-way'!X215^(1/3)*COS(('OddsRatio_working_3-way'!Y215+2*PI())/3)</f>
        <v>-0.33712352543522012</v>
      </c>
      <c r="AB215" s="11">
        <f>'OddsRatio_working_3-way'!X215^(1/3)*COS(('OddsRatio_working_3-way'!Y215+4*PI())/3)</f>
        <v>-0.19391794501401349</v>
      </c>
      <c r="AC215" s="11">
        <f>'OddsRatio_working_3-way'!X215^(1/3)*SIN('OddsRatio_working_3-way'!Y215/3)</f>
        <v>8.2679780405640196E-2</v>
      </c>
      <c r="AD215" s="11">
        <f>'OddsRatio_working_3-way'!X215^(1/3)*SIN(('OddsRatio_working_3-way'!Y215+2*PI())/3)</f>
        <v>0.41855551366925986</v>
      </c>
      <c r="AE215" s="11">
        <f>'OddsRatio_working_3-way'!X215^(1/3)*SIN(('OddsRatio_working_3-way'!Y215+4*PI())/3)</f>
        <v>-0.50123529407489997</v>
      </c>
      <c r="AF215" s="11">
        <f>-'OddsRatio_working_3-way'!U215/(3*'OddsRatio_working_3-way'!X215^(1/3))*COS(('OddsRatio_working_3-way'!Y215)/3)</f>
        <v>0.53104147044923389</v>
      </c>
      <c r="AG215" s="11">
        <f>-'OddsRatio_working_3-way'!U215/(3*'OddsRatio_working_3-way'!X215^(1/3))*COS(('OddsRatio_working_3-way'!Y215+2*PI())/3)</f>
        <v>-0.33712352543522012</v>
      </c>
      <c r="AH215" s="11">
        <f>-'OddsRatio_working_3-way'!U215/(3*'OddsRatio_working_3-way'!X215^(1/3))*COS(('OddsRatio_working_3-way'!Y215+4*PI())/3)</f>
        <v>-0.19391794501401349</v>
      </c>
      <c r="AI215" s="11">
        <f>'OddsRatio_working_3-way'!U215/(3*'OddsRatio_working_3-way'!X215^(1/3))*SIN(('OddsRatio_working_3-way'!Y215)/3)</f>
        <v>-8.2679780405640196E-2</v>
      </c>
      <c r="AJ215" s="11">
        <f>'OddsRatio_working_3-way'!U215/(3*'OddsRatio_working_3-way'!X215^(1/3))*SIN(('OddsRatio_working_3-way'!Y215+2*PI())/3)</f>
        <v>-0.41855551366925986</v>
      </c>
      <c r="AK215" s="11">
        <f>'OddsRatio_working_3-way'!U215/(3*'OddsRatio_working_3-way'!X215^(1/3))*SIN(('OddsRatio_working_3-way'!Y215+4*PI())/3)</f>
        <v>0.50123529407489997</v>
      </c>
      <c r="AL215" s="11">
        <f>'OddsRatio_working_3-way'!Z215+'OddsRatio_working_3-way'!AF215</f>
        <v>1.0620829408984678</v>
      </c>
      <c r="AM215" s="11">
        <f>'OddsRatio_working_3-way'!AA215+'OddsRatio_working_3-way'!AG215</f>
        <v>-0.67424705087044023</v>
      </c>
      <c r="AN215" s="11">
        <f>'OddsRatio_working_3-way'!AB215+'OddsRatio_working_3-way'!AH215</f>
        <v>-0.38783589002802699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1.0620829408984678</v>
      </c>
      <c r="AS215" s="11">
        <f>IF(('OddsRatio_working_3-way'!X215=0),IF(Q215&gt;0,-Q215^(1/3),(-Q215)^(1/3)),'OddsRatio_working_3-way'!AM215-'OddsRatio_working_3-way'!R215/3)</f>
        <v>-0.67424705087044023</v>
      </c>
      <c r="AT215" s="11">
        <f>IF(('OddsRatio_working_3-way'!X215=0),IF(Q215&gt;0,-Q215^(1/3),(-Q215)^(1/3)),'OddsRatio_working_3-way'!AN215-'OddsRatio_working_3-way'!R215/3)</f>
        <v>-0.38783589002802699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2.39</v>
      </c>
      <c r="B216" s="4">
        <f>IF('True_Odds_Calculator_3-way'!B217="","",'True_Odds_Calculator_3-way'!B217)</f>
        <v>3.36</v>
      </c>
      <c r="C216" s="4">
        <f>IF('True_Odds_Calculator_3-way'!C217="","",'True_Odds_Calculator_3-way'!C217)</f>
        <v>3.1</v>
      </c>
      <c r="D216" s="9">
        <f t="shared" si="52"/>
        <v>0.40435042947567168</v>
      </c>
      <c r="E216" s="9">
        <f t="shared" si="53"/>
        <v>0.28562495459228487</v>
      </c>
      <c r="F216" s="9">
        <f t="shared" si="54"/>
        <v>0.31002461593204361</v>
      </c>
      <c r="G216" s="9">
        <f t="shared" si="55"/>
        <v>1.0597858680068364</v>
      </c>
      <c r="H216" s="9">
        <f t="shared" si="56"/>
        <v>2.4731023565295023</v>
      </c>
      <c r="I216" s="9">
        <f t="shared" si="57"/>
        <v>3.5010946484961347</v>
      </c>
      <c r="J216" s="9">
        <f t="shared" si="58"/>
        <v>3.2255503228143558</v>
      </c>
      <c r="K216" s="11">
        <f t="shared" si="59"/>
        <v>0.41841004184100417</v>
      </c>
      <c r="L216" s="11">
        <f t="shared" si="60"/>
        <v>0.29761904761904762</v>
      </c>
      <c r="M216" s="11">
        <f t="shared" si="61"/>
        <v>0.32258064516129031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-0.27672425428532876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0.23499411912153173</v>
      </c>
      <c r="Q216" s="11">
        <f>2*'OddsRatio_working_3-way'!K216*'OddsRatio_working_3-way'!L216*'OddsRatio_working_3-way'!M216</f>
        <v>8.0339869785139045E-2</v>
      </c>
      <c r="R216" s="11">
        <f t="shared" si="62"/>
        <v>0</v>
      </c>
      <c r="S216" s="11">
        <f t="shared" si="63"/>
        <v>-0.8491995749647252</v>
      </c>
      <c r="T216" s="11">
        <f t="shared" si="64"/>
        <v>-0.29032464101358124</v>
      </c>
      <c r="U216" s="11">
        <f>'OddsRatio_working_3-way'!S216-'OddsRatio_working_3-way'!R216^2/3</f>
        <v>-0.8491995749647252</v>
      </c>
      <c r="V216" s="11">
        <f>'OddsRatio_working_3-way'!S216*'OddsRatio_working_3-way'!R216/3-2*'OddsRatio_working_3-way'!R216^3/27-'OddsRatio_working_3-way'!T216</f>
        <v>0.29032464101358124</v>
      </c>
      <c r="W216" s="11">
        <f>'OddsRatio_working_3-way'!V216^2+4*'OddsRatio_working_3-way'!U216^3/27</f>
        <v>-6.4363008881618278E-3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0.15060270421528513</v>
      </c>
      <c r="Y216" s="11">
        <f>IF('OddsRatio_working_3-way'!W216&gt;=0,IF('OddsRatio_working_3-way'!V216+SQRT('OddsRatio_working_3-way'!W216)&gt;0,0,PI()),ACOS('OddsRatio_working_3-way'!V216/(2*'OddsRatio_working_3-way'!X216)))</f>
        <v>0.26960596586973407</v>
      </c>
      <c r="Z216" s="11">
        <f>'OddsRatio_working_3-way'!X216^(1/3)*COS('OddsRatio_working_3-way'!Y216/3)</f>
        <v>0.5298929340034183</v>
      </c>
      <c r="AA216" s="11">
        <f>'OddsRatio_working_3-way'!X216^(1/3)*COS(('OddsRatio_working_3-way'!Y216+2*PI())/3)</f>
        <v>-0.30629864482970376</v>
      </c>
      <c r="AB216" s="11">
        <f>'OddsRatio_working_3-way'!X216^(1/3)*COS(('OddsRatio_working_3-way'!Y216+4*PI())/3)</f>
        <v>-0.22359428917371421</v>
      </c>
      <c r="AC216" s="11">
        <f>'OddsRatio_working_3-way'!X216^(1/3)*SIN('OddsRatio_working_3-way'!Y216/3)</f>
        <v>4.7749382001140074E-2</v>
      </c>
      <c r="AD216" s="11">
        <f>'OddsRatio_working_3-way'!X216^(1/3)*SIN(('OddsRatio_working_3-way'!Y216+2*PI())/3)</f>
        <v>0.43502605113226123</v>
      </c>
      <c r="AE216" s="11">
        <f>'OddsRatio_working_3-way'!X216^(1/3)*SIN(('OddsRatio_working_3-way'!Y216+4*PI())/3)</f>
        <v>-0.48277543313340127</v>
      </c>
      <c r="AF216" s="11">
        <f>-'OddsRatio_working_3-way'!U216/(3*'OddsRatio_working_3-way'!X216^(1/3))*COS(('OddsRatio_working_3-way'!Y216)/3)</f>
        <v>0.52989293400341819</v>
      </c>
      <c r="AG216" s="11">
        <f>-'OddsRatio_working_3-way'!U216/(3*'OddsRatio_working_3-way'!X216^(1/3))*COS(('OddsRatio_working_3-way'!Y216+2*PI())/3)</f>
        <v>-0.3062986448297037</v>
      </c>
      <c r="AH216" s="11">
        <f>-'OddsRatio_working_3-way'!U216/(3*'OddsRatio_working_3-way'!X216^(1/3))*COS(('OddsRatio_working_3-way'!Y216+4*PI())/3)</f>
        <v>-0.22359428917371418</v>
      </c>
      <c r="AI216" s="11">
        <f>'OddsRatio_working_3-way'!U216/(3*'OddsRatio_working_3-way'!X216^(1/3))*SIN(('OddsRatio_working_3-way'!Y216)/3)</f>
        <v>-4.7749382001140067E-2</v>
      </c>
      <c r="AJ216" s="11">
        <f>'OddsRatio_working_3-way'!U216/(3*'OddsRatio_working_3-way'!X216^(1/3))*SIN(('OddsRatio_working_3-way'!Y216+2*PI())/3)</f>
        <v>-0.43502605113226117</v>
      </c>
      <c r="AK216" s="11">
        <f>'OddsRatio_working_3-way'!U216/(3*'OddsRatio_working_3-way'!X216^(1/3))*SIN(('OddsRatio_working_3-way'!Y216+4*PI())/3)</f>
        <v>0.48277543313340121</v>
      </c>
      <c r="AL216" s="11">
        <f>'OddsRatio_working_3-way'!Z216+'OddsRatio_working_3-way'!AF216</f>
        <v>1.0597858680068364</v>
      </c>
      <c r="AM216" s="11">
        <f>'OddsRatio_working_3-way'!AA216+'OddsRatio_working_3-way'!AG216</f>
        <v>-0.61259728965940741</v>
      </c>
      <c r="AN216" s="11">
        <f>'OddsRatio_working_3-way'!AB216+'OddsRatio_working_3-way'!AH216</f>
        <v>-0.44718857834742842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1.0597858680068364</v>
      </c>
      <c r="AS216" s="11">
        <f>IF(('OddsRatio_working_3-way'!X216=0),IF(Q216&gt;0,-Q216^(1/3),(-Q216)^(1/3)),'OddsRatio_working_3-way'!AM216-'OddsRatio_working_3-way'!R216/3)</f>
        <v>-0.61259728965940741</v>
      </c>
      <c r="AT216" s="11">
        <f>IF(('OddsRatio_working_3-way'!X216=0),IF(Q216&gt;0,-Q216^(1/3),(-Q216)^(1/3)),'OddsRatio_working_3-way'!AN216-'OddsRatio_working_3-way'!R216/3)</f>
        <v>-0.44718857834742842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1.85</v>
      </c>
      <c r="B217" s="4">
        <f>IF('True_Odds_Calculator_3-way'!B218="","",'True_Odds_Calculator_3-way'!B218)</f>
        <v>3.72</v>
      </c>
      <c r="C217" s="4">
        <f>IF('True_Odds_Calculator_3-way'!C218="","",'True_Odds_Calculator_3-way'!C218)</f>
        <v>4.28</v>
      </c>
      <c r="D217" s="9">
        <f t="shared" si="52"/>
        <v>0.5232186054852912</v>
      </c>
      <c r="E217" s="9">
        <f t="shared" si="53"/>
        <v>0.25536323697416263</v>
      </c>
      <c r="F217" s="9">
        <f t="shared" si="54"/>
        <v>0.22141815754054617</v>
      </c>
      <c r="G217" s="9">
        <f t="shared" si="55"/>
        <v>1.072055316427641</v>
      </c>
      <c r="H217" s="9">
        <f t="shared" si="56"/>
        <v>1.9112470189634954</v>
      </c>
      <c r="I217" s="9">
        <f t="shared" si="57"/>
        <v>3.915990460683183</v>
      </c>
      <c r="J217" s="9">
        <f t="shared" si="58"/>
        <v>4.5163414378826614</v>
      </c>
      <c r="K217" s="11">
        <f t="shared" si="59"/>
        <v>0.54054054054054046</v>
      </c>
      <c r="L217" s="11">
        <f t="shared" si="60"/>
        <v>0.26881720430107525</v>
      </c>
      <c r="M217" s="11">
        <f t="shared" si="61"/>
        <v>0.23364485981308411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-0.25745612962978059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0.23255845535013459</v>
      </c>
      <c r="Q217" s="11">
        <f>2*'OddsRatio_working_3-way'!K217*'OddsRatio_working_3-way'!L217*'OddsRatio_working_3-way'!M217</f>
        <v>6.7900278934345859E-2</v>
      </c>
      <c r="R217" s="11">
        <f t="shared" si="62"/>
        <v>0</v>
      </c>
      <c r="S217" s="11">
        <f t="shared" si="63"/>
        <v>-0.90329352687990527</v>
      </c>
      <c r="T217" s="11">
        <f t="shared" si="64"/>
        <v>-0.26373533631530077</v>
      </c>
      <c r="U217" s="11">
        <f>'OddsRatio_working_3-way'!S217-'OddsRatio_working_3-way'!R217^2/3</f>
        <v>-0.90329352687990527</v>
      </c>
      <c r="V217" s="11">
        <f>'OddsRatio_working_3-way'!S217*'OddsRatio_working_3-way'!R217/3-2*'OddsRatio_working_3-way'!R217^3/27-'OddsRatio_working_3-way'!T217</f>
        <v>0.26373533631530077</v>
      </c>
      <c r="W217" s="11">
        <f>'OddsRatio_working_3-way'!V217^2+4*'OddsRatio_working_3-way'!U217^3/27</f>
        <v>-3.9633686275876059E-2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0.16521956141542446</v>
      </c>
      <c r="Y217" s="11">
        <f>IF('OddsRatio_working_3-way'!W217&gt;=0,IF('OddsRatio_working_3-way'!V217+SQRT('OddsRatio_working_3-way'!W217)&gt;0,0,PI()),ACOS('OddsRatio_working_3-way'!V217/(2*'OddsRatio_working_3-way'!X217)))</f>
        <v>0.6466014903362175</v>
      </c>
      <c r="Z217" s="11">
        <f>'OddsRatio_working_3-way'!X217^(1/3)*COS('OddsRatio_working_3-way'!Y217/3)</f>
        <v>0.53602765821382048</v>
      </c>
      <c r="AA217" s="11">
        <f>'OddsRatio_working_3-way'!X217^(1/3)*COS(('OddsRatio_working_3-way'!Y217+2*PI())/3)</f>
        <v>-0.36964622523300777</v>
      </c>
      <c r="AB217" s="11">
        <f>'OddsRatio_working_3-way'!X217^(1/3)*COS(('OddsRatio_working_3-way'!Y217+4*PI())/3)</f>
        <v>-0.16638143298081265</v>
      </c>
      <c r="AC217" s="11">
        <f>'OddsRatio_working_3-way'!X217^(1/3)*SIN('OddsRatio_working_3-way'!Y217/3)</f>
        <v>0.11735498252357821</v>
      </c>
      <c r="AD217" s="11">
        <f>'OddsRatio_working_3-way'!X217^(1/3)*SIN(('OddsRatio_working_3-way'!Y217+2*PI())/3)</f>
        <v>0.40553607788246193</v>
      </c>
      <c r="AE217" s="11">
        <f>'OddsRatio_working_3-way'!X217^(1/3)*SIN(('OddsRatio_working_3-way'!Y217+4*PI())/3)</f>
        <v>-0.52289106040604016</v>
      </c>
      <c r="AF217" s="11">
        <f>-'OddsRatio_working_3-way'!U217/(3*'OddsRatio_working_3-way'!X217^(1/3))*COS(('OddsRatio_working_3-way'!Y217)/3)</f>
        <v>0.53602765821382048</v>
      </c>
      <c r="AG217" s="11">
        <f>-'OddsRatio_working_3-way'!U217/(3*'OddsRatio_working_3-way'!X217^(1/3))*COS(('OddsRatio_working_3-way'!Y217+2*PI())/3)</f>
        <v>-0.36964622523300777</v>
      </c>
      <c r="AH217" s="11">
        <f>-'OddsRatio_working_3-way'!U217/(3*'OddsRatio_working_3-way'!X217^(1/3))*COS(('OddsRatio_working_3-way'!Y217+4*PI())/3)</f>
        <v>-0.16638143298081265</v>
      </c>
      <c r="AI217" s="11">
        <f>'OddsRatio_working_3-way'!U217/(3*'OddsRatio_working_3-way'!X217^(1/3))*SIN(('OddsRatio_working_3-way'!Y217)/3)</f>
        <v>-0.11735498252357821</v>
      </c>
      <c r="AJ217" s="11">
        <f>'OddsRatio_working_3-way'!U217/(3*'OddsRatio_working_3-way'!X217^(1/3))*SIN(('OddsRatio_working_3-way'!Y217+2*PI())/3)</f>
        <v>-0.40553607788246193</v>
      </c>
      <c r="AK217" s="11">
        <f>'OddsRatio_working_3-way'!U217/(3*'OddsRatio_working_3-way'!X217^(1/3))*SIN(('OddsRatio_working_3-way'!Y217+4*PI())/3)</f>
        <v>0.52289106040604016</v>
      </c>
      <c r="AL217" s="11">
        <f>'OddsRatio_working_3-way'!Z217+'OddsRatio_working_3-way'!AF217</f>
        <v>1.072055316427641</v>
      </c>
      <c r="AM217" s="11">
        <f>'OddsRatio_working_3-way'!AA217+'OddsRatio_working_3-way'!AG217</f>
        <v>-0.73929245046601555</v>
      </c>
      <c r="AN217" s="11">
        <f>'OddsRatio_working_3-way'!AB217+'OddsRatio_working_3-way'!AH217</f>
        <v>-0.3327628659616253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1.072055316427641</v>
      </c>
      <c r="AS217" s="11">
        <f>IF(('OddsRatio_working_3-way'!X217=0),IF(Q217&gt;0,-Q217^(1/3),(-Q217)^(1/3)),'OddsRatio_working_3-way'!AM217-'OddsRatio_working_3-way'!R217/3)</f>
        <v>-0.73929245046601555</v>
      </c>
      <c r="AT217" s="11">
        <f>IF(('OddsRatio_working_3-way'!X217=0),IF(Q217&gt;0,-Q217^(1/3),(-Q217)^(1/3)),'OddsRatio_working_3-way'!AN217-'OddsRatio_working_3-way'!R217/3)</f>
        <v>-0.3327628659616253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2.33</v>
      </c>
      <c r="B218" s="4">
        <f>IF('True_Odds_Calculator_3-way'!B219="","",'True_Odds_Calculator_3-way'!B219)</f>
        <v>3.49</v>
      </c>
      <c r="C218" s="4">
        <f>IF('True_Odds_Calculator_3-way'!C219="","",'True_Odds_Calculator_3-way'!C219)</f>
        <v>3.1</v>
      </c>
      <c r="D218" s="9">
        <f t="shared" si="52"/>
        <v>0.41507428394770518</v>
      </c>
      <c r="E218" s="9">
        <f t="shared" si="53"/>
        <v>0.27485436706196648</v>
      </c>
      <c r="F218" s="9">
        <f t="shared" si="54"/>
        <v>0.3100713489903284</v>
      </c>
      <c r="G218" s="9">
        <f t="shared" si="55"/>
        <v>1.0595543700878856</v>
      </c>
      <c r="H218" s="9">
        <f t="shared" si="56"/>
        <v>2.4092073122168878</v>
      </c>
      <c r="I218" s="9">
        <f t="shared" si="57"/>
        <v>3.6382903815188352</v>
      </c>
      <c r="J218" s="9">
        <f t="shared" si="58"/>
        <v>3.2250641771845601</v>
      </c>
      <c r="K218" s="11">
        <f t="shared" si="59"/>
        <v>0.42918454935622319</v>
      </c>
      <c r="L218" s="11">
        <f t="shared" si="60"/>
        <v>0.28653295128939826</v>
      </c>
      <c r="M218" s="11">
        <f t="shared" si="61"/>
        <v>0.32258064516129031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-0.27588446172625092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0.23484356522680844</v>
      </c>
      <c r="Q218" s="11">
        <f>2*'OddsRatio_working_3-way'!K218*'OddsRatio_working_3-way'!L218*'OddsRatio_working_3-way'!M218</f>
        <v>7.9339042306354218E-2</v>
      </c>
      <c r="R218" s="11">
        <f t="shared" si="62"/>
        <v>0</v>
      </c>
      <c r="S218" s="11">
        <f t="shared" si="63"/>
        <v>-0.85123882569303333</v>
      </c>
      <c r="T218" s="11">
        <f t="shared" si="64"/>
        <v>-0.28758068435575457</v>
      </c>
      <c r="U218" s="11">
        <f>'OddsRatio_working_3-way'!S218-'OddsRatio_working_3-way'!R218^2/3</f>
        <v>-0.85123882569303333</v>
      </c>
      <c r="V218" s="11">
        <f>'OddsRatio_working_3-way'!S218*'OddsRatio_working_3-way'!R218/3-2*'OddsRatio_working_3-way'!R218^3/27-'OddsRatio_working_3-way'!T218</f>
        <v>0.28758068435575457</v>
      </c>
      <c r="W218" s="11">
        <f>'OddsRatio_working_3-way'!V218^2+4*'OddsRatio_working_3-way'!U218^3/27</f>
        <v>-8.677212214818264E-3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0.15114551120471822</v>
      </c>
      <c r="Y218" s="11">
        <f>IF('OddsRatio_working_3-way'!W218&gt;=0,IF('OddsRatio_working_3-way'!V218+SQRT('OddsRatio_working_3-way'!W218)&gt;0,0,PI()),ACOS('OddsRatio_working_3-way'!V218/(2*'OddsRatio_working_3-way'!X218)))</f>
        <v>0.3132497931269913</v>
      </c>
      <c r="Z218" s="11">
        <f>'OddsRatio_working_3-way'!X218^(1/3)*COS('OddsRatio_working_3-way'!Y218/3)</f>
        <v>0.52977718504394289</v>
      </c>
      <c r="AA218" s="11">
        <f>'OddsRatio_working_3-way'!X218^(1/3)*COS(('OddsRatio_working_3-way'!Y218+2*PI())/3)</f>
        <v>-0.3129698474811064</v>
      </c>
      <c r="AB218" s="11">
        <f>'OddsRatio_working_3-way'!X218^(1/3)*COS(('OddsRatio_working_3-way'!Y218+4*PI())/3)</f>
        <v>-0.21680733756283663</v>
      </c>
      <c r="AC218" s="11">
        <f>'OddsRatio_working_3-way'!X218^(1/3)*SIN('OddsRatio_working_3-way'!Y218/3)</f>
        <v>5.5519450987263068E-2</v>
      </c>
      <c r="AD218" s="11">
        <f>'OddsRatio_working_3-way'!X218^(1/3)*SIN(('OddsRatio_working_3-way'!Y218+2*PI())/3)</f>
        <v>0.4310407750998323</v>
      </c>
      <c r="AE218" s="11">
        <f>'OddsRatio_working_3-way'!X218^(1/3)*SIN(('OddsRatio_working_3-way'!Y218+4*PI())/3)</f>
        <v>-0.48656022608709537</v>
      </c>
      <c r="AF218" s="11">
        <f>-'OddsRatio_working_3-way'!U218/(3*'OddsRatio_working_3-way'!X218^(1/3))*COS(('OddsRatio_working_3-way'!Y218)/3)</f>
        <v>0.52977718504394278</v>
      </c>
      <c r="AG218" s="11">
        <f>-'OddsRatio_working_3-way'!U218/(3*'OddsRatio_working_3-way'!X218^(1/3))*COS(('OddsRatio_working_3-way'!Y218+2*PI())/3)</f>
        <v>-0.31296984748110629</v>
      </c>
      <c r="AH218" s="11">
        <f>-'OddsRatio_working_3-way'!U218/(3*'OddsRatio_working_3-way'!X218^(1/3))*COS(('OddsRatio_working_3-way'!Y218+4*PI())/3)</f>
        <v>-0.2168073375628366</v>
      </c>
      <c r="AI218" s="11">
        <f>'OddsRatio_working_3-way'!U218/(3*'OddsRatio_working_3-way'!X218^(1/3))*SIN(('OddsRatio_working_3-way'!Y218)/3)</f>
        <v>-5.5519450987263061E-2</v>
      </c>
      <c r="AJ218" s="11">
        <f>'OddsRatio_working_3-way'!U218/(3*'OddsRatio_working_3-way'!X218^(1/3))*SIN(('OddsRatio_working_3-way'!Y218+2*PI())/3)</f>
        <v>-0.43104077509983219</v>
      </c>
      <c r="AK218" s="11">
        <f>'OddsRatio_working_3-way'!U218/(3*'OddsRatio_working_3-way'!X218^(1/3))*SIN(('OddsRatio_working_3-way'!Y218+4*PI())/3)</f>
        <v>0.48656022608709526</v>
      </c>
      <c r="AL218" s="11">
        <f>'OddsRatio_working_3-way'!Z218+'OddsRatio_working_3-way'!AF218</f>
        <v>1.0595543700878856</v>
      </c>
      <c r="AM218" s="11">
        <f>'OddsRatio_working_3-way'!AA218+'OddsRatio_working_3-way'!AG218</f>
        <v>-0.62593969496221269</v>
      </c>
      <c r="AN218" s="11">
        <f>'OddsRatio_working_3-way'!AB218+'OddsRatio_working_3-way'!AH218</f>
        <v>-0.4336146751256732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1.0595543700878856</v>
      </c>
      <c r="AS218" s="11">
        <f>IF(('OddsRatio_working_3-way'!X218=0),IF(Q218&gt;0,-Q218^(1/3),(-Q218)^(1/3)),'OddsRatio_working_3-way'!AM218-'OddsRatio_working_3-way'!R218/3)</f>
        <v>-0.62593969496221269</v>
      </c>
      <c r="AT218" s="11">
        <f>IF(('OddsRatio_working_3-way'!X218=0),IF(Q218&gt;0,-Q218^(1/3),(-Q218)^(1/3)),'OddsRatio_working_3-way'!AN218-'OddsRatio_working_3-way'!R218/3)</f>
        <v>-0.4336146751256732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2.2599999999999998</v>
      </c>
      <c r="B219" s="4">
        <f>IF('True_Odds_Calculator_3-way'!B220="","",'True_Odds_Calculator_3-way'!B220)</f>
        <v>3.3</v>
      </c>
      <c r="C219" s="4">
        <f>IF('True_Odds_Calculator_3-way'!C220="","",'True_Odds_Calculator_3-way'!C220)</f>
        <v>3.34</v>
      </c>
      <c r="D219" s="9">
        <f t="shared" si="52"/>
        <v>0.42578468192741548</v>
      </c>
      <c r="E219" s="9">
        <f t="shared" si="53"/>
        <v>0.28887214148937262</v>
      </c>
      <c r="F219" s="9">
        <f t="shared" si="54"/>
        <v>0.28534317658321195</v>
      </c>
      <c r="G219" s="9">
        <f t="shared" si="55"/>
        <v>1.0703213672502161</v>
      </c>
      <c r="H219" s="9">
        <f t="shared" si="56"/>
        <v>2.3486049227352721</v>
      </c>
      <c r="I219" s="9">
        <f t="shared" si="57"/>
        <v>3.461739144675497</v>
      </c>
      <c r="J219" s="9">
        <f t="shared" si="58"/>
        <v>3.5045519993655057</v>
      </c>
      <c r="K219" s="11">
        <f t="shared" si="59"/>
        <v>0.44247787610619471</v>
      </c>
      <c r="L219" s="11">
        <f t="shared" si="60"/>
        <v>0.30303030303030304</v>
      </c>
      <c r="M219" s="11">
        <f t="shared" si="61"/>
        <v>0.29940119760479045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-0.27223589827585382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0.2368553319748275</v>
      </c>
      <c r="Q219" s="11">
        <f>2*'OddsRatio_working_3-way'!K219*'OddsRatio_working_3-way'!L219*'OddsRatio_working_3-way'!M219</f>
        <v>8.0289943042314432E-2</v>
      </c>
      <c r="R219" s="11">
        <f t="shared" si="62"/>
        <v>0</v>
      </c>
      <c r="S219" s="11">
        <f t="shared" si="63"/>
        <v>-0.87003710192115968</v>
      </c>
      <c r="T219" s="11">
        <f t="shared" si="64"/>
        <v>-0.29492783115971527</v>
      </c>
      <c r="U219" s="11">
        <f>'OddsRatio_working_3-way'!S219-'OddsRatio_working_3-way'!R219^2/3</f>
        <v>-0.87003710192115968</v>
      </c>
      <c r="V219" s="11">
        <f>'OddsRatio_working_3-way'!S219*'OddsRatio_working_3-way'!R219/3-2*'OddsRatio_working_3-way'!R219^3/27-'OddsRatio_working_3-way'!T219</f>
        <v>0.29492783115971527</v>
      </c>
      <c r="W219" s="11">
        <f>'OddsRatio_working_3-way'!V219^2+4*'OddsRatio_working_3-way'!U219^3/27</f>
        <v>-1.0586056025979146E-2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0.15617976951141324</v>
      </c>
      <c r="Y219" s="11">
        <f>IF('OddsRatio_working_3-way'!W219&gt;=0,IF('OddsRatio_working_3-way'!V219+SQRT('OddsRatio_working_3-way'!W219)&gt;0,0,PI()),ACOS('OddsRatio_working_3-way'!V219/(2*'OddsRatio_working_3-way'!X219)))</f>
        <v>0.33565898334270439</v>
      </c>
      <c r="Z219" s="11">
        <f>'OddsRatio_working_3-way'!X219^(1/3)*COS('OddsRatio_working_3-way'!Y219/3)</f>
        <v>0.53516068362510805</v>
      </c>
      <c r="AA219" s="11">
        <f>'OddsRatio_working_3-way'!X219^(1/3)*COS(('OddsRatio_working_3-way'!Y219+2*PI())/3)</f>
        <v>-0.31965295944140182</v>
      </c>
      <c r="AB219" s="11">
        <f>'OddsRatio_working_3-way'!X219^(1/3)*COS(('OddsRatio_working_3-way'!Y219+4*PI())/3)</f>
        <v>-0.21550772418370659</v>
      </c>
      <c r="AC219" s="11">
        <f>'OddsRatio_working_3-way'!X219^(1/3)*SIN('OddsRatio_working_3-way'!Y219/3)</f>
        <v>6.0128279610847414E-2</v>
      </c>
      <c r="AD219" s="11">
        <f>'OddsRatio_working_3-way'!X219^(1/3)*SIN(('OddsRatio_working_3-way'!Y219+2*PI())/3)</f>
        <v>0.43339860732056673</v>
      </c>
      <c r="AE219" s="11">
        <f>'OddsRatio_working_3-way'!X219^(1/3)*SIN(('OddsRatio_working_3-way'!Y219+4*PI())/3)</f>
        <v>-0.493526886931414</v>
      </c>
      <c r="AF219" s="11">
        <f>-'OddsRatio_working_3-way'!U219/(3*'OddsRatio_working_3-way'!X219^(1/3))*COS(('OddsRatio_working_3-way'!Y219)/3)</f>
        <v>0.53516068362510805</v>
      </c>
      <c r="AG219" s="11">
        <f>-'OddsRatio_working_3-way'!U219/(3*'OddsRatio_working_3-way'!X219^(1/3))*COS(('OddsRatio_working_3-way'!Y219+2*PI())/3)</f>
        <v>-0.31965295944140182</v>
      </c>
      <c r="AH219" s="11">
        <f>-'OddsRatio_working_3-way'!U219/(3*'OddsRatio_working_3-way'!X219^(1/3))*COS(('OddsRatio_working_3-way'!Y219+4*PI())/3)</f>
        <v>-0.21550772418370659</v>
      </c>
      <c r="AI219" s="11">
        <f>'OddsRatio_working_3-way'!U219/(3*'OddsRatio_working_3-way'!X219^(1/3))*SIN(('OddsRatio_working_3-way'!Y219)/3)</f>
        <v>-6.0128279610847414E-2</v>
      </c>
      <c r="AJ219" s="11">
        <f>'OddsRatio_working_3-way'!U219/(3*'OddsRatio_working_3-way'!X219^(1/3))*SIN(('OddsRatio_working_3-way'!Y219+2*PI())/3)</f>
        <v>-0.43339860732056673</v>
      </c>
      <c r="AK219" s="11">
        <f>'OddsRatio_working_3-way'!U219/(3*'OddsRatio_working_3-way'!X219^(1/3))*SIN(('OddsRatio_working_3-way'!Y219+4*PI())/3)</f>
        <v>0.493526886931414</v>
      </c>
      <c r="AL219" s="11">
        <f>'OddsRatio_working_3-way'!Z219+'OddsRatio_working_3-way'!AF219</f>
        <v>1.0703213672502161</v>
      </c>
      <c r="AM219" s="11">
        <f>'OddsRatio_working_3-way'!AA219+'OddsRatio_working_3-way'!AG219</f>
        <v>-0.63930591888280364</v>
      </c>
      <c r="AN219" s="11">
        <f>'OddsRatio_working_3-way'!AB219+'OddsRatio_working_3-way'!AH219</f>
        <v>-0.43101544836741318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1.0703213672502161</v>
      </c>
      <c r="AS219" s="11">
        <f>IF(('OddsRatio_working_3-way'!X219=0),IF(Q219&gt;0,-Q219^(1/3),(-Q219)^(1/3)),'OddsRatio_working_3-way'!AM219-'OddsRatio_working_3-way'!R219/3)</f>
        <v>-0.63930591888280364</v>
      </c>
      <c r="AT219" s="11">
        <f>IF(('OddsRatio_working_3-way'!X219=0),IF(Q219&gt;0,-Q219^(1/3),(-Q219)^(1/3)),'OddsRatio_working_3-way'!AN219-'OddsRatio_working_3-way'!R219/3)</f>
        <v>-0.43101544836741318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2.41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3.2</v>
      </c>
      <c r="D220" s="9">
        <f t="shared" si="52"/>
        <v>0.40284858171585375</v>
      </c>
      <c r="E220" s="9">
        <f t="shared" si="53"/>
        <v>0.29529590358225599</v>
      </c>
      <c r="F220" s="9">
        <f t="shared" si="54"/>
        <v>0.3018555147018902</v>
      </c>
      <c r="G220" s="9">
        <f t="shared" si="55"/>
        <v>1.0512923798050609</v>
      </c>
      <c r="H220" s="9">
        <f t="shared" si="56"/>
        <v>2.4823222555251356</v>
      </c>
      <c r="I220" s="9">
        <f t="shared" si="57"/>
        <v>3.3864337021574888</v>
      </c>
      <c r="J220" s="9">
        <f t="shared" si="58"/>
        <v>3.3128432355711341</v>
      </c>
      <c r="K220" s="11">
        <f t="shared" si="59"/>
        <v>0.41493775933609955</v>
      </c>
      <c r="L220" s="11">
        <f t="shared" si="60"/>
        <v>0.3058103975535168</v>
      </c>
      <c r="M220" s="11">
        <f t="shared" si="61"/>
        <v>0.3125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-0.27922408542388377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0.23316456659941376</v>
      </c>
      <c r="Q220" s="11">
        <f>2*'OddsRatio_working_3-way'!K220*'OddsRatio_working_3-way'!L220*'OddsRatio_working_3-way'!M220</f>
        <v>7.9307675714086312E-2</v>
      </c>
      <c r="R220" s="11">
        <f t="shared" si="62"/>
        <v>0</v>
      </c>
      <c r="S220" s="11">
        <f t="shared" si="63"/>
        <v>-0.8350446067195525</v>
      </c>
      <c r="T220" s="11">
        <f t="shared" si="64"/>
        <v>-0.28402877779576619</v>
      </c>
      <c r="U220" s="11">
        <f>'OddsRatio_working_3-way'!S220-'OddsRatio_working_3-way'!R220^2/3</f>
        <v>-0.8350446067195525</v>
      </c>
      <c r="V220" s="11">
        <f>'OddsRatio_working_3-way'!S220*'OddsRatio_working_3-way'!R220/3-2*'OddsRatio_working_3-way'!R220^3/27-'OddsRatio_working_3-way'!T220</f>
        <v>0.28402877779576619</v>
      </c>
      <c r="W220" s="11">
        <f>'OddsRatio_working_3-way'!V220^2+4*'OddsRatio_working_3-way'!U220^3/27</f>
        <v>-5.5907915682219533E-3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0.1468529350952669</v>
      </c>
      <c r="Y220" s="11">
        <f>IF('OddsRatio_working_3-way'!W220&gt;=0,IF('OddsRatio_working_3-way'!V220+SQRT('OddsRatio_working_3-way'!W220)&gt;0,0,PI()),ACOS('OddsRatio_working_3-way'!V220/(2*'OddsRatio_working_3-way'!X220)))</f>
        <v>0.25741321215897117</v>
      </c>
      <c r="Z220" s="11">
        <f>'OddsRatio_working_3-way'!X220^(1/3)*COS('OddsRatio_working_3-way'!Y220/3)</f>
        <v>0.52564618990253043</v>
      </c>
      <c r="AA220" s="11">
        <f>'OddsRatio_working_3-way'!X220^(1/3)*COS(('OddsRatio_working_3-way'!Y220+2*PI())/3)</f>
        <v>-0.30197937108425416</v>
      </c>
      <c r="AB220" s="11">
        <f>'OddsRatio_working_3-way'!X220^(1/3)*COS(('OddsRatio_working_3-way'!Y220+4*PI())/3)</f>
        <v>-0.22366681881827627</v>
      </c>
      <c r="AC220" s="11">
        <f>'OddsRatio_working_3-way'!X220^(1/3)*SIN('OddsRatio_working_3-way'!Y220/3)</f>
        <v>4.5213773131689061E-2</v>
      </c>
      <c r="AD220" s="11">
        <f>'OddsRatio_working_3-way'!X220^(1/3)*SIN(('OddsRatio_working_3-way'!Y220+2*PI())/3)</f>
        <v>0.432616067292246</v>
      </c>
      <c r="AE220" s="11">
        <f>'OddsRatio_working_3-way'!X220^(1/3)*SIN(('OddsRatio_working_3-way'!Y220+4*PI())/3)</f>
        <v>-0.47782984042393506</v>
      </c>
      <c r="AF220" s="11">
        <f>-'OddsRatio_working_3-way'!U220/(3*'OddsRatio_working_3-way'!X220^(1/3))*COS(('OddsRatio_working_3-way'!Y220)/3)</f>
        <v>0.52564618990253043</v>
      </c>
      <c r="AG220" s="11">
        <f>-'OddsRatio_working_3-way'!U220/(3*'OddsRatio_working_3-way'!X220^(1/3))*COS(('OddsRatio_working_3-way'!Y220+2*PI())/3)</f>
        <v>-0.30197937108425416</v>
      </c>
      <c r="AH220" s="11">
        <f>-'OddsRatio_working_3-way'!U220/(3*'OddsRatio_working_3-way'!X220^(1/3))*COS(('OddsRatio_working_3-way'!Y220+4*PI())/3)</f>
        <v>-0.22366681881827627</v>
      </c>
      <c r="AI220" s="11">
        <f>'OddsRatio_working_3-way'!U220/(3*'OddsRatio_working_3-way'!X220^(1/3))*SIN(('OddsRatio_working_3-way'!Y220)/3)</f>
        <v>-4.5213773131689061E-2</v>
      </c>
      <c r="AJ220" s="11">
        <f>'OddsRatio_working_3-way'!U220/(3*'OddsRatio_working_3-way'!X220^(1/3))*SIN(('OddsRatio_working_3-way'!Y220+2*PI())/3)</f>
        <v>-0.432616067292246</v>
      </c>
      <c r="AK220" s="11">
        <f>'OddsRatio_working_3-way'!U220/(3*'OddsRatio_working_3-way'!X220^(1/3))*SIN(('OddsRatio_working_3-way'!Y220+4*PI())/3)</f>
        <v>0.47782984042393506</v>
      </c>
      <c r="AL220" s="11">
        <f>'OddsRatio_working_3-way'!Z220+'OddsRatio_working_3-way'!AF220</f>
        <v>1.0512923798050609</v>
      </c>
      <c r="AM220" s="11">
        <f>'OddsRatio_working_3-way'!AA220+'OddsRatio_working_3-way'!AG220</f>
        <v>-0.60395874216850831</v>
      </c>
      <c r="AN220" s="11">
        <f>'OddsRatio_working_3-way'!AB220+'OddsRatio_working_3-way'!AH220</f>
        <v>-0.44733363763655254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1.0512923798050609</v>
      </c>
      <c r="AS220" s="11">
        <f>IF(('OddsRatio_working_3-way'!X220=0),IF(Q220&gt;0,-Q220^(1/3),(-Q220)^(1/3)),'OddsRatio_working_3-way'!AM220-'OddsRatio_working_3-way'!R220/3)</f>
        <v>-0.60395874216850831</v>
      </c>
      <c r="AT220" s="11">
        <f>IF(('OddsRatio_working_3-way'!X220=0),IF(Q220&gt;0,-Q220^(1/3),(-Q220)^(1/3)),'OddsRatio_working_3-way'!AN220-'OddsRatio_working_3-way'!R220/3)</f>
        <v>-0.44733363763655254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2.27</v>
      </c>
      <c r="B221" s="4">
        <f>IF('True_Odds_Calculator_3-way'!B222="","",'True_Odds_Calculator_3-way'!B222)</f>
        <v>3.35</v>
      </c>
      <c r="C221" s="4">
        <f>IF('True_Odds_Calculator_3-way'!C222="","",'True_Odds_Calculator_3-way'!C222)</f>
        <v>3.33</v>
      </c>
      <c r="D221" s="9">
        <f t="shared" si="52"/>
        <v>0.42589466606781562</v>
      </c>
      <c r="E221" s="9">
        <f t="shared" si="53"/>
        <v>0.28617807637522702</v>
      </c>
      <c r="F221" s="9">
        <f t="shared" si="54"/>
        <v>0.28792725755695742</v>
      </c>
      <c r="G221" s="9">
        <f t="shared" si="55"/>
        <v>1.0614160731684521</v>
      </c>
      <c r="H221" s="9">
        <f t="shared" si="56"/>
        <v>2.3479984129239342</v>
      </c>
      <c r="I221" s="9">
        <f t="shared" si="57"/>
        <v>3.494327771945863</v>
      </c>
      <c r="J221" s="9">
        <f t="shared" si="58"/>
        <v>3.473099450482493</v>
      </c>
      <c r="K221" s="11">
        <f t="shared" si="59"/>
        <v>0.44052863436123346</v>
      </c>
      <c r="L221" s="11">
        <f t="shared" si="60"/>
        <v>0.29850746268656714</v>
      </c>
      <c r="M221" s="11">
        <f t="shared" si="61"/>
        <v>0.3003003003003003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-0.27460763413160016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0.23496440091876997</v>
      </c>
      <c r="Q221" s="11">
        <f>2*'OddsRatio_working_3-way'!K221*'OddsRatio_working_3-way'!L221*'OddsRatio_working_3-way'!M221</f>
        <v>7.8979630560931088E-2</v>
      </c>
      <c r="R221" s="11">
        <f t="shared" si="62"/>
        <v>0</v>
      </c>
      <c r="S221" s="11">
        <f t="shared" si="63"/>
        <v>-0.85563681309081163</v>
      </c>
      <c r="T221" s="11">
        <f t="shared" si="64"/>
        <v>-0.28760901280363421</v>
      </c>
      <c r="U221" s="11">
        <f>'OddsRatio_working_3-way'!S221-'OddsRatio_working_3-way'!R221^2/3</f>
        <v>-0.85563681309081163</v>
      </c>
      <c r="V221" s="11">
        <f>'OddsRatio_working_3-way'!S221*'OddsRatio_working_3-way'!R221/3-2*'OddsRatio_working_3-way'!R221^3/27-'OddsRatio_working_3-way'!T221</f>
        <v>0.28760901280363421</v>
      </c>
      <c r="W221" s="11">
        <f>'OddsRatio_working_3-way'!V221^2+4*'OddsRatio_working_3-way'!U221^3/27</f>
        <v>-1.008461046732935E-2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0.15231837931878936</v>
      </c>
      <c r="Y221" s="11">
        <f>IF('OddsRatio_working_3-way'!W221&gt;=0,IF('OddsRatio_working_3-way'!V221+SQRT('OddsRatio_working_3-way'!W221)&gt;0,0,PI()),ACOS('OddsRatio_working_3-way'!V221/(2*'OddsRatio_working_3-way'!X221)))</f>
        <v>0.33592814813656036</v>
      </c>
      <c r="Z221" s="11">
        <f>'OddsRatio_working_3-way'!X221^(1/3)*COS('OddsRatio_working_3-way'!Y221/3)</f>
        <v>0.53070803658422605</v>
      </c>
      <c r="AA221" s="11">
        <f>'OddsRatio_working_3-way'!X221^(1/3)*COS(('OddsRatio_working_3-way'!Y221+2*PI())/3)</f>
        <v>-0.31703513864945182</v>
      </c>
      <c r="AB221" s="11">
        <f>'OddsRatio_working_3-way'!X221^(1/3)*COS(('OddsRatio_working_3-way'!Y221+4*PI())/3)</f>
        <v>-0.21367289793477437</v>
      </c>
      <c r="AC221" s="11">
        <f>'OddsRatio_working_3-way'!X221^(1/3)*SIN('OddsRatio_working_3-way'!Y221/3)</f>
        <v>5.9676217500662182E-2</v>
      </c>
      <c r="AD221" s="11">
        <f>'OddsRatio_working_3-way'!X221^(1/3)*SIN(('OddsRatio_working_3-way'!Y221+2*PI())/3)</f>
        <v>0.42976853292417</v>
      </c>
      <c r="AE221" s="11">
        <f>'OddsRatio_working_3-way'!X221^(1/3)*SIN(('OddsRatio_working_3-way'!Y221+4*PI())/3)</f>
        <v>-0.48944475042483193</v>
      </c>
      <c r="AF221" s="11">
        <f>-'OddsRatio_working_3-way'!U221/(3*'OddsRatio_working_3-way'!X221^(1/3))*COS(('OddsRatio_working_3-way'!Y221)/3)</f>
        <v>0.53070803658422605</v>
      </c>
      <c r="AG221" s="11">
        <f>-'OddsRatio_working_3-way'!U221/(3*'OddsRatio_working_3-way'!X221^(1/3))*COS(('OddsRatio_working_3-way'!Y221+2*PI())/3)</f>
        <v>-0.31703513864945182</v>
      </c>
      <c r="AH221" s="11">
        <f>-'OddsRatio_working_3-way'!U221/(3*'OddsRatio_working_3-way'!X221^(1/3))*COS(('OddsRatio_working_3-way'!Y221+4*PI())/3)</f>
        <v>-0.21367289793477437</v>
      </c>
      <c r="AI221" s="11">
        <f>'OddsRatio_working_3-way'!U221/(3*'OddsRatio_working_3-way'!X221^(1/3))*SIN(('OddsRatio_working_3-way'!Y221)/3)</f>
        <v>-5.9676217500662182E-2</v>
      </c>
      <c r="AJ221" s="11">
        <f>'OddsRatio_working_3-way'!U221/(3*'OddsRatio_working_3-way'!X221^(1/3))*SIN(('OddsRatio_working_3-way'!Y221+2*PI())/3)</f>
        <v>-0.42976853292417</v>
      </c>
      <c r="AK221" s="11">
        <f>'OddsRatio_working_3-way'!U221/(3*'OddsRatio_working_3-way'!X221^(1/3))*SIN(('OddsRatio_working_3-way'!Y221+4*PI())/3)</f>
        <v>0.48944475042483193</v>
      </c>
      <c r="AL221" s="11">
        <f>'OddsRatio_working_3-way'!Z221+'OddsRatio_working_3-way'!AF221</f>
        <v>1.0614160731684521</v>
      </c>
      <c r="AM221" s="11">
        <f>'OddsRatio_working_3-way'!AA221+'OddsRatio_working_3-way'!AG221</f>
        <v>-0.63407027729890364</v>
      </c>
      <c r="AN221" s="11">
        <f>'OddsRatio_working_3-way'!AB221+'OddsRatio_working_3-way'!AH221</f>
        <v>-0.42734579586954874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1.0614160731684521</v>
      </c>
      <c r="AS221" s="11">
        <f>IF(('OddsRatio_working_3-way'!X221=0),IF(Q221&gt;0,-Q221^(1/3),(-Q221)^(1/3)),'OddsRatio_working_3-way'!AM221-'OddsRatio_working_3-way'!R221/3)</f>
        <v>-0.63407027729890364</v>
      </c>
      <c r="AT221" s="11">
        <f>IF(('OddsRatio_working_3-way'!X221=0),IF(Q221&gt;0,-Q221^(1/3),(-Q221)^(1/3)),'OddsRatio_working_3-way'!AN221-'OddsRatio_working_3-way'!R221/3)</f>
        <v>-0.42734579586954874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2.68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2.71</v>
      </c>
      <c r="D222" s="9">
        <f t="shared" si="52"/>
        <v>0.35814151303913466</v>
      </c>
      <c r="E222" s="9">
        <f t="shared" si="53"/>
        <v>0.28777538894937466</v>
      </c>
      <c r="F222" s="9">
        <f t="shared" si="54"/>
        <v>0.35408309801149063</v>
      </c>
      <c r="G222" s="9">
        <f t="shared" si="55"/>
        <v>1.0667811724725782</v>
      </c>
      <c r="H222" s="9">
        <f t="shared" si="56"/>
        <v>2.7921923697539315</v>
      </c>
      <c r="I222" s="9">
        <f t="shared" si="57"/>
        <v>3.4749323201363813</v>
      </c>
      <c r="J222" s="9">
        <f t="shared" si="58"/>
        <v>2.8241958049281082</v>
      </c>
      <c r="K222" s="11">
        <f t="shared" si="59"/>
        <v>0.37313432835820892</v>
      </c>
      <c r="L222" s="11">
        <f t="shared" si="60"/>
        <v>0.30120481927710846</v>
      </c>
      <c r="M222" s="11">
        <f t="shared" si="61"/>
        <v>0.36900369003690037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-0.27640838177847693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0.23680667484610465</v>
      </c>
      <c r="Q222" s="11">
        <f>2*'OddsRatio_working_3-way'!K222*'OddsRatio_working_3-way'!L222*'OddsRatio_working_3-way'!M222</f>
        <v>8.2944544604590081E-2</v>
      </c>
      <c r="R222" s="11">
        <f t="shared" si="62"/>
        <v>0</v>
      </c>
      <c r="S222" s="11">
        <f t="shared" si="63"/>
        <v>-0.85672754683643992</v>
      </c>
      <c r="T222" s="11">
        <f t="shared" si="64"/>
        <v>-0.30007970116863047</v>
      </c>
      <c r="U222" s="11">
        <f>'OddsRatio_working_3-way'!S222-'OddsRatio_working_3-way'!R222^2/3</f>
        <v>-0.85672754683643992</v>
      </c>
      <c r="V222" s="11">
        <f>'OddsRatio_working_3-way'!S222*'OddsRatio_working_3-way'!R222/3-2*'OddsRatio_working_3-way'!R222^3/27-'OddsRatio_working_3-way'!T222</f>
        <v>0.30007970116863047</v>
      </c>
      <c r="W222" s="11">
        <f>'OddsRatio_working_3-way'!V222^2+4*'OddsRatio_working_3-way'!U222^3/27</f>
        <v>-3.1110877563828299E-3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0.15260972676228521</v>
      </c>
      <c r="Y222" s="11">
        <f>IF('OddsRatio_working_3-way'!W222&gt;=0,IF('OddsRatio_working_3-way'!V222+SQRT('OddsRatio_working_3-way'!W222)&gt;0,0,PI()),ACOS('OddsRatio_working_3-way'!V222/(2*'OddsRatio_working_3-way'!X222)))</f>
        <v>0.18377706990814024</v>
      </c>
      <c r="Z222" s="11">
        <f>'OddsRatio_working_3-way'!X222^(1/3)*COS('OddsRatio_working_3-way'!Y222/3)</f>
        <v>0.5333905862362891</v>
      </c>
      <c r="AA222" s="11">
        <f>'OddsRatio_working_3-way'!X222^(1/3)*COS(('OddsRatio_working_3-way'!Y222+2*PI())/3)</f>
        <v>-0.2950281114564407</v>
      </c>
      <c r="AB222" s="11">
        <f>'OddsRatio_working_3-way'!X222^(1/3)*COS(('OddsRatio_working_3-way'!Y222+4*PI())/3)</f>
        <v>-0.23836247477984826</v>
      </c>
      <c r="AC222" s="11">
        <f>'OddsRatio_working_3-way'!X222^(1/3)*SIN('OddsRatio_working_3-way'!Y222/3)</f>
        <v>3.2715920589032083E-2</v>
      </c>
      <c r="AD222" s="11">
        <f>'OddsRatio_working_3-way'!X222^(1/3)*SIN(('OddsRatio_working_3-way'!Y222+2*PI())/3)</f>
        <v>0.4455718375255846</v>
      </c>
      <c r="AE222" s="11">
        <f>'OddsRatio_working_3-way'!X222^(1/3)*SIN(('OddsRatio_working_3-way'!Y222+4*PI())/3)</f>
        <v>-0.47828775811461682</v>
      </c>
      <c r="AF222" s="11">
        <f>-'OddsRatio_working_3-way'!U222/(3*'OddsRatio_working_3-way'!X222^(1/3))*COS(('OddsRatio_working_3-way'!Y222)/3)</f>
        <v>0.53339058623628899</v>
      </c>
      <c r="AG222" s="11">
        <f>-'OddsRatio_working_3-way'!U222/(3*'OddsRatio_working_3-way'!X222^(1/3))*COS(('OddsRatio_working_3-way'!Y222+2*PI())/3)</f>
        <v>-0.29502811145644064</v>
      </c>
      <c r="AH222" s="11">
        <f>-'OddsRatio_working_3-way'!U222/(3*'OddsRatio_working_3-way'!X222^(1/3))*COS(('OddsRatio_working_3-way'!Y222+4*PI())/3)</f>
        <v>-0.23836247477984823</v>
      </c>
      <c r="AI222" s="11">
        <f>'OddsRatio_working_3-way'!U222/(3*'OddsRatio_working_3-way'!X222^(1/3))*SIN(('OddsRatio_working_3-way'!Y222)/3)</f>
        <v>-3.2715920589032076E-2</v>
      </c>
      <c r="AJ222" s="11">
        <f>'OddsRatio_working_3-way'!U222/(3*'OddsRatio_working_3-way'!X222^(1/3))*SIN(('OddsRatio_working_3-way'!Y222+2*PI())/3)</f>
        <v>-0.44557183752558455</v>
      </c>
      <c r="AK222" s="11">
        <f>'OddsRatio_working_3-way'!U222/(3*'OddsRatio_working_3-way'!X222^(1/3))*SIN(('OddsRatio_working_3-way'!Y222+4*PI())/3)</f>
        <v>0.47828775811461671</v>
      </c>
      <c r="AL222" s="11">
        <f>'OddsRatio_working_3-way'!Z222+'OddsRatio_working_3-way'!AF222</f>
        <v>1.0667811724725782</v>
      </c>
      <c r="AM222" s="11">
        <f>'OddsRatio_working_3-way'!AA222+'OddsRatio_working_3-way'!AG222</f>
        <v>-0.5900562229128814</v>
      </c>
      <c r="AN222" s="11">
        <f>'OddsRatio_working_3-way'!AB222+'OddsRatio_working_3-way'!AH222</f>
        <v>-0.47672494955969646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1.0667811724725782</v>
      </c>
      <c r="AS222" s="11">
        <f>IF(('OddsRatio_working_3-way'!X222=0),IF(Q222&gt;0,-Q222^(1/3),(-Q222)^(1/3)),'OddsRatio_working_3-way'!AM222-'OddsRatio_working_3-way'!R222/3)</f>
        <v>-0.5900562229128814</v>
      </c>
      <c r="AT222" s="11">
        <f>IF(('OddsRatio_working_3-way'!X222=0),IF(Q222&gt;0,-Q222^(1/3),(-Q222)^(1/3)),'OddsRatio_working_3-way'!AN222-'OddsRatio_working_3-way'!R222/3)</f>
        <v>-0.47672494955969646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1.96</v>
      </c>
      <c r="B223" s="4">
        <f>IF('True_Odds_Calculator_3-way'!B224="","",'True_Odds_Calculator_3-way'!B224)</f>
        <v>3.43</v>
      </c>
      <c r="C223" s="4">
        <f>IF('True_Odds_Calculator_3-way'!C224="","",'True_Odds_Calculator_3-way'!C224)</f>
        <v>4.18</v>
      </c>
      <c r="D223" s="9">
        <f t="shared" si="52"/>
        <v>0.49400960599372107</v>
      </c>
      <c r="E223" s="9">
        <f t="shared" si="53"/>
        <v>0.2783469804551017</v>
      </c>
      <c r="F223" s="9">
        <f t="shared" si="54"/>
        <v>0.22764341355117734</v>
      </c>
      <c r="G223" s="9">
        <f t="shared" si="55"/>
        <v>1.066929308043806</v>
      </c>
      <c r="H223" s="9">
        <f t="shared" si="56"/>
        <v>2.0242521357220533</v>
      </c>
      <c r="I223" s="9">
        <f t="shared" si="57"/>
        <v>3.5926382185464498</v>
      </c>
      <c r="J223" s="9">
        <f t="shared" si="58"/>
        <v>4.3928351995793031</v>
      </c>
      <c r="K223" s="11">
        <f t="shared" si="59"/>
        <v>0.51020408163265307</v>
      </c>
      <c r="L223" s="11">
        <f t="shared" si="60"/>
        <v>0.29154518950437314</v>
      </c>
      <c r="M223" s="11">
        <f t="shared" si="61"/>
        <v>0.23923444976076558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-0.26398433325371662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0.23379697967040958</v>
      </c>
      <c r="Q223" s="11">
        <f>2*'OddsRatio_working_3-way'!K223*'OddsRatio_working_3-way'!L223*'OddsRatio_working_3-way'!M223</f>
        <v>7.1171074481098814E-2</v>
      </c>
      <c r="R223" s="11">
        <f t="shared" si="62"/>
        <v>0</v>
      </c>
      <c r="S223" s="11">
        <f t="shared" si="63"/>
        <v>-0.88564717757589873</v>
      </c>
      <c r="T223" s="11">
        <f t="shared" si="64"/>
        <v>-0.26960340261062365</v>
      </c>
      <c r="U223" s="11">
        <f>'OddsRatio_working_3-way'!S223-'OddsRatio_working_3-way'!R223^2/3</f>
        <v>-0.88564717757589873</v>
      </c>
      <c r="V223" s="11">
        <f>'OddsRatio_working_3-way'!S223*'OddsRatio_working_3-way'!R223/3-2*'OddsRatio_working_3-way'!R223^3/27-'OddsRatio_working_3-way'!T223</f>
        <v>0.26960340261062365</v>
      </c>
      <c r="W223" s="11">
        <f>'OddsRatio_working_3-way'!V223^2+4*'OddsRatio_working_3-way'!U223^3/27</f>
        <v>-3.0228952598368941E-2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0.16040179807096536</v>
      </c>
      <c r="Y223" s="11">
        <f>IF('OddsRatio_working_3-way'!W223&gt;=0,IF('OddsRatio_working_3-way'!V223+SQRT('OddsRatio_working_3-way'!W223)&gt;0,0,PI()),ACOS('OddsRatio_working_3-way'!V223/(2*'OddsRatio_working_3-way'!X223)))</f>
        <v>0.57277512593336666</v>
      </c>
      <c r="Z223" s="11">
        <f>'OddsRatio_working_3-way'!X223^(1/3)*COS('OddsRatio_working_3-way'!Y223/3)</f>
        <v>0.53346465402190313</v>
      </c>
      <c r="AA223" s="11">
        <f>'OddsRatio_working_3-way'!X223^(1/3)*COS(('OddsRatio_working_3-way'!Y223+2*PI())/3)</f>
        <v>-0.35602617660846364</v>
      </c>
      <c r="AB223" s="11">
        <f>'OddsRatio_working_3-way'!X223^(1/3)*COS(('OddsRatio_working_3-way'!Y223+4*PI())/3)</f>
        <v>-0.1774384774134396</v>
      </c>
      <c r="AC223" s="11">
        <f>'OddsRatio_working_3-way'!X223^(1/3)*SIN('OddsRatio_working_3-way'!Y223/3)</f>
        <v>0.10310765620420306</v>
      </c>
      <c r="AD223" s="11">
        <f>'OddsRatio_working_3-way'!X223^(1/3)*SIN(('OddsRatio_working_3-way'!Y223+2*PI())/3)</f>
        <v>0.41044011430194299</v>
      </c>
      <c r="AE223" s="11">
        <f>'OddsRatio_working_3-way'!X223^(1/3)*SIN(('OddsRatio_working_3-way'!Y223+4*PI())/3)</f>
        <v>-0.51354777050614608</v>
      </c>
      <c r="AF223" s="11">
        <f>-'OddsRatio_working_3-way'!U223/(3*'OddsRatio_working_3-way'!X223^(1/3))*COS(('OddsRatio_working_3-way'!Y223)/3)</f>
        <v>0.53346465402190302</v>
      </c>
      <c r="AG223" s="11">
        <f>-'OddsRatio_working_3-way'!U223/(3*'OddsRatio_working_3-way'!X223^(1/3))*COS(('OddsRatio_working_3-way'!Y223+2*PI())/3)</f>
        <v>-0.35602617660846358</v>
      </c>
      <c r="AH223" s="11">
        <f>-'OddsRatio_working_3-way'!U223/(3*'OddsRatio_working_3-way'!X223^(1/3))*COS(('OddsRatio_working_3-way'!Y223+4*PI())/3)</f>
        <v>-0.17743847741343954</v>
      </c>
      <c r="AI223" s="11">
        <f>'OddsRatio_working_3-way'!U223/(3*'OddsRatio_working_3-way'!X223^(1/3))*SIN(('OddsRatio_working_3-way'!Y223)/3)</f>
        <v>-0.10310765620420304</v>
      </c>
      <c r="AJ223" s="11">
        <f>'OddsRatio_working_3-way'!U223/(3*'OddsRatio_working_3-way'!X223^(1/3))*SIN(('OddsRatio_working_3-way'!Y223+2*PI())/3)</f>
        <v>-0.41044011430194288</v>
      </c>
      <c r="AK223" s="11">
        <f>'OddsRatio_working_3-way'!U223/(3*'OddsRatio_working_3-way'!X223^(1/3))*SIN(('OddsRatio_working_3-way'!Y223+4*PI())/3)</f>
        <v>0.51354777050614597</v>
      </c>
      <c r="AL223" s="11">
        <f>'OddsRatio_working_3-way'!Z223+'OddsRatio_working_3-way'!AF223</f>
        <v>1.066929308043806</v>
      </c>
      <c r="AM223" s="11">
        <f>'OddsRatio_working_3-way'!AA223+'OddsRatio_working_3-way'!AG223</f>
        <v>-0.71205235321692717</v>
      </c>
      <c r="AN223" s="11">
        <f>'OddsRatio_working_3-way'!AB223+'OddsRatio_working_3-way'!AH223</f>
        <v>-0.35487695482687914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1.066929308043806</v>
      </c>
      <c r="AS223" s="11">
        <f>IF(('OddsRatio_working_3-way'!X223=0),IF(Q223&gt;0,-Q223^(1/3),(-Q223)^(1/3)),'OddsRatio_working_3-way'!AM223-'OddsRatio_working_3-way'!R223/3)</f>
        <v>-0.71205235321692717</v>
      </c>
      <c r="AT223" s="11">
        <f>IF(('OddsRatio_working_3-way'!X223=0),IF(Q223&gt;0,-Q223^(1/3),(-Q223)^(1/3)),'OddsRatio_working_3-way'!AN223-'OddsRatio_working_3-way'!R223/3)</f>
        <v>-0.35487695482687914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3.44</v>
      </c>
      <c r="C224" s="4">
        <f>IF('True_Odds_Calculator_3-way'!C225="","",'True_Odds_Calculator_3-way'!C225)</f>
        <v>2.37</v>
      </c>
      <c r="D224" s="9">
        <f t="shared" si="52"/>
        <v>0.31386817990808491</v>
      </c>
      <c r="E224" s="9">
        <f t="shared" si="53"/>
        <v>0.27860562197267619</v>
      </c>
      <c r="F224" s="9">
        <f t="shared" si="54"/>
        <v>0.40752619811923885</v>
      </c>
      <c r="G224" s="9">
        <f t="shared" si="55"/>
        <v>1.0611897618015456</v>
      </c>
      <c r="H224" s="9">
        <f t="shared" si="56"/>
        <v>3.1860509093111835</v>
      </c>
      <c r="I224" s="9">
        <f t="shared" si="57"/>
        <v>3.5893030187957708</v>
      </c>
      <c r="J224" s="9">
        <f t="shared" si="58"/>
        <v>2.4538299736681179</v>
      </c>
      <c r="K224" s="11">
        <f t="shared" si="59"/>
        <v>0.32679738562091504</v>
      </c>
      <c r="L224" s="11">
        <f t="shared" si="60"/>
        <v>0.29069767441860467</v>
      </c>
      <c r="M224" s="11">
        <f t="shared" si="61"/>
        <v>0.42194092827004215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-0.27602562301864453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0.23529347630197861</v>
      </c>
      <c r="Q224" s="11">
        <f>2*'OddsRatio_working_3-way'!K224*'OddsRatio_working_3-way'!L224*'OddsRatio_working_3-way'!M224</f>
        <v>8.0168135026227799E-2</v>
      </c>
      <c r="R224" s="11">
        <f t="shared" si="62"/>
        <v>0</v>
      </c>
      <c r="S224" s="11">
        <f t="shared" si="63"/>
        <v>-0.85243345791156999</v>
      </c>
      <c r="T224" s="11">
        <f t="shared" si="64"/>
        <v>-0.29043729400734919</v>
      </c>
      <c r="U224" s="11">
        <f>'OddsRatio_working_3-way'!S224-'OddsRatio_working_3-way'!R224^2/3</f>
        <v>-0.85243345791156999</v>
      </c>
      <c r="V224" s="11">
        <f>'OddsRatio_working_3-way'!S224*'OddsRatio_working_3-way'!R224/3-2*'OddsRatio_working_3-way'!R224^3/27-'OddsRatio_working_3-way'!T224</f>
        <v>0.29043729400734919</v>
      </c>
      <c r="W224" s="11">
        <f>'OddsRatio_working_3-way'!V224^2+4*'OddsRatio_working_3-way'!U224^3/27</f>
        <v>-7.4113093330911151E-3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0.15146380019942265</v>
      </c>
      <c r="Y224" s="11">
        <f>IF('OddsRatio_working_3-way'!W224&gt;=0,IF('OddsRatio_working_3-way'!V224+SQRT('OddsRatio_working_3-way'!W224)&gt;0,0,PI()),ACOS('OddsRatio_working_3-way'!V224/(2*'OddsRatio_working_3-way'!X224)))</f>
        <v>0.28816137435671307</v>
      </c>
      <c r="Z224" s="11">
        <f>'OddsRatio_working_3-way'!X224^(1/3)*COS('OddsRatio_working_3-way'!Y224/3)</f>
        <v>0.53059488090077278</v>
      </c>
      <c r="AA224" s="11">
        <f>'OddsRatio_working_3-way'!X224^(1/3)*COS(('OddsRatio_working_3-way'!Y224+2*PI())/3)</f>
        <v>-0.30957123348095478</v>
      </c>
      <c r="AB224" s="11">
        <f>'OddsRatio_working_3-way'!X224^(1/3)*COS(('OddsRatio_working_3-way'!Y224+4*PI())/3)</f>
        <v>-0.22102364741981784</v>
      </c>
      <c r="AC224" s="11">
        <f>'OddsRatio_working_3-way'!X224^(1/3)*SIN('OddsRatio_working_3-way'!Y224/3)</f>
        <v>5.1122972648488939E-2</v>
      </c>
      <c r="AD224" s="11">
        <f>'OddsRatio_working_3-way'!X224^(1/3)*SIN(('OddsRatio_working_3-way'!Y224+2*PI())/3)</f>
        <v>0.43394715965380337</v>
      </c>
      <c r="AE224" s="11">
        <f>'OddsRatio_working_3-way'!X224^(1/3)*SIN(('OddsRatio_working_3-way'!Y224+4*PI())/3)</f>
        <v>-0.4850701323022924</v>
      </c>
      <c r="AF224" s="11">
        <f>-'OddsRatio_working_3-way'!U224/(3*'OddsRatio_working_3-way'!X224^(1/3))*COS(('OddsRatio_working_3-way'!Y224)/3)</f>
        <v>0.53059488090077278</v>
      </c>
      <c r="AG224" s="11">
        <f>-'OddsRatio_working_3-way'!U224/(3*'OddsRatio_working_3-way'!X224^(1/3))*COS(('OddsRatio_working_3-way'!Y224+2*PI())/3)</f>
        <v>-0.30957123348095478</v>
      </c>
      <c r="AH224" s="11">
        <f>-'OddsRatio_working_3-way'!U224/(3*'OddsRatio_working_3-way'!X224^(1/3))*COS(('OddsRatio_working_3-way'!Y224+4*PI())/3)</f>
        <v>-0.22102364741981784</v>
      </c>
      <c r="AI224" s="11">
        <f>'OddsRatio_working_3-way'!U224/(3*'OddsRatio_working_3-way'!X224^(1/3))*SIN(('OddsRatio_working_3-way'!Y224)/3)</f>
        <v>-5.1122972648488939E-2</v>
      </c>
      <c r="AJ224" s="11">
        <f>'OddsRatio_working_3-way'!U224/(3*'OddsRatio_working_3-way'!X224^(1/3))*SIN(('OddsRatio_working_3-way'!Y224+2*PI())/3)</f>
        <v>-0.43394715965380337</v>
      </c>
      <c r="AK224" s="11">
        <f>'OddsRatio_working_3-way'!U224/(3*'OddsRatio_working_3-way'!X224^(1/3))*SIN(('OddsRatio_working_3-way'!Y224+4*PI())/3)</f>
        <v>0.4850701323022924</v>
      </c>
      <c r="AL224" s="11">
        <f>'OddsRatio_working_3-way'!Z224+'OddsRatio_working_3-way'!AF224</f>
        <v>1.0611897618015456</v>
      </c>
      <c r="AM224" s="11">
        <f>'OddsRatio_working_3-way'!AA224+'OddsRatio_working_3-way'!AG224</f>
        <v>-0.61914246696190955</v>
      </c>
      <c r="AN224" s="11">
        <f>'OddsRatio_working_3-way'!AB224+'OddsRatio_working_3-way'!AH224</f>
        <v>-0.44204729483963567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1.0611897618015456</v>
      </c>
      <c r="AS224" s="11">
        <f>IF(('OddsRatio_working_3-way'!X224=0),IF(Q224&gt;0,-Q224^(1/3),(-Q224)^(1/3)),'OddsRatio_working_3-way'!AM224-'OddsRatio_working_3-way'!R224/3)</f>
        <v>-0.61914246696190955</v>
      </c>
      <c r="AT224" s="11">
        <f>IF(('OddsRatio_working_3-way'!X224=0),IF(Q224&gt;0,-Q224^(1/3),(-Q224)^(1/3)),'OddsRatio_working_3-way'!AN224-'OddsRatio_working_3-way'!R224/3)</f>
        <v>-0.44204729483963567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2.2400000000000002</v>
      </c>
      <c r="B225" s="4">
        <f>IF('True_Odds_Calculator_3-way'!B226="","",'True_Odds_Calculator_3-way'!B226)</f>
        <v>3.25</v>
      </c>
      <c r="C225" s="4">
        <f>IF('True_Odds_Calculator_3-way'!C226="","",'True_Odds_Calculator_3-way'!C226)</f>
        <v>3.52</v>
      </c>
      <c r="D225" s="9">
        <f t="shared" si="52"/>
        <v>0.43211925781792526</v>
      </c>
      <c r="E225" s="9">
        <f t="shared" si="53"/>
        <v>0.29545645733621428</v>
      </c>
      <c r="F225" s="9">
        <f t="shared" si="54"/>
        <v>0.27242428484586018</v>
      </c>
      <c r="G225" s="9">
        <f t="shared" si="55"/>
        <v>1.0598193257621058</v>
      </c>
      <c r="H225" s="9">
        <f t="shared" si="56"/>
        <v>2.314175963945011</v>
      </c>
      <c r="I225" s="9">
        <f t="shared" si="57"/>
        <v>3.3845934829647377</v>
      </c>
      <c r="J225" s="9">
        <f t="shared" si="58"/>
        <v>3.670744700920507</v>
      </c>
      <c r="K225" s="11">
        <f t="shared" si="59"/>
        <v>0.4464285714285714</v>
      </c>
      <c r="L225" s="11">
        <f t="shared" si="60"/>
        <v>0.30769230769230771</v>
      </c>
      <c r="M225" s="11">
        <f t="shared" si="61"/>
        <v>0.28409090909090912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-0.27436625874125864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0.23453109390609395</v>
      </c>
      <c r="Q225" s="11">
        <f>2*'OddsRatio_working_3-way'!K225*'OddsRatio_working_3-way'!L225*'OddsRatio_working_3-way'!M225</f>
        <v>7.8046953046953055E-2</v>
      </c>
      <c r="R225" s="11">
        <f t="shared" si="62"/>
        <v>0</v>
      </c>
      <c r="S225" s="11">
        <f t="shared" si="63"/>
        <v>-0.8548102634124144</v>
      </c>
      <c r="T225" s="11">
        <f t="shared" si="64"/>
        <v>-0.28446265005404803</v>
      </c>
      <c r="U225" s="11">
        <f>'OddsRatio_working_3-way'!S225-'OddsRatio_working_3-way'!R225^2/3</f>
        <v>-0.8548102634124144</v>
      </c>
      <c r="V225" s="11">
        <f>'OddsRatio_working_3-way'!S225*'OddsRatio_working_3-way'!R225/3-2*'OddsRatio_working_3-way'!R225^3/27-'OddsRatio_working_3-way'!T225</f>
        <v>0.28446265005404803</v>
      </c>
      <c r="W225" s="11">
        <f>'OddsRatio_working_3-way'!V225^2+4*'OddsRatio_working_3-way'!U225^3/27</f>
        <v>-1.1615868985899336E-2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0.15209772209148228</v>
      </c>
      <c r="Y225" s="11">
        <f>IF('OddsRatio_working_3-way'!W225&gt;=0,IF('OddsRatio_working_3-way'!V225+SQRT('OddsRatio_working_3-way'!W225)&gt;0,0,PI()),ACOS('OddsRatio_working_3-way'!V225/(2*'OddsRatio_working_3-way'!X225)))</f>
        <v>0.36216714360026381</v>
      </c>
      <c r="Z225" s="11">
        <f>'OddsRatio_working_3-way'!X225^(1/3)*COS('OddsRatio_working_3-way'!Y225/3)</f>
        <v>0.52990966288105279</v>
      </c>
      <c r="AA225" s="11">
        <f>'OddsRatio_working_3-way'!X225^(1/3)*COS(('OddsRatio_working_3-way'!Y225+2*PI())/3)</f>
        <v>-0.32062688674720896</v>
      </c>
      <c r="AB225" s="11">
        <f>'OddsRatio_working_3-way'!X225^(1/3)*COS(('OddsRatio_working_3-way'!Y225+4*PI())/3)</f>
        <v>-0.20928277613384391</v>
      </c>
      <c r="AC225" s="11">
        <f>'OddsRatio_working_3-way'!X225^(1/3)*SIN('OddsRatio_working_3-way'!Y225/3)</f>
        <v>6.4284552235305839E-2</v>
      </c>
      <c r="AD225" s="11">
        <f>'OddsRatio_working_3-way'!X225^(1/3)*SIN(('OddsRatio_working_3-way'!Y225+2*PI())/3)</f>
        <v>0.42677295364818657</v>
      </c>
      <c r="AE225" s="11">
        <f>'OddsRatio_working_3-way'!X225^(1/3)*SIN(('OddsRatio_working_3-way'!Y225+4*PI())/3)</f>
        <v>-0.49105750588349234</v>
      </c>
      <c r="AF225" s="11">
        <f>-'OddsRatio_working_3-way'!U225/(3*'OddsRatio_working_3-way'!X225^(1/3))*COS(('OddsRatio_working_3-way'!Y225)/3)</f>
        <v>0.5299096628810529</v>
      </c>
      <c r="AG225" s="11">
        <f>-'OddsRatio_working_3-way'!U225/(3*'OddsRatio_working_3-way'!X225^(1/3))*COS(('OddsRatio_working_3-way'!Y225+2*PI())/3)</f>
        <v>-0.32062688674720907</v>
      </c>
      <c r="AH225" s="11">
        <f>-'OddsRatio_working_3-way'!U225/(3*'OddsRatio_working_3-way'!X225^(1/3))*COS(('OddsRatio_working_3-way'!Y225+4*PI())/3)</f>
        <v>-0.20928277613384394</v>
      </c>
      <c r="AI225" s="11">
        <f>'OddsRatio_working_3-way'!U225/(3*'OddsRatio_working_3-way'!X225^(1/3))*SIN(('OddsRatio_working_3-way'!Y225)/3)</f>
        <v>-6.4284552235305853E-2</v>
      </c>
      <c r="AJ225" s="11">
        <f>'OddsRatio_working_3-way'!U225/(3*'OddsRatio_working_3-way'!X225^(1/3))*SIN(('OddsRatio_working_3-way'!Y225+2*PI())/3)</f>
        <v>-0.42677295364818668</v>
      </c>
      <c r="AK225" s="11">
        <f>'OddsRatio_working_3-way'!U225/(3*'OddsRatio_working_3-way'!X225^(1/3))*SIN(('OddsRatio_working_3-way'!Y225+4*PI())/3)</f>
        <v>0.49105750588349245</v>
      </c>
      <c r="AL225" s="11">
        <f>'OddsRatio_working_3-way'!Z225+'OddsRatio_working_3-way'!AF225</f>
        <v>1.0598193257621058</v>
      </c>
      <c r="AM225" s="11">
        <f>'OddsRatio_working_3-way'!AA225+'OddsRatio_working_3-way'!AG225</f>
        <v>-0.64125377349441803</v>
      </c>
      <c r="AN225" s="11">
        <f>'OddsRatio_working_3-way'!AB225+'OddsRatio_working_3-way'!AH225</f>
        <v>-0.41856555226768788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1.0598193257621058</v>
      </c>
      <c r="AS225" s="11">
        <f>IF(('OddsRatio_working_3-way'!X225=0),IF(Q225&gt;0,-Q225^(1/3),(-Q225)^(1/3)),'OddsRatio_working_3-way'!AM225-'OddsRatio_working_3-way'!R225/3)</f>
        <v>-0.64125377349441803</v>
      </c>
      <c r="AT225" s="11">
        <f>IF(('OddsRatio_working_3-way'!X225=0),IF(Q225&gt;0,-Q225^(1/3),(-Q225)^(1/3)),'OddsRatio_working_3-way'!AN225-'OddsRatio_working_3-way'!R225/3)</f>
        <v>-0.41856555226768788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2.08</v>
      </c>
      <c r="B226" s="4">
        <f>IF('True_Odds_Calculator_3-way'!B227="","",'True_Odds_Calculator_3-way'!B227)</f>
        <v>3.4</v>
      </c>
      <c r="C226" s="4">
        <f>IF('True_Odds_Calculator_3-way'!C227="","",'True_Odds_Calculator_3-way'!C227)</f>
        <v>3.86</v>
      </c>
      <c r="D226" s="9">
        <f t="shared" si="52"/>
        <v>0.4676273141282099</v>
      </c>
      <c r="E226" s="9">
        <f t="shared" si="53"/>
        <v>0.28329413211872284</v>
      </c>
      <c r="F226" s="9">
        <f t="shared" si="54"/>
        <v>0.24907855375306689</v>
      </c>
      <c r="G226" s="9">
        <f t="shared" si="55"/>
        <v>1.0541250632942281</v>
      </c>
      <c r="H226" s="9">
        <f t="shared" si="56"/>
        <v>2.138455068357767</v>
      </c>
      <c r="I226" s="9">
        <f t="shared" si="57"/>
        <v>3.5299001519061477</v>
      </c>
      <c r="J226" s="9">
        <f t="shared" si="58"/>
        <v>4.0147976810214923</v>
      </c>
      <c r="K226" s="11">
        <f t="shared" si="59"/>
        <v>0.48076923076923073</v>
      </c>
      <c r="L226" s="11">
        <f t="shared" si="60"/>
        <v>0.29411764705882354</v>
      </c>
      <c r="M226" s="11">
        <f t="shared" si="61"/>
        <v>0.2590673575129534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-0.27156354769887225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0.23225212763463304</v>
      </c>
      <c r="Q226" s="11">
        <f>2*'OddsRatio_working_3-way'!K226*'OddsRatio_working_3-way'!L226*'OddsRatio_working_3-way'!M226</f>
        <v>7.3265655405247002E-2</v>
      </c>
      <c r="R226" s="11">
        <f t="shared" si="62"/>
        <v>0</v>
      </c>
      <c r="S226" s="11">
        <f t="shared" si="63"/>
        <v>-0.8552404385737723</v>
      </c>
      <c r="T226" s="11">
        <f t="shared" si="64"/>
        <v>-0.26979193645860322</v>
      </c>
      <c r="U226" s="11">
        <f>'OddsRatio_working_3-way'!S226-'OddsRatio_working_3-way'!R226^2/3</f>
        <v>-0.8552404385737723</v>
      </c>
      <c r="V226" s="11">
        <f>'OddsRatio_working_3-way'!S226*'OddsRatio_working_3-way'!R226/3-2*'OddsRatio_working_3-way'!R226^3/27-'OddsRatio_working_3-way'!T226</f>
        <v>0.26979193645860322</v>
      </c>
      <c r="W226" s="11">
        <f>'OddsRatio_working_3-way'!V226^2+4*'OddsRatio_working_3-way'!U226^3/27</f>
        <v>-1.9886951484663823E-2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0.15221254913996646</v>
      </c>
      <c r="Y226" s="11">
        <f>IF('OddsRatio_working_3-way'!W226&gt;=0,IF('OddsRatio_working_3-way'!V226+SQRT('OddsRatio_working_3-way'!W226)&gt;0,0,PI()),ACOS('OddsRatio_working_3-way'!V226/(2*'OddsRatio_working_3-way'!X226)))</f>
        <v>0.48164475461365308</v>
      </c>
      <c r="Z226" s="11">
        <f>'OddsRatio_working_3-way'!X226^(1/3)*COS('OddsRatio_working_3-way'!Y226/3)</f>
        <v>0.52706253164711403</v>
      </c>
      <c r="AA226" s="11">
        <f>'OddsRatio_working_3-way'!X226^(1/3)*COS(('OddsRatio_working_3-way'!Y226+2*PI())/3)</f>
        <v>-0.33744963596078553</v>
      </c>
      <c r="AB226" s="11">
        <f>'OddsRatio_working_3-way'!X226^(1/3)*COS(('OddsRatio_working_3-way'!Y226+4*PI())/3)</f>
        <v>-0.18961289568632855</v>
      </c>
      <c r="AC226" s="11">
        <f>'OddsRatio_working_3-way'!X226^(1/3)*SIN('OddsRatio_working_3-way'!Y226/3)</f>
        <v>8.5353581793574787E-2</v>
      </c>
      <c r="AD226" s="11">
        <f>'OddsRatio_working_3-way'!X226^(1/3)*SIN(('OddsRatio_working_3-way'!Y226+2*PI())/3)</f>
        <v>0.41377275089255305</v>
      </c>
      <c r="AE226" s="11">
        <f>'OddsRatio_working_3-way'!X226^(1/3)*SIN(('OddsRatio_working_3-way'!Y226+4*PI())/3)</f>
        <v>-0.49912633268612766</v>
      </c>
      <c r="AF226" s="11">
        <f>-'OddsRatio_working_3-way'!U226/(3*'OddsRatio_working_3-way'!X226^(1/3))*COS(('OddsRatio_working_3-way'!Y226)/3)</f>
        <v>0.52706253164711392</v>
      </c>
      <c r="AG226" s="11">
        <f>-'OddsRatio_working_3-way'!U226/(3*'OddsRatio_working_3-way'!X226^(1/3))*COS(('OddsRatio_working_3-way'!Y226+2*PI())/3)</f>
        <v>-0.33744963596078548</v>
      </c>
      <c r="AH226" s="11">
        <f>-'OddsRatio_working_3-way'!U226/(3*'OddsRatio_working_3-way'!X226^(1/3))*COS(('OddsRatio_working_3-way'!Y226+4*PI())/3)</f>
        <v>-0.18961289568632853</v>
      </c>
      <c r="AI226" s="11">
        <f>'OddsRatio_working_3-way'!U226/(3*'OddsRatio_working_3-way'!X226^(1/3))*SIN(('OddsRatio_working_3-way'!Y226)/3)</f>
        <v>-8.5353581793574773E-2</v>
      </c>
      <c r="AJ226" s="11">
        <f>'OddsRatio_working_3-way'!U226/(3*'OddsRatio_working_3-way'!X226^(1/3))*SIN(('OddsRatio_working_3-way'!Y226+2*PI())/3)</f>
        <v>-0.413772750892553</v>
      </c>
      <c r="AK226" s="11">
        <f>'OddsRatio_working_3-way'!U226/(3*'OddsRatio_working_3-way'!X226^(1/3))*SIN(('OddsRatio_working_3-way'!Y226+4*PI())/3)</f>
        <v>0.49912633268612755</v>
      </c>
      <c r="AL226" s="11">
        <f>'OddsRatio_working_3-way'!Z226+'OddsRatio_working_3-way'!AF226</f>
        <v>1.0541250632942281</v>
      </c>
      <c r="AM226" s="11">
        <f>'OddsRatio_working_3-way'!AA226+'OddsRatio_working_3-way'!AG226</f>
        <v>-0.67489927192157095</v>
      </c>
      <c r="AN226" s="11">
        <f>'OddsRatio_working_3-way'!AB226+'OddsRatio_working_3-way'!AH226</f>
        <v>-0.37922579137265711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1.0541250632942281</v>
      </c>
      <c r="AS226" s="11">
        <f>IF(('OddsRatio_working_3-way'!X226=0),IF(Q226&gt;0,-Q226^(1/3),(-Q226)^(1/3)),'OddsRatio_working_3-way'!AM226-'OddsRatio_working_3-way'!R226/3)</f>
        <v>-0.67489927192157095</v>
      </c>
      <c r="AT226" s="11">
        <f>IF(('OddsRatio_working_3-way'!X226=0),IF(Q226&gt;0,-Q226^(1/3),(-Q226)^(1/3)),'OddsRatio_working_3-way'!AN226-'OddsRatio_working_3-way'!R226/3)</f>
        <v>-0.37922579137265711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1.35</v>
      </c>
      <c r="B227" s="4">
        <f>IF('True_Odds_Calculator_3-way'!B228="","",'True_Odds_Calculator_3-way'!B228)</f>
        <v>5.95</v>
      </c>
      <c r="C227" s="4">
        <f>IF('True_Odds_Calculator_3-way'!C228="","",'True_Odds_Calculator_3-way'!C228)</f>
        <v>8.7100000000000009</v>
      </c>
      <c r="D227" s="9">
        <f t="shared" si="52"/>
        <v>0.73008779466466356</v>
      </c>
      <c r="E227" s="9">
        <f t="shared" si="53"/>
        <v>0.16054997934546777</v>
      </c>
      <c r="F227" s="9">
        <f t="shared" si="54"/>
        <v>0.10936222598986842</v>
      </c>
      <c r="G227" s="9">
        <f t="shared" si="55"/>
        <v>1.0562808133010115</v>
      </c>
      <c r="H227" s="9">
        <f t="shared" si="56"/>
        <v>1.369698284655354</v>
      </c>
      <c r="I227" s="9">
        <f t="shared" si="57"/>
        <v>6.2285900258400089</v>
      </c>
      <c r="J227" s="9">
        <f t="shared" si="58"/>
        <v>9.1439250705507984</v>
      </c>
      <c r="K227" s="11">
        <f t="shared" si="59"/>
        <v>0.7407407407407407</v>
      </c>
      <c r="L227" s="11">
        <f t="shared" si="60"/>
        <v>0.16806722689075629</v>
      </c>
      <c r="M227" s="11">
        <f t="shared" si="61"/>
        <v>0.11481056257175659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-0.19092321199432682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0.18595523424320612</v>
      </c>
      <c r="Q227" s="11">
        <f>2*'OddsRatio_working_3-way'!K227*'OddsRatio_working_3-way'!L227*'OddsRatio_working_3-way'!M227</f>
        <v>2.8586507954374497E-2</v>
      </c>
      <c r="R227" s="11">
        <f t="shared" si="62"/>
        <v>0</v>
      </c>
      <c r="S227" s="11">
        <f t="shared" si="63"/>
        <v>-0.97397918409591644</v>
      </c>
      <c r="T227" s="11">
        <f t="shared" si="64"/>
        <v>-0.14972777618692026</v>
      </c>
      <c r="U227" s="11">
        <f>'OddsRatio_working_3-way'!S227-'OddsRatio_working_3-way'!R227^2/3</f>
        <v>-0.97397918409591644</v>
      </c>
      <c r="V227" s="11">
        <f>'OddsRatio_working_3-way'!S227*'OddsRatio_working_3-way'!R227/3-2*'OddsRatio_working_3-way'!R227^3/27-'OddsRatio_working_3-way'!T227</f>
        <v>0.14972777618692026</v>
      </c>
      <c r="W227" s="11">
        <f>'OddsRatio_working_3-way'!V227^2+4*'OddsRatio_working_3-way'!U227^3/27</f>
        <v>-0.1144632497225983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0.18498760545268891</v>
      </c>
      <c r="Y227" s="11">
        <f>IF('OddsRatio_working_3-way'!W227&gt;=0,IF('OddsRatio_working_3-way'!V227+SQRT('OddsRatio_working_3-way'!W227)&gt;0,0,PI()),ACOS('OddsRatio_working_3-way'!V227/(2*'OddsRatio_working_3-way'!X227)))</f>
        <v>1.1541491084911337</v>
      </c>
      <c r="Z227" s="11">
        <f>'OddsRatio_working_3-way'!X227^(1/3)*COS('OddsRatio_working_3-way'!Y227/3)</f>
        <v>0.52814040665050577</v>
      </c>
      <c r="AA227" s="11">
        <f>'OddsRatio_working_3-way'!X227^(1/3)*COS(('OddsRatio_working_3-way'!Y227+2*PI())/3)</f>
        <v>-0.44926085959942336</v>
      </c>
      <c r="AB227" s="11">
        <f>'OddsRatio_working_3-way'!X227^(1/3)*COS(('OddsRatio_working_3-way'!Y227+4*PI())/3)</f>
        <v>-7.8879547051082674E-2</v>
      </c>
      <c r="AC227" s="11">
        <f>'OddsRatio_working_3-way'!X227^(1/3)*SIN('OddsRatio_working_3-way'!Y227/3)</f>
        <v>0.21383975050259157</v>
      </c>
      <c r="AD227" s="11">
        <f>'OddsRatio_working_3-way'!X227^(1/3)*SIN(('OddsRatio_working_3-way'!Y227+2*PI())/3)</f>
        <v>0.35046313367308624</v>
      </c>
      <c r="AE227" s="11">
        <f>'OddsRatio_working_3-way'!X227^(1/3)*SIN(('OddsRatio_working_3-way'!Y227+4*PI())/3)</f>
        <v>-0.56430288417567764</v>
      </c>
      <c r="AF227" s="11">
        <f>-'OddsRatio_working_3-way'!U227/(3*'OddsRatio_working_3-way'!X227^(1/3))*COS(('OddsRatio_working_3-way'!Y227)/3)</f>
        <v>0.52814040665050566</v>
      </c>
      <c r="AG227" s="11">
        <f>-'OddsRatio_working_3-way'!U227/(3*'OddsRatio_working_3-way'!X227^(1/3))*COS(('OddsRatio_working_3-way'!Y227+2*PI())/3)</f>
        <v>-0.44926085959942319</v>
      </c>
      <c r="AH227" s="11">
        <f>-'OddsRatio_working_3-way'!U227/(3*'OddsRatio_working_3-way'!X227^(1/3))*COS(('OddsRatio_working_3-way'!Y227+4*PI())/3)</f>
        <v>-7.8879547051082646E-2</v>
      </c>
      <c r="AI227" s="11">
        <f>'OddsRatio_working_3-way'!U227/(3*'OddsRatio_working_3-way'!X227^(1/3))*SIN(('OddsRatio_working_3-way'!Y227)/3)</f>
        <v>-0.21383975050259149</v>
      </c>
      <c r="AJ227" s="11">
        <f>'OddsRatio_working_3-way'!U227/(3*'OddsRatio_working_3-way'!X227^(1/3))*SIN(('OddsRatio_working_3-way'!Y227+2*PI())/3)</f>
        <v>-0.35046313367308612</v>
      </c>
      <c r="AK227" s="11">
        <f>'OddsRatio_working_3-way'!U227/(3*'OddsRatio_working_3-way'!X227^(1/3))*SIN(('OddsRatio_working_3-way'!Y227+4*PI())/3)</f>
        <v>0.56430288417567742</v>
      </c>
      <c r="AL227" s="11">
        <f>'OddsRatio_working_3-way'!Z227+'OddsRatio_working_3-way'!AF227</f>
        <v>1.0562808133010115</v>
      </c>
      <c r="AM227" s="11">
        <f>'OddsRatio_working_3-way'!AA227+'OddsRatio_working_3-way'!AG227</f>
        <v>-0.8985217191988466</v>
      </c>
      <c r="AN227" s="11">
        <f>'OddsRatio_working_3-way'!AB227+'OddsRatio_working_3-way'!AH227</f>
        <v>-0.15775909410216532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1.0562808133010115</v>
      </c>
      <c r="AS227" s="11">
        <f>IF(('OddsRatio_working_3-way'!X227=0),IF(Q227&gt;0,-Q227^(1/3),(-Q227)^(1/3)),'OddsRatio_working_3-way'!AM227-'OddsRatio_working_3-way'!R227/3)</f>
        <v>-0.8985217191988466</v>
      </c>
      <c r="AT227" s="11">
        <f>IF(('OddsRatio_working_3-way'!X227=0),IF(Q227&gt;0,-Q227^(1/3),(-Q227)^(1/3)),'OddsRatio_working_3-way'!AN227-'OddsRatio_working_3-way'!R227/3)</f>
        <v>-0.15775909410216532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11.77</v>
      </c>
      <c r="B228" s="4">
        <f>IF('True_Odds_Calculator_3-way'!B229="","",'True_Odds_Calculator_3-way'!B229)</f>
        <v>6.04</v>
      </c>
      <c r="C228" s="4">
        <f>IF('True_Odds_Calculator_3-way'!C229="","",'True_Odds_Calculator_3-way'!C229)</f>
        <v>1.28</v>
      </c>
      <c r="D228" s="9">
        <f t="shared" si="52"/>
        <v>7.8751236143727102E-2</v>
      </c>
      <c r="E228" s="9">
        <f t="shared" si="53"/>
        <v>0.15445511494382949</v>
      </c>
      <c r="F228" s="9">
        <f t="shared" si="54"/>
        <v>0.76679364891244317</v>
      </c>
      <c r="G228" s="9">
        <f t="shared" si="55"/>
        <v>1.0861850857711075</v>
      </c>
      <c r="H228" s="9">
        <f t="shared" si="56"/>
        <v>12.698213373754827</v>
      </c>
      <c r="I228" s="9">
        <f t="shared" si="57"/>
        <v>6.4743728322863818</v>
      </c>
      <c r="J228" s="9">
        <f t="shared" si="58"/>
        <v>1.3041318240159103</v>
      </c>
      <c r="K228" s="11">
        <f t="shared" si="59"/>
        <v>8.4961767204757857E-2</v>
      </c>
      <c r="L228" s="11">
        <f t="shared" si="60"/>
        <v>0.16556291390728478</v>
      </c>
      <c r="M228" s="11">
        <f t="shared" si="61"/>
        <v>0.78125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-0.16702477676436323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0.17682052389338707</v>
      </c>
      <c r="Q228" s="11">
        <f>2*'OddsRatio_working_3-way'!K228*'OddsRatio_working_3-way'!L228*'OddsRatio_working_3-way'!M228</f>
        <v>2.1978933983018901E-2</v>
      </c>
      <c r="R228" s="11">
        <f t="shared" si="62"/>
        <v>0</v>
      </c>
      <c r="S228" s="11">
        <f t="shared" si="63"/>
        <v>-1.058648467124393</v>
      </c>
      <c r="T228" s="11">
        <f t="shared" si="64"/>
        <v>-0.13159085980415078</v>
      </c>
      <c r="U228" s="11">
        <f>'OddsRatio_working_3-way'!S228-'OddsRatio_working_3-way'!R228^2/3</f>
        <v>-1.058648467124393</v>
      </c>
      <c r="V228" s="11">
        <f>'OddsRatio_working_3-way'!S228*'OddsRatio_working_3-way'!R228/3-2*'OddsRatio_working_3-way'!R228^3/27-'OddsRatio_working_3-way'!T228</f>
        <v>0.13159085980415078</v>
      </c>
      <c r="W228" s="11">
        <f>'OddsRatio_working_3-way'!V228^2+4*'OddsRatio_working_3-way'!U228^3/27</f>
        <v>-0.15845659513198662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0.20962630411996386</v>
      </c>
      <c r="Y228" s="11">
        <f>IF('OddsRatio_working_3-way'!W228&gt;=0,IF('OddsRatio_working_3-way'!V228+SQRT('OddsRatio_working_3-way'!W228)&gt;0,0,PI()),ACOS('OddsRatio_working_3-way'!V228/(2*'OddsRatio_working_3-way'!X228)))</f>
        <v>1.2515299402793385</v>
      </c>
      <c r="Z228" s="11">
        <f>'OddsRatio_working_3-way'!X228^(1/3)*COS('OddsRatio_working_3-way'!Y228/3)</f>
        <v>0.54309254288555375</v>
      </c>
      <c r="AA228" s="11">
        <f>'OddsRatio_working_3-way'!X228^(1/3)*COS(('OddsRatio_working_3-way'!Y228+2*PI())/3)</f>
        <v>-0.47999286934659363</v>
      </c>
      <c r="AB228" s="11">
        <f>'OddsRatio_working_3-way'!X228^(1/3)*COS(('OddsRatio_working_3-way'!Y228+4*PI())/3)</f>
        <v>-6.3099673538960233E-2</v>
      </c>
      <c r="AC228" s="11">
        <f>'OddsRatio_working_3-way'!X228^(1/3)*SIN('OddsRatio_working_3-way'!Y228/3)</f>
        <v>0.24069339882286075</v>
      </c>
      <c r="AD228" s="11">
        <f>'OddsRatio_working_3-way'!X228^(1/3)*SIN(('OddsRatio_working_3-way'!Y228+2*PI())/3)</f>
        <v>0.34998523933334902</v>
      </c>
      <c r="AE228" s="11">
        <f>'OddsRatio_working_3-way'!X228^(1/3)*SIN(('OddsRatio_working_3-way'!Y228+4*PI())/3)</f>
        <v>-0.59067863815620958</v>
      </c>
      <c r="AF228" s="11">
        <f>-'OddsRatio_working_3-way'!U228/(3*'OddsRatio_working_3-way'!X228^(1/3))*COS(('OddsRatio_working_3-way'!Y228)/3)</f>
        <v>0.54309254288555364</v>
      </c>
      <c r="AG228" s="11">
        <f>-'OddsRatio_working_3-way'!U228/(3*'OddsRatio_working_3-way'!X228^(1/3))*COS(('OddsRatio_working_3-way'!Y228+2*PI())/3)</f>
        <v>-0.47999286934659358</v>
      </c>
      <c r="AH228" s="11">
        <f>-'OddsRatio_working_3-way'!U228/(3*'OddsRatio_working_3-way'!X228^(1/3))*COS(('OddsRatio_working_3-way'!Y228+4*PI())/3)</f>
        <v>-6.3099673538960219E-2</v>
      </c>
      <c r="AI228" s="11">
        <f>'OddsRatio_working_3-way'!U228/(3*'OddsRatio_working_3-way'!X228^(1/3))*SIN(('OddsRatio_working_3-way'!Y228)/3)</f>
        <v>-0.2406933988228607</v>
      </c>
      <c r="AJ228" s="11">
        <f>'OddsRatio_working_3-way'!U228/(3*'OddsRatio_working_3-way'!X228^(1/3))*SIN(('OddsRatio_working_3-way'!Y228+2*PI())/3)</f>
        <v>-0.34998523933334891</v>
      </c>
      <c r="AK228" s="11">
        <f>'OddsRatio_working_3-way'!U228/(3*'OddsRatio_working_3-way'!X228^(1/3))*SIN(('OddsRatio_working_3-way'!Y228+4*PI())/3)</f>
        <v>0.59067863815620947</v>
      </c>
      <c r="AL228" s="11">
        <f>'OddsRatio_working_3-way'!Z228+'OddsRatio_working_3-way'!AF228</f>
        <v>1.0861850857711075</v>
      </c>
      <c r="AM228" s="11">
        <f>'OddsRatio_working_3-way'!AA228+'OddsRatio_working_3-way'!AG228</f>
        <v>-0.95998573869318715</v>
      </c>
      <c r="AN228" s="11">
        <f>'OddsRatio_working_3-way'!AB228+'OddsRatio_working_3-way'!AH228</f>
        <v>-0.12619934707792047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1.0861850857711075</v>
      </c>
      <c r="AS228" s="11">
        <f>IF(('OddsRatio_working_3-way'!X228=0),IF(Q228&gt;0,-Q228^(1/3),(-Q228)^(1/3)),'OddsRatio_working_3-way'!AM228-'OddsRatio_working_3-way'!R228/3)</f>
        <v>-0.95998573869318715</v>
      </c>
      <c r="AT228" s="11">
        <f>IF(('OddsRatio_working_3-way'!X228=0),IF(Q228&gt;0,-Q228^(1/3),(-Q228)^(1/3)),'OddsRatio_working_3-way'!AN228-'OddsRatio_working_3-way'!R228/3)</f>
        <v>-0.12619934707792047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2.68</v>
      </c>
      <c r="B229" s="4">
        <f>IF('True_Odds_Calculator_3-way'!B230="","",'True_Odds_Calculator_3-way'!B230)</f>
        <v>3.06</v>
      </c>
      <c r="C229" s="4">
        <f>IF('True_Odds_Calculator_3-way'!C230="","",'True_Odds_Calculator_3-way'!C230)</f>
        <v>2.95</v>
      </c>
      <c r="D229" s="9">
        <f t="shared" si="52"/>
        <v>0.3596883113316971</v>
      </c>
      <c r="E229" s="9">
        <f t="shared" si="53"/>
        <v>0.31418425047962267</v>
      </c>
      <c r="F229" s="9">
        <f t="shared" si="54"/>
        <v>0.32612743818868012</v>
      </c>
      <c r="G229" s="9">
        <f t="shared" si="55"/>
        <v>1.0596338494028275</v>
      </c>
      <c r="H229" s="9">
        <f t="shared" si="56"/>
        <v>2.7801848669967502</v>
      </c>
      <c r="I229" s="9">
        <f t="shared" si="57"/>
        <v>3.1828457297698245</v>
      </c>
      <c r="J229" s="9">
        <f t="shared" si="58"/>
        <v>3.0662860063355137</v>
      </c>
      <c r="K229" s="11">
        <f t="shared" si="59"/>
        <v>0.37313432835820892</v>
      </c>
      <c r="L229" s="11">
        <f t="shared" si="60"/>
        <v>0.32679738562091504</v>
      </c>
      <c r="M229" s="11">
        <f t="shared" si="61"/>
        <v>0.33898305084745761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-0.27895418222943102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0.23519821960321358</v>
      </c>
      <c r="Q229" s="11">
        <f>2*'OddsRatio_working_3-way'!K229*'OddsRatio_working_3-way'!L229*'OddsRatio_working_3-way'!M229</f>
        <v>8.2670727452799145E-2</v>
      </c>
      <c r="R229" s="11">
        <f t="shared" si="62"/>
        <v>0</v>
      </c>
      <c r="S229" s="11">
        <f t="shared" si="63"/>
        <v>-0.8431428334340958</v>
      </c>
      <c r="T229" s="11">
        <f t="shared" si="64"/>
        <v>-0.29635951966049062</v>
      </c>
      <c r="U229" s="11">
        <f>'OddsRatio_working_3-way'!S229-'OddsRatio_working_3-way'!R229^2/3</f>
        <v>-0.8431428334340958</v>
      </c>
      <c r="V229" s="11">
        <f>'OddsRatio_working_3-way'!S229*'OddsRatio_working_3-way'!R229/3-2*'OddsRatio_working_3-way'!R229^3/27-'OddsRatio_working_3-way'!T229</f>
        <v>0.29635951966049062</v>
      </c>
      <c r="W229" s="11">
        <f>'OddsRatio_working_3-way'!V229^2+4*'OddsRatio_working_3-way'!U229^3/27</f>
        <v>-9.6831983391428011E-4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0.14899436627546611</v>
      </c>
      <c r="Y229" s="11">
        <f>IF('OddsRatio_working_3-way'!W229&gt;=0,IF('OddsRatio_working_3-way'!V229+SQRT('OddsRatio_working_3-way'!W229)&gt;0,0,PI()),ACOS('OddsRatio_working_3-way'!V229/(2*'OddsRatio_working_3-way'!X229)))</f>
        <v>0.10461695236251822</v>
      </c>
      <c r="Z229" s="11">
        <f>'OddsRatio_working_3-way'!X229^(1/3)*COS('OddsRatio_working_3-way'!Y229/3)</f>
        <v>0.52981692470141373</v>
      </c>
      <c r="AA229" s="11">
        <f>'OddsRatio_working_3-way'!X229^(1/3)*COS(('OddsRatio_working_3-way'!Y229+2*PI())/3)</f>
        <v>-0.28091558837246117</v>
      </c>
      <c r="AB229" s="11">
        <f>'OddsRatio_working_3-way'!X229^(1/3)*COS(('OddsRatio_working_3-way'!Y229+4*PI())/3)</f>
        <v>-0.24890133632895253</v>
      </c>
      <c r="AC229" s="11">
        <f>'OddsRatio_working_3-way'!X229^(1/3)*SIN('OddsRatio_working_3-way'!Y229/3)</f>
        <v>1.8483437035224301E-2</v>
      </c>
      <c r="AD229" s="11">
        <f>'OddsRatio_working_3-way'!X229^(1/3)*SIN(('OddsRatio_working_3-way'!Y229+2*PI())/3)</f>
        <v>0.44959319762875927</v>
      </c>
      <c r="AE229" s="11">
        <f>'OddsRatio_working_3-way'!X229^(1/3)*SIN(('OddsRatio_working_3-way'!Y229+4*PI())/3)</f>
        <v>-0.46807663466398353</v>
      </c>
      <c r="AF229" s="11">
        <f>-'OddsRatio_working_3-way'!U229/(3*'OddsRatio_working_3-way'!X229^(1/3))*COS(('OddsRatio_working_3-way'!Y229)/3)</f>
        <v>0.52981692470141373</v>
      </c>
      <c r="AG229" s="11">
        <f>-'OddsRatio_working_3-way'!U229/(3*'OddsRatio_working_3-way'!X229^(1/3))*COS(('OddsRatio_working_3-way'!Y229+2*PI())/3)</f>
        <v>-0.28091558837246117</v>
      </c>
      <c r="AH229" s="11">
        <f>-'OddsRatio_working_3-way'!U229/(3*'OddsRatio_working_3-way'!X229^(1/3))*COS(('OddsRatio_working_3-way'!Y229+4*PI())/3)</f>
        <v>-0.24890133632895253</v>
      </c>
      <c r="AI229" s="11">
        <f>'OddsRatio_working_3-way'!U229/(3*'OddsRatio_working_3-way'!X229^(1/3))*SIN(('OddsRatio_working_3-way'!Y229)/3)</f>
        <v>-1.8483437035224301E-2</v>
      </c>
      <c r="AJ229" s="11">
        <f>'OddsRatio_working_3-way'!U229/(3*'OddsRatio_working_3-way'!X229^(1/3))*SIN(('OddsRatio_working_3-way'!Y229+2*PI())/3)</f>
        <v>-0.44959319762875927</v>
      </c>
      <c r="AK229" s="11">
        <f>'OddsRatio_working_3-way'!U229/(3*'OddsRatio_working_3-way'!X229^(1/3))*SIN(('OddsRatio_working_3-way'!Y229+4*PI())/3)</f>
        <v>0.46807663466398353</v>
      </c>
      <c r="AL229" s="11">
        <f>'OddsRatio_working_3-way'!Z229+'OddsRatio_working_3-way'!AF229</f>
        <v>1.0596338494028275</v>
      </c>
      <c r="AM229" s="11">
        <f>'OddsRatio_working_3-way'!AA229+'OddsRatio_working_3-way'!AG229</f>
        <v>-0.56183117674492233</v>
      </c>
      <c r="AN229" s="11">
        <f>'OddsRatio_working_3-way'!AB229+'OddsRatio_working_3-way'!AH229</f>
        <v>-0.49780267265790507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1.0596338494028275</v>
      </c>
      <c r="AS229" s="11">
        <f>IF(('OddsRatio_working_3-way'!X229=0),IF(Q229&gt;0,-Q229^(1/3),(-Q229)^(1/3)),'OddsRatio_working_3-way'!AM229-'OddsRatio_working_3-way'!R229/3)</f>
        <v>-0.56183117674492233</v>
      </c>
      <c r="AT229" s="11">
        <f>IF(('OddsRatio_working_3-way'!X229=0),IF(Q229&gt;0,-Q229^(1/3),(-Q229)^(1/3)),'OddsRatio_working_3-way'!AN229-'OddsRatio_working_3-way'!R229/3)</f>
        <v>-0.49780267265790507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2.02</v>
      </c>
      <c r="B230" s="4">
        <f>IF('True_Odds_Calculator_3-way'!B231="","",'True_Odds_Calculator_3-way'!B231)</f>
        <v>3.2</v>
      </c>
      <c r="C230" s="4">
        <f>IF('True_Odds_Calculator_3-way'!C231="","",'True_Odds_Calculator_3-way'!C231)</f>
        <v>4.3099999999999996</v>
      </c>
      <c r="D230" s="9">
        <f t="shared" si="52"/>
        <v>0.47953992400938367</v>
      </c>
      <c r="E230" s="9">
        <f t="shared" si="53"/>
        <v>0.2993194325795267</v>
      </c>
      <c r="F230" s="9">
        <f t="shared" si="54"/>
        <v>0.22114064341108949</v>
      </c>
      <c r="G230" s="9">
        <f t="shared" si="55"/>
        <v>1.0640510850383413</v>
      </c>
      <c r="H230" s="9">
        <f t="shared" si="56"/>
        <v>2.0853321067391084</v>
      </c>
      <c r="I230" s="9">
        <f t="shared" si="57"/>
        <v>3.3409123870843511</v>
      </c>
      <c r="J230" s="9">
        <f t="shared" si="58"/>
        <v>4.5220090914769093</v>
      </c>
      <c r="K230" s="11">
        <f t="shared" si="59"/>
        <v>0.49504950495049505</v>
      </c>
      <c r="L230" s="11">
        <f t="shared" si="60"/>
        <v>0.3125</v>
      </c>
      <c r="M230" s="11">
        <f t="shared" si="61"/>
        <v>0.23201856148491881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-0.26660741770232699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0.23438756288621904</v>
      </c>
      <c r="Q230" s="11">
        <f>2*'OddsRatio_working_3-way'!K230*'OddsRatio_working_3-way'!L230*'OddsRatio_working_3-way'!M230</f>
        <v>7.1787921251521905E-2</v>
      </c>
      <c r="R230" s="11">
        <f t="shared" si="62"/>
        <v>0</v>
      </c>
      <c r="S230" s="11">
        <f t="shared" si="63"/>
        <v>-0.87914869325923206</v>
      </c>
      <c r="T230" s="11">
        <f t="shared" si="64"/>
        <v>-0.26926453086040797</v>
      </c>
      <c r="U230" s="11">
        <f>'OddsRatio_working_3-way'!S230-'OddsRatio_working_3-way'!R230^2/3</f>
        <v>-0.87914869325923206</v>
      </c>
      <c r="V230" s="11">
        <f>'OddsRatio_working_3-way'!S230*'OddsRatio_working_3-way'!R230/3-2*'OddsRatio_working_3-way'!R230^3/27-'OddsRatio_working_3-way'!T230</f>
        <v>0.26926453086040797</v>
      </c>
      <c r="W230" s="11">
        <f>'OddsRatio_working_3-way'!V230^2+4*'OddsRatio_working_3-way'!U230^3/27</f>
        <v>-2.8162709728975777E-2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0.15863960516564848</v>
      </c>
      <c r="Y230" s="11">
        <f>IF('OddsRatio_working_3-way'!W230&gt;=0,IF('OddsRatio_working_3-way'!V230+SQRT('OddsRatio_working_3-way'!W230)&gt;0,0,PI()),ACOS('OddsRatio_working_3-way'!V230/(2*'OddsRatio_working_3-way'!X230)))</f>
        <v>0.55733553982366701</v>
      </c>
      <c r="Z230" s="11">
        <f>'OddsRatio_working_3-way'!X230^(1/3)*COS('OddsRatio_working_3-way'!Y230/3)</f>
        <v>0.53202554251917067</v>
      </c>
      <c r="AA230" s="11">
        <f>'OddsRatio_working_3-way'!X230^(1/3)*COS(('OddsRatio_working_3-way'!Y230+2*PI())/3)</f>
        <v>-0.35260832481283999</v>
      </c>
      <c r="AB230" s="11">
        <f>'OddsRatio_working_3-way'!X230^(1/3)*COS(('OddsRatio_working_3-way'!Y230+4*PI())/3)</f>
        <v>-0.17941721770633057</v>
      </c>
      <c r="AC230" s="11">
        <f>'OddsRatio_working_3-way'!X230^(1/3)*SIN('OddsRatio_working_3-way'!Y230/3)</f>
        <v>9.9991932309192538E-2</v>
      </c>
      <c r="AD230" s="11">
        <f>'OddsRatio_working_3-way'!X230^(1/3)*SIN(('OddsRatio_working_3-way'!Y230+2*PI())/3)</f>
        <v>0.41075166912920358</v>
      </c>
      <c r="AE230" s="11">
        <f>'OddsRatio_working_3-way'!X230^(1/3)*SIN(('OddsRatio_working_3-way'!Y230+4*PI())/3)</f>
        <v>-0.51074360143839614</v>
      </c>
      <c r="AF230" s="11">
        <f>-'OddsRatio_working_3-way'!U230/(3*'OddsRatio_working_3-way'!X230^(1/3))*COS(('OddsRatio_working_3-way'!Y230)/3)</f>
        <v>0.53202554251917067</v>
      </c>
      <c r="AG230" s="11">
        <f>-'OddsRatio_working_3-way'!U230/(3*'OddsRatio_working_3-way'!X230^(1/3))*COS(('OddsRatio_working_3-way'!Y230+2*PI())/3)</f>
        <v>-0.35260832481283999</v>
      </c>
      <c r="AH230" s="11">
        <f>-'OddsRatio_working_3-way'!U230/(3*'OddsRatio_working_3-way'!X230^(1/3))*COS(('OddsRatio_working_3-way'!Y230+4*PI())/3)</f>
        <v>-0.17941721770633057</v>
      </c>
      <c r="AI230" s="11">
        <f>'OddsRatio_working_3-way'!U230/(3*'OddsRatio_working_3-way'!X230^(1/3))*SIN(('OddsRatio_working_3-way'!Y230)/3)</f>
        <v>-9.9991932309192538E-2</v>
      </c>
      <c r="AJ230" s="11">
        <f>'OddsRatio_working_3-way'!U230/(3*'OddsRatio_working_3-way'!X230^(1/3))*SIN(('OddsRatio_working_3-way'!Y230+2*PI())/3)</f>
        <v>-0.41075166912920358</v>
      </c>
      <c r="AK230" s="11">
        <f>'OddsRatio_working_3-way'!U230/(3*'OddsRatio_working_3-way'!X230^(1/3))*SIN(('OddsRatio_working_3-way'!Y230+4*PI())/3)</f>
        <v>0.51074360143839614</v>
      </c>
      <c r="AL230" s="11">
        <f>'OddsRatio_working_3-way'!Z230+'OddsRatio_working_3-way'!AF230</f>
        <v>1.0640510850383413</v>
      </c>
      <c r="AM230" s="11">
        <f>'OddsRatio_working_3-way'!AA230+'OddsRatio_working_3-way'!AG230</f>
        <v>-0.70521664962567998</v>
      </c>
      <c r="AN230" s="11">
        <f>'OddsRatio_working_3-way'!AB230+'OddsRatio_working_3-way'!AH230</f>
        <v>-0.35883443541266113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1.0640510850383413</v>
      </c>
      <c r="AS230" s="11">
        <f>IF(('OddsRatio_working_3-way'!X230=0),IF(Q230&gt;0,-Q230^(1/3),(-Q230)^(1/3)),'OddsRatio_working_3-way'!AM230-'OddsRatio_working_3-way'!R230/3)</f>
        <v>-0.70521664962567998</v>
      </c>
      <c r="AT230" s="11">
        <f>IF(('OddsRatio_working_3-way'!X230=0),IF(Q230&gt;0,-Q230^(1/3),(-Q230)^(1/3)),'OddsRatio_working_3-way'!AN230-'OddsRatio_working_3-way'!R230/3)</f>
        <v>-0.35883443541266113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2.2400000000000002</v>
      </c>
      <c r="B231" s="4">
        <f>IF('True_Odds_Calculator_3-way'!B232="","",'True_Odds_Calculator_3-way'!B232)</f>
        <v>3.27</v>
      </c>
      <c r="C231" s="4">
        <f>IF('True_Odds_Calculator_3-way'!C232="","",'True_Odds_Calculator_3-way'!C232)</f>
        <v>3.49</v>
      </c>
      <c r="D231" s="9">
        <f t="shared" si="52"/>
        <v>0.43191548853998241</v>
      </c>
      <c r="E231" s="9">
        <f t="shared" si="53"/>
        <v>0.29344543807374018</v>
      </c>
      <c r="F231" s="9">
        <f t="shared" si="54"/>
        <v>0.27463907338627741</v>
      </c>
      <c r="G231" s="9">
        <f t="shared" si="55"/>
        <v>1.0606997958811633</v>
      </c>
      <c r="H231" s="9">
        <f t="shared" si="56"/>
        <v>2.3152677468926424</v>
      </c>
      <c r="I231" s="9">
        <f t="shared" si="57"/>
        <v>3.4077885366502412</v>
      </c>
      <c r="J231" s="9">
        <f t="shared" si="58"/>
        <v>3.6411424917440969</v>
      </c>
      <c r="K231" s="11">
        <f t="shared" si="59"/>
        <v>0.4464285714285714</v>
      </c>
      <c r="L231" s="11">
        <f t="shared" si="60"/>
        <v>0.3058103975535168</v>
      </c>
      <c r="M231" s="11">
        <f t="shared" si="61"/>
        <v>0.28653295128939826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-0.27417363596420408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0.2347091671767679</v>
      </c>
      <c r="Q231" s="11">
        <f>2*'OddsRatio_working_3-way'!K231*'OddsRatio_working_3-way'!L231*'OddsRatio_working_3-way'!M231</f>
        <v>7.823638905892262E-2</v>
      </c>
      <c r="R231" s="11">
        <f t="shared" si="62"/>
        <v>0</v>
      </c>
      <c r="S231" s="11">
        <f t="shared" si="63"/>
        <v>-0.85606030773655917</v>
      </c>
      <c r="T231" s="11">
        <f t="shared" si="64"/>
        <v>-0.28535343591218637</v>
      </c>
      <c r="U231" s="11">
        <f>'OddsRatio_working_3-way'!S231-'OddsRatio_working_3-way'!R231^2/3</f>
        <v>-0.85606030773655917</v>
      </c>
      <c r="V231" s="11">
        <f>'OddsRatio_working_3-way'!S231*'OddsRatio_working_3-way'!R231/3-2*'OddsRatio_working_3-way'!R231^3/27-'OddsRatio_working_3-way'!T231</f>
        <v>0.28535343591218637</v>
      </c>
      <c r="W231" s="11">
        <f>'OddsRatio_working_3-way'!V231^2+4*'OddsRatio_working_3-way'!U231^3/27</f>
        <v>-1.1514837989266918E-2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0.15243147753675845</v>
      </c>
      <c r="Y231" s="11">
        <f>IF('OddsRatio_working_3-way'!W231&gt;=0,IF('OddsRatio_working_3-way'!V231+SQRT('OddsRatio_working_3-way'!W231)&gt;0,0,PI()),ACOS('OddsRatio_working_3-way'!V231/(2*'OddsRatio_working_3-way'!X231)))</f>
        <v>0.35969106470885404</v>
      </c>
      <c r="Z231" s="11">
        <f>'OddsRatio_working_3-way'!X231^(1/3)*COS('OddsRatio_working_3-way'!Y231/3)</f>
        <v>0.53034989794058163</v>
      </c>
      <c r="AA231" s="11">
        <f>'OddsRatio_working_3-way'!X231^(1/3)*COS(('OddsRatio_working_3-way'!Y231+2*PI())/3)</f>
        <v>-0.32050862994264967</v>
      </c>
      <c r="AB231" s="11">
        <f>'OddsRatio_working_3-way'!X231^(1/3)*COS(('OddsRatio_working_3-way'!Y231+4*PI())/3)</f>
        <v>-0.20984126799793165</v>
      </c>
      <c r="AC231" s="11">
        <f>'OddsRatio_working_3-way'!X231^(1/3)*SIN('OddsRatio_working_3-way'!Y231/3)</f>
        <v>6.389383120928864E-2</v>
      </c>
      <c r="AD231" s="11">
        <f>'OddsRatio_working_3-way'!X231^(1/3)*SIN(('OddsRatio_working_3-way'!Y231+2*PI())/3)</f>
        <v>0.42734956890638376</v>
      </c>
      <c r="AE231" s="11">
        <f>'OddsRatio_working_3-way'!X231^(1/3)*SIN(('OddsRatio_working_3-way'!Y231+4*PI())/3)</f>
        <v>-0.49124340011567241</v>
      </c>
      <c r="AF231" s="11">
        <f>-'OddsRatio_working_3-way'!U231/(3*'OddsRatio_working_3-way'!X231^(1/3))*COS(('OddsRatio_working_3-way'!Y231)/3)</f>
        <v>0.53034989794058163</v>
      </c>
      <c r="AG231" s="11">
        <f>-'OddsRatio_working_3-way'!U231/(3*'OddsRatio_working_3-way'!X231^(1/3))*COS(('OddsRatio_working_3-way'!Y231+2*PI())/3)</f>
        <v>-0.32050862994264967</v>
      </c>
      <c r="AH231" s="11">
        <f>-'OddsRatio_working_3-way'!U231/(3*'OddsRatio_working_3-way'!X231^(1/3))*COS(('OddsRatio_working_3-way'!Y231+4*PI())/3)</f>
        <v>-0.20984126799793165</v>
      </c>
      <c r="AI231" s="11">
        <f>'OddsRatio_working_3-way'!U231/(3*'OddsRatio_working_3-way'!X231^(1/3))*SIN(('OddsRatio_working_3-way'!Y231)/3)</f>
        <v>-6.389383120928864E-2</v>
      </c>
      <c r="AJ231" s="11">
        <f>'OddsRatio_working_3-way'!U231/(3*'OddsRatio_working_3-way'!X231^(1/3))*SIN(('OddsRatio_working_3-way'!Y231+2*PI())/3)</f>
        <v>-0.42734956890638376</v>
      </c>
      <c r="AK231" s="11">
        <f>'OddsRatio_working_3-way'!U231/(3*'OddsRatio_working_3-way'!X231^(1/3))*SIN(('OddsRatio_working_3-way'!Y231+4*PI())/3)</f>
        <v>0.49124340011567241</v>
      </c>
      <c r="AL231" s="11">
        <f>'OddsRatio_working_3-way'!Z231+'OddsRatio_working_3-way'!AF231</f>
        <v>1.0606997958811633</v>
      </c>
      <c r="AM231" s="11">
        <f>'OddsRatio_working_3-way'!AA231+'OddsRatio_working_3-way'!AG231</f>
        <v>-0.64101725988529934</v>
      </c>
      <c r="AN231" s="11">
        <f>'OddsRatio_working_3-way'!AB231+'OddsRatio_working_3-way'!AH231</f>
        <v>-0.4196825359958633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1.0606997958811633</v>
      </c>
      <c r="AS231" s="11">
        <f>IF(('OddsRatio_working_3-way'!X231=0),IF(Q231&gt;0,-Q231^(1/3),(-Q231)^(1/3)),'OddsRatio_working_3-way'!AM231-'OddsRatio_working_3-way'!R231/3)</f>
        <v>-0.64101725988529934</v>
      </c>
      <c r="AT231" s="11">
        <f>IF(('OddsRatio_working_3-way'!X231=0),IF(Q231&gt;0,-Q231^(1/3),(-Q231)^(1/3)),'OddsRatio_working_3-way'!AN231-'OddsRatio_working_3-way'!R231/3)</f>
        <v>-0.4196825359958633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2.37</v>
      </c>
      <c r="B232" s="4">
        <f>IF('True_Odds_Calculator_3-way'!B233="","",'True_Odds_Calculator_3-way'!B233)</f>
        <v>3.1</v>
      </c>
      <c r="C232" s="4">
        <f>IF('True_Odds_Calculator_3-way'!C233="","",'True_Odds_Calculator_3-way'!C233)</f>
        <v>3.4</v>
      </c>
      <c r="D232" s="9">
        <f t="shared" si="52"/>
        <v>0.40781707554022406</v>
      </c>
      <c r="E232" s="9">
        <f t="shared" si="53"/>
        <v>0.30999911095772742</v>
      </c>
      <c r="F232" s="9">
        <f t="shared" si="54"/>
        <v>0.28218381350204841</v>
      </c>
      <c r="G232" s="9">
        <f t="shared" si="55"/>
        <v>1.0599122394570255</v>
      </c>
      <c r="H232" s="9">
        <f t="shared" si="56"/>
        <v>2.4520797680561253</v>
      </c>
      <c r="I232" s="9">
        <f t="shared" si="57"/>
        <v>3.2258157028597529</v>
      </c>
      <c r="J232" s="9">
        <f t="shared" si="58"/>
        <v>3.5437893746968618</v>
      </c>
      <c r="K232" s="11">
        <f t="shared" si="59"/>
        <v>0.42194092827004215</v>
      </c>
      <c r="L232" s="11">
        <f t="shared" si="60"/>
        <v>0.32258064516129031</v>
      </c>
      <c r="M232" s="11">
        <f t="shared" si="61"/>
        <v>0.29411764705882354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-0.27641534359762687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0.23498987181642764</v>
      </c>
      <c r="Q232" s="11">
        <f>2*'OddsRatio_working_3-way'!K232*'OddsRatio_working_3-way'!L232*'OddsRatio_working_3-way'!M232</f>
        <v>8.0064692271355251E-2</v>
      </c>
      <c r="R232" s="11">
        <f t="shared" si="62"/>
        <v>0</v>
      </c>
      <c r="S232" s="11">
        <f t="shared" si="63"/>
        <v>-0.85013324064418949</v>
      </c>
      <c r="T232" s="11">
        <f t="shared" si="64"/>
        <v>-0.28965357432510719</v>
      </c>
      <c r="U232" s="11">
        <f>'OddsRatio_working_3-way'!S232-'OddsRatio_working_3-way'!R232^2/3</f>
        <v>-0.85013324064418949</v>
      </c>
      <c r="V232" s="11">
        <f>'OddsRatio_working_3-way'!S232*'OddsRatio_working_3-way'!R232/3-2*'OddsRatio_working_3-way'!R232^3/27-'OddsRatio_working_3-way'!T232</f>
        <v>0.28965357432510719</v>
      </c>
      <c r="W232" s="11">
        <f>'OddsRatio_working_3-way'!V232^2+4*'OddsRatio_working_3-way'!U232^3/27</f>
        <v>-7.1250801205374192E-3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0.15085114620035855</v>
      </c>
      <c r="Y232" s="11">
        <f>IF('OddsRatio_working_3-way'!W232&gt;=0,IF('OddsRatio_working_3-way'!V232+SQRT('OddsRatio_working_3-way'!W232)&gt;0,0,PI()),ACOS('OddsRatio_working_3-way'!V232/(2*'OddsRatio_working_3-way'!X232)))</f>
        <v>0.28356468196220574</v>
      </c>
      <c r="Z232" s="11">
        <f>'OddsRatio_working_3-way'!X232^(1/3)*COS('OddsRatio_working_3-way'!Y232/3)</f>
        <v>0.52995611972851264</v>
      </c>
      <c r="AA232" s="11">
        <f>'OddsRatio_working_3-way'!X232^(1/3)*COS(('OddsRatio_working_3-way'!Y232+2*PI())/3)</f>
        <v>-0.3084889037169225</v>
      </c>
      <c r="AB232" s="11">
        <f>'OddsRatio_working_3-way'!X232^(1/3)*COS(('OddsRatio_working_3-way'!Y232+4*PI())/3)</f>
        <v>-0.22146721601159008</v>
      </c>
      <c r="AC232" s="11">
        <f>'OddsRatio_working_3-way'!X232^(1/3)*SIN('OddsRatio_working_3-way'!Y232/3)</f>
        <v>5.0241994822009167E-2</v>
      </c>
      <c r="AD232" s="11">
        <f>'OddsRatio_working_3-way'!X232^(1/3)*SIN(('OddsRatio_working_3-way'!Y232+2*PI())/3)</f>
        <v>0.43383446516491492</v>
      </c>
      <c r="AE232" s="11">
        <f>'OddsRatio_working_3-way'!X232^(1/3)*SIN(('OddsRatio_working_3-way'!Y232+4*PI())/3)</f>
        <v>-0.48407645998692411</v>
      </c>
      <c r="AF232" s="11">
        <f>-'OddsRatio_working_3-way'!U232/(3*'OddsRatio_working_3-way'!X232^(1/3))*COS(('OddsRatio_working_3-way'!Y232)/3)</f>
        <v>0.52995611972851275</v>
      </c>
      <c r="AG232" s="11">
        <f>-'OddsRatio_working_3-way'!U232/(3*'OddsRatio_working_3-way'!X232^(1/3))*COS(('OddsRatio_working_3-way'!Y232+2*PI())/3)</f>
        <v>-0.30848890371692256</v>
      </c>
      <c r="AH232" s="11">
        <f>-'OddsRatio_working_3-way'!U232/(3*'OddsRatio_working_3-way'!X232^(1/3))*COS(('OddsRatio_working_3-way'!Y232+4*PI())/3)</f>
        <v>-0.22146721601159011</v>
      </c>
      <c r="AI232" s="11">
        <f>'OddsRatio_working_3-way'!U232/(3*'OddsRatio_working_3-way'!X232^(1/3))*SIN(('OddsRatio_working_3-way'!Y232)/3)</f>
        <v>-5.0241994822009181E-2</v>
      </c>
      <c r="AJ232" s="11">
        <f>'OddsRatio_working_3-way'!U232/(3*'OddsRatio_working_3-way'!X232^(1/3))*SIN(('OddsRatio_working_3-way'!Y232+2*PI())/3)</f>
        <v>-0.43383446516491497</v>
      </c>
      <c r="AK232" s="11">
        <f>'OddsRatio_working_3-way'!U232/(3*'OddsRatio_working_3-way'!X232^(1/3))*SIN(('OddsRatio_working_3-way'!Y232+4*PI())/3)</f>
        <v>0.48407645998692422</v>
      </c>
      <c r="AL232" s="11">
        <f>'OddsRatio_working_3-way'!Z232+'OddsRatio_working_3-way'!AF232</f>
        <v>1.0599122394570255</v>
      </c>
      <c r="AM232" s="11">
        <f>'OddsRatio_working_3-way'!AA232+'OddsRatio_working_3-way'!AG232</f>
        <v>-0.616977807433845</v>
      </c>
      <c r="AN232" s="11">
        <f>'OddsRatio_working_3-way'!AB232+'OddsRatio_working_3-way'!AH232</f>
        <v>-0.44293443202318017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1.0599122394570255</v>
      </c>
      <c r="AS232" s="11">
        <f>IF(('OddsRatio_working_3-way'!X232=0),IF(Q232&gt;0,-Q232^(1/3),(-Q232)^(1/3)),'OddsRatio_working_3-way'!AM232-'OddsRatio_working_3-way'!R232/3)</f>
        <v>-0.616977807433845</v>
      </c>
      <c r="AT232" s="11">
        <f>IF(('OddsRatio_working_3-way'!X232=0),IF(Q232&gt;0,-Q232^(1/3),(-Q232)^(1/3)),'OddsRatio_working_3-way'!AN232-'OddsRatio_working_3-way'!R232/3)</f>
        <v>-0.44293443202318017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</v>
      </c>
      <c r="B233" s="4">
        <f>IF('True_Odds_Calculator_3-way'!B234="","",'True_Odds_Calculator_3-way'!B234)</f>
        <v>2.94</v>
      </c>
      <c r="C233" s="4">
        <f>IF('True_Odds_Calculator_3-way'!C234="","",'True_Odds_Calculator_3-way'!C234)</f>
        <v>3.55</v>
      </c>
      <c r="D233" s="9">
        <f t="shared" si="52"/>
        <v>0.40264592220551471</v>
      </c>
      <c r="E233" s="9">
        <f t="shared" si="53"/>
        <v>0.32724585806977174</v>
      </c>
      <c r="F233" s="9">
        <f t="shared" si="54"/>
        <v>0.27010821972471361</v>
      </c>
      <c r="G233" s="9">
        <f t="shared" si="55"/>
        <v>1.0596940403661543</v>
      </c>
      <c r="H233" s="9">
        <f t="shared" si="56"/>
        <v>2.4835716565126158</v>
      </c>
      <c r="I233" s="9">
        <f t="shared" si="57"/>
        <v>3.0558064383103392</v>
      </c>
      <c r="J233" s="9">
        <f t="shared" si="58"/>
        <v>3.7022198029336937</v>
      </c>
      <c r="K233" s="11">
        <f t="shared" si="59"/>
        <v>0.41666666666666669</v>
      </c>
      <c r="L233" s="11">
        <f t="shared" si="60"/>
        <v>0.3401360544217687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-0.27649228705566731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0.235141004758711</v>
      </c>
      <c r="Q233" s="11">
        <f>2*'OddsRatio_working_3-way'!K233*'OddsRatio_working_3-way'!L233*'OddsRatio_working_3-way'!M233</f>
        <v>7.9844144230462141E-2</v>
      </c>
      <c r="R233" s="11">
        <f t="shared" si="62"/>
        <v>0</v>
      </c>
      <c r="S233" s="11">
        <f t="shared" si="63"/>
        <v>-0.85044327009154186</v>
      </c>
      <c r="T233" s="11">
        <f t="shared" si="64"/>
        <v>-0.28877530393600742</v>
      </c>
      <c r="U233" s="11">
        <f>'OddsRatio_working_3-way'!S233-'OddsRatio_working_3-way'!R233^2/3</f>
        <v>-0.85044327009154186</v>
      </c>
      <c r="V233" s="11">
        <f>'OddsRatio_working_3-way'!S233*'OddsRatio_working_3-way'!R233/3-2*'OddsRatio_working_3-way'!R233^3/27-'OddsRatio_working_3-way'!T233</f>
        <v>0.28877530393600742</v>
      </c>
      <c r="W233" s="11">
        <f>'OddsRatio_working_3-way'!V233^2+4*'OddsRatio_working_3-way'!U233^3/27</f>
        <v>-7.7327185116099761E-3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0.15093367307773259</v>
      </c>
      <c r="Y233" s="11">
        <f>IF('OddsRatio_working_3-way'!W233&gt;=0,IF('OddsRatio_working_3-way'!V233+SQRT('OddsRatio_working_3-way'!W233)&gt;0,0,PI()),ACOS('OddsRatio_working_3-way'!V233/(2*'OddsRatio_working_3-way'!X233)))</f>
        <v>0.29559213819500507</v>
      </c>
      <c r="Z233" s="11">
        <f>'OddsRatio_working_3-way'!X233^(1/3)*COS('OddsRatio_working_3-way'!Y233/3)</f>
        <v>0.52984702018307728</v>
      </c>
      <c r="AA233" s="11">
        <f>'OddsRatio_working_3-way'!X233^(1/3)*COS(('OddsRatio_working_3-way'!Y233+2*PI())/3)</f>
        <v>-0.3102822901150446</v>
      </c>
      <c r="AB233" s="11">
        <f>'OddsRatio_working_3-way'!X233^(1/3)*COS(('OddsRatio_working_3-way'!Y233+4*PI())/3)</f>
        <v>-0.21956473006803276</v>
      </c>
      <c r="AC233" s="11">
        <f>'OddsRatio_working_3-way'!X233^(1/3)*SIN('OddsRatio_working_3-way'!Y233/3)</f>
        <v>5.2375807713368396E-2</v>
      </c>
      <c r="AD233" s="11">
        <f>'OddsRatio_working_3-way'!X233^(1/3)*SIN(('OddsRatio_working_3-way'!Y233+2*PI())/3)</f>
        <v>0.43267307574134689</v>
      </c>
      <c r="AE233" s="11">
        <f>'OddsRatio_working_3-way'!X233^(1/3)*SIN(('OddsRatio_working_3-way'!Y233+4*PI())/3)</f>
        <v>-0.4850488834547152</v>
      </c>
      <c r="AF233" s="11">
        <f>-'OddsRatio_working_3-way'!U233/(3*'OddsRatio_working_3-way'!X233^(1/3))*COS(('OddsRatio_working_3-way'!Y233)/3)</f>
        <v>0.52984702018307717</v>
      </c>
      <c r="AG233" s="11">
        <f>-'OddsRatio_working_3-way'!U233/(3*'OddsRatio_working_3-way'!X233^(1/3))*COS(('OddsRatio_working_3-way'!Y233+2*PI())/3)</f>
        <v>-0.31028229011504455</v>
      </c>
      <c r="AH233" s="11">
        <f>-'OddsRatio_working_3-way'!U233/(3*'OddsRatio_working_3-way'!X233^(1/3))*COS(('OddsRatio_working_3-way'!Y233+4*PI())/3)</f>
        <v>-0.21956473006803273</v>
      </c>
      <c r="AI233" s="11">
        <f>'OddsRatio_working_3-way'!U233/(3*'OddsRatio_working_3-way'!X233^(1/3))*SIN(('OddsRatio_working_3-way'!Y233)/3)</f>
        <v>-5.2375807713368382E-2</v>
      </c>
      <c r="AJ233" s="11">
        <f>'OddsRatio_working_3-way'!U233/(3*'OddsRatio_working_3-way'!X233^(1/3))*SIN(('OddsRatio_working_3-way'!Y233+2*PI())/3)</f>
        <v>-0.43267307574134684</v>
      </c>
      <c r="AK233" s="11">
        <f>'OddsRatio_working_3-way'!U233/(3*'OddsRatio_working_3-way'!X233^(1/3))*SIN(('OddsRatio_working_3-way'!Y233+4*PI())/3)</f>
        <v>0.48504888345471514</v>
      </c>
      <c r="AL233" s="11">
        <f>'OddsRatio_working_3-way'!Z233+'OddsRatio_working_3-way'!AF233</f>
        <v>1.0596940403661543</v>
      </c>
      <c r="AM233" s="11">
        <f>'OddsRatio_working_3-way'!AA233+'OddsRatio_working_3-way'!AG233</f>
        <v>-0.6205645802300892</v>
      </c>
      <c r="AN233" s="11">
        <f>'OddsRatio_working_3-way'!AB233+'OddsRatio_working_3-way'!AH233</f>
        <v>-0.43912946013606546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1.0596940403661543</v>
      </c>
      <c r="AS233" s="11">
        <f>IF(('OddsRatio_working_3-way'!X233=0),IF(Q233&gt;0,-Q233^(1/3),(-Q233)^(1/3)),'OddsRatio_working_3-way'!AM233-'OddsRatio_working_3-way'!R233/3)</f>
        <v>-0.6205645802300892</v>
      </c>
      <c r="AT233" s="11">
        <f>IF(('OddsRatio_working_3-way'!X233=0),IF(Q233&gt;0,-Q233^(1/3),(-Q233)^(1/3)),'OddsRatio_working_3-way'!AN233-'OddsRatio_working_3-way'!R233/3)</f>
        <v>-0.43912946013606546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2.71</v>
      </c>
      <c r="B234" s="4">
        <f>IF('True_Odds_Calculator_3-way'!B235="","",'True_Odds_Calculator_3-way'!B235)</f>
        <v>3.31</v>
      </c>
      <c r="C234" s="4">
        <f>IF('True_Odds_Calculator_3-way'!C235="","",'True_Odds_Calculator_3-way'!C235)</f>
        <v>2.72</v>
      </c>
      <c r="D234" s="9">
        <f t="shared" si="52"/>
        <v>0.35563831021865511</v>
      </c>
      <c r="E234" s="9">
        <f t="shared" si="53"/>
        <v>0.29005846392122903</v>
      </c>
      <c r="F234" s="9">
        <f t="shared" si="54"/>
        <v>0.35430322586011581</v>
      </c>
      <c r="G234" s="9">
        <f t="shared" si="55"/>
        <v>1.0595588011731345</v>
      </c>
      <c r="H234" s="9">
        <f t="shared" si="56"/>
        <v>2.8118455500060597</v>
      </c>
      <c r="I234" s="9">
        <f t="shared" si="57"/>
        <v>3.4475808307099403</v>
      </c>
      <c r="J234" s="9">
        <f t="shared" si="58"/>
        <v>2.8224411380177918</v>
      </c>
      <c r="K234" s="11">
        <f t="shared" si="59"/>
        <v>0.36900369003690037</v>
      </c>
      <c r="L234" s="11">
        <f t="shared" si="60"/>
        <v>0.30211480362537763</v>
      </c>
      <c r="M234" s="11">
        <f t="shared" si="61"/>
        <v>0.36764705882352938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-0.27846482792178184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0.23525870588366443</v>
      </c>
      <c r="Q234" s="11">
        <f>2*'OddsRatio_working_3-way'!K234*'OddsRatio_working_3-way'!L234*'OddsRatio_working_3-way'!M234</f>
        <v>8.1971674523924898E-2</v>
      </c>
      <c r="R234" s="11">
        <f t="shared" si="62"/>
        <v>0</v>
      </c>
      <c r="S234" s="11">
        <f t="shared" si="63"/>
        <v>-0.84484172611467612</v>
      </c>
      <c r="T234" s="11">
        <f t="shared" si="64"/>
        <v>-0.29436993941277917</v>
      </c>
      <c r="U234" s="11">
        <f>'OddsRatio_working_3-way'!S234-'OddsRatio_working_3-way'!R234^2/3</f>
        <v>-0.84484172611467612</v>
      </c>
      <c r="V234" s="11">
        <f>'OddsRatio_working_3-way'!S234*'OddsRatio_working_3-way'!R234/3-2*'OddsRatio_working_3-way'!R234^3/27-'OddsRatio_working_3-way'!T234</f>
        <v>0.29436993941277917</v>
      </c>
      <c r="W234" s="11">
        <f>'OddsRatio_working_3-way'!V234^2+4*'OddsRatio_working_3-way'!U234^3/27</f>
        <v>-2.6814726910735914E-3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0.14944491788026523</v>
      </c>
      <c r="Y234" s="11">
        <f>IF('OddsRatio_working_3-way'!W234&gt;=0,IF('OddsRatio_working_3-way'!V234+SQRT('OddsRatio_working_3-way'!W234)&gt;0,0,PI()),ACOS('OddsRatio_working_3-way'!V234/(2*'OddsRatio_working_3-way'!X234)))</f>
        <v>0.17412955080725578</v>
      </c>
      <c r="Z234" s="11">
        <f>'OddsRatio_working_3-way'!X234^(1/3)*COS('OddsRatio_working_3-way'!Y234/3)</f>
        <v>0.52977940058656736</v>
      </c>
      <c r="AA234" s="11">
        <f>'OddsRatio_working_3-way'!X234^(1/3)*COS(('OddsRatio_working_3-way'!Y234+2*PI())/3)</f>
        <v>-0.29154999969655648</v>
      </c>
      <c r="AB234" s="11">
        <f>'OddsRatio_working_3-way'!X234^(1/3)*COS(('OddsRatio_working_3-way'!Y234+4*PI())/3)</f>
        <v>-0.23822940089001077</v>
      </c>
      <c r="AC234" s="11">
        <f>'OddsRatio_working_3-way'!X234^(1/3)*SIN('OddsRatio_working_3-way'!Y234/3)</f>
        <v>3.0784662074311232E-2</v>
      </c>
      <c r="AD234" s="11">
        <f>'OddsRatio_working_3-way'!X234^(1/3)*SIN(('OddsRatio_working_3-way'!Y234+2*PI())/3)</f>
        <v>0.44341008827250428</v>
      </c>
      <c r="AE234" s="11">
        <f>'OddsRatio_working_3-way'!X234^(1/3)*SIN(('OddsRatio_working_3-way'!Y234+4*PI())/3)</f>
        <v>-0.47419475034681552</v>
      </c>
      <c r="AF234" s="11">
        <f>-'OddsRatio_working_3-way'!U234/(3*'OddsRatio_working_3-way'!X234^(1/3))*COS(('OddsRatio_working_3-way'!Y234)/3)</f>
        <v>0.52977940058656725</v>
      </c>
      <c r="AG234" s="11">
        <f>-'OddsRatio_working_3-way'!U234/(3*'OddsRatio_working_3-way'!X234^(1/3))*COS(('OddsRatio_working_3-way'!Y234+2*PI())/3)</f>
        <v>-0.29154999969655643</v>
      </c>
      <c r="AH234" s="11">
        <f>-'OddsRatio_working_3-way'!U234/(3*'OddsRatio_working_3-way'!X234^(1/3))*COS(('OddsRatio_working_3-way'!Y234+4*PI())/3)</f>
        <v>-0.23822940089001071</v>
      </c>
      <c r="AI234" s="11">
        <f>'OddsRatio_working_3-way'!U234/(3*'OddsRatio_working_3-way'!X234^(1/3))*SIN(('OddsRatio_working_3-way'!Y234)/3)</f>
        <v>-3.0784662074311225E-2</v>
      </c>
      <c r="AJ234" s="11">
        <f>'OddsRatio_working_3-way'!U234/(3*'OddsRatio_working_3-way'!X234^(1/3))*SIN(('OddsRatio_working_3-way'!Y234+2*PI())/3)</f>
        <v>-0.44341008827250417</v>
      </c>
      <c r="AK234" s="11">
        <f>'OddsRatio_working_3-way'!U234/(3*'OddsRatio_working_3-way'!X234^(1/3))*SIN(('OddsRatio_working_3-way'!Y234+4*PI())/3)</f>
        <v>0.47419475034681541</v>
      </c>
      <c r="AL234" s="11">
        <f>'OddsRatio_working_3-way'!Z234+'OddsRatio_working_3-way'!AF234</f>
        <v>1.0595588011731345</v>
      </c>
      <c r="AM234" s="11">
        <f>'OddsRatio_working_3-way'!AA234+'OddsRatio_working_3-way'!AG234</f>
        <v>-0.58309999939311297</v>
      </c>
      <c r="AN234" s="11">
        <f>'OddsRatio_working_3-way'!AB234+'OddsRatio_working_3-way'!AH234</f>
        <v>-0.47645880178002148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1.0595588011731345</v>
      </c>
      <c r="AS234" s="11">
        <f>IF(('OddsRatio_working_3-way'!X234=0),IF(Q234&gt;0,-Q234^(1/3),(-Q234)^(1/3)),'OddsRatio_working_3-way'!AM234-'OddsRatio_working_3-way'!R234/3)</f>
        <v>-0.58309999939311297</v>
      </c>
      <c r="AT234" s="11">
        <f>IF(('OddsRatio_working_3-way'!X234=0),IF(Q234&gt;0,-Q234^(1/3),(-Q234)^(1/3)),'OddsRatio_working_3-way'!AN234-'OddsRatio_working_3-way'!R234/3)</f>
        <v>-0.47645880178002148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3.13</v>
      </c>
      <c r="B235" s="4">
        <f>IF('True_Odds_Calculator_3-way'!B236="","",'True_Odds_Calculator_3-way'!B236)</f>
        <v>3.19</v>
      </c>
      <c r="C235" s="4">
        <f>IF('True_Odds_Calculator_3-way'!C236="","",'True_Odds_Calculator_3-way'!C236)</f>
        <v>2.46</v>
      </c>
      <c r="D235" s="9">
        <f t="shared" si="52"/>
        <v>0.30677563053778134</v>
      </c>
      <c r="E235" s="9">
        <f t="shared" si="53"/>
        <v>0.30089982514185859</v>
      </c>
      <c r="F235" s="9">
        <f t="shared" si="54"/>
        <v>0.39232454432036007</v>
      </c>
      <c r="G235" s="9">
        <f t="shared" si="55"/>
        <v>1.0608973401218835</v>
      </c>
      <c r="H235" s="9">
        <f t="shared" si="56"/>
        <v>3.2597113344596118</v>
      </c>
      <c r="I235" s="9">
        <f t="shared" si="57"/>
        <v>3.3233651748669248</v>
      </c>
      <c r="J235" s="9">
        <f t="shared" si="58"/>
        <v>2.5489101165779497</v>
      </c>
      <c r="K235" s="11">
        <f t="shared" si="59"/>
        <v>0.31948881789137379</v>
      </c>
      <c r="L235" s="11">
        <f t="shared" si="60"/>
        <v>0.31347962382445144</v>
      </c>
      <c r="M235" s="11">
        <f t="shared" si="61"/>
        <v>0.4065040650406504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-0.27727227536179133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0.23531938825752993</v>
      </c>
      <c r="Q235" s="11">
        <f>2*'OddsRatio_working_3-way'!K235*'OddsRatio_working_3-way'!L235*'OddsRatio_working_3-way'!M235</f>
        <v>8.1425393860737008E-2</v>
      </c>
      <c r="R235" s="11">
        <f t="shared" si="62"/>
        <v>0</v>
      </c>
      <c r="S235" s="11">
        <f t="shared" si="63"/>
        <v>-0.8486942589210541</v>
      </c>
      <c r="T235" s="11">
        <f t="shared" si="64"/>
        <v>-0.29366583353669695</v>
      </c>
      <c r="U235" s="11">
        <f>'OddsRatio_working_3-way'!S235-'OddsRatio_working_3-way'!R235^2/3</f>
        <v>-0.8486942589210541</v>
      </c>
      <c r="V235" s="11">
        <f>'OddsRatio_working_3-way'!S235*'OddsRatio_working_3-way'!R235/3-2*'OddsRatio_working_3-way'!R235^3/27-'OddsRatio_working_3-way'!T235</f>
        <v>0.29366583353669695</v>
      </c>
      <c r="W235" s="11">
        <f>'OddsRatio_working_3-way'!V235^2+4*'OddsRatio_working_3-way'!U235^3/27</f>
        <v>-4.3232154920933158E-3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0.15046830004929304</v>
      </c>
      <c r="Y235" s="11">
        <f>IF('OddsRatio_working_3-way'!W235&gt;=0,IF('OddsRatio_working_3-way'!V235+SQRT('OddsRatio_working_3-way'!W235)&gt;0,0,PI()),ACOS('OddsRatio_working_3-way'!V235/(2*'OddsRatio_working_3-way'!X235)))</f>
        <v>0.22026520043111431</v>
      </c>
      <c r="Z235" s="11">
        <f>'OddsRatio_working_3-way'!X235^(1/3)*COS('OddsRatio_working_3-way'!Y235/3)</f>
        <v>0.53044867006094176</v>
      </c>
      <c r="AA235" s="11">
        <f>'OddsRatio_working_3-way'!X235^(1/3)*COS(('OddsRatio_working_3-way'!Y235+2*PI())/3)</f>
        <v>-0.29901369804898853</v>
      </c>
      <c r="AB235" s="11">
        <f>'OddsRatio_working_3-way'!X235^(1/3)*COS(('OddsRatio_working_3-way'!Y235+4*PI())/3)</f>
        <v>-0.23143497201195309</v>
      </c>
      <c r="AC235" s="11">
        <f>'OddsRatio_working_3-way'!X235^(1/3)*SIN('OddsRatio_working_3-way'!Y235/3)</f>
        <v>3.901659566897428E-2</v>
      </c>
      <c r="AD235" s="11">
        <f>'OddsRatio_working_3-way'!X235^(1/3)*SIN(('OddsRatio_working_3-way'!Y235+2*PI())/3)</f>
        <v>0.43987372584195839</v>
      </c>
      <c r="AE235" s="11">
        <f>'OddsRatio_working_3-way'!X235^(1/3)*SIN(('OddsRatio_working_3-way'!Y235+4*PI())/3)</f>
        <v>-0.47889032151093275</v>
      </c>
      <c r="AF235" s="11">
        <f>-'OddsRatio_working_3-way'!U235/(3*'OddsRatio_working_3-way'!X235^(1/3))*COS(('OddsRatio_working_3-way'!Y235)/3)</f>
        <v>0.53044867006094176</v>
      </c>
      <c r="AG235" s="11">
        <f>-'OddsRatio_working_3-way'!U235/(3*'OddsRatio_working_3-way'!X235^(1/3))*COS(('OddsRatio_working_3-way'!Y235+2*PI())/3)</f>
        <v>-0.29901369804898853</v>
      </c>
      <c r="AH235" s="11">
        <f>-'OddsRatio_working_3-way'!U235/(3*'OddsRatio_working_3-way'!X235^(1/3))*COS(('OddsRatio_working_3-way'!Y235+4*PI())/3)</f>
        <v>-0.23143497201195309</v>
      </c>
      <c r="AI235" s="11">
        <f>'OddsRatio_working_3-way'!U235/(3*'OddsRatio_working_3-way'!X235^(1/3))*SIN(('OddsRatio_working_3-way'!Y235)/3)</f>
        <v>-3.901659566897428E-2</v>
      </c>
      <c r="AJ235" s="11">
        <f>'OddsRatio_working_3-way'!U235/(3*'OddsRatio_working_3-way'!X235^(1/3))*SIN(('OddsRatio_working_3-way'!Y235+2*PI())/3)</f>
        <v>-0.43987372584195839</v>
      </c>
      <c r="AK235" s="11">
        <f>'OddsRatio_working_3-way'!U235/(3*'OddsRatio_working_3-way'!X235^(1/3))*SIN(('OddsRatio_working_3-way'!Y235+4*PI())/3)</f>
        <v>0.47889032151093275</v>
      </c>
      <c r="AL235" s="11">
        <f>'OddsRatio_working_3-way'!Z235+'OddsRatio_working_3-way'!AF235</f>
        <v>1.0608973401218835</v>
      </c>
      <c r="AM235" s="11">
        <f>'OddsRatio_working_3-way'!AA235+'OddsRatio_working_3-way'!AG235</f>
        <v>-0.59802739609797706</v>
      </c>
      <c r="AN235" s="11">
        <f>'OddsRatio_working_3-way'!AB235+'OddsRatio_working_3-way'!AH235</f>
        <v>-0.46286994402390619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1.0608973401218835</v>
      </c>
      <c r="AS235" s="11">
        <f>IF(('OddsRatio_working_3-way'!X235=0),IF(Q235&gt;0,-Q235^(1/3),(-Q235)^(1/3)),'OddsRatio_working_3-way'!AM235-'OddsRatio_working_3-way'!R235/3)</f>
        <v>-0.59802739609797706</v>
      </c>
      <c r="AT235" s="11">
        <f>IF(('OddsRatio_working_3-way'!X235=0),IF(Q235&gt;0,-Q235^(1/3),(-Q235)^(1/3)),'OddsRatio_working_3-way'!AN235-'OddsRatio_working_3-way'!R235/3)</f>
        <v>-0.46286994402390619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4.1399999999999997</v>
      </c>
      <c r="B236" s="4">
        <f>IF('True_Odds_Calculator_3-way'!B237="","",'True_Odds_Calculator_3-way'!B237)</f>
        <v>3.13</v>
      </c>
      <c r="C236" s="4">
        <f>IF('True_Odds_Calculator_3-way'!C237="","",'True_Odds_Calculator_3-way'!C237)</f>
        <v>2.09</v>
      </c>
      <c r="D236" s="9">
        <f t="shared" si="52"/>
        <v>0.2304934678430399</v>
      </c>
      <c r="E236" s="9">
        <f t="shared" si="53"/>
        <v>0.30631030063961145</v>
      </c>
      <c r="F236" s="9">
        <f t="shared" si="54"/>
        <v>0.46319623151734851</v>
      </c>
      <c r="G236" s="9">
        <f t="shared" si="55"/>
        <v>1.0632222113086682</v>
      </c>
      <c r="H236" s="9">
        <f t="shared" si="56"/>
        <v>4.3385177435092181</v>
      </c>
      <c r="I236" s="9">
        <f t="shared" si="57"/>
        <v>3.2646633100874634</v>
      </c>
      <c r="J236" s="9">
        <f t="shared" si="58"/>
        <v>2.1589122103264478</v>
      </c>
      <c r="K236" s="11">
        <f t="shared" si="59"/>
        <v>0.24154589371980678</v>
      </c>
      <c r="L236" s="11">
        <f t="shared" si="60"/>
        <v>0.31948881789137379</v>
      </c>
      <c r="M236" s="11">
        <f t="shared" si="61"/>
        <v>0.47846889952153115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-0.26918123707151409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0.2348367983946025</v>
      </c>
      <c r="Q236" s="11">
        <f>2*'OddsRatio_working_3-way'!K236*'OddsRatio_working_3-way'!L236*'OddsRatio_working_3-way'!M236</f>
        <v>7.3848049809623437E-2</v>
      </c>
      <c r="R236" s="11">
        <f t="shared" si="62"/>
        <v>0</v>
      </c>
      <c r="S236" s="11">
        <f t="shared" si="63"/>
        <v>-0.87241146875409004</v>
      </c>
      <c r="T236" s="11">
        <f t="shared" si="64"/>
        <v>-0.27434322916795284</v>
      </c>
      <c r="U236" s="11">
        <f>'OddsRatio_working_3-way'!S236-'OddsRatio_working_3-way'!R236^2/3</f>
        <v>-0.87241146875409004</v>
      </c>
      <c r="V236" s="11">
        <f>'OddsRatio_working_3-way'!S236*'OddsRatio_working_3-way'!R236/3-2*'OddsRatio_working_3-way'!R236^3/27-'OddsRatio_working_3-way'!T236</f>
        <v>0.27434322916795284</v>
      </c>
      <c r="W236" s="11">
        <f>'OddsRatio_working_3-way'!V236^2+4*'OddsRatio_working_3-way'!U236^3/27</f>
        <v>-2.3105261312943284E-2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0.15681953697103812</v>
      </c>
      <c r="Y236" s="11">
        <f>IF('OddsRatio_working_3-way'!W236&gt;=0,IF('OddsRatio_working_3-way'!V236+SQRT('OddsRatio_working_3-way'!W236)&gt;0,0,PI()),ACOS('OddsRatio_working_3-way'!V236/(2*'OddsRatio_working_3-way'!X236)))</f>
        <v>0.50595924203351728</v>
      </c>
      <c r="Z236" s="11">
        <f>'OddsRatio_working_3-way'!X236^(1/3)*COS('OddsRatio_working_3-way'!Y236/3)</f>
        <v>0.53161110565433412</v>
      </c>
      <c r="AA236" s="11">
        <f>'OddsRatio_working_3-way'!X236^(1/3)*COS(('OddsRatio_working_3-way'!Y236+2*PI())/3)</f>
        <v>-0.34419618649761796</v>
      </c>
      <c r="AB236" s="11">
        <f>'OddsRatio_working_3-way'!X236^(1/3)*COS(('OddsRatio_working_3-way'!Y236+4*PI())/3)</f>
        <v>-0.18741491915671626</v>
      </c>
      <c r="AC236" s="11">
        <f>'OddsRatio_working_3-way'!X236^(1/3)*SIN('OddsRatio_working_3-way'!Y236/3)</f>
        <v>9.0517706903160286E-2</v>
      </c>
      <c r="AD236" s="11">
        <f>'OddsRatio_working_3-way'!X236^(1/3)*SIN(('OddsRatio_working_3-way'!Y236+2*PI())/3)</f>
        <v>0.41512986897900639</v>
      </c>
      <c r="AE236" s="11">
        <f>'OddsRatio_working_3-way'!X236^(1/3)*SIN(('OddsRatio_working_3-way'!Y236+4*PI())/3)</f>
        <v>-0.50564757588216669</v>
      </c>
      <c r="AF236" s="11">
        <f>-'OddsRatio_working_3-way'!U236/(3*'OddsRatio_working_3-way'!X236^(1/3))*COS(('OddsRatio_working_3-way'!Y236)/3)</f>
        <v>0.53161110565433412</v>
      </c>
      <c r="AG236" s="11">
        <f>-'OddsRatio_working_3-way'!U236/(3*'OddsRatio_working_3-way'!X236^(1/3))*COS(('OddsRatio_working_3-way'!Y236+2*PI())/3)</f>
        <v>-0.34419618649761796</v>
      </c>
      <c r="AH236" s="11">
        <f>-'OddsRatio_working_3-way'!U236/(3*'OddsRatio_working_3-way'!X236^(1/3))*COS(('OddsRatio_working_3-way'!Y236+4*PI())/3)</f>
        <v>-0.18741491915671626</v>
      </c>
      <c r="AI236" s="11">
        <f>'OddsRatio_working_3-way'!U236/(3*'OddsRatio_working_3-way'!X236^(1/3))*SIN(('OddsRatio_working_3-way'!Y236)/3)</f>
        <v>-9.0517706903160286E-2</v>
      </c>
      <c r="AJ236" s="11">
        <f>'OddsRatio_working_3-way'!U236/(3*'OddsRatio_working_3-way'!X236^(1/3))*SIN(('OddsRatio_working_3-way'!Y236+2*PI())/3)</f>
        <v>-0.41512986897900639</v>
      </c>
      <c r="AK236" s="11">
        <f>'OddsRatio_working_3-way'!U236/(3*'OddsRatio_working_3-way'!X236^(1/3))*SIN(('OddsRatio_working_3-way'!Y236+4*PI())/3)</f>
        <v>0.50564757588216669</v>
      </c>
      <c r="AL236" s="11">
        <f>'OddsRatio_working_3-way'!Z236+'OddsRatio_working_3-way'!AF236</f>
        <v>1.0632222113086682</v>
      </c>
      <c r="AM236" s="11">
        <f>'OddsRatio_working_3-way'!AA236+'OddsRatio_working_3-way'!AG236</f>
        <v>-0.68839237299523592</v>
      </c>
      <c r="AN236" s="11">
        <f>'OddsRatio_working_3-way'!AB236+'OddsRatio_working_3-way'!AH236</f>
        <v>-0.37482983831343253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1.0632222113086682</v>
      </c>
      <c r="AS236" s="11">
        <f>IF(('OddsRatio_working_3-way'!X236=0),IF(Q236&gt;0,-Q236^(1/3),(-Q236)^(1/3)),'OddsRatio_working_3-way'!AM236-'OddsRatio_working_3-way'!R236/3)</f>
        <v>-0.68839237299523592</v>
      </c>
      <c r="AT236" s="11">
        <f>IF(('OddsRatio_working_3-way'!X236=0),IF(Q236&gt;0,-Q236^(1/3),(-Q236)^(1/3)),'OddsRatio_working_3-way'!AN236-'OddsRatio_working_3-way'!R236/3)</f>
        <v>-0.37482983831343253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2.86</v>
      </c>
      <c r="B237" s="4">
        <f>IF('True_Odds_Calculator_3-way'!B238="","",'True_Odds_Calculator_3-way'!B238)</f>
        <v>3.13</v>
      </c>
      <c r="C237" s="4">
        <f>IF('True_Odds_Calculator_3-way'!C238="","",'True_Odds_Calculator_3-way'!C238)</f>
        <v>2.7</v>
      </c>
      <c r="D237" s="9">
        <f t="shared" si="52"/>
        <v>0.33639740064776652</v>
      </c>
      <c r="E237" s="9">
        <f t="shared" si="53"/>
        <v>0.30683971232295898</v>
      </c>
      <c r="F237" s="9">
        <f t="shared" si="54"/>
        <v>0.35676288702927478</v>
      </c>
      <c r="G237" s="9">
        <f t="shared" si="55"/>
        <v>1.0605777284919005</v>
      </c>
      <c r="H237" s="9">
        <f t="shared" si="56"/>
        <v>2.9726745749949344</v>
      </c>
      <c r="I237" s="9">
        <f t="shared" si="57"/>
        <v>3.259030561687748</v>
      </c>
      <c r="J237" s="9">
        <f t="shared" si="58"/>
        <v>2.8029821384362306</v>
      </c>
      <c r="K237" s="11">
        <f t="shared" si="59"/>
        <v>0.34965034965034969</v>
      </c>
      <c r="L237" s="11">
        <f t="shared" si="60"/>
        <v>0.31948881789137379</v>
      </c>
      <c r="M237" s="11">
        <f t="shared" si="61"/>
        <v>0.37037037037037035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-0.27865531699397528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0.23541716832451653</v>
      </c>
      <c r="Q237" s="11">
        <f>2*'OddsRatio_working_3-way'!K237*'OddsRatio_working_3-way'!L237*'OddsRatio_working_3-way'!M237</f>
        <v>8.2747686581552404E-2</v>
      </c>
      <c r="R237" s="11">
        <f t="shared" si="62"/>
        <v>0</v>
      </c>
      <c r="S237" s="11">
        <f t="shared" si="63"/>
        <v>-0.84483285969241495</v>
      </c>
      <c r="T237" s="11">
        <f t="shared" si="64"/>
        <v>-0.29695355349469776</v>
      </c>
      <c r="U237" s="11">
        <f>'OddsRatio_working_3-way'!S237-'OddsRatio_working_3-way'!R237^2/3</f>
        <v>-0.84483285969241495</v>
      </c>
      <c r="V237" s="11">
        <f>'OddsRatio_working_3-way'!S237*'OddsRatio_working_3-way'!R237/3-2*'OddsRatio_working_3-way'!R237^3/27-'OddsRatio_working_3-way'!T237</f>
        <v>0.29695355349469776</v>
      </c>
      <c r="W237" s="11">
        <f>'OddsRatio_working_3-way'!V237^2+4*'OddsRatio_working_3-way'!U237^3/27</f>
        <v>-1.1509083614527765E-3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0.14944256530067088</v>
      </c>
      <c r="Y237" s="11">
        <f>IF('OddsRatio_working_3-way'!W237&gt;=0,IF('OddsRatio_working_3-way'!V237+SQRT('OddsRatio_working_3-way'!W237)&gt;0,0,PI()),ACOS('OddsRatio_working_3-way'!V237/(2*'OddsRatio_working_3-way'!X237)))</f>
        <v>0.11375042681337133</v>
      </c>
      <c r="Z237" s="11">
        <f>'OddsRatio_working_3-way'!X237^(1/3)*COS('OddsRatio_working_3-way'!Y237/3)</f>
        <v>0.53028886424595034</v>
      </c>
      <c r="AA237" s="11">
        <f>'OddsRatio_working_3-way'!X237^(1/3)*COS(('OddsRatio_working_3-way'!Y237+2*PI())/3)</f>
        <v>-0.28256583463996116</v>
      </c>
      <c r="AB237" s="11">
        <f>'OddsRatio_working_3-way'!X237^(1/3)*COS(('OddsRatio_working_3-way'!Y237+4*PI())/3)</f>
        <v>-0.24772302960598927</v>
      </c>
      <c r="AC237" s="11">
        <f>'OddsRatio_working_3-way'!X237^(1/3)*SIN('OddsRatio_working_3-way'!Y237/3)</f>
        <v>2.0116502865685424E-2</v>
      </c>
      <c r="AD237" s="11">
        <f>'OddsRatio_working_3-way'!X237^(1/3)*SIN(('OddsRatio_working_3-way'!Y237+2*PI())/3)</f>
        <v>0.44918537634814781</v>
      </c>
      <c r="AE237" s="11">
        <f>'OddsRatio_working_3-way'!X237^(1/3)*SIN(('OddsRatio_working_3-way'!Y237+4*PI())/3)</f>
        <v>-0.4693018792138331</v>
      </c>
      <c r="AF237" s="11">
        <f>-'OddsRatio_working_3-way'!U237/(3*'OddsRatio_working_3-way'!X237^(1/3))*COS(('OddsRatio_working_3-way'!Y237)/3)</f>
        <v>0.53028886424595023</v>
      </c>
      <c r="AG237" s="11">
        <f>-'OddsRatio_working_3-way'!U237/(3*'OddsRatio_working_3-way'!X237^(1/3))*COS(('OddsRatio_working_3-way'!Y237+2*PI())/3)</f>
        <v>-0.2825658346399611</v>
      </c>
      <c r="AH237" s="11">
        <f>-'OddsRatio_working_3-way'!U237/(3*'OddsRatio_working_3-way'!X237^(1/3))*COS(('OddsRatio_working_3-way'!Y237+4*PI())/3)</f>
        <v>-0.24772302960598921</v>
      </c>
      <c r="AI237" s="11">
        <f>'OddsRatio_working_3-way'!U237/(3*'OddsRatio_working_3-way'!X237^(1/3))*SIN(('OddsRatio_working_3-way'!Y237)/3)</f>
        <v>-2.0116502865685421E-2</v>
      </c>
      <c r="AJ237" s="11">
        <f>'OddsRatio_working_3-way'!U237/(3*'OddsRatio_working_3-way'!X237^(1/3))*SIN(('OddsRatio_working_3-way'!Y237+2*PI())/3)</f>
        <v>-0.4491853763481477</v>
      </c>
      <c r="AK237" s="11">
        <f>'OddsRatio_working_3-way'!U237/(3*'OddsRatio_working_3-way'!X237^(1/3))*SIN(('OddsRatio_working_3-way'!Y237+4*PI())/3)</f>
        <v>0.46930187921383304</v>
      </c>
      <c r="AL237" s="11">
        <f>'OddsRatio_working_3-way'!Z237+'OddsRatio_working_3-way'!AF237</f>
        <v>1.0605777284919005</v>
      </c>
      <c r="AM237" s="11">
        <f>'OddsRatio_working_3-way'!AA237+'OddsRatio_working_3-way'!AG237</f>
        <v>-0.5651316692799222</v>
      </c>
      <c r="AN237" s="11">
        <f>'OddsRatio_working_3-way'!AB237+'OddsRatio_working_3-way'!AH237</f>
        <v>-0.49544605921197848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1.0605777284919005</v>
      </c>
      <c r="AS237" s="11">
        <f>IF(('OddsRatio_working_3-way'!X237=0),IF(Q237&gt;0,-Q237^(1/3),(-Q237)^(1/3)),'OddsRatio_working_3-way'!AM237-'OddsRatio_working_3-way'!R237/3)</f>
        <v>-0.5651316692799222</v>
      </c>
      <c r="AT237" s="11">
        <f>IF(('OddsRatio_working_3-way'!X237=0),IF(Q237&gt;0,-Q237^(1/3),(-Q237)^(1/3)),'OddsRatio_working_3-way'!AN237-'OddsRatio_working_3-way'!R237/3)</f>
        <v>-0.49544605921197848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2.27</v>
      </c>
      <c r="B238" s="4">
        <f>IF('True_Odds_Calculator_3-way'!B239="","",'True_Odds_Calculator_3-way'!B239)</f>
        <v>3.36</v>
      </c>
      <c r="C238" s="4">
        <f>IF('True_Odds_Calculator_3-way'!C239="","",'True_Odds_Calculator_3-way'!C239)</f>
        <v>3.44</v>
      </c>
      <c r="D238" s="9">
        <f t="shared" si="52"/>
        <v>0.42974149410659318</v>
      </c>
      <c r="E238" s="9">
        <f t="shared" si="53"/>
        <v>0.28852662134958373</v>
      </c>
      <c r="F238" s="9">
        <f t="shared" si="54"/>
        <v>0.28173188454382292</v>
      </c>
      <c r="G238" s="9">
        <f t="shared" si="55"/>
        <v>1.0448663946655892</v>
      </c>
      <c r="H238" s="9">
        <f t="shared" si="56"/>
        <v>2.3269803212252986</v>
      </c>
      <c r="I238" s="9">
        <f t="shared" si="57"/>
        <v>3.4658846914107904</v>
      </c>
      <c r="J238" s="9">
        <f t="shared" si="58"/>
        <v>3.5494740029840379</v>
      </c>
      <c r="K238" s="11">
        <f t="shared" si="59"/>
        <v>0.44052863436123346</v>
      </c>
      <c r="L238" s="11">
        <f t="shared" si="60"/>
        <v>0.29761904761904762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-0.27872888218908087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0.23134766149057712</v>
      </c>
      <c r="Q238" s="11">
        <f>2*'OddsRatio_working_3-way'!K238*'OddsRatio_working_3-way'!L238*'OddsRatio_working_3-way'!M238</f>
        <v>7.6226577097389503E-2</v>
      </c>
      <c r="R238" s="11">
        <f t="shared" si="62"/>
        <v>0</v>
      </c>
      <c r="S238" s="11">
        <f t="shared" si="63"/>
        <v>-0.8300096483493884</v>
      </c>
      <c r="T238" s="11">
        <f t="shared" si="64"/>
        <v>-0.27347929105416424</v>
      </c>
      <c r="U238" s="11">
        <f>'OddsRatio_working_3-way'!S238-'OddsRatio_working_3-way'!R238^2/3</f>
        <v>-0.8300096483493884</v>
      </c>
      <c r="V238" s="11">
        <f>'OddsRatio_working_3-way'!S238*'OddsRatio_working_3-way'!R238/3-2*'OddsRatio_working_3-way'!R238^3/27-'OddsRatio_working_3-way'!T238</f>
        <v>0.27347929105416424</v>
      </c>
      <c r="W238" s="11">
        <f>'OddsRatio_working_3-way'!V238^2+4*'OddsRatio_working_3-way'!U238^3/27</f>
        <v>-9.9212166942121149E-3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0.14552674954256725</v>
      </c>
      <c r="Y238" s="11">
        <f>IF('OddsRatio_working_3-way'!W238&gt;=0,IF('OddsRatio_working_3-way'!V238+SQRT('OddsRatio_working_3-way'!W238)&gt;0,0,PI()),ACOS('OddsRatio_working_3-way'!V238/(2*'OddsRatio_working_3-way'!X238)))</f>
        <v>0.34928211082232519</v>
      </c>
      <c r="Z238" s="11">
        <f>'OddsRatio_working_3-way'!X238^(1/3)*COS('OddsRatio_working_3-way'!Y238/3)</f>
        <v>0.52243319733279459</v>
      </c>
      <c r="AA238" s="11">
        <f>'OddsRatio_working_3-way'!X238^(1/3)*COS(('OddsRatio_working_3-way'!Y238+2*PI())/3)</f>
        <v>-0.31413236031472003</v>
      </c>
      <c r="AB238" s="11">
        <f>'OddsRatio_working_3-way'!X238^(1/3)*COS(('OddsRatio_working_3-way'!Y238+4*PI())/3)</f>
        <v>-0.20830083701807445</v>
      </c>
      <c r="AC238" s="11">
        <f>'OddsRatio_working_3-way'!X238^(1/3)*SIN('OddsRatio_working_3-way'!Y238/3)</f>
        <v>6.1101858464066454E-2</v>
      </c>
      <c r="AD238" s="11">
        <f>'OddsRatio_working_3-way'!X238^(1/3)*SIN(('OddsRatio_working_3-way'!Y238+2*PI())/3)</f>
        <v>0.42188949143849558</v>
      </c>
      <c r="AE238" s="11">
        <f>'OddsRatio_working_3-way'!X238^(1/3)*SIN(('OddsRatio_working_3-way'!Y238+4*PI())/3)</f>
        <v>-0.48299134990256198</v>
      </c>
      <c r="AF238" s="11">
        <f>-'OddsRatio_working_3-way'!U238/(3*'OddsRatio_working_3-way'!X238^(1/3))*COS(('OddsRatio_working_3-way'!Y238)/3)</f>
        <v>0.52243319733279459</v>
      </c>
      <c r="AG238" s="11">
        <f>-'OddsRatio_working_3-way'!U238/(3*'OddsRatio_working_3-way'!X238^(1/3))*COS(('OddsRatio_working_3-way'!Y238+2*PI())/3)</f>
        <v>-0.31413236031472003</v>
      </c>
      <c r="AH238" s="11">
        <f>-'OddsRatio_working_3-way'!U238/(3*'OddsRatio_working_3-way'!X238^(1/3))*COS(('OddsRatio_working_3-way'!Y238+4*PI())/3)</f>
        <v>-0.20830083701807445</v>
      </c>
      <c r="AI238" s="11">
        <f>'OddsRatio_working_3-way'!U238/(3*'OddsRatio_working_3-way'!X238^(1/3))*SIN(('OddsRatio_working_3-way'!Y238)/3)</f>
        <v>-6.1101858464066454E-2</v>
      </c>
      <c r="AJ238" s="11">
        <f>'OddsRatio_working_3-way'!U238/(3*'OddsRatio_working_3-way'!X238^(1/3))*SIN(('OddsRatio_working_3-way'!Y238+2*PI())/3)</f>
        <v>-0.42188949143849558</v>
      </c>
      <c r="AK238" s="11">
        <f>'OddsRatio_working_3-way'!U238/(3*'OddsRatio_working_3-way'!X238^(1/3))*SIN(('OddsRatio_working_3-way'!Y238+4*PI())/3)</f>
        <v>0.48299134990256198</v>
      </c>
      <c r="AL238" s="11">
        <f>'OddsRatio_working_3-way'!Z238+'OddsRatio_working_3-way'!AF238</f>
        <v>1.0448663946655892</v>
      </c>
      <c r="AM238" s="11">
        <f>'OddsRatio_working_3-way'!AA238+'OddsRatio_working_3-way'!AG238</f>
        <v>-0.62826472062944005</v>
      </c>
      <c r="AN238" s="11">
        <f>'OddsRatio_working_3-way'!AB238+'OddsRatio_working_3-way'!AH238</f>
        <v>-0.41660167403614889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1.0448663946655892</v>
      </c>
      <c r="AS238" s="11">
        <f>IF(('OddsRatio_working_3-way'!X238=0),IF(Q238&gt;0,-Q238^(1/3),(-Q238)^(1/3)),'OddsRatio_working_3-way'!AM238-'OddsRatio_working_3-way'!R238/3)</f>
        <v>-0.62826472062944005</v>
      </c>
      <c r="AT238" s="11">
        <f>IF(('OddsRatio_working_3-way'!X238=0),IF(Q238&gt;0,-Q238^(1/3),(-Q238)^(1/3)),'OddsRatio_working_3-way'!AN238-'OddsRatio_working_3-way'!R238/3)</f>
        <v>-0.41660167403614889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6.9</v>
      </c>
      <c r="B239" s="4">
        <f>IF('True_Odds_Calculator_3-way'!B240="","",'True_Odds_Calculator_3-way'!B240)</f>
        <v>4.8</v>
      </c>
      <c r="C239" s="4">
        <f>IF('True_Odds_Calculator_3-way'!C240="","",'True_Odds_Calculator_3-way'!C240)</f>
        <v>1.47</v>
      </c>
      <c r="D239" s="9">
        <f t="shared" si="52"/>
        <v>0.13685694052818276</v>
      </c>
      <c r="E239" s="9">
        <f t="shared" si="53"/>
        <v>0.1975475933484456</v>
      </c>
      <c r="F239" s="9">
        <f t="shared" si="54"/>
        <v>0.66559546612337162</v>
      </c>
      <c r="G239" s="9">
        <f t="shared" si="55"/>
        <v>1.0689661280178639</v>
      </c>
      <c r="H239" s="9">
        <f t="shared" si="56"/>
        <v>7.3069001553053967</v>
      </c>
      <c r="I239" s="9">
        <f t="shared" si="57"/>
        <v>5.0620712864678818</v>
      </c>
      <c r="J239" s="9">
        <f t="shared" si="58"/>
        <v>1.5024140801683958</v>
      </c>
      <c r="K239" s="11">
        <f t="shared" si="59"/>
        <v>0.14492753623188406</v>
      </c>
      <c r="L239" s="11">
        <f t="shared" si="60"/>
        <v>0.20833333333333334</v>
      </c>
      <c r="M239" s="11">
        <f t="shared" si="61"/>
        <v>0.68027210884353739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-0.21643415820434442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0.20888790298728183</v>
      </c>
      <c r="Q239" s="11">
        <f>2*'OddsRatio_working_3-way'!K239*'OddsRatio_working_3-way'!L239*'OddsRatio_working_3-way'!M239</f>
        <v>4.1079233625817481E-2</v>
      </c>
      <c r="R239" s="11">
        <f t="shared" si="62"/>
        <v>0</v>
      </c>
      <c r="S239" s="11">
        <f t="shared" si="63"/>
        <v>-0.96513371419894889</v>
      </c>
      <c r="T239" s="11">
        <f t="shared" si="64"/>
        <v>-0.18980014045210405</v>
      </c>
      <c r="U239" s="11">
        <f>'OddsRatio_working_3-way'!S239-'OddsRatio_working_3-way'!R239^2/3</f>
        <v>-0.96513371419894889</v>
      </c>
      <c r="V239" s="11">
        <f>'OddsRatio_working_3-way'!S239*'OddsRatio_working_3-way'!R239/3-2*'OddsRatio_working_3-way'!R239^3/27-'OddsRatio_working_3-way'!T239</f>
        <v>0.18980014045210405</v>
      </c>
      <c r="W239" s="11">
        <f>'OddsRatio_working_3-way'!V239^2+4*'OddsRatio_working_3-way'!U239^3/27</f>
        <v>-9.7161940873732547E-2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0.18247330913682347</v>
      </c>
      <c r="Y239" s="11">
        <f>IF('OddsRatio_working_3-way'!W239&gt;=0,IF('OddsRatio_working_3-way'!V239+SQRT('OddsRatio_working_3-way'!W239)&gt;0,0,PI()),ACOS('OddsRatio_working_3-way'!V239/(2*'OddsRatio_working_3-way'!X239)))</f>
        <v>1.0238558750899238</v>
      </c>
      <c r="Z239" s="11">
        <f>'OddsRatio_working_3-way'!X239^(1/3)*COS('OddsRatio_working_3-way'!Y239/3)</f>
        <v>0.53448306400893197</v>
      </c>
      <c r="AA239" s="11">
        <f>'OddsRatio_working_3-way'!X239^(1/3)*COS(('OddsRatio_working_3-way'!Y239+2*PI())/3)</f>
        <v>-0.43164749073302067</v>
      </c>
      <c r="AB239" s="11">
        <f>'OddsRatio_working_3-way'!X239^(1/3)*COS(('OddsRatio_working_3-way'!Y239+4*PI())/3)</f>
        <v>-0.1028355732759115</v>
      </c>
      <c r="AC239" s="11">
        <f>'OddsRatio_working_3-way'!X239^(1/3)*SIN('OddsRatio_working_3-way'!Y239/3)</f>
        <v>0.18983964905661926</v>
      </c>
      <c r="AD239" s="11">
        <f>'OddsRatio_working_3-way'!X239^(1/3)*SIN(('OddsRatio_working_3-way'!Y239+2*PI())/3)</f>
        <v>0.36795608679596981</v>
      </c>
      <c r="AE239" s="11">
        <f>'OddsRatio_working_3-way'!X239^(1/3)*SIN(('OddsRatio_working_3-way'!Y239+4*PI())/3)</f>
        <v>-0.55779573585258879</v>
      </c>
      <c r="AF239" s="11">
        <f>-'OddsRatio_working_3-way'!U239/(3*'OddsRatio_working_3-way'!X239^(1/3))*COS(('OddsRatio_working_3-way'!Y239)/3)</f>
        <v>0.53448306400893186</v>
      </c>
      <c r="AG239" s="11">
        <f>-'OddsRatio_working_3-way'!U239/(3*'OddsRatio_working_3-way'!X239^(1/3))*COS(('OddsRatio_working_3-way'!Y239+2*PI())/3)</f>
        <v>-0.43164749073302056</v>
      </c>
      <c r="AH239" s="11">
        <f>-'OddsRatio_working_3-way'!U239/(3*'OddsRatio_working_3-way'!X239^(1/3))*COS(('OddsRatio_working_3-way'!Y239+4*PI())/3)</f>
        <v>-0.10283557327591149</v>
      </c>
      <c r="AI239" s="11">
        <f>'OddsRatio_working_3-way'!U239/(3*'OddsRatio_working_3-way'!X239^(1/3))*SIN(('OddsRatio_working_3-way'!Y239)/3)</f>
        <v>-0.18983964905661924</v>
      </c>
      <c r="AJ239" s="11">
        <f>'OddsRatio_working_3-way'!U239/(3*'OddsRatio_working_3-way'!X239^(1/3))*SIN(('OddsRatio_working_3-way'!Y239+2*PI())/3)</f>
        <v>-0.36795608679596969</v>
      </c>
      <c r="AK239" s="11">
        <f>'OddsRatio_working_3-way'!U239/(3*'OddsRatio_working_3-way'!X239^(1/3))*SIN(('OddsRatio_working_3-way'!Y239+4*PI())/3)</f>
        <v>0.55779573585258868</v>
      </c>
      <c r="AL239" s="11">
        <f>'OddsRatio_working_3-way'!Z239+'OddsRatio_working_3-way'!AF239</f>
        <v>1.0689661280178639</v>
      </c>
      <c r="AM239" s="11">
        <f>'OddsRatio_working_3-way'!AA239+'OddsRatio_working_3-way'!AG239</f>
        <v>-0.86329498146604122</v>
      </c>
      <c r="AN239" s="11">
        <f>'OddsRatio_working_3-way'!AB239+'OddsRatio_working_3-way'!AH239</f>
        <v>-0.205671146551823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1.0689661280178639</v>
      </c>
      <c r="AS239" s="11">
        <f>IF(('OddsRatio_working_3-way'!X239=0),IF(Q239&gt;0,-Q239^(1/3),(-Q239)^(1/3)),'OddsRatio_working_3-way'!AM239-'OddsRatio_working_3-way'!R239/3)</f>
        <v>-0.86329498146604122</v>
      </c>
      <c r="AT239" s="11">
        <f>IF(('OddsRatio_working_3-way'!X239=0),IF(Q239&gt;0,-Q239^(1/3),(-Q239)^(1/3)),'OddsRatio_working_3-way'!AN239-'OddsRatio_working_3-way'!R239/3)</f>
        <v>-0.205671146551823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4.53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1.83</v>
      </c>
      <c r="D240" s="9">
        <f t="shared" si="52"/>
        <v>0.21078574420559595</v>
      </c>
      <c r="E240" s="9">
        <f t="shared" si="53"/>
        <v>0.25739934760339495</v>
      </c>
      <c r="F240" s="9">
        <f t="shared" si="54"/>
        <v>0.53181490819100929</v>
      </c>
      <c r="G240" s="9">
        <f t="shared" si="55"/>
        <v>1.0606668131681194</v>
      </c>
      <c r="H240" s="9">
        <f t="shared" si="56"/>
        <v>4.7441538504834613</v>
      </c>
      <c r="I240" s="9">
        <f t="shared" si="57"/>
        <v>3.8850137318172853</v>
      </c>
      <c r="J240" s="9">
        <f t="shared" si="58"/>
        <v>1.8803534549295391</v>
      </c>
      <c r="K240" s="11">
        <f t="shared" si="59"/>
        <v>0.22075055187637968</v>
      </c>
      <c r="L240" s="11">
        <f t="shared" si="60"/>
        <v>0.26881720430107525</v>
      </c>
      <c r="M240" s="11">
        <f t="shared" si="61"/>
        <v>0.54644808743169393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-0.25842199219752715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0.22958368695057993</v>
      </c>
      <c r="Q240" s="11">
        <f>2*'OddsRatio_working_3-way'!K240*'OddsRatio_working_3-way'!L240*'OddsRatio_working_3-way'!M240</f>
        <v>6.4854148856096028E-2</v>
      </c>
      <c r="R240" s="11">
        <f t="shared" si="62"/>
        <v>0</v>
      </c>
      <c r="S240" s="11">
        <f t="shared" si="63"/>
        <v>-0.88840614917594007</v>
      </c>
      <c r="T240" s="11">
        <f t="shared" si="64"/>
        <v>-0.25096218903275147</v>
      </c>
      <c r="U240" s="11">
        <f>'OddsRatio_working_3-way'!S240-'OddsRatio_working_3-way'!R240^2/3</f>
        <v>-0.88840614917594007</v>
      </c>
      <c r="V240" s="11">
        <f>'OddsRatio_working_3-way'!S240*'OddsRatio_working_3-way'!R240/3-2*'OddsRatio_working_3-way'!R240^3/27-'OddsRatio_working_3-way'!T240</f>
        <v>0.25096218903275147</v>
      </c>
      <c r="W240" s="11">
        <f>'OddsRatio_working_3-way'!V240^2+4*'OddsRatio_working_3-way'!U240^3/27</f>
        <v>-4.0897729453701459E-2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0.16115190797645862</v>
      </c>
      <c r="Y240" s="11">
        <f>IF('OddsRatio_working_3-way'!W240&gt;=0,IF('OddsRatio_working_3-way'!V240+SQRT('OddsRatio_working_3-way'!W240)&gt;0,0,PI()),ACOS('OddsRatio_working_3-way'!V240/(2*'OddsRatio_working_3-way'!X240)))</f>
        <v>0.67828333199034185</v>
      </c>
      <c r="Z240" s="11">
        <f>'OddsRatio_working_3-way'!X240^(1/3)*COS('OddsRatio_working_3-way'!Y240/3)</f>
        <v>0.5303334065840597</v>
      </c>
      <c r="AA240" s="11">
        <f>'OddsRatio_working_3-way'!X240^(1/3)*COS(('OddsRatio_working_3-way'!Y240+2*PI())/3)</f>
        <v>-0.37081421007612175</v>
      </c>
      <c r="AB240" s="11">
        <f>'OddsRatio_working_3-way'!X240^(1/3)*COS(('OddsRatio_working_3-way'!Y240+4*PI())/3)</f>
        <v>-0.15951919650793819</v>
      </c>
      <c r="AC240" s="11">
        <f>'OddsRatio_working_3-way'!X240^(1/3)*SIN('OddsRatio_working_3-way'!Y240/3)</f>
        <v>0.12199123296201668</v>
      </c>
      <c r="AD240" s="11">
        <f>'OddsRatio_working_3-way'!X240^(1/3)*SIN(('OddsRatio_working_3-way'!Y240+2*PI())/3)</f>
        <v>0.39828658609632905</v>
      </c>
      <c r="AE240" s="11">
        <f>'OddsRatio_working_3-way'!X240^(1/3)*SIN(('OddsRatio_working_3-way'!Y240+4*PI())/3)</f>
        <v>-0.52027781905834547</v>
      </c>
      <c r="AF240" s="11">
        <f>-'OddsRatio_working_3-way'!U240/(3*'OddsRatio_working_3-way'!X240^(1/3))*COS(('OddsRatio_working_3-way'!Y240)/3)</f>
        <v>0.5303334065840597</v>
      </c>
      <c r="AG240" s="11">
        <f>-'OddsRatio_working_3-way'!U240/(3*'OddsRatio_working_3-way'!X240^(1/3))*COS(('OddsRatio_working_3-way'!Y240+2*PI())/3)</f>
        <v>-0.37081421007612175</v>
      </c>
      <c r="AH240" s="11">
        <f>-'OddsRatio_working_3-way'!U240/(3*'OddsRatio_working_3-way'!X240^(1/3))*COS(('OddsRatio_working_3-way'!Y240+4*PI())/3)</f>
        <v>-0.15951919650793819</v>
      </c>
      <c r="AI240" s="11">
        <f>'OddsRatio_working_3-way'!U240/(3*'OddsRatio_working_3-way'!X240^(1/3))*SIN(('OddsRatio_working_3-way'!Y240)/3)</f>
        <v>-0.12199123296201668</v>
      </c>
      <c r="AJ240" s="11">
        <f>'OddsRatio_working_3-way'!U240/(3*'OddsRatio_working_3-way'!X240^(1/3))*SIN(('OddsRatio_working_3-way'!Y240+2*PI())/3)</f>
        <v>-0.39828658609632905</v>
      </c>
      <c r="AK240" s="11">
        <f>'OddsRatio_working_3-way'!U240/(3*'OddsRatio_working_3-way'!X240^(1/3))*SIN(('OddsRatio_working_3-way'!Y240+4*PI())/3)</f>
        <v>0.52027781905834547</v>
      </c>
      <c r="AL240" s="11">
        <f>'OddsRatio_working_3-way'!Z240+'OddsRatio_working_3-way'!AF240</f>
        <v>1.0606668131681194</v>
      </c>
      <c r="AM240" s="11">
        <f>'OddsRatio_working_3-way'!AA240+'OddsRatio_working_3-way'!AG240</f>
        <v>-0.74162842015224351</v>
      </c>
      <c r="AN240" s="11">
        <f>'OddsRatio_working_3-way'!AB240+'OddsRatio_working_3-way'!AH240</f>
        <v>-0.31903839301587639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1.0606668131681194</v>
      </c>
      <c r="AS240" s="11">
        <f>IF(('OddsRatio_working_3-way'!X240=0),IF(Q240&gt;0,-Q240^(1/3),(-Q240)^(1/3)),'OddsRatio_working_3-way'!AM240-'OddsRatio_working_3-way'!R240/3)</f>
        <v>-0.74162842015224351</v>
      </c>
      <c r="AT240" s="11">
        <f>IF(('OddsRatio_working_3-way'!X240=0),IF(Q240&gt;0,-Q240^(1/3),(-Q240)^(1/3)),'OddsRatio_working_3-way'!AN240-'OddsRatio_working_3-way'!R240/3)</f>
        <v>-0.31903839301587639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13.55</v>
      </c>
      <c r="B241" s="4">
        <f>IF('True_Odds_Calculator_3-way'!B242="","",'True_Odds_Calculator_3-way'!B242)</f>
        <v>6.29</v>
      </c>
      <c r="C241" s="4">
        <f>IF('True_Odds_Calculator_3-way'!C242="","",'True_Odds_Calculator_3-way'!C242)</f>
        <v>1.24</v>
      </c>
      <c r="D241" s="9">
        <f t="shared" si="52"/>
        <v>6.6599451464112266E-2</v>
      </c>
      <c r="E241" s="9">
        <f t="shared" si="53"/>
        <v>0.14476857644401153</v>
      </c>
      <c r="F241" s="9">
        <f t="shared" si="54"/>
        <v>0.78863197209187641</v>
      </c>
      <c r="G241" s="9">
        <f t="shared" si="55"/>
        <v>1.1167441182326878</v>
      </c>
      <c r="H241" s="9">
        <f t="shared" si="56"/>
        <v>15.015138683820231</v>
      </c>
      <c r="I241" s="9">
        <f t="shared" si="57"/>
        <v>6.9075763854509171</v>
      </c>
      <c r="J241" s="9">
        <f t="shared" si="58"/>
        <v>1.268018588375845</v>
      </c>
      <c r="K241" s="11">
        <f t="shared" si="59"/>
        <v>7.3800738007380073E-2</v>
      </c>
      <c r="L241" s="11">
        <f t="shared" si="60"/>
        <v>0.1589825119236884</v>
      </c>
      <c r="M241" s="11">
        <f t="shared" si="61"/>
        <v>0.80645161290322587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-0.15076447292500017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0.17107509912988253</v>
      </c>
      <c r="Q241" s="11">
        <f>2*'OddsRatio_working_3-way'!K241*'OddsRatio_working_3-way'!L241*'OddsRatio_working_3-way'!M241</f>
        <v>1.8924236629411784E-2</v>
      </c>
      <c r="R241" s="11">
        <f t="shared" si="62"/>
        <v>0</v>
      </c>
      <c r="S241" s="11">
        <f t="shared" si="63"/>
        <v>-1.1347175883736624</v>
      </c>
      <c r="T241" s="11">
        <f t="shared" si="64"/>
        <v>-0.12552185712098035</v>
      </c>
      <c r="U241" s="11">
        <f>'OddsRatio_working_3-way'!S241-'OddsRatio_working_3-way'!R241^2/3</f>
        <v>-1.1347175883736624</v>
      </c>
      <c r="V241" s="11">
        <f>'OddsRatio_working_3-way'!S241*'OddsRatio_working_3-way'!R241/3-2*'OddsRatio_working_3-way'!R241^3/27-'OddsRatio_working_3-way'!T241</f>
        <v>0.12552185712098035</v>
      </c>
      <c r="W241" s="11">
        <f>'OddsRatio_working_3-way'!V241^2+4*'OddsRatio_working_3-way'!U241^3/27</f>
        <v>-0.20069525855464126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0.23262147104778455</v>
      </c>
      <c r="Y241" s="11">
        <f>IF('OddsRatio_working_3-way'!W241&gt;=0,IF('OddsRatio_working_3-way'!V241+SQRT('OddsRatio_working_3-way'!W241)&gt;0,0,PI()),ACOS('OddsRatio_working_3-way'!V241/(2*'OddsRatio_working_3-way'!X241)))</f>
        <v>1.2976125409409351</v>
      </c>
      <c r="Z241" s="11">
        <f>'OddsRatio_working_3-way'!X241^(1/3)*COS('OddsRatio_working_3-way'!Y241/3)</f>
        <v>0.55837205911634391</v>
      </c>
      <c r="AA241" s="11">
        <f>'OddsRatio_working_3-way'!X241^(1/3)*COS(('OddsRatio_working_3-way'!Y241+2*PI())/3)</f>
        <v>-0.50244569853590337</v>
      </c>
      <c r="AB241" s="11">
        <f>'OddsRatio_working_3-way'!X241^(1/3)*COS(('OddsRatio_working_3-way'!Y241+4*PI())/3)</f>
        <v>-5.5926360580440516E-2</v>
      </c>
      <c r="AC241" s="11">
        <f>'OddsRatio_working_3-way'!X241^(1/3)*SIN('OddsRatio_working_3-way'!Y241/3)</f>
        <v>0.25779805996695981</v>
      </c>
      <c r="AD241" s="11">
        <f>'OddsRatio_working_3-way'!X241^(1/3)*SIN(('OddsRatio_working_3-way'!Y241+2*PI())/3)</f>
        <v>0.35466535797470028</v>
      </c>
      <c r="AE241" s="11">
        <f>'OddsRatio_working_3-way'!X241^(1/3)*SIN(('OddsRatio_working_3-way'!Y241+4*PI())/3)</f>
        <v>-0.61246341794166015</v>
      </c>
      <c r="AF241" s="11">
        <f>-'OddsRatio_working_3-way'!U241/(3*'OddsRatio_working_3-way'!X241^(1/3))*COS(('OddsRatio_working_3-way'!Y241)/3)</f>
        <v>0.55837205911634391</v>
      </c>
      <c r="AG241" s="11">
        <f>-'OddsRatio_working_3-way'!U241/(3*'OddsRatio_working_3-way'!X241^(1/3))*COS(('OddsRatio_working_3-way'!Y241+2*PI())/3)</f>
        <v>-0.50244569853590337</v>
      </c>
      <c r="AH241" s="11">
        <f>-'OddsRatio_working_3-way'!U241/(3*'OddsRatio_working_3-way'!X241^(1/3))*COS(('OddsRatio_working_3-way'!Y241+4*PI())/3)</f>
        <v>-5.5926360580440516E-2</v>
      </c>
      <c r="AI241" s="11">
        <f>'OddsRatio_working_3-way'!U241/(3*'OddsRatio_working_3-way'!X241^(1/3))*SIN(('OddsRatio_working_3-way'!Y241)/3)</f>
        <v>-0.25779805996695981</v>
      </c>
      <c r="AJ241" s="11">
        <f>'OddsRatio_working_3-way'!U241/(3*'OddsRatio_working_3-way'!X241^(1/3))*SIN(('OddsRatio_working_3-way'!Y241+2*PI())/3)</f>
        <v>-0.35466535797470028</v>
      </c>
      <c r="AK241" s="11">
        <f>'OddsRatio_working_3-way'!U241/(3*'OddsRatio_working_3-way'!X241^(1/3))*SIN(('OddsRatio_working_3-way'!Y241+4*PI())/3)</f>
        <v>0.61246341794166015</v>
      </c>
      <c r="AL241" s="11">
        <f>'OddsRatio_working_3-way'!Z241+'OddsRatio_working_3-way'!AF241</f>
        <v>1.1167441182326878</v>
      </c>
      <c r="AM241" s="11">
        <f>'OddsRatio_working_3-way'!AA241+'OddsRatio_working_3-way'!AG241</f>
        <v>-1.0048913970718067</v>
      </c>
      <c r="AN241" s="11">
        <f>'OddsRatio_working_3-way'!AB241+'OddsRatio_working_3-way'!AH241</f>
        <v>-0.11185272116088103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1.1167441182326878</v>
      </c>
      <c r="AS241" s="11">
        <f>IF(('OddsRatio_working_3-way'!X241=0),IF(Q241&gt;0,-Q241^(1/3),(-Q241)^(1/3)),'OddsRatio_working_3-way'!AM241-'OddsRatio_working_3-way'!R241/3)</f>
        <v>-1.0048913970718067</v>
      </c>
      <c r="AT241" s="11">
        <f>IF(('OddsRatio_working_3-way'!X241=0),IF(Q241&gt;0,-Q241^(1/3),(-Q241)^(1/3)),'OddsRatio_working_3-way'!AN241-'OddsRatio_working_3-way'!R241/3)</f>
        <v>-0.11185272116088103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3.41</v>
      </c>
      <c r="C242" s="4">
        <f>IF('True_Odds_Calculator_3-way'!C243="","",'True_Odds_Calculator_3-way'!C243)</f>
        <v>2.5099999999999998</v>
      </c>
      <c r="D242" s="9">
        <f t="shared" si="52"/>
        <v>0.33026982106808983</v>
      </c>
      <c r="E242" s="9">
        <f t="shared" si="53"/>
        <v>0.28311308482918096</v>
      </c>
      <c r="F242" s="9">
        <f t="shared" si="54"/>
        <v>0.38661709410272893</v>
      </c>
      <c r="G242" s="9">
        <f t="shared" si="55"/>
        <v>1.0506877506485632</v>
      </c>
      <c r="H242" s="9">
        <f t="shared" si="56"/>
        <v>3.0278273587517273</v>
      </c>
      <c r="I242" s="9">
        <f t="shared" si="57"/>
        <v>3.5321574790630383</v>
      </c>
      <c r="J242" s="9">
        <f t="shared" si="58"/>
        <v>2.5865385034793307</v>
      </c>
      <c r="K242" s="11">
        <f t="shared" si="59"/>
        <v>0.34129692832764502</v>
      </c>
      <c r="L242" s="11">
        <f t="shared" si="60"/>
        <v>0.29325513196480935</v>
      </c>
      <c r="M242" s="11">
        <f t="shared" si="61"/>
        <v>0.39840637450199207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-0.2800628977489299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0.23327067457054168</v>
      </c>
      <c r="Q242" s="11">
        <f>2*'OddsRatio_working_3-way'!K242*'OddsRatio_working_3-way'!L242*'OddsRatio_working_3-way'!M242</f>
        <v>7.975065797283476E-2</v>
      </c>
      <c r="R242" s="11">
        <f t="shared" si="62"/>
        <v>0</v>
      </c>
      <c r="S242" s="11">
        <f t="shared" si="63"/>
        <v>-0.83292244865531462</v>
      </c>
      <c r="T242" s="11">
        <f t="shared" si="64"/>
        <v>-0.28475981150609042</v>
      </c>
      <c r="U242" s="11">
        <f>'OddsRatio_working_3-way'!S242-'OddsRatio_working_3-way'!R242^2/3</f>
        <v>-0.83292244865531462</v>
      </c>
      <c r="V242" s="11">
        <f>'OddsRatio_working_3-way'!S242*'OddsRatio_working_3-way'!R242/3-2*'OddsRatio_working_3-way'!R242^3/27-'OddsRatio_working_3-way'!T242</f>
        <v>0.28475981150609042</v>
      </c>
      <c r="W242" s="11">
        <f>'OddsRatio_working_3-way'!V242^2+4*'OddsRatio_working_3-way'!U242^3/27</f>
        <v>-4.5189780404987917E-3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0.14629347925444502</v>
      </c>
      <c r="Y242" s="11">
        <f>IF('OddsRatio_working_3-way'!W242&gt;=0,IF('OddsRatio_working_3-way'!V242+SQRT('OddsRatio_working_3-way'!W242)&gt;0,0,PI()),ACOS('OddsRatio_working_3-way'!V242/(2*'OddsRatio_working_3-way'!X242)))</f>
        <v>0.23182603876642283</v>
      </c>
      <c r="Z242" s="11">
        <f>'OddsRatio_working_3-way'!X242^(1/3)*COS('OddsRatio_working_3-way'!Y242/3)</f>
        <v>0.52534387532428162</v>
      </c>
      <c r="AA242" s="11">
        <f>'OddsRatio_working_3-way'!X242^(1/3)*COS(('OddsRatio_working_3-way'!Y242+2*PI())/3)</f>
        <v>-0.29789936530422001</v>
      </c>
      <c r="AB242" s="11">
        <f>'OddsRatio_working_3-way'!X242^(1/3)*COS(('OddsRatio_working_3-way'!Y242+4*PI())/3)</f>
        <v>-0.22744451002006164</v>
      </c>
      <c r="AC242" s="11">
        <f>'OddsRatio_working_3-way'!X242^(1/3)*SIN('OddsRatio_working_3-way'!Y242/3)</f>
        <v>4.0677129664025154E-2</v>
      </c>
      <c r="AD242" s="11">
        <f>'OddsRatio_working_3-way'!X242^(1/3)*SIN(('OddsRatio_working_3-way'!Y242+2*PI())/3)</f>
        <v>0.43462257692138029</v>
      </c>
      <c r="AE242" s="11">
        <f>'OddsRatio_working_3-way'!X242^(1/3)*SIN(('OddsRatio_working_3-way'!Y242+4*PI())/3)</f>
        <v>-0.47529970658540521</v>
      </c>
      <c r="AF242" s="11">
        <f>-'OddsRatio_working_3-way'!U242/(3*'OddsRatio_working_3-way'!X242^(1/3))*COS(('OddsRatio_working_3-way'!Y242)/3)</f>
        <v>0.52534387532428162</v>
      </c>
      <c r="AG242" s="11">
        <f>-'OddsRatio_working_3-way'!U242/(3*'OddsRatio_working_3-way'!X242^(1/3))*COS(('OddsRatio_working_3-way'!Y242+2*PI())/3)</f>
        <v>-0.29789936530422001</v>
      </c>
      <c r="AH242" s="11">
        <f>-'OddsRatio_working_3-way'!U242/(3*'OddsRatio_working_3-way'!X242^(1/3))*COS(('OddsRatio_working_3-way'!Y242+4*PI())/3)</f>
        <v>-0.22744451002006164</v>
      </c>
      <c r="AI242" s="11">
        <f>'OddsRatio_working_3-way'!U242/(3*'OddsRatio_working_3-way'!X242^(1/3))*SIN(('OddsRatio_working_3-way'!Y242)/3)</f>
        <v>-4.0677129664025154E-2</v>
      </c>
      <c r="AJ242" s="11">
        <f>'OddsRatio_working_3-way'!U242/(3*'OddsRatio_working_3-way'!X242^(1/3))*SIN(('OddsRatio_working_3-way'!Y242+2*PI())/3)</f>
        <v>-0.43462257692138029</v>
      </c>
      <c r="AK242" s="11">
        <f>'OddsRatio_working_3-way'!U242/(3*'OddsRatio_working_3-way'!X242^(1/3))*SIN(('OddsRatio_working_3-way'!Y242+4*PI())/3)</f>
        <v>0.47529970658540521</v>
      </c>
      <c r="AL242" s="11">
        <f>'OddsRatio_working_3-way'!Z242+'OddsRatio_working_3-way'!AF242</f>
        <v>1.0506877506485632</v>
      </c>
      <c r="AM242" s="11">
        <f>'OddsRatio_working_3-way'!AA242+'OddsRatio_working_3-way'!AG242</f>
        <v>-0.59579873060844002</v>
      </c>
      <c r="AN242" s="11">
        <f>'OddsRatio_working_3-way'!AB242+'OddsRatio_working_3-way'!AH242</f>
        <v>-0.45488902004012327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1.0506877506485632</v>
      </c>
      <c r="AS242" s="11">
        <f>IF(('OddsRatio_working_3-way'!X242=0),IF(Q242&gt;0,-Q242^(1/3),(-Q242)^(1/3)),'OddsRatio_working_3-way'!AM242-'OddsRatio_working_3-way'!R242/3)</f>
        <v>-0.59579873060844002</v>
      </c>
      <c r="AT242" s="11">
        <f>IF(('OddsRatio_working_3-way'!X242=0),IF(Q242&gt;0,-Q242^(1/3),(-Q242)^(1/3)),'OddsRatio_working_3-way'!AN242-'OddsRatio_working_3-way'!R242/3)</f>
        <v>-0.45488902004012327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2.4900000000000002</v>
      </c>
      <c r="B243" s="4">
        <f>IF('True_Odds_Calculator_3-way'!B244="","",'True_Odds_Calculator_3-way'!B244)</f>
        <v>3.07</v>
      </c>
      <c r="C243" s="4">
        <f>IF('True_Odds_Calculator_3-way'!C244="","",'True_Odds_Calculator_3-way'!C244)</f>
        <v>3.16</v>
      </c>
      <c r="D243" s="9">
        <f t="shared" si="52"/>
        <v>0.38599089820048887</v>
      </c>
      <c r="E243" s="9">
        <f t="shared" si="53"/>
        <v>0.31153164135027783</v>
      </c>
      <c r="F243" s="9">
        <f t="shared" si="54"/>
        <v>0.3024774604492334</v>
      </c>
      <c r="G243" s="9">
        <f t="shared" si="55"/>
        <v>1.0676071571226122</v>
      </c>
      <c r="H243" s="9">
        <f t="shared" si="56"/>
        <v>2.5907346641126923</v>
      </c>
      <c r="I243" s="9">
        <f t="shared" si="57"/>
        <v>3.2099468152438062</v>
      </c>
      <c r="J243" s="9">
        <f t="shared" si="58"/>
        <v>3.3060314593848421</v>
      </c>
      <c r="K243" s="11">
        <f t="shared" si="59"/>
        <v>0.40160642570281119</v>
      </c>
      <c r="L243" s="11">
        <f t="shared" si="60"/>
        <v>0.32573289902280134</v>
      </c>
      <c r="M243" s="11">
        <f t="shared" si="61"/>
        <v>0.31645569620253161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-0.27579447381742361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0.23679428885293369</v>
      </c>
      <c r="Q243" s="11">
        <f>2*'OddsRatio_working_3-way'!K243*'OddsRatio_working_3-way'!L243*'OddsRatio_working_3-way'!M243</f>
        <v>8.2795205892634144E-2</v>
      </c>
      <c r="R243" s="11">
        <f t="shared" si="62"/>
        <v>0</v>
      </c>
      <c r="S243" s="11">
        <f t="shared" si="63"/>
        <v>-0.85858967939180642</v>
      </c>
      <c r="T243" s="11">
        <f t="shared" si="64"/>
        <v>-0.30020618160552665</v>
      </c>
      <c r="U243" s="11">
        <f>'OddsRatio_working_3-way'!S243-'OddsRatio_working_3-way'!R243^2/3</f>
        <v>-0.85858967939180642</v>
      </c>
      <c r="V243" s="11">
        <f>'OddsRatio_working_3-way'!S243*'OddsRatio_working_3-way'!R243/3-2*'OddsRatio_working_3-way'!R243^3/27-'OddsRatio_working_3-way'!T243</f>
        <v>0.30020618160552665</v>
      </c>
      <c r="W243" s="11">
        <f>'OddsRatio_working_3-way'!V243^2+4*'OddsRatio_working_3-way'!U243^3/27</f>
        <v>-3.64393881624267E-3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0.15310755230426512</v>
      </c>
      <c r="Y243" s="11">
        <f>IF('OddsRatio_working_3-way'!W243&gt;=0,IF('OddsRatio_working_3-way'!V243+SQRT('OddsRatio_working_3-way'!W243)&gt;0,0,PI()),ACOS('OddsRatio_working_3-way'!V243/(2*'OddsRatio_working_3-way'!X243)))</f>
        <v>0.19843248412869663</v>
      </c>
      <c r="Z243" s="11">
        <f>'OddsRatio_working_3-way'!X243^(1/3)*COS('OddsRatio_working_3-way'!Y243/3)</f>
        <v>0.53380357856130611</v>
      </c>
      <c r="AA243" s="11">
        <f>'OddsRatio_working_3-way'!X243^(1/3)*COS(('OddsRatio_working_3-way'!Y243+2*PI())/3)</f>
        <v>-0.2975240766594428</v>
      </c>
      <c r="AB243" s="11">
        <f>'OddsRatio_working_3-way'!X243^(1/3)*COS(('OddsRatio_working_3-way'!Y243+4*PI())/3)</f>
        <v>-0.23627950190186323</v>
      </c>
      <c r="AC243" s="11">
        <f>'OddsRatio_working_3-way'!X243^(1/3)*SIN('OddsRatio_working_3-way'!Y243/3)</f>
        <v>3.5359571722692711E-2</v>
      </c>
      <c r="AD243" s="11">
        <f>'OddsRatio_working_3-way'!X243^(1/3)*SIN(('OddsRatio_working_3-way'!Y243+2*PI())/3)</f>
        <v>0.44460767380378713</v>
      </c>
      <c r="AE243" s="11">
        <f>'OddsRatio_working_3-way'!X243^(1/3)*SIN(('OddsRatio_working_3-way'!Y243+4*PI())/3)</f>
        <v>-0.47996724552647985</v>
      </c>
      <c r="AF243" s="11">
        <f>-'OddsRatio_working_3-way'!U243/(3*'OddsRatio_working_3-way'!X243^(1/3))*COS(('OddsRatio_working_3-way'!Y243)/3)</f>
        <v>0.53380357856130611</v>
      </c>
      <c r="AG243" s="11">
        <f>-'OddsRatio_working_3-way'!U243/(3*'OddsRatio_working_3-way'!X243^(1/3))*COS(('OddsRatio_working_3-way'!Y243+2*PI())/3)</f>
        <v>-0.2975240766594428</v>
      </c>
      <c r="AH243" s="11">
        <f>-'OddsRatio_working_3-way'!U243/(3*'OddsRatio_working_3-way'!X243^(1/3))*COS(('OddsRatio_working_3-way'!Y243+4*PI())/3)</f>
        <v>-0.23627950190186323</v>
      </c>
      <c r="AI243" s="11">
        <f>'OddsRatio_working_3-way'!U243/(3*'OddsRatio_working_3-way'!X243^(1/3))*SIN(('OddsRatio_working_3-way'!Y243)/3)</f>
        <v>-3.5359571722692711E-2</v>
      </c>
      <c r="AJ243" s="11">
        <f>'OddsRatio_working_3-way'!U243/(3*'OddsRatio_working_3-way'!X243^(1/3))*SIN(('OddsRatio_working_3-way'!Y243+2*PI())/3)</f>
        <v>-0.44460767380378713</v>
      </c>
      <c r="AK243" s="11">
        <f>'OddsRatio_working_3-way'!U243/(3*'OddsRatio_working_3-way'!X243^(1/3))*SIN(('OddsRatio_working_3-way'!Y243+4*PI())/3)</f>
        <v>0.47996724552647985</v>
      </c>
      <c r="AL243" s="11">
        <f>'OddsRatio_working_3-way'!Z243+'OddsRatio_working_3-way'!AF243</f>
        <v>1.0676071571226122</v>
      </c>
      <c r="AM243" s="11">
        <f>'OddsRatio_working_3-way'!AA243+'OddsRatio_working_3-way'!AG243</f>
        <v>-0.59504815331888561</v>
      </c>
      <c r="AN243" s="11">
        <f>'OddsRatio_working_3-way'!AB243+'OddsRatio_working_3-way'!AH243</f>
        <v>-0.47255900380372645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1.0676071571226122</v>
      </c>
      <c r="AS243" s="11">
        <f>IF(('OddsRatio_working_3-way'!X243=0),IF(Q243&gt;0,-Q243^(1/3),(-Q243)^(1/3)),'OddsRatio_working_3-way'!AM243-'OddsRatio_working_3-way'!R243/3)</f>
        <v>-0.59504815331888561</v>
      </c>
      <c r="AT243" s="11">
        <f>IF(('OddsRatio_working_3-way'!X243=0),IF(Q243&gt;0,-Q243^(1/3),(-Q243)^(1/3)),'OddsRatio_working_3-way'!AN243-'OddsRatio_working_3-way'!R243/3)</f>
        <v>-0.47255900380372645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2.2999999999999998</v>
      </c>
      <c r="B244" s="4">
        <f>IF('True_Odds_Calculator_3-way'!B245="","",'True_Odds_Calculator_3-way'!B245)</f>
        <v>3.35</v>
      </c>
      <c r="C244" s="4">
        <f>IF('True_Odds_Calculator_3-way'!C245="","",'True_Odds_Calculator_3-way'!C245)</f>
        <v>3.2</v>
      </c>
      <c r="D244" s="9">
        <f t="shared" si="52"/>
        <v>0.41789310888147557</v>
      </c>
      <c r="E244" s="9">
        <f t="shared" si="53"/>
        <v>0.28424945770306131</v>
      </c>
      <c r="F244" s="9">
        <f t="shared" si="54"/>
        <v>0.297857433415463</v>
      </c>
      <c r="G244" s="9">
        <f t="shared" si="55"/>
        <v>1.0715049425632761</v>
      </c>
      <c r="H244" s="9">
        <f t="shared" si="56"/>
        <v>2.3929564253322582</v>
      </c>
      <c r="I244" s="9">
        <f t="shared" si="57"/>
        <v>3.5180366150236995</v>
      </c>
      <c r="J244" s="9">
        <f t="shared" si="58"/>
        <v>3.3573108736392068</v>
      </c>
      <c r="K244" s="11">
        <f t="shared" si="59"/>
        <v>0.43478260869565222</v>
      </c>
      <c r="L244" s="11">
        <f t="shared" si="60"/>
        <v>0.29850746268656714</v>
      </c>
      <c r="M244" s="11">
        <f t="shared" si="61"/>
        <v>0.3125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-0.2725908500973393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0.23726476314081765</v>
      </c>
      <c r="Q244" s="11">
        <f>2*'OddsRatio_working_3-way'!K244*'OddsRatio_working_3-way'!L244*'OddsRatio_working_3-way'!M244</f>
        <v>8.1116158338741084E-2</v>
      </c>
      <c r="R244" s="11">
        <f t="shared" si="62"/>
        <v>0</v>
      </c>
      <c r="S244" s="11">
        <f t="shared" si="63"/>
        <v>-0.87040618955512605</v>
      </c>
      <c r="T244" s="11">
        <f t="shared" si="64"/>
        <v>-0.29757476565987218</v>
      </c>
      <c r="U244" s="11">
        <f>'OddsRatio_working_3-way'!S244-'OddsRatio_working_3-way'!R244^2/3</f>
        <v>-0.87040618955512605</v>
      </c>
      <c r="V244" s="11">
        <f>'OddsRatio_working_3-way'!S244*'OddsRatio_working_3-way'!R244/3-2*'OddsRatio_working_3-way'!R244^3/27-'OddsRatio_working_3-way'!T244</f>
        <v>0.29757476565987218</v>
      </c>
      <c r="W244" s="11">
        <f>'OddsRatio_working_3-way'!V244^2+4*'OddsRatio_working_3-way'!U244^3/27</f>
        <v>-9.1419648148608618E-3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0.15627916205654924</v>
      </c>
      <c r="Y244" s="11">
        <f>IF('OddsRatio_working_3-way'!W244&gt;=0,IF('OddsRatio_working_3-way'!V244+SQRT('OddsRatio_working_3-way'!W244)&gt;0,0,PI()),ACOS('OddsRatio_working_3-way'!V244/(2*'OddsRatio_working_3-way'!X244)))</f>
        <v>0.31089042666457711</v>
      </c>
      <c r="Z244" s="11">
        <f>'OddsRatio_working_3-way'!X244^(1/3)*COS('OddsRatio_working_3-way'!Y244/3)</f>
        <v>0.53575247128163805</v>
      </c>
      <c r="AA244" s="11">
        <f>'OddsRatio_working_3-way'!X244^(1/3)*COS(('OddsRatio_working_3-way'!Y244+2*PI())/3)</f>
        <v>-0.31613091961548401</v>
      </c>
      <c r="AB244" s="11">
        <f>'OddsRatio_working_3-way'!X244^(1/3)*COS(('OddsRatio_working_3-way'!Y244+4*PI())/3)</f>
        <v>-0.21962155166615413</v>
      </c>
      <c r="AC244" s="11">
        <f>'OddsRatio_working_3-way'!X244^(1/3)*SIN('OddsRatio_working_3-way'!Y244/3)</f>
        <v>5.5719709564866278E-2</v>
      </c>
      <c r="AD244" s="11">
        <f>'OddsRatio_working_3-way'!X244^(1/3)*SIN(('OddsRatio_working_3-way'!Y244+2*PI())/3)</f>
        <v>0.43611539548775824</v>
      </c>
      <c r="AE244" s="11">
        <f>'OddsRatio_working_3-way'!X244^(1/3)*SIN(('OddsRatio_working_3-way'!Y244+4*PI())/3)</f>
        <v>-0.49183510505262451</v>
      </c>
      <c r="AF244" s="11">
        <f>-'OddsRatio_working_3-way'!U244/(3*'OddsRatio_working_3-way'!X244^(1/3))*COS(('OddsRatio_working_3-way'!Y244)/3)</f>
        <v>0.53575247128163805</v>
      </c>
      <c r="AG244" s="11">
        <f>-'OddsRatio_working_3-way'!U244/(3*'OddsRatio_working_3-way'!X244^(1/3))*COS(('OddsRatio_working_3-way'!Y244+2*PI())/3)</f>
        <v>-0.31613091961548401</v>
      </c>
      <c r="AH244" s="11">
        <f>-'OddsRatio_working_3-way'!U244/(3*'OddsRatio_working_3-way'!X244^(1/3))*COS(('OddsRatio_working_3-way'!Y244+4*PI())/3)</f>
        <v>-0.21962155166615413</v>
      </c>
      <c r="AI244" s="11">
        <f>'OddsRatio_working_3-way'!U244/(3*'OddsRatio_working_3-way'!X244^(1/3))*SIN(('OddsRatio_working_3-way'!Y244)/3)</f>
        <v>-5.5719709564866278E-2</v>
      </c>
      <c r="AJ244" s="11">
        <f>'OddsRatio_working_3-way'!U244/(3*'OddsRatio_working_3-way'!X244^(1/3))*SIN(('OddsRatio_working_3-way'!Y244+2*PI())/3)</f>
        <v>-0.43611539548775824</v>
      </c>
      <c r="AK244" s="11">
        <f>'OddsRatio_working_3-way'!U244/(3*'OddsRatio_working_3-way'!X244^(1/3))*SIN(('OddsRatio_working_3-way'!Y244+4*PI())/3)</f>
        <v>0.49183510505262451</v>
      </c>
      <c r="AL244" s="11">
        <f>'OddsRatio_working_3-way'!Z244+'OddsRatio_working_3-way'!AF244</f>
        <v>1.0715049425632761</v>
      </c>
      <c r="AM244" s="11">
        <f>'OddsRatio_working_3-way'!AA244+'OddsRatio_working_3-way'!AG244</f>
        <v>-0.63226183923096801</v>
      </c>
      <c r="AN244" s="11">
        <f>'OddsRatio_working_3-way'!AB244+'OddsRatio_working_3-way'!AH244</f>
        <v>-0.43924310333230826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1.0715049425632761</v>
      </c>
      <c r="AS244" s="11">
        <f>IF(('OddsRatio_working_3-way'!X244=0),IF(Q244&gt;0,-Q244^(1/3),(-Q244)^(1/3)),'OddsRatio_working_3-way'!AM244-'OddsRatio_working_3-way'!R244/3)</f>
        <v>-0.63226183923096801</v>
      </c>
      <c r="AT244" s="11">
        <f>IF(('OddsRatio_working_3-way'!X244=0),IF(Q244&gt;0,-Q244^(1/3),(-Q244)^(1/3)),'OddsRatio_working_3-way'!AN244-'OddsRatio_working_3-way'!R244/3)</f>
        <v>-0.43924310333230826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1.85</v>
      </c>
      <c r="B245" s="4">
        <f>IF('True_Odds_Calculator_3-way'!B246="","",'True_Odds_Calculator_3-way'!B246)</f>
        <v>3.79</v>
      </c>
      <c r="C245" s="4">
        <f>IF('True_Odds_Calculator_3-way'!C246="","",'True_Odds_Calculator_3-way'!C246)</f>
        <v>4</v>
      </c>
      <c r="D245" s="9">
        <f t="shared" si="52"/>
        <v>0.51878161292932712</v>
      </c>
      <c r="E245" s="9">
        <f t="shared" si="53"/>
        <v>0.24723780719484212</v>
      </c>
      <c r="F245" s="9">
        <f t="shared" si="54"/>
        <v>0.23398057987583065</v>
      </c>
      <c r="G245" s="9">
        <f t="shared" si="55"/>
        <v>1.0912863231793031</v>
      </c>
      <c r="H245" s="9">
        <f t="shared" si="56"/>
        <v>1.9275933747024079</v>
      </c>
      <c r="I245" s="9">
        <f t="shared" si="57"/>
        <v>4.044688841670256</v>
      </c>
      <c r="J245" s="9">
        <f t="shared" si="58"/>
        <v>4.2738589695379092</v>
      </c>
      <c r="K245" s="11">
        <f t="shared" si="59"/>
        <v>0.54054054054054046</v>
      </c>
      <c r="L245" s="11">
        <f t="shared" si="60"/>
        <v>0.26385224274406333</v>
      </c>
      <c r="M245" s="11">
        <f t="shared" si="61"/>
        <v>0.25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-0.25367253797332945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0.23675390430007837</v>
      </c>
      <c r="Q245" s="11">
        <f>2*'OddsRatio_working_3-way'!K245*'OddsRatio_working_3-way'!L245*'OddsRatio_working_3-way'!M245</f>
        <v>7.1311416957854937E-2</v>
      </c>
      <c r="R245" s="11">
        <f t="shared" si="62"/>
        <v>0</v>
      </c>
      <c r="S245" s="11">
        <f t="shared" si="63"/>
        <v>-0.9333052217302692</v>
      </c>
      <c r="T245" s="11">
        <f t="shared" si="64"/>
        <v>-0.28111603064164736</v>
      </c>
      <c r="U245" s="11">
        <f>'OddsRatio_working_3-way'!S245-'OddsRatio_working_3-way'!R245^2/3</f>
        <v>-0.9333052217302692</v>
      </c>
      <c r="V245" s="11">
        <f>'OddsRatio_working_3-way'!S245*'OddsRatio_working_3-way'!R245/3-2*'OddsRatio_working_3-way'!R245^3/27-'OddsRatio_working_3-way'!T245</f>
        <v>0.28111603064164736</v>
      </c>
      <c r="W245" s="11">
        <f>'OddsRatio_working_3-way'!V245^2+4*'OddsRatio_working_3-way'!U245^3/27</f>
        <v>-4.1412825354863361E-2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0.17352164709235773</v>
      </c>
      <c r="Y245" s="11">
        <f>IF('OddsRatio_working_3-way'!W245&gt;=0,IF('OddsRatio_working_3-way'!V245+SQRT('OddsRatio_working_3-way'!W245)&gt;0,0,PI()),ACOS('OddsRatio_working_3-way'!V245/(2*'OddsRatio_working_3-way'!X245)))</f>
        <v>0.62659034496732968</v>
      </c>
      <c r="Z245" s="11">
        <f>'OddsRatio_working_3-way'!X245^(1/3)*COS('OddsRatio_working_3-way'!Y245/3)</f>
        <v>0.54564316158965154</v>
      </c>
      <c r="AA245" s="11">
        <f>'OddsRatio_working_3-way'!X245^(1/3)*COS(('OddsRatio_working_3-way'!Y245+2*PI())/3)</f>
        <v>-0.37297876021998905</v>
      </c>
      <c r="AB245" s="11">
        <f>'OddsRatio_working_3-way'!X245^(1/3)*COS(('OddsRatio_working_3-way'!Y245+4*PI())/3)</f>
        <v>-0.17266440136966263</v>
      </c>
      <c r="AC245" s="11">
        <f>'OddsRatio_working_3-way'!X245^(1/3)*SIN('OddsRatio_working_3-way'!Y245/3)</f>
        <v>0.11565154900478344</v>
      </c>
      <c r="AD245" s="11">
        <f>'OddsRatio_working_3-way'!X245^(1/3)*SIN(('OddsRatio_working_3-way'!Y245+2*PI())/3)</f>
        <v>0.41471506483550402</v>
      </c>
      <c r="AE245" s="11">
        <f>'OddsRatio_working_3-way'!X245^(1/3)*SIN(('OddsRatio_working_3-way'!Y245+4*PI())/3)</f>
        <v>-0.53036661384028727</v>
      </c>
      <c r="AF245" s="11">
        <f>-'OddsRatio_working_3-way'!U245/(3*'OddsRatio_working_3-way'!X245^(1/3))*COS(('OddsRatio_working_3-way'!Y245)/3)</f>
        <v>0.54564316158965154</v>
      </c>
      <c r="AG245" s="11">
        <f>-'OddsRatio_working_3-way'!U245/(3*'OddsRatio_working_3-way'!X245^(1/3))*COS(('OddsRatio_working_3-way'!Y245+2*PI())/3)</f>
        <v>-0.37297876021998905</v>
      </c>
      <c r="AH245" s="11">
        <f>-'OddsRatio_working_3-way'!U245/(3*'OddsRatio_working_3-way'!X245^(1/3))*COS(('OddsRatio_working_3-way'!Y245+4*PI())/3)</f>
        <v>-0.17266440136966263</v>
      </c>
      <c r="AI245" s="11">
        <f>'OddsRatio_working_3-way'!U245/(3*'OddsRatio_working_3-way'!X245^(1/3))*SIN(('OddsRatio_working_3-way'!Y245)/3)</f>
        <v>-0.11565154900478344</v>
      </c>
      <c r="AJ245" s="11">
        <f>'OddsRatio_working_3-way'!U245/(3*'OddsRatio_working_3-way'!X245^(1/3))*SIN(('OddsRatio_working_3-way'!Y245+2*PI())/3)</f>
        <v>-0.41471506483550402</v>
      </c>
      <c r="AK245" s="11">
        <f>'OddsRatio_working_3-way'!U245/(3*'OddsRatio_working_3-way'!X245^(1/3))*SIN(('OddsRatio_working_3-way'!Y245+4*PI())/3)</f>
        <v>0.53036661384028727</v>
      </c>
      <c r="AL245" s="11">
        <f>'OddsRatio_working_3-way'!Z245+'OddsRatio_working_3-way'!AF245</f>
        <v>1.0912863231793031</v>
      </c>
      <c r="AM245" s="11">
        <f>'OddsRatio_working_3-way'!AA245+'OddsRatio_working_3-way'!AG245</f>
        <v>-0.74595752043997809</v>
      </c>
      <c r="AN245" s="11">
        <f>'OddsRatio_working_3-way'!AB245+'OddsRatio_working_3-way'!AH245</f>
        <v>-0.34532880273932526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1.0912863231793031</v>
      </c>
      <c r="AS245" s="11">
        <f>IF(('OddsRatio_working_3-way'!X245=0),IF(Q245&gt;0,-Q245^(1/3),(-Q245)^(1/3)),'OddsRatio_working_3-way'!AM245-'OddsRatio_working_3-way'!R245/3)</f>
        <v>-0.74595752043997809</v>
      </c>
      <c r="AT245" s="11">
        <f>IF(('OddsRatio_working_3-way'!X245=0),IF(Q245&gt;0,-Q245^(1/3),(-Q245)^(1/3)),'OddsRatio_working_3-way'!AN245-'OddsRatio_working_3-way'!R245/3)</f>
        <v>-0.34532880273932526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2.2400000000000002</v>
      </c>
      <c r="B246" s="4">
        <f>IF('True_Odds_Calculator_3-way'!B247="","",'True_Odds_Calculator_3-way'!B247)</f>
        <v>3.18</v>
      </c>
      <c r="C246" s="4">
        <f>IF('True_Odds_Calculator_3-way'!C247="","",'True_Odds_Calculator_3-way'!C247)</f>
        <v>3.53</v>
      </c>
      <c r="D246" s="9">
        <f t="shared" si="52"/>
        <v>0.42992758137058767</v>
      </c>
      <c r="E246" s="9">
        <f t="shared" si="53"/>
        <v>0.30019696217937114</v>
      </c>
      <c r="F246" s="9">
        <f t="shared" si="54"/>
        <v>0.26987545645004135</v>
      </c>
      <c r="G246" s="9">
        <f t="shared" si="55"/>
        <v>1.0693331653896632</v>
      </c>
      <c r="H246" s="9">
        <f t="shared" si="56"/>
        <v>2.3259731250831823</v>
      </c>
      <c r="I246" s="9">
        <f t="shared" si="57"/>
        <v>3.3311463005494657</v>
      </c>
      <c r="J246" s="9">
        <f t="shared" si="58"/>
        <v>3.7054129084358487</v>
      </c>
      <c r="K246" s="11">
        <f t="shared" si="59"/>
        <v>0.4464285714285714</v>
      </c>
      <c r="L246" s="11">
        <f t="shared" si="60"/>
        <v>0.31446540880503143</v>
      </c>
      <c r="M246" s="11">
        <f t="shared" si="61"/>
        <v>0.28328611898016998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-0.2719874442908814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0.23662853884939514</v>
      </c>
      <c r="Q246" s="11">
        <f>2*'OddsRatio_working_3-way'!K246*'OddsRatio_working_3-way'!L246*'OddsRatio_working_3-way'!M246</f>
        <v>7.9539004655258858E-2</v>
      </c>
      <c r="R246" s="11">
        <f t="shared" si="62"/>
        <v>0</v>
      </c>
      <c r="S246" s="11">
        <f t="shared" si="63"/>
        <v>-0.86999802313054164</v>
      </c>
      <c r="T246" s="11">
        <f t="shared" si="64"/>
        <v>-0.29243631029598033</v>
      </c>
      <c r="U246" s="11">
        <f>'OddsRatio_working_3-way'!S246-'OddsRatio_working_3-way'!R246^2/3</f>
        <v>-0.86999802313054164</v>
      </c>
      <c r="V246" s="11">
        <f>'OddsRatio_working_3-way'!S246*'OddsRatio_working_3-way'!R246/3-2*'OddsRatio_working_3-way'!R246^3/27-'OddsRatio_working_3-way'!T246</f>
        <v>0.29243631029598033</v>
      </c>
      <c r="W246" s="11">
        <f>'OddsRatio_working_3-way'!V246^2+4*'OddsRatio_working_3-way'!U246^3/27</f>
        <v>-1.2036339403098423E-2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0.15616924711881122</v>
      </c>
      <c r="Y246" s="11">
        <f>IF('OddsRatio_working_3-way'!W246&gt;=0,IF('OddsRatio_working_3-way'!V246+SQRT('OddsRatio_working_3-way'!W246)&gt;0,0,PI()),ACOS('OddsRatio_working_3-way'!V246/(2*'OddsRatio_working_3-way'!X246)))</f>
        <v>0.35891047484062155</v>
      </c>
      <c r="Z246" s="11">
        <f>'OddsRatio_working_3-way'!X246^(1/3)*COS('OddsRatio_working_3-way'!Y246/3)</f>
        <v>0.53466658269483169</v>
      </c>
      <c r="AA246" s="11">
        <f>'OddsRatio_working_3-way'!X246^(1/3)*COS(('OddsRatio_working_3-way'!Y246+2*PI())/3)</f>
        <v>-0.32299512562107724</v>
      </c>
      <c r="AB246" s="11">
        <f>'OddsRatio_working_3-way'!X246^(1/3)*COS(('OddsRatio_working_3-way'!Y246+4*PI())/3)</f>
        <v>-0.21167145707375448</v>
      </c>
      <c r="AC246" s="11">
        <f>'OddsRatio_working_3-way'!X246^(1/3)*SIN('OddsRatio_working_3-way'!Y246/3)</f>
        <v>6.4272750002973458E-2</v>
      </c>
      <c r="AD246" s="11">
        <f>'OddsRatio_working_3-way'!X246^(1/3)*SIN(('OddsRatio_working_3-way'!Y246+2*PI())/3)</f>
        <v>0.43089846816685073</v>
      </c>
      <c r="AE246" s="11">
        <f>'OddsRatio_working_3-way'!X246^(1/3)*SIN(('OddsRatio_working_3-way'!Y246+4*PI())/3)</f>
        <v>-0.49517121816982423</v>
      </c>
      <c r="AF246" s="11">
        <f>-'OddsRatio_working_3-way'!U246/(3*'OddsRatio_working_3-way'!X246^(1/3))*COS(('OddsRatio_working_3-way'!Y246)/3)</f>
        <v>0.53466658269483158</v>
      </c>
      <c r="AG246" s="11">
        <f>-'OddsRatio_working_3-way'!U246/(3*'OddsRatio_working_3-way'!X246^(1/3))*COS(('OddsRatio_working_3-way'!Y246+2*PI())/3)</f>
        <v>-0.32299512562107718</v>
      </c>
      <c r="AH246" s="11">
        <f>-'OddsRatio_working_3-way'!U246/(3*'OddsRatio_working_3-way'!X246^(1/3))*COS(('OddsRatio_working_3-way'!Y246+4*PI())/3)</f>
        <v>-0.21167145707375445</v>
      </c>
      <c r="AI246" s="11">
        <f>'OddsRatio_working_3-way'!U246/(3*'OddsRatio_working_3-way'!X246^(1/3))*SIN(('OddsRatio_working_3-way'!Y246)/3)</f>
        <v>-6.4272750002973444E-2</v>
      </c>
      <c r="AJ246" s="11">
        <f>'OddsRatio_working_3-way'!U246/(3*'OddsRatio_working_3-way'!X246^(1/3))*SIN(('OddsRatio_working_3-way'!Y246+2*PI())/3)</f>
        <v>-0.43089846816685062</v>
      </c>
      <c r="AK246" s="11">
        <f>'OddsRatio_working_3-way'!U246/(3*'OddsRatio_working_3-way'!X246^(1/3))*SIN(('OddsRatio_working_3-way'!Y246+4*PI())/3)</f>
        <v>0.49517121816982418</v>
      </c>
      <c r="AL246" s="11">
        <f>'OddsRatio_working_3-way'!Z246+'OddsRatio_working_3-way'!AF246</f>
        <v>1.0693331653896632</v>
      </c>
      <c r="AM246" s="11">
        <f>'OddsRatio_working_3-way'!AA246+'OddsRatio_working_3-way'!AG246</f>
        <v>-0.64599025124215448</v>
      </c>
      <c r="AN246" s="11">
        <f>'OddsRatio_working_3-way'!AB246+'OddsRatio_working_3-way'!AH246</f>
        <v>-0.42334291414750891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1.0693331653896632</v>
      </c>
      <c r="AS246" s="11">
        <f>IF(('OddsRatio_working_3-way'!X246=0),IF(Q246&gt;0,-Q246^(1/3),(-Q246)^(1/3)),'OddsRatio_working_3-way'!AM246-'OddsRatio_working_3-way'!R246/3)</f>
        <v>-0.64599025124215448</v>
      </c>
      <c r="AT246" s="11">
        <f>IF(('OddsRatio_working_3-way'!X246=0),IF(Q246&gt;0,-Q246^(1/3),(-Q246)^(1/3)),'OddsRatio_working_3-way'!AN246-'OddsRatio_working_3-way'!R246/3)</f>
        <v>-0.42334291414750891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3.73</v>
      </c>
      <c r="B247" s="4">
        <f>IF('True_Odds_Calculator_3-way'!B248="","",'True_Odds_Calculator_3-way'!B248)</f>
        <v>3.79</v>
      </c>
      <c r="C247" s="4">
        <f>IF('True_Odds_Calculator_3-way'!C248="","",'True_Odds_Calculator_3-way'!C248)</f>
        <v>1.93</v>
      </c>
      <c r="D247" s="9">
        <f t="shared" si="52"/>
        <v>0.25286033792689627</v>
      </c>
      <c r="E247" s="9">
        <f t="shared" si="53"/>
        <v>0.24877528555801803</v>
      </c>
      <c r="F247" s="9">
        <f t="shared" si="54"/>
        <v>0.49836437651508597</v>
      </c>
      <c r="G247" s="9">
        <f t="shared" si="55"/>
        <v>1.0823268454779651</v>
      </c>
      <c r="H247" s="9">
        <f t="shared" si="56"/>
        <v>3.9547522881548436</v>
      </c>
      <c r="I247" s="9">
        <f t="shared" si="57"/>
        <v>4.0196918988835222</v>
      </c>
      <c r="J247" s="9">
        <f t="shared" si="58"/>
        <v>2.006563966294507</v>
      </c>
      <c r="K247" s="11">
        <f t="shared" si="59"/>
        <v>0.26809651474530832</v>
      </c>
      <c r="L247" s="11">
        <f t="shared" si="60"/>
        <v>0.26385224274406333</v>
      </c>
      <c r="M247" s="11">
        <f t="shared" si="61"/>
        <v>0.5181347150259068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-0.25962376764465378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0.23640375136468189</v>
      </c>
      <c r="Q247" s="11">
        <f>2*'OddsRatio_working_3-way'!K247*'OddsRatio_working_3-way'!L247*'OddsRatio_working_3-way'!M247</f>
        <v>7.3303488795250199E-2</v>
      </c>
      <c r="R247" s="11">
        <f t="shared" si="62"/>
        <v>0</v>
      </c>
      <c r="S247" s="11">
        <f t="shared" si="63"/>
        <v>-0.91056282523504151</v>
      </c>
      <c r="T247" s="11">
        <f t="shared" si="64"/>
        <v>-0.28234506208838495</v>
      </c>
      <c r="U247" s="11">
        <f>'OddsRatio_working_3-way'!S247-'OddsRatio_working_3-way'!R247^2/3</f>
        <v>-0.91056282523504151</v>
      </c>
      <c r="V247" s="11">
        <f>'OddsRatio_working_3-way'!S247*'OddsRatio_working_3-way'!R247/3-2*'OddsRatio_working_3-way'!R247^3/27-'OddsRatio_working_3-way'!T247</f>
        <v>0.28234506208838495</v>
      </c>
      <c r="W247" s="11">
        <f>'OddsRatio_working_3-way'!V247^2+4*'OddsRatio_working_3-way'!U247^3/27</f>
        <v>-3.2128686906592027E-2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0.1672179872145084</v>
      </c>
      <c r="Y247" s="11">
        <f>IF('OddsRatio_working_3-way'!W247&gt;=0,IF('OddsRatio_working_3-way'!V247+SQRT('OddsRatio_working_3-way'!W247)&gt;0,0,PI()),ACOS('OddsRatio_working_3-way'!V247/(2*'OddsRatio_working_3-way'!X247)))</f>
        <v>0.56564609095841978</v>
      </c>
      <c r="Z247" s="11">
        <f>'OddsRatio_working_3-way'!X247^(1/3)*COS('OddsRatio_working_3-way'!Y247/3)</f>
        <v>0.54116342273898255</v>
      </c>
      <c r="AA247" s="11">
        <f>'OddsRatio_working_3-way'!X247^(1/3)*COS(('OddsRatio_working_3-way'!Y247+2*PI())/3)</f>
        <v>-0.36000944043510208</v>
      </c>
      <c r="AB247" s="11">
        <f>'OddsRatio_working_3-way'!X247^(1/3)*COS(('OddsRatio_working_3-way'!Y247+4*PI())/3)</f>
        <v>-0.18115398230388016</v>
      </c>
      <c r="AC247" s="11">
        <f>'OddsRatio_working_3-way'!X247^(1/3)*SIN('OddsRatio_working_3-way'!Y247/3)</f>
        <v>0.10326224689809477</v>
      </c>
      <c r="AD247" s="11">
        <f>'OddsRatio_working_3-way'!X247^(1/3)*SIN(('OddsRatio_working_3-way'!Y247+2*PI())/3)</f>
        <v>0.41703014824184897</v>
      </c>
      <c r="AE247" s="11">
        <f>'OddsRatio_working_3-way'!X247^(1/3)*SIN(('OddsRatio_working_3-way'!Y247+4*PI())/3)</f>
        <v>-0.52029239513994374</v>
      </c>
      <c r="AF247" s="11">
        <f>-'OddsRatio_working_3-way'!U247/(3*'OddsRatio_working_3-way'!X247^(1/3))*COS(('OddsRatio_working_3-way'!Y247)/3)</f>
        <v>0.54116342273898255</v>
      </c>
      <c r="AG247" s="11">
        <f>-'OddsRatio_working_3-way'!U247/(3*'OddsRatio_working_3-way'!X247^(1/3))*COS(('OddsRatio_working_3-way'!Y247+2*PI())/3)</f>
        <v>-0.36000944043510208</v>
      </c>
      <c r="AH247" s="11">
        <f>-'OddsRatio_working_3-way'!U247/(3*'OddsRatio_working_3-way'!X247^(1/3))*COS(('OddsRatio_working_3-way'!Y247+4*PI())/3)</f>
        <v>-0.18115398230388016</v>
      </c>
      <c r="AI247" s="11">
        <f>'OddsRatio_working_3-way'!U247/(3*'OddsRatio_working_3-way'!X247^(1/3))*SIN(('OddsRatio_working_3-way'!Y247)/3)</f>
        <v>-0.10326224689809477</v>
      </c>
      <c r="AJ247" s="11">
        <f>'OddsRatio_working_3-way'!U247/(3*'OddsRatio_working_3-way'!X247^(1/3))*SIN(('OddsRatio_working_3-way'!Y247+2*PI())/3)</f>
        <v>-0.41703014824184897</v>
      </c>
      <c r="AK247" s="11">
        <f>'OddsRatio_working_3-way'!U247/(3*'OddsRatio_working_3-way'!X247^(1/3))*SIN(('OddsRatio_working_3-way'!Y247+4*PI())/3)</f>
        <v>0.52029239513994374</v>
      </c>
      <c r="AL247" s="11">
        <f>'OddsRatio_working_3-way'!Z247+'OddsRatio_working_3-way'!AF247</f>
        <v>1.0823268454779651</v>
      </c>
      <c r="AM247" s="11">
        <f>'OddsRatio_working_3-way'!AA247+'OddsRatio_working_3-way'!AG247</f>
        <v>-0.72001888087020416</v>
      </c>
      <c r="AN247" s="11">
        <f>'OddsRatio_working_3-way'!AB247+'OddsRatio_working_3-way'!AH247</f>
        <v>-0.36230796460776032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1.0823268454779651</v>
      </c>
      <c r="AS247" s="11">
        <f>IF(('OddsRatio_working_3-way'!X247=0),IF(Q247&gt;0,-Q247^(1/3),(-Q247)^(1/3)),'OddsRatio_working_3-way'!AM247-'OddsRatio_working_3-way'!R247/3)</f>
        <v>-0.72001888087020416</v>
      </c>
      <c r="AT247" s="11">
        <f>IF(('OddsRatio_working_3-way'!X247=0),IF(Q247&gt;0,-Q247^(1/3),(-Q247)^(1/3)),'OddsRatio_working_3-way'!AN247-'OddsRatio_working_3-way'!R247/3)</f>
        <v>-0.36230796460776032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1.89</v>
      </c>
      <c r="B248" s="4">
        <f>IF('True_Odds_Calculator_3-way'!B249="","",'True_Odds_Calculator_3-way'!B249)</f>
        <v>3.99</v>
      </c>
      <c r="C248" s="4">
        <f>IF('True_Odds_Calculator_3-way'!C249="","",'True_Odds_Calculator_3-way'!C249)</f>
        <v>3.67</v>
      </c>
      <c r="D248" s="9">
        <f t="shared" si="52"/>
        <v>0.5083481886083131</v>
      </c>
      <c r="E248" s="9">
        <f t="shared" si="53"/>
        <v>0.23533796071919366</v>
      </c>
      <c r="F248" s="9">
        <f t="shared" si="54"/>
        <v>0.25631385067249352</v>
      </c>
      <c r="G248" s="9">
        <f t="shared" si="55"/>
        <v>1.0866917164020429</v>
      </c>
      <c r="H248" s="9">
        <f t="shared" si="56"/>
        <v>1.9671556275978177</v>
      </c>
      <c r="I248" s="9">
        <f t="shared" si="57"/>
        <v>4.2492082320421085</v>
      </c>
      <c r="J248" s="9">
        <f t="shared" si="58"/>
        <v>3.9014668827934535</v>
      </c>
      <c r="K248" s="11">
        <f t="shared" si="59"/>
        <v>0.52910052910052918</v>
      </c>
      <c r="L248" s="11">
        <f t="shared" si="60"/>
        <v>0.25062656641604009</v>
      </c>
      <c r="M248" s="11">
        <f t="shared" si="61"/>
        <v>0.27247956403269757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-0.25672708651955145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0.23666854231003026</v>
      </c>
      <c r="Q248" s="11">
        <f>2*'OddsRatio_working_3-way'!K248*'OddsRatio_working_3-way'!L248*'OddsRatio_working_3-way'!M248</f>
        <v>7.2265203758787866E-2</v>
      </c>
      <c r="R248" s="11">
        <f t="shared" si="62"/>
        <v>0</v>
      </c>
      <c r="S248" s="11">
        <f t="shared" si="63"/>
        <v>-0.92186822013424907</v>
      </c>
      <c r="T248" s="11">
        <f t="shared" si="64"/>
        <v>-0.28148647943030508</v>
      </c>
      <c r="U248" s="11">
        <f>'OddsRatio_working_3-way'!S248-'OddsRatio_working_3-way'!R248^2/3</f>
        <v>-0.92186822013424907</v>
      </c>
      <c r="V248" s="11">
        <f>'OddsRatio_working_3-way'!S248*'OddsRatio_working_3-way'!R248/3-2*'OddsRatio_working_3-way'!R248^3/27-'OddsRatio_working_3-way'!T248</f>
        <v>0.28148647943030508</v>
      </c>
      <c r="W248" s="11">
        <f>'OddsRatio_working_3-way'!V248^2+4*'OddsRatio_working_3-way'!U248^3/27</f>
        <v>-3.6830758070627426E-2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0.1703418593393114</v>
      </c>
      <c r="Y248" s="11">
        <f>IF('OddsRatio_working_3-way'!W248&gt;=0,IF('OddsRatio_working_3-way'!V248+SQRT('OddsRatio_working_3-way'!W248)&gt;0,0,PI()),ACOS('OddsRatio_working_3-way'!V248/(2*'OddsRatio_working_3-way'!X248)))</f>
        <v>0.59839661395807342</v>
      </c>
      <c r="Z248" s="11">
        <f>'OddsRatio_working_3-way'!X248^(1/3)*COS('OddsRatio_working_3-way'!Y248/3)</f>
        <v>0.54334585820102144</v>
      </c>
      <c r="AA248" s="11">
        <f>'OddsRatio_working_3-way'!X248^(1/3)*COS(('OddsRatio_working_3-way'!Y248+2*PI())/3)</f>
        <v>-0.36679660551920712</v>
      </c>
      <c r="AB248" s="11">
        <f>'OddsRatio_working_3-way'!X248^(1/3)*COS(('OddsRatio_working_3-way'!Y248+4*PI())/3)</f>
        <v>-0.17654925268181443</v>
      </c>
      <c r="AC248" s="11">
        <f>'OddsRatio_working_3-way'!X248^(1/3)*SIN('OddsRatio_working_3-way'!Y248/3)</f>
        <v>0.10983936037328253</v>
      </c>
      <c r="AD248" s="11">
        <f>'OddsRatio_working_3-way'!X248^(1/3)*SIN(('OddsRatio_working_3-way'!Y248+2*PI())/3)</f>
        <v>0.41563163605650072</v>
      </c>
      <c r="AE248" s="11">
        <f>'OddsRatio_working_3-way'!X248^(1/3)*SIN(('OddsRatio_working_3-way'!Y248+4*PI())/3)</f>
        <v>-0.52547099642978312</v>
      </c>
      <c r="AF248" s="11">
        <f>-'OddsRatio_working_3-way'!U248/(3*'OddsRatio_working_3-way'!X248^(1/3))*COS(('OddsRatio_working_3-way'!Y248)/3)</f>
        <v>0.54334585820102144</v>
      </c>
      <c r="AG248" s="11">
        <f>-'OddsRatio_working_3-way'!U248/(3*'OddsRatio_working_3-way'!X248^(1/3))*COS(('OddsRatio_working_3-way'!Y248+2*PI())/3)</f>
        <v>-0.36679660551920712</v>
      </c>
      <c r="AH248" s="11">
        <f>-'OddsRatio_working_3-way'!U248/(3*'OddsRatio_working_3-way'!X248^(1/3))*COS(('OddsRatio_working_3-way'!Y248+4*PI())/3)</f>
        <v>-0.17654925268181443</v>
      </c>
      <c r="AI248" s="11">
        <f>'OddsRatio_working_3-way'!U248/(3*'OddsRatio_working_3-way'!X248^(1/3))*SIN(('OddsRatio_working_3-way'!Y248)/3)</f>
        <v>-0.10983936037328253</v>
      </c>
      <c r="AJ248" s="11">
        <f>'OddsRatio_working_3-way'!U248/(3*'OddsRatio_working_3-way'!X248^(1/3))*SIN(('OddsRatio_working_3-way'!Y248+2*PI())/3)</f>
        <v>-0.41563163605650072</v>
      </c>
      <c r="AK248" s="11">
        <f>'OddsRatio_working_3-way'!U248/(3*'OddsRatio_working_3-way'!X248^(1/3))*SIN(('OddsRatio_working_3-way'!Y248+4*PI())/3)</f>
        <v>0.52547099642978312</v>
      </c>
      <c r="AL248" s="11">
        <f>'OddsRatio_working_3-way'!Z248+'OddsRatio_working_3-way'!AF248</f>
        <v>1.0866917164020429</v>
      </c>
      <c r="AM248" s="11">
        <f>'OddsRatio_working_3-way'!AA248+'OddsRatio_working_3-way'!AG248</f>
        <v>-0.73359321103841424</v>
      </c>
      <c r="AN248" s="11">
        <f>'OddsRatio_working_3-way'!AB248+'OddsRatio_working_3-way'!AH248</f>
        <v>-0.35309850536362886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1.0866917164020429</v>
      </c>
      <c r="AS248" s="11">
        <f>IF(('OddsRatio_working_3-way'!X248=0),IF(Q248&gt;0,-Q248^(1/3),(-Q248)^(1/3)),'OddsRatio_working_3-way'!AM248-'OddsRatio_working_3-way'!R248/3)</f>
        <v>-0.73359321103841424</v>
      </c>
      <c r="AT248" s="11">
        <f>IF(('OddsRatio_working_3-way'!X248=0),IF(Q248&gt;0,-Q248^(1/3),(-Q248)^(1/3)),'OddsRatio_working_3-way'!AN248-'OddsRatio_working_3-way'!R248/3)</f>
        <v>-0.35309850536362886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2.5299999999999998</v>
      </c>
      <c r="B249" s="4">
        <f>IF('True_Odds_Calculator_3-way'!B250="","",'True_Odds_Calculator_3-way'!B250)</f>
        <v>3.91</v>
      </c>
      <c r="C249" s="4">
        <f>IF('True_Odds_Calculator_3-way'!C250="","",'True_Odds_Calculator_3-way'!C250)</f>
        <v>2.5099999999999998</v>
      </c>
      <c r="D249" s="9">
        <f t="shared" si="52"/>
        <v>0.37755163271640074</v>
      </c>
      <c r="E249" s="9">
        <f t="shared" si="53"/>
        <v>0.24179955506821948</v>
      </c>
      <c r="F249" s="9">
        <f t="shared" si="54"/>
        <v>0.38064881221537977</v>
      </c>
      <c r="G249" s="9">
        <f t="shared" si="55"/>
        <v>1.0775453288270267</v>
      </c>
      <c r="H249" s="9">
        <f t="shared" si="56"/>
        <v>2.6486443531053503</v>
      </c>
      <c r="I249" s="9">
        <f t="shared" si="57"/>
        <v>4.1356569068866467</v>
      </c>
      <c r="J249" s="9">
        <f t="shared" si="58"/>
        <v>2.6270934465288103</v>
      </c>
      <c r="K249" s="11">
        <f t="shared" si="59"/>
        <v>0.39525691699604748</v>
      </c>
      <c r="L249" s="11">
        <f t="shared" si="60"/>
        <v>0.25575447570332482</v>
      </c>
      <c r="M249" s="11">
        <f t="shared" si="61"/>
        <v>0.39840637450199207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-0.2707636544387837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0.23963263632187184</v>
      </c>
      <c r="Q249" s="11">
        <f>2*'OddsRatio_working_3-way'!K249*'OddsRatio_working_3-way'!L249*'OddsRatio_working_3-way'!M249</f>
        <v>8.0548785318276264E-2</v>
      </c>
      <c r="R249" s="11">
        <f t="shared" si="62"/>
        <v>0</v>
      </c>
      <c r="S249" s="11">
        <f t="shared" si="63"/>
        <v>-0.88502512207025119</v>
      </c>
      <c r="T249" s="11">
        <f t="shared" si="64"/>
        <v>-0.29748743599000044</v>
      </c>
      <c r="U249" s="11">
        <f>'OddsRatio_working_3-way'!S249-'OddsRatio_working_3-way'!R249^2/3</f>
        <v>-0.88502512207025119</v>
      </c>
      <c r="V249" s="11">
        <f>'OddsRatio_working_3-way'!S249*'OddsRatio_working_3-way'!R249/3-2*'OddsRatio_working_3-way'!R249^3/27-'OddsRatio_working_3-way'!T249</f>
        <v>0.29748743599000044</v>
      </c>
      <c r="W249" s="11">
        <f>'OddsRatio_working_3-way'!V249^2+4*'OddsRatio_working_3-way'!U249^3/27</f>
        <v>-1.4199470668992104E-2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0.16023283468198452</v>
      </c>
      <c r="Y249" s="11">
        <f>IF('OddsRatio_working_3-way'!W249&gt;=0,IF('OddsRatio_working_3-way'!V249+SQRT('OddsRatio_working_3-way'!W249)&gt;0,0,PI()),ACOS('OddsRatio_working_3-way'!V249/(2*'OddsRatio_working_3-way'!X249)))</f>
        <v>0.3809889395817101</v>
      </c>
      <c r="Z249" s="11">
        <f>'OddsRatio_working_3-way'!X249^(1/3)*COS('OddsRatio_working_3-way'!Y249/3)</f>
        <v>0.53877266441351346</v>
      </c>
      <c r="AA249" s="11">
        <f>'OddsRatio_working_3-way'!X249^(1/3)*COS(('OddsRatio_working_3-way'!Y249+2*PI())/3)</f>
        <v>-0.32896227179763188</v>
      </c>
      <c r="AB249" s="11">
        <f>'OddsRatio_working_3-way'!X249^(1/3)*COS(('OddsRatio_working_3-way'!Y249+4*PI())/3)</f>
        <v>-0.20981039261588169</v>
      </c>
      <c r="AC249" s="11">
        <f>'OddsRatio_working_3-way'!X249^(1/3)*SIN('OddsRatio_working_3-way'!Y249/3)</f>
        <v>6.8792369520033161E-2</v>
      </c>
      <c r="AD249" s="11">
        <f>'OddsRatio_working_3-way'!X249^(1/3)*SIN(('OddsRatio_working_3-way'!Y249+2*PI())/3)</f>
        <v>0.43219462948671422</v>
      </c>
      <c r="AE249" s="11">
        <f>'OddsRatio_working_3-way'!X249^(1/3)*SIN(('OddsRatio_working_3-way'!Y249+4*PI())/3)</f>
        <v>-0.50098699900674737</v>
      </c>
      <c r="AF249" s="11">
        <f>-'OddsRatio_working_3-way'!U249/(3*'OddsRatio_working_3-way'!X249^(1/3))*COS(('OddsRatio_working_3-way'!Y249)/3)</f>
        <v>0.53877266441351324</v>
      </c>
      <c r="AG249" s="11">
        <f>-'OddsRatio_working_3-way'!U249/(3*'OddsRatio_working_3-way'!X249^(1/3))*COS(('OddsRatio_working_3-way'!Y249+2*PI())/3)</f>
        <v>-0.32896227179763171</v>
      </c>
      <c r="AH249" s="11">
        <f>-'OddsRatio_working_3-way'!U249/(3*'OddsRatio_working_3-way'!X249^(1/3))*COS(('OddsRatio_working_3-way'!Y249+4*PI())/3)</f>
        <v>-0.20981039261588161</v>
      </c>
      <c r="AI249" s="11">
        <f>'OddsRatio_working_3-way'!U249/(3*'OddsRatio_working_3-way'!X249^(1/3))*SIN(('OddsRatio_working_3-way'!Y249)/3)</f>
        <v>-6.8792369520033134E-2</v>
      </c>
      <c r="AJ249" s="11">
        <f>'OddsRatio_working_3-way'!U249/(3*'OddsRatio_working_3-way'!X249^(1/3))*SIN(('OddsRatio_working_3-way'!Y249+2*PI())/3)</f>
        <v>-0.432194629486714</v>
      </c>
      <c r="AK249" s="11">
        <f>'OddsRatio_working_3-way'!U249/(3*'OddsRatio_working_3-way'!X249^(1/3))*SIN(('OddsRatio_working_3-way'!Y249+4*PI())/3)</f>
        <v>0.50098699900674715</v>
      </c>
      <c r="AL249" s="11">
        <f>'OddsRatio_working_3-way'!Z249+'OddsRatio_working_3-way'!AF249</f>
        <v>1.0775453288270267</v>
      </c>
      <c r="AM249" s="11">
        <f>'OddsRatio_working_3-way'!AA249+'OddsRatio_working_3-way'!AG249</f>
        <v>-0.65792454359526364</v>
      </c>
      <c r="AN249" s="11">
        <f>'OddsRatio_working_3-way'!AB249+'OddsRatio_working_3-way'!AH249</f>
        <v>-0.41962078523176327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1.0775453288270267</v>
      </c>
      <c r="AS249" s="11">
        <f>IF(('OddsRatio_working_3-way'!X249=0),IF(Q249&gt;0,-Q249^(1/3),(-Q249)^(1/3)),'OddsRatio_working_3-way'!AM249-'OddsRatio_working_3-way'!R249/3)</f>
        <v>-0.65792454359526364</v>
      </c>
      <c r="AT249" s="11">
        <f>IF(('OddsRatio_working_3-way'!X249=0),IF(Q249&gt;0,-Q249^(1/3),(-Q249)^(1/3)),'OddsRatio_working_3-way'!AN249-'OddsRatio_working_3-way'!R249/3)</f>
        <v>-0.41962078523176327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1.59</v>
      </c>
      <c r="B250" s="4">
        <f>IF('True_Odds_Calculator_3-way'!B251="","",'True_Odds_Calculator_3-way'!B251)</f>
        <v>3.56</v>
      </c>
      <c r="C250" s="4">
        <f>IF('True_Odds_Calculator_3-way'!C251="","",'True_Odds_Calculator_3-way'!C251)</f>
        <v>6.29</v>
      </c>
      <c r="D250" s="9">
        <f t="shared" si="52"/>
        <v>0.59990727957297618</v>
      </c>
      <c r="E250" s="9">
        <f t="shared" si="53"/>
        <v>0.25682030794301369</v>
      </c>
      <c r="F250" s="9">
        <f t="shared" si="54"/>
        <v>0.14327241248400996</v>
      </c>
      <c r="G250" s="9">
        <f t="shared" si="55"/>
        <v>1.1303801071454851</v>
      </c>
      <c r="H250" s="9">
        <f t="shared" si="56"/>
        <v>1.6669242632158363</v>
      </c>
      <c r="I250" s="9">
        <f t="shared" si="57"/>
        <v>3.8937730742924415</v>
      </c>
      <c r="J250" s="9">
        <f t="shared" si="58"/>
        <v>6.9797107667996157</v>
      </c>
      <c r="K250" s="11">
        <f t="shared" si="59"/>
        <v>0.62893081761006286</v>
      </c>
      <c r="L250" s="11">
        <f t="shared" si="60"/>
        <v>0.2808988764044944</v>
      </c>
      <c r="M250" s="11">
        <f t="shared" si="61"/>
        <v>0.1589825119236884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-0.22441396614911679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0.23705257590204398</v>
      </c>
      <c r="Q250" s="11">
        <f>2*'OddsRatio_working_3-way'!K250*'OddsRatio_working_3-way'!L250*'OddsRatio_working_3-way'!M250</f>
        <v>5.6173596185318496E-2</v>
      </c>
      <c r="R250" s="11">
        <f t="shared" si="62"/>
        <v>0</v>
      </c>
      <c r="S250" s="11">
        <f t="shared" si="63"/>
        <v>-1.0563182852199546</v>
      </c>
      <c r="T250" s="11">
        <f t="shared" si="64"/>
        <v>-0.25031238986254856</v>
      </c>
      <c r="U250" s="11">
        <f>'OddsRatio_working_3-way'!S250-'OddsRatio_working_3-way'!R250^2/3</f>
        <v>-1.0563182852199546</v>
      </c>
      <c r="V250" s="11">
        <f>'OddsRatio_working_3-way'!S250*'OddsRatio_working_3-way'!R250/3-2*'OddsRatio_working_3-way'!R250^3/27-'OddsRatio_working_3-way'!T250</f>
        <v>0.25031238986254856</v>
      </c>
      <c r="W250" s="11">
        <f>'OddsRatio_working_3-way'!V250^2+4*'OddsRatio_working_3-way'!U250^3/27</f>
        <v>-0.11195833427968863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0.20893457516552227</v>
      </c>
      <c r="Y250" s="11">
        <f>IF('OddsRatio_working_3-way'!W250&gt;=0,IF('OddsRatio_working_3-way'!V250+SQRT('OddsRatio_working_3-way'!W250)&gt;0,0,PI()),ACOS('OddsRatio_working_3-way'!V250/(2*'OddsRatio_working_3-way'!X250)))</f>
        <v>0.92851842647523786</v>
      </c>
      <c r="Z250" s="11">
        <f>'OddsRatio_working_3-way'!X250^(1/3)*COS('OddsRatio_working_3-way'!Y250/3)</f>
        <v>0.56519005357274255</v>
      </c>
      <c r="AA250" s="11">
        <f>'OddsRatio_working_3-way'!X250^(1/3)*COS(('OddsRatio_working_3-way'!Y250+2*PI())/3)</f>
        <v>-0.43911890295808853</v>
      </c>
      <c r="AB250" s="11">
        <f>'OddsRatio_working_3-way'!X250^(1/3)*COS(('OddsRatio_working_3-way'!Y250+4*PI())/3)</f>
        <v>-0.12607115061465407</v>
      </c>
      <c r="AC250" s="11">
        <f>'OddsRatio_working_3-way'!X250^(1/3)*SIN('OddsRatio_working_3-way'!Y250/3)</f>
        <v>0.18073820408468924</v>
      </c>
      <c r="AD250" s="11">
        <f>'OddsRatio_working_3-way'!X250^(1/3)*SIN(('OddsRatio_working_3-way'!Y250+2*PI())/3)</f>
        <v>0.39909984231793816</v>
      </c>
      <c r="AE250" s="11">
        <f>'OddsRatio_working_3-way'!X250^(1/3)*SIN(('OddsRatio_working_3-way'!Y250+4*PI())/3)</f>
        <v>-0.57983804640262737</v>
      </c>
      <c r="AF250" s="11">
        <f>-'OddsRatio_working_3-way'!U250/(3*'OddsRatio_working_3-way'!X250^(1/3))*COS(('OddsRatio_working_3-way'!Y250)/3)</f>
        <v>0.56519005357274243</v>
      </c>
      <c r="AG250" s="11">
        <f>-'OddsRatio_working_3-way'!U250/(3*'OddsRatio_working_3-way'!X250^(1/3))*COS(('OddsRatio_working_3-way'!Y250+2*PI())/3)</f>
        <v>-0.43911890295808842</v>
      </c>
      <c r="AH250" s="11">
        <f>-'OddsRatio_working_3-way'!U250/(3*'OddsRatio_working_3-way'!X250^(1/3))*COS(('OddsRatio_working_3-way'!Y250+4*PI())/3)</f>
        <v>-0.12607115061465404</v>
      </c>
      <c r="AI250" s="11">
        <f>'OddsRatio_working_3-way'!U250/(3*'OddsRatio_working_3-way'!X250^(1/3))*SIN(('OddsRatio_working_3-way'!Y250)/3)</f>
        <v>-0.18073820408468921</v>
      </c>
      <c r="AJ250" s="11">
        <f>'OddsRatio_working_3-way'!U250/(3*'OddsRatio_working_3-way'!X250^(1/3))*SIN(('OddsRatio_working_3-way'!Y250+2*PI())/3)</f>
        <v>-0.3990998423179381</v>
      </c>
      <c r="AK250" s="11">
        <f>'OddsRatio_working_3-way'!U250/(3*'OddsRatio_working_3-way'!X250^(1/3))*SIN(('OddsRatio_working_3-way'!Y250+4*PI())/3)</f>
        <v>0.57983804640262726</v>
      </c>
      <c r="AL250" s="11">
        <f>'OddsRatio_working_3-way'!Z250+'OddsRatio_working_3-way'!AF250</f>
        <v>1.1303801071454851</v>
      </c>
      <c r="AM250" s="11">
        <f>'OddsRatio_working_3-way'!AA250+'OddsRatio_working_3-way'!AG250</f>
        <v>-0.87823780591617695</v>
      </c>
      <c r="AN250" s="11">
        <f>'OddsRatio_working_3-way'!AB250+'OddsRatio_working_3-way'!AH250</f>
        <v>-0.25214230122930814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1.1303801071454851</v>
      </c>
      <c r="AS250" s="11">
        <f>IF(('OddsRatio_working_3-way'!X250=0),IF(Q250&gt;0,-Q250^(1/3),(-Q250)^(1/3)),'OddsRatio_working_3-way'!AM250-'OddsRatio_working_3-way'!R250/3)</f>
        <v>-0.87823780591617695</v>
      </c>
      <c r="AT250" s="11">
        <f>IF(('OddsRatio_working_3-way'!X250=0),IF(Q250&gt;0,-Q250^(1/3),(-Q250)^(1/3)),'OddsRatio_working_3-way'!AN250-'OddsRatio_working_3-way'!R250/3)</f>
        <v>-0.25214230122930814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1.78</v>
      </c>
      <c r="B251" s="4">
        <f>IF('True_Odds_Calculator_3-way'!B252="","",'True_Odds_Calculator_3-way'!B252)</f>
        <v>3.78</v>
      </c>
      <c r="C251" s="4">
        <f>IF('True_Odds_Calculator_3-way'!C252="","",'True_Odds_Calculator_3-way'!C252)</f>
        <v>4.41</v>
      </c>
      <c r="D251" s="9">
        <f t="shared" si="52"/>
        <v>0.54022940258764063</v>
      </c>
      <c r="E251" s="9">
        <f t="shared" si="53"/>
        <v>0.24793687572946324</v>
      </c>
      <c r="F251" s="9">
        <f t="shared" si="54"/>
        <v>0.21183372168289588</v>
      </c>
      <c r="G251" s="9">
        <f t="shared" si="55"/>
        <v>1.0911095935145321</v>
      </c>
      <c r="H251" s="9">
        <f t="shared" si="56"/>
        <v>1.8510654829413351</v>
      </c>
      <c r="I251" s="9">
        <f t="shared" si="57"/>
        <v>4.0332846699703992</v>
      </c>
      <c r="J251" s="9">
        <f t="shared" si="58"/>
        <v>4.7206837138845543</v>
      </c>
      <c r="K251" s="11">
        <f t="shared" si="59"/>
        <v>0.5617977528089888</v>
      </c>
      <c r="L251" s="11">
        <f t="shared" si="60"/>
        <v>0.26455026455026459</v>
      </c>
      <c r="M251" s="11">
        <f t="shared" si="61"/>
        <v>0.22675736961451246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-0.24919733067711347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0.23489965908881044</v>
      </c>
      <c r="Q251" s="11">
        <f>2*'OddsRatio_working_3-way'!K251*'OddsRatio_working_3-way'!L251*'OddsRatio_working_3-way'!M251</f>
        <v>6.740305856206899E-2</v>
      </c>
      <c r="R251" s="11">
        <f t="shared" si="62"/>
        <v>0</v>
      </c>
      <c r="S251" s="11">
        <f t="shared" si="63"/>
        <v>-0.94262510136262811</v>
      </c>
      <c r="T251" s="11">
        <f t="shared" si="64"/>
        <v>-0.27048066036230362</v>
      </c>
      <c r="U251" s="11">
        <f>'OddsRatio_working_3-way'!S251-'OddsRatio_working_3-way'!R251^2/3</f>
        <v>-0.94262510136262811</v>
      </c>
      <c r="V251" s="11">
        <f>'OddsRatio_working_3-way'!S251*'OddsRatio_working_3-way'!R251/3-2*'OddsRatio_working_3-way'!R251^3/27-'OddsRatio_working_3-way'!T251</f>
        <v>0.27048066036230362</v>
      </c>
      <c r="W251" s="11">
        <f>'OddsRatio_working_3-way'!V251^2+4*'OddsRatio_working_3-way'!U251^3/27</f>
        <v>-5.0923481976674886E-2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0.17612727614334947</v>
      </c>
      <c r="Y251" s="11">
        <f>IF('OddsRatio_working_3-way'!W251&gt;=0,IF('OddsRatio_working_3-way'!V251+SQRT('OddsRatio_working_3-way'!W251)&gt;0,0,PI()),ACOS('OddsRatio_working_3-way'!V251/(2*'OddsRatio_working_3-way'!X251)))</f>
        <v>0.69530915849096886</v>
      </c>
      <c r="Z251" s="11">
        <f>'OddsRatio_working_3-way'!X251^(1/3)*COS('OddsRatio_working_3-way'!Y251/3)</f>
        <v>0.54555479675726604</v>
      </c>
      <c r="AA251" s="11">
        <f>'OddsRatio_working_3-way'!X251^(1/3)*COS(('OddsRatio_working_3-way'!Y251+2*PI())/3)</f>
        <v>-0.38428411630186249</v>
      </c>
      <c r="AB251" s="11">
        <f>'OddsRatio_working_3-way'!X251^(1/3)*COS(('OddsRatio_working_3-way'!Y251+4*PI())/3)</f>
        <v>-0.16127068045540374</v>
      </c>
      <c r="AC251" s="11">
        <f>'OddsRatio_working_3-way'!X251^(1/3)*SIN('OddsRatio_working_3-way'!Y251/3)</f>
        <v>0.12875686721885635</v>
      </c>
      <c r="AD251" s="11">
        <f>'OddsRatio_working_3-way'!X251^(1/3)*SIN(('OddsRatio_working_3-way'!Y251+2*PI())/3)</f>
        <v>0.40808587953882053</v>
      </c>
      <c r="AE251" s="11">
        <f>'OddsRatio_working_3-way'!X251^(1/3)*SIN(('OddsRatio_working_3-way'!Y251+4*PI())/3)</f>
        <v>-0.53684274675767685</v>
      </c>
      <c r="AF251" s="11">
        <f>-'OddsRatio_working_3-way'!U251/(3*'OddsRatio_working_3-way'!X251^(1/3))*COS(('OddsRatio_working_3-way'!Y251)/3)</f>
        <v>0.54555479675726593</v>
      </c>
      <c r="AG251" s="11">
        <f>-'OddsRatio_working_3-way'!U251/(3*'OddsRatio_working_3-way'!X251^(1/3))*COS(('OddsRatio_working_3-way'!Y251+2*PI())/3)</f>
        <v>-0.38428411630186243</v>
      </c>
      <c r="AH251" s="11">
        <f>-'OddsRatio_working_3-way'!U251/(3*'OddsRatio_working_3-way'!X251^(1/3))*COS(('OddsRatio_working_3-way'!Y251+4*PI())/3)</f>
        <v>-0.16127068045540371</v>
      </c>
      <c r="AI251" s="11">
        <f>'OddsRatio_working_3-way'!U251/(3*'OddsRatio_working_3-way'!X251^(1/3))*SIN(('OddsRatio_working_3-way'!Y251)/3)</f>
        <v>-0.12875686721885632</v>
      </c>
      <c r="AJ251" s="11">
        <f>'OddsRatio_working_3-way'!U251/(3*'OddsRatio_working_3-way'!X251^(1/3))*SIN(('OddsRatio_working_3-way'!Y251+2*PI())/3)</f>
        <v>-0.40808587953882047</v>
      </c>
      <c r="AK251" s="11">
        <f>'OddsRatio_working_3-way'!U251/(3*'OddsRatio_working_3-way'!X251^(1/3))*SIN(('OddsRatio_working_3-way'!Y251+4*PI())/3)</f>
        <v>0.53684274675767674</v>
      </c>
      <c r="AL251" s="11">
        <f>'OddsRatio_working_3-way'!Z251+'OddsRatio_working_3-way'!AF251</f>
        <v>1.0911095935145321</v>
      </c>
      <c r="AM251" s="11">
        <f>'OddsRatio_working_3-way'!AA251+'OddsRatio_working_3-way'!AG251</f>
        <v>-0.76856823260372487</v>
      </c>
      <c r="AN251" s="11">
        <f>'OddsRatio_working_3-way'!AB251+'OddsRatio_working_3-way'!AH251</f>
        <v>-0.32254136091080743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1.0911095935145321</v>
      </c>
      <c r="AS251" s="11">
        <f>IF(('OddsRatio_working_3-way'!X251=0),IF(Q251&gt;0,-Q251^(1/3),(-Q251)^(1/3)),'OddsRatio_working_3-way'!AM251-'OddsRatio_working_3-way'!R251/3)</f>
        <v>-0.76856823260372487</v>
      </c>
      <c r="AT251" s="11">
        <f>IF(('OddsRatio_working_3-way'!X251=0),IF(Q251&gt;0,-Q251^(1/3),(-Q251)^(1/3)),'OddsRatio_working_3-way'!AN251-'OddsRatio_working_3-way'!R251/3)</f>
        <v>-0.32254136091080743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2.4900000000000002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2.78</v>
      </c>
      <c r="D252" s="9">
        <f t="shared" si="52"/>
        <v>0.38393925590952865</v>
      </c>
      <c r="E252" s="9">
        <f t="shared" si="53"/>
        <v>0.27322858613717527</v>
      </c>
      <c r="F252" s="9">
        <f t="shared" si="54"/>
        <v>0.34283215795329619</v>
      </c>
      <c r="G252" s="9">
        <f t="shared" si="55"/>
        <v>1.0768984423289312</v>
      </c>
      <c r="H252" s="9">
        <f t="shared" si="56"/>
        <v>2.6045786790701073</v>
      </c>
      <c r="I252" s="9">
        <f t="shared" si="57"/>
        <v>3.6599391525524596</v>
      </c>
      <c r="J252" s="9">
        <f t="shared" si="58"/>
        <v>2.9168792273454969</v>
      </c>
      <c r="K252" s="11">
        <f t="shared" si="59"/>
        <v>0.40160642570281119</v>
      </c>
      <c r="L252" s="11">
        <f t="shared" si="60"/>
        <v>0.28818443804034583</v>
      </c>
      <c r="M252" s="11">
        <f t="shared" si="61"/>
        <v>0.35971223021582738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-0.27272792369902554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0.23896718880581103</v>
      </c>
      <c r="Q252" s="11">
        <f>2*'OddsRatio_working_3-way'!K252*'OddsRatio_working_3-way'!L252*'OddsRatio_working_3-way'!M252</f>
        <v>8.3263828852198962E-2</v>
      </c>
      <c r="R252" s="11">
        <f t="shared" si="62"/>
        <v>0</v>
      </c>
      <c r="S252" s="11">
        <f t="shared" si="63"/>
        <v>-0.87621093419655893</v>
      </c>
      <c r="T252" s="11">
        <f t="shared" si="64"/>
        <v>-0.30529997707197176</v>
      </c>
      <c r="U252" s="11">
        <f>'OddsRatio_working_3-way'!S252-'OddsRatio_working_3-way'!R252^2/3</f>
        <v>-0.87621093419655893</v>
      </c>
      <c r="V252" s="11">
        <f>'OddsRatio_working_3-way'!S252*'OddsRatio_working_3-way'!R252/3-2*'OddsRatio_working_3-way'!R252^3/27-'OddsRatio_working_3-way'!T252</f>
        <v>0.30529997707197176</v>
      </c>
      <c r="W252" s="11">
        <f>'OddsRatio_working_3-way'!V252^2+4*'OddsRatio_working_3-way'!U252^3/27</f>
        <v>-6.4522336972851202E-3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0.15784510579792424</v>
      </c>
      <c r="Y252" s="11">
        <f>IF('OddsRatio_working_3-way'!W252&gt;=0,IF('OddsRatio_working_3-way'!V252+SQRT('OddsRatio_working_3-way'!W252)&gt;0,0,PI()),ACOS('OddsRatio_working_3-way'!V252/(2*'OddsRatio_working_3-way'!X252)))</f>
        <v>0.25727377592266842</v>
      </c>
      <c r="Z252" s="11">
        <f>'OddsRatio_working_3-way'!X252^(1/3)*COS('OddsRatio_working_3-way'!Y252/3)</f>
        <v>0.53844922116446559</v>
      </c>
      <c r="AA252" s="11">
        <f>'OddsRatio_working_3-way'!X252^(1/3)*COS(('OddsRatio_working_3-way'!Y252+2*PI())/3)</f>
        <v>-0.30931277242179595</v>
      </c>
      <c r="AB252" s="11">
        <f>'OddsRatio_working_3-way'!X252^(1/3)*COS(('OddsRatio_working_3-way'!Y252+4*PI())/3)</f>
        <v>-0.22913644874266978</v>
      </c>
      <c r="AC252" s="11">
        <f>'OddsRatio_working_3-way'!X252^(1/3)*SIN('OddsRatio_working_3-way'!Y252/3)</f>
        <v>4.6289822058778338E-2</v>
      </c>
      <c r="AD252" s="11">
        <f>'OddsRatio_working_3-way'!X252^(1/3)*SIN(('OddsRatio_working_3-way'!Y252+2*PI())/3)</f>
        <v>0.44316579314698373</v>
      </c>
      <c r="AE252" s="11">
        <f>'OddsRatio_working_3-way'!X252^(1/3)*SIN(('OddsRatio_working_3-way'!Y252+4*PI())/3)</f>
        <v>-0.48945561520576181</v>
      </c>
      <c r="AF252" s="11">
        <f>-'OddsRatio_working_3-way'!U252/(3*'OddsRatio_working_3-way'!X252^(1/3))*COS(('OddsRatio_working_3-way'!Y252)/3)</f>
        <v>0.53844922116446559</v>
      </c>
      <c r="AG252" s="11">
        <f>-'OddsRatio_working_3-way'!U252/(3*'OddsRatio_working_3-way'!X252^(1/3))*COS(('OddsRatio_working_3-way'!Y252+2*PI())/3)</f>
        <v>-0.30931277242179595</v>
      </c>
      <c r="AH252" s="11">
        <f>-'OddsRatio_working_3-way'!U252/(3*'OddsRatio_working_3-way'!X252^(1/3))*COS(('OddsRatio_working_3-way'!Y252+4*PI())/3)</f>
        <v>-0.22913644874266978</v>
      </c>
      <c r="AI252" s="11">
        <f>'OddsRatio_working_3-way'!U252/(3*'OddsRatio_working_3-way'!X252^(1/3))*SIN(('OddsRatio_working_3-way'!Y252)/3)</f>
        <v>-4.6289822058778338E-2</v>
      </c>
      <c r="AJ252" s="11">
        <f>'OddsRatio_working_3-way'!U252/(3*'OddsRatio_working_3-way'!X252^(1/3))*SIN(('OddsRatio_working_3-way'!Y252+2*PI())/3)</f>
        <v>-0.44316579314698373</v>
      </c>
      <c r="AK252" s="11">
        <f>'OddsRatio_working_3-way'!U252/(3*'OddsRatio_working_3-way'!X252^(1/3))*SIN(('OddsRatio_working_3-way'!Y252+4*PI())/3)</f>
        <v>0.48945561520576181</v>
      </c>
      <c r="AL252" s="11">
        <f>'OddsRatio_working_3-way'!Z252+'OddsRatio_working_3-way'!AF252</f>
        <v>1.0768984423289312</v>
      </c>
      <c r="AM252" s="11">
        <f>'OddsRatio_working_3-way'!AA252+'OddsRatio_working_3-way'!AG252</f>
        <v>-0.61862554484359189</v>
      </c>
      <c r="AN252" s="11">
        <f>'OddsRatio_working_3-way'!AB252+'OddsRatio_working_3-way'!AH252</f>
        <v>-0.45827289748533956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1.0768984423289312</v>
      </c>
      <c r="AS252" s="11">
        <f>IF(('OddsRatio_working_3-way'!X252=0),IF(Q252&gt;0,-Q252^(1/3),(-Q252)^(1/3)),'OddsRatio_working_3-way'!AM252-'OddsRatio_working_3-way'!R252/3)</f>
        <v>-0.61862554484359189</v>
      </c>
      <c r="AT252" s="11">
        <f>IF(('OddsRatio_working_3-way'!X252=0),IF(Q252&gt;0,-Q252^(1/3),(-Q252)^(1/3)),'OddsRatio_working_3-way'!AN252-'OddsRatio_working_3-way'!R252/3)</f>
        <v>-0.45827289748533956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2.64</v>
      </c>
      <c r="B253" s="4">
        <f>IF('True_Odds_Calculator_3-way'!B254="","",'True_Odds_Calculator_3-way'!B254)</f>
        <v>3.66</v>
      </c>
      <c r="C253" s="4">
        <f>IF('True_Odds_Calculator_3-way'!C254="","",'True_Odds_Calculator_3-way'!C254)</f>
        <v>2.52</v>
      </c>
      <c r="D253" s="9">
        <f t="shared" si="52"/>
        <v>0.36168795542365606</v>
      </c>
      <c r="E253" s="9">
        <f t="shared" si="53"/>
        <v>0.25890352619428819</v>
      </c>
      <c r="F253" s="9">
        <f t="shared" si="54"/>
        <v>0.37940851838205586</v>
      </c>
      <c r="G253" s="9">
        <f t="shared" si="55"/>
        <v>1.0761062277319688</v>
      </c>
      <c r="H253" s="9">
        <f t="shared" si="56"/>
        <v>2.7648142134804288</v>
      </c>
      <c r="I253" s="9">
        <f t="shared" si="57"/>
        <v>3.8624425657670378</v>
      </c>
      <c r="J253" s="9">
        <f t="shared" si="58"/>
        <v>2.6356814661525929</v>
      </c>
      <c r="K253" s="11">
        <f t="shared" si="59"/>
        <v>0.37878787878787878</v>
      </c>
      <c r="L253" s="11">
        <f t="shared" si="60"/>
        <v>0.27322404371584696</v>
      </c>
      <c r="M253" s="11">
        <f t="shared" si="61"/>
        <v>0.3968253968253968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-0.27232249636621242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0.23902175541519807</v>
      </c>
      <c r="Q253" s="11">
        <f>2*'OddsRatio_working_3-way'!K253*'OddsRatio_working_3-way'!L253*'OddsRatio_working_3-way'!M253</f>
        <v>8.2138060280136774E-2</v>
      </c>
      <c r="R253" s="11">
        <f t="shared" si="62"/>
        <v>0</v>
      </c>
      <c r="S253" s="11">
        <f t="shared" si="63"/>
        <v>-0.8777157914040552</v>
      </c>
      <c r="T253" s="11">
        <f t="shared" si="64"/>
        <v>-0.30162054687424567</v>
      </c>
      <c r="U253" s="11">
        <f>'OddsRatio_working_3-way'!S253-'OddsRatio_working_3-way'!R253^2/3</f>
        <v>-0.8777157914040552</v>
      </c>
      <c r="V253" s="11">
        <f>'OddsRatio_working_3-way'!S253*'OddsRatio_working_3-way'!R253/3-2*'OddsRatio_working_3-way'!R253^3/27-'OddsRatio_working_3-way'!T253</f>
        <v>0.30162054687424567</v>
      </c>
      <c r="W253" s="11">
        <f>'OddsRatio_working_3-way'!V253^2+4*'OddsRatio_working_3-way'!U253^3/27</f>
        <v>-9.1997255787351767E-3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0.15825191932126306</v>
      </c>
      <c r="Y253" s="11">
        <f>IF('OddsRatio_working_3-way'!W253&gt;=0,IF('OddsRatio_working_3-way'!V253+SQRT('OddsRatio_working_3-way'!W253)&gt;0,0,PI()),ACOS('OddsRatio_working_3-way'!V253/(2*'OddsRatio_working_3-way'!X253)))</f>
        <v>0.30788726578514702</v>
      </c>
      <c r="Z253" s="11">
        <f>'OddsRatio_working_3-way'!X253^(1/3)*COS('OddsRatio_working_3-way'!Y253/3)</f>
        <v>0.53805311386598442</v>
      </c>
      <c r="AA253" s="11">
        <f>'OddsRatio_working_3-way'!X253^(1/3)*COS(('OddsRatio_working_3-way'!Y253+2*PI())/3)</f>
        <v>-0.31701700228779484</v>
      </c>
      <c r="AB253" s="11">
        <f>'OddsRatio_working_3-way'!X253^(1/3)*COS(('OddsRatio_working_3-way'!Y253+4*PI())/3)</f>
        <v>-0.22103611157818928</v>
      </c>
      <c r="AC253" s="11">
        <f>'OddsRatio_working_3-way'!X253^(1/3)*SIN('OddsRatio_working_3-way'!Y253/3)</f>
        <v>5.5414593088250794E-2</v>
      </c>
      <c r="AD253" s="11">
        <f>'OddsRatio_working_3-way'!X253^(1/3)*SIN(('OddsRatio_working_3-way'!Y253+2*PI())/3)</f>
        <v>0.43826036864913842</v>
      </c>
      <c r="AE253" s="11">
        <f>'OddsRatio_working_3-way'!X253^(1/3)*SIN(('OddsRatio_working_3-way'!Y253+4*PI())/3)</f>
        <v>-0.49367496173738917</v>
      </c>
      <c r="AF253" s="11">
        <f>-'OddsRatio_working_3-way'!U253/(3*'OddsRatio_working_3-way'!X253^(1/3))*COS(('OddsRatio_working_3-way'!Y253)/3)</f>
        <v>0.53805311386598442</v>
      </c>
      <c r="AG253" s="11">
        <f>-'OddsRatio_working_3-way'!U253/(3*'OddsRatio_working_3-way'!X253^(1/3))*COS(('OddsRatio_working_3-way'!Y253+2*PI())/3)</f>
        <v>-0.31701700228779484</v>
      </c>
      <c r="AH253" s="11">
        <f>-'OddsRatio_working_3-way'!U253/(3*'OddsRatio_working_3-way'!X253^(1/3))*COS(('OddsRatio_working_3-way'!Y253+4*PI())/3)</f>
        <v>-0.22103611157818928</v>
      </c>
      <c r="AI253" s="11">
        <f>'OddsRatio_working_3-way'!U253/(3*'OddsRatio_working_3-way'!X253^(1/3))*SIN(('OddsRatio_working_3-way'!Y253)/3)</f>
        <v>-5.5414593088250794E-2</v>
      </c>
      <c r="AJ253" s="11">
        <f>'OddsRatio_working_3-way'!U253/(3*'OddsRatio_working_3-way'!X253^(1/3))*SIN(('OddsRatio_working_3-way'!Y253+2*PI())/3)</f>
        <v>-0.43826036864913842</v>
      </c>
      <c r="AK253" s="11">
        <f>'OddsRatio_working_3-way'!U253/(3*'OddsRatio_working_3-way'!X253^(1/3))*SIN(('OddsRatio_working_3-way'!Y253+4*PI())/3)</f>
        <v>0.49367496173738917</v>
      </c>
      <c r="AL253" s="11">
        <f>'OddsRatio_working_3-way'!Z253+'OddsRatio_working_3-way'!AF253</f>
        <v>1.0761062277319688</v>
      </c>
      <c r="AM253" s="11">
        <f>'OddsRatio_working_3-way'!AA253+'OddsRatio_working_3-way'!AG253</f>
        <v>-0.63403400457558967</v>
      </c>
      <c r="AN253" s="11">
        <f>'OddsRatio_working_3-way'!AB253+'OddsRatio_working_3-way'!AH253</f>
        <v>-0.44207222315637856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1.0761062277319688</v>
      </c>
      <c r="AS253" s="11">
        <f>IF(('OddsRatio_working_3-way'!X253=0),IF(Q253&gt;0,-Q253^(1/3),(-Q253)^(1/3)),'OddsRatio_working_3-way'!AM253-'OddsRatio_working_3-way'!R253/3)</f>
        <v>-0.63403400457558967</v>
      </c>
      <c r="AT253" s="11">
        <f>IF(('OddsRatio_working_3-way'!X253=0),IF(Q253&gt;0,-Q253^(1/3),(-Q253)^(1/3)),'OddsRatio_working_3-way'!AN253-'OddsRatio_working_3-way'!R253/3)</f>
        <v>-0.44207222315637856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2.65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2.4900000000000002</v>
      </c>
      <c r="D254" s="9">
        <f t="shared" si="52"/>
        <v>0.36012827361249661</v>
      </c>
      <c r="E254" s="9">
        <f t="shared" si="53"/>
        <v>0.25591994858990125</v>
      </c>
      <c r="F254" s="9">
        <f t="shared" si="54"/>
        <v>0.38395177779760226</v>
      </c>
      <c r="G254" s="9">
        <f t="shared" si="55"/>
        <v>1.076841433207592</v>
      </c>
      <c r="H254" s="9">
        <f t="shared" si="56"/>
        <v>2.7767883647925262</v>
      </c>
      <c r="I254" s="9">
        <f t="shared" si="57"/>
        <v>3.907471869660498</v>
      </c>
      <c r="J254" s="9">
        <f t="shared" si="58"/>
        <v>2.6044937354793123</v>
      </c>
      <c r="K254" s="11">
        <f t="shared" si="59"/>
        <v>0.37735849056603776</v>
      </c>
      <c r="L254" s="11">
        <f t="shared" si="60"/>
        <v>0.27027027027027023</v>
      </c>
      <c r="M254" s="11">
        <f t="shared" si="61"/>
        <v>0.40160642570281119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-0.27188611662355699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0.23920260337627919</v>
      </c>
      <c r="Q254" s="11">
        <f>2*'OddsRatio_working_3-way'!K254*'OddsRatio_working_3-way'!L254*'OddsRatio_working_3-way'!M254</f>
        <v>8.1918699786396973E-2</v>
      </c>
      <c r="R254" s="11">
        <f t="shared" si="62"/>
        <v>0</v>
      </c>
      <c r="S254" s="11">
        <f t="shared" si="63"/>
        <v>-0.87978969410736729</v>
      </c>
      <c r="T254" s="11">
        <f t="shared" si="64"/>
        <v>-0.3012978404477285</v>
      </c>
      <c r="U254" s="11">
        <f>'OddsRatio_working_3-way'!S254-'OddsRatio_working_3-way'!R254^2/3</f>
        <v>-0.87978969410736729</v>
      </c>
      <c r="V254" s="11">
        <f>'OddsRatio_working_3-way'!S254*'OddsRatio_working_3-way'!R254/3-2*'OddsRatio_working_3-way'!R254^3/27-'OddsRatio_working_3-way'!T254</f>
        <v>0.3012978404477285</v>
      </c>
      <c r="W254" s="11">
        <f>'OddsRatio_working_3-way'!V254^2+4*'OddsRatio_working_3-way'!U254^3/27</f>
        <v>-1.0106060838476608E-2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0.15881313665511229</v>
      </c>
      <c r="Y254" s="11">
        <f>IF('OddsRatio_working_3-way'!W254&gt;=0,IF('OddsRatio_working_3-way'!V254+SQRT('OddsRatio_working_3-way'!W254)&gt;0,0,PI()),ACOS('OddsRatio_working_3-way'!V254/(2*'OddsRatio_working_3-way'!X254)))</f>
        <v>0.32203815849480022</v>
      </c>
      <c r="Z254" s="11">
        <f>'OddsRatio_working_3-way'!X254^(1/3)*COS('OddsRatio_working_3-way'!Y254/3)</f>
        <v>0.53842071660379598</v>
      </c>
      <c r="AA254" s="11">
        <f>'OddsRatio_working_3-way'!X254^(1/3)*COS(('OddsRatio_working_3-way'!Y254+2*PI())/3)</f>
        <v>-0.31945747240542538</v>
      </c>
      <c r="AB254" s="11">
        <f>'OddsRatio_working_3-way'!X254^(1/3)*COS(('OddsRatio_working_3-way'!Y254+4*PI())/3)</f>
        <v>-0.21896324419837071</v>
      </c>
      <c r="AC254" s="11">
        <f>'OddsRatio_working_3-way'!X254^(1/3)*SIN('OddsRatio_working_3-way'!Y254/3)</f>
        <v>5.8020369707346857E-2</v>
      </c>
      <c r="AD254" s="11">
        <f>'OddsRatio_working_3-way'!X254^(1/3)*SIN(('OddsRatio_working_3-way'!Y254+2*PI())/3)</f>
        <v>0.43727583364903588</v>
      </c>
      <c r="AE254" s="11">
        <f>'OddsRatio_working_3-way'!X254^(1/3)*SIN(('OddsRatio_working_3-way'!Y254+4*PI())/3)</f>
        <v>-0.49529620335638253</v>
      </c>
      <c r="AF254" s="11">
        <f>-'OddsRatio_working_3-way'!U254/(3*'OddsRatio_working_3-way'!X254^(1/3))*COS(('OddsRatio_working_3-way'!Y254)/3)</f>
        <v>0.53842071660379609</v>
      </c>
      <c r="AG254" s="11">
        <f>-'OddsRatio_working_3-way'!U254/(3*'OddsRatio_working_3-way'!X254^(1/3))*COS(('OddsRatio_working_3-way'!Y254+2*PI())/3)</f>
        <v>-0.31945747240542544</v>
      </c>
      <c r="AH254" s="11">
        <f>-'OddsRatio_working_3-way'!U254/(3*'OddsRatio_working_3-way'!X254^(1/3))*COS(('OddsRatio_working_3-way'!Y254+4*PI())/3)</f>
        <v>-0.21896324419837077</v>
      </c>
      <c r="AI254" s="11">
        <f>'OddsRatio_working_3-way'!U254/(3*'OddsRatio_working_3-way'!X254^(1/3))*SIN(('OddsRatio_working_3-way'!Y254)/3)</f>
        <v>-5.8020369707346871E-2</v>
      </c>
      <c r="AJ254" s="11">
        <f>'OddsRatio_working_3-way'!U254/(3*'OddsRatio_working_3-way'!X254^(1/3))*SIN(('OddsRatio_working_3-way'!Y254+2*PI())/3)</f>
        <v>-0.43727583364903594</v>
      </c>
      <c r="AK254" s="11">
        <f>'OddsRatio_working_3-way'!U254/(3*'OddsRatio_working_3-way'!X254^(1/3))*SIN(('OddsRatio_working_3-way'!Y254+4*PI())/3)</f>
        <v>0.49529620335638264</v>
      </c>
      <c r="AL254" s="11">
        <f>'OddsRatio_working_3-way'!Z254+'OddsRatio_working_3-way'!AF254</f>
        <v>1.076841433207592</v>
      </c>
      <c r="AM254" s="11">
        <f>'OddsRatio_working_3-way'!AA254+'OddsRatio_working_3-way'!AG254</f>
        <v>-0.63891494481085087</v>
      </c>
      <c r="AN254" s="11">
        <f>'OddsRatio_working_3-way'!AB254+'OddsRatio_working_3-way'!AH254</f>
        <v>-0.43792648839674148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1.076841433207592</v>
      </c>
      <c r="AS254" s="11">
        <f>IF(('OddsRatio_working_3-way'!X254=0),IF(Q254&gt;0,-Q254^(1/3),(-Q254)^(1/3)),'OddsRatio_working_3-way'!AM254-'OddsRatio_working_3-way'!R254/3)</f>
        <v>-0.63891494481085087</v>
      </c>
      <c r="AT254" s="11">
        <f>IF(('OddsRatio_working_3-way'!X254=0),IF(Q254&gt;0,-Q254^(1/3),(-Q254)^(1/3)),'OddsRatio_working_3-way'!AN254-'OddsRatio_working_3-way'!R254/3)</f>
        <v>-0.43792648839674148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2.25</v>
      </c>
      <c r="B255" s="4">
        <f>IF('True_Odds_Calculator_3-way'!B256="","",'True_Odds_Calculator_3-way'!B256)</f>
        <v>3.77</v>
      </c>
      <c r="C255" s="4">
        <f>IF('True_Odds_Calculator_3-way'!C256="","",'True_Odds_Calculator_3-way'!C256)</f>
        <v>2.94</v>
      </c>
      <c r="D255" s="9">
        <f t="shared" si="52"/>
        <v>0.42585526099491594</v>
      </c>
      <c r="E255" s="9">
        <f t="shared" si="53"/>
        <v>0.25077452085512164</v>
      </c>
      <c r="F255" s="9">
        <f t="shared" si="54"/>
        <v>0.32337021814996247</v>
      </c>
      <c r="G255" s="9">
        <f t="shared" si="55"/>
        <v>1.0785725415977678</v>
      </c>
      <c r="H255" s="9">
        <f t="shared" si="56"/>
        <v>2.3482156769972096</v>
      </c>
      <c r="I255" s="9">
        <f t="shared" si="57"/>
        <v>3.987645940225816</v>
      </c>
      <c r="J255" s="9">
        <f t="shared" si="58"/>
        <v>3.0924307306996694</v>
      </c>
      <c r="K255" s="11">
        <f t="shared" si="59"/>
        <v>0.44444444444444442</v>
      </c>
      <c r="L255" s="11">
        <f t="shared" si="60"/>
        <v>0.26525198938992045</v>
      </c>
      <c r="M255" s="11">
        <f t="shared" si="61"/>
        <v>0.3401360544217687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-0.26935206738162398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0.23898743110565773</v>
      </c>
      <c r="Q255" s="11">
        <f>2*'OddsRatio_working_3-way'!K255*'OddsRatio_working_3-way'!L255*'OddsRatio_working_3-way'!M255</f>
        <v>8.01971245320999E-2</v>
      </c>
      <c r="R255" s="11">
        <f t="shared" si="62"/>
        <v>0</v>
      </c>
      <c r="S255" s="11">
        <f t="shared" si="63"/>
        <v>-0.88726785514905682</v>
      </c>
      <c r="T255" s="11">
        <f t="shared" si="64"/>
        <v>-0.29774089098961631</v>
      </c>
      <c r="U255" s="11">
        <f>'OddsRatio_working_3-way'!S255-'OddsRatio_working_3-way'!R255^2/3</f>
        <v>-0.88726785514905682</v>
      </c>
      <c r="V255" s="11">
        <f>'OddsRatio_working_3-way'!S255*'OddsRatio_working_3-way'!R255/3-2*'OddsRatio_working_3-way'!R255^3/27-'OddsRatio_working_3-way'!T255</f>
        <v>0.29774089098961631</v>
      </c>
      <c r="W255" s="11">
        <f>'OddsRatio_working_3-way'!V255^2+4*'OddsRatio_working_3-way'!U255^3/27</f>
        <v>-1.4831326917100818E-2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0.16084228694935251</v>
      </c>
      <c r="Y255" s="11">
        <f>IF('OddsRatio_working_3-way'!W255&gt;=0,IF('OddsRatio_working_3-way'!V255+SQRT('OddsRatio_working_3-way'!W255)&gt;0,0,PI()),ACOS('OddsRatio_working_3-way'!V255/(2*'OddsRatio_working_3-way'!X255)))</f>
        <v>0.38826360164918339</v>
      </c>
      <c r="Z255" s="11">
        <f>'OddsRatio_working_3-way'!X255^(1/3)*COS('OddsRatio_working_3-way'!Y255/3)</f>
        <v>0.53928627079888403</v>
      </c>
      <c r="AA255" s="11">
        <f>'OddsRatio_working_3-way'!X255^(1/3)*COS(('OddsRatio_working_3-way'!Y255+2*PI())/3)</f>
        <v>-0.33042719896168488</v>
      </c>
      <c r="AB255" s="11">
        <f>'OddsRatio_working_3-way'!X255^(1/3)*COS(('OddsRatio_working_3-way'!Y255+4*PI())/3)</f>
        <v>-0.20885907183719882</v>
      </c>
      <c r="AC255" s="11">
        <f>'OddsRatio_working_3-way'!X255^(1/3)*SIN('OddsRatio_working_3-way'!Y255/3)</f>
        <v>7.018739092020064E-2</v>
      </c>
      <c r="AD255" s="11">
        <f>'OddsRatio_working_3-way'!X255^(1/3)*SIN(('OddsRatio_working_3-way'!Y255+2*PI())/3)</f>
        <v>0.43194191496390744</v>
      </c>
      <c r="AE255" s="11">
        <f>'OddsRatio_working_3-way'!X255^(1/3)*SIN(('OddsRatio_working_3-way'!Y255+4*PI())/3)</f>
        <v>-0.50212930588410798</v>
      </c>
      <c r="AF255" s="11">
        <f>-'OddsRatio_working_3-way'!U255/(3*'OddsRatio_working_3-way'!X255^(1/3))*COS(('OddsRatio_working_3-way'!Y255)/3)</f>
        <v>0.53928627079888392</v>
      </c>
      <c r="AG255" s="11">
        <f>-'OddsRatio_working_3-way'!U255/(3*'OddsRatio_working_3-way'!X255^(1/3))*COS(('OddsRatio_working_3-way'!Y255+2*PI())/3)</f>
        <v>-0.33042719896168482</v>
      </c>
      <c r="AH255" s="11">
        <f>-'OddsRatio_working_3-way'!U255/(3*'OddsRatio_working_3-way'!X255^(1/3))*COS(('OddsRatio_working_3-way'!Y255+4*PI())/3)</f>
        <v>-0.20885907183719879</v>
      </c>
      <c r="AI255" s="11">
        <f>'OddsRatio_working_3-way'!U255/(3*'OddsRatio_working_3-way'!X255^(1/3))*SIN(('OddsRatio_working_3-way'!Y255)/3)</f>
        <v>-7.0187390920200612E-2</v>
      </c>
      <c r="AJ255" s="11">
        <f>'OddsRatio_working_3-way'!U255/(3*'OddsRatio_working_3-way'!X255^(1/3))*SIN(('OddsRatio_working_3-way'!Y255+2*PI())/3)</f>
        <v>-0.43194191496390738</v>
      </c>
      <c r="AK255" s="11">
        <f>'OddsRatio_working_3-way'!U255/(3*'OddsRatio_working_3-way'!X255^(1/3))*SIN(('OddsRatio_working_3-way'!Y255+4*PI())/3)</f>
        <v>0.50212930588410787</v>
      </c>
      <c r="AL255" s="11">
        <f>'OddsRatio_working_3-way'!Z255+'OddsRatio_working_3-way'!AF255</f>
        <v>1.0785725415977678</v>
      </c>
      <c r="AM255" s="11">
        <f>'OddsRatio_working_3-way'!AA255+'OddsRatio_working_3-way'!AG255</f>
        <v>-0.66085439792336964</v>
      </c>
      <c r="AN255" s="11">
        <f>'OddsRatio_working_3-way'!AB255+'OddsRatio_working_3-way'!AH255</f>
        <v>-0.41771814367439764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1.0785725415977678</v>
      </c>
      <c r="AS255" s="11">
        <f>IF(('OddsRatio_working_3-way'!X255=0),IF(Q255&gt;0,-Q255^(1/3),(-Q255)^(1/3)),'OddsRatio_working_3-way'!AM255-'OddsRatio_working_3-way'!R255/3)</f>
        <v>-0.66085439792336964</v>
      </c>
      <c r="AT255" s="11">
        <f>IF(('OddsRatio_working_3-way'!X255=0),IF(Q255&gt;0,-Q255^(1/3),(-Q255)^(1/3)),'OddsRatio_working_3-way'!AN255-'OddsRatio_working_3-way'!R255/3)</f>
        <v>-0.41771814367439764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3.43</v>
      </c>
      <c r="B256" s="4">
        <f>IF('True_Odds_Calculator_3-way'!B257="","",'True_Odds_Calculator_3-way'!B257)</f>
        <v>3.61</v>
      </c>
      <c r="C256" s="4">
        <f>IF('True_Odds_Calculator_3-way'!C257="","",'True_Odds_Calculator_3-way'!C257)</f>
        <v>2.0699999999999998</v>
      </c>
      <c r="D256" s="9">
        <f t="shared" si="52"/>
        <v>0.27538545071642639</v>
      </c>
      <c r="E256" s="9">
        <f t="shared" si="53"/>
        <v>0.26135707029467453</v>
      </c>
      <c r="F256" s="9">
        <f t="shared" si="54"/>
        <v>0.46325747898889913</v>
      </c>
      <c r="G256" s="9">
        <f t="shared" si="55"/>
        <v>1.0828287659905445</v>
      </c>
      <c r="H256" s="9">
        <f t="shared" si="56"/>
        <v>3.6312739013570234</v>
      </c>
      <c r="I256" s="9">
        <f t="shared" si="57"/>
        <v>3.8261830792353209</v>
      </c>
      <c r="J256" s="9">
        <f t="shared" si="58"/>
        <v>2.1586267796098824</v>
      </c>
      <c r="K256" s="11">
        <f t="shared" si="59"/>
        <v>0.29154518950437314</v>
      </c>
      <c r="L256" s="11">
        <f t="shared" si="60"/>
        <v>0.2770083102493075</v>
      </c>
      <c r="M256" s="11">
        <f t="shared" si="61"/>
        <v>0.48309178743961356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-0.26476397410188235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0.23837985037158185</v>
      </c>
      <c r="Q256" s="11">
        <f>2*'OddsRatio_working_3-way'!K256*'OddsRatio_working_3-way'!L256*'OddsRatio_working_3-way'!M256</f>
        <v>7.8029410923594736E-2</v>
      </c>
      <c r="R256" s="11">
        <f t="shared" si="62"/>
        <v>0</v>
      </c>
      <c r="S256" s="11">
        <f t="shared" si="63"/>
        <v>-0.90034851297349172</v>
      </c>
      <c r="T256" s="11">
        <f t="shared" si="64"/>
        <v>-0.29471309753633124</v>
      </c>
      <c r="U256" s="11">
        <f>'OddsRatio_working_3-way'!S256-'OddsRatio_working_3-way'!R256^2/3</f>
        <v>-0.90034851297349172</v>
      </c>
      <c r="V256" s="11">
        <f>'OddsRatio_working_3-way'!S256*'OddsRatio_working_3-way'!R256/3-2*'OddsRatio_working_3-way'!R256^3/27-'OddsRatio_working_3-way'!T256</f>
        <v>0.29471309753633124</v>
      </c>
      <c r="W256" s="11">
        <f>'OddsRatio_working_3-way'!V256^2+4*'OddsRatio_working_3-way'!U256^3/27</f>
        <v>-2.126970340178623E-2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0.16441222069940947</v>
      </c>
      <c r="Y256" s="11">
        <f>IF('OddsRatio_working_3-way'!W256&gt;=0,IF('OddsRatio_working_3-way'!V256+SQRT('OddsRatio_working_3-way'!W256)&gt;0,0,PI()),ACOS('OddsRatio_working_3-way'!V256/(2*'OddsRatio_working_3-way'!X256)))</f>
        <v>0.4595261804197559</v>
      </c>
      <c r="Z256" s="11">
        <f>'OddsRatio_working_3-way'!X256^(1/3)*COS('OddsRatio_working_3-way'!Y256/3)</f>
        <v>0.54141438299527234</v>
      </c>
      <c r="AA256" s="11">
        <f>'OddsRatio_working_3-way'!X256^(1/3)*COS(('OddsRatio_working_3-way'!Y256+2*PI())/3)</f>
        <v>-0.34309488145773498</v>
      </c>
      <c r="AB256" s="11">
        <f>'OddsRatio_working_3-way'!X256^(1/3)*COS(('OddsRatio_working_3-way'!Y256+4*PI())/3)</f>
        <v>-0.19831950153753741</v>
      </c>
      <c r="AC256" s="11">
        <f>'OddsRatio_working_3-way'!X256^(1/3)*SIN('OddsRatio_working_3-way'!Y256/3)</f>
        <v>8.3586104568956446E-2</v>
      </c>
      <c r="AD256" s="11">
        <f>'OddsRatio_working_3-way'!X256^(1/3)*SIN(('OddsRatio_working_3-way'!Y256+2*PI())/3)</f>
        <v>0.42708555736370518</v>
      </c>
      <c r="AE256" s="11">
        <f>'OddsRatio_working_3-way'!X256^(1/3)*SIN(('OddsRatio_working_3-way'!Y256+4*PI())/3)</f>
        <v>-0.51067166193266156</v>
      </c>
      <c r="AF256" s="11">
        <f>-'OddsRatio_working_3-way'!U256/(3*'OddsRatio_working_3-way'!X256^(1/3))*COS(('OddsRatio_working_3-way'!Y256)/3)</f>
        <v>0.54141438299527223</v>
      </c>
      <c r="AG256" s="11">
        <f>-'OddsRatio_working_3-way'!U256/(3*'OddsRatio_working_3-way'!X256^(1/3))*COS(('OddsRatio_working_3-way'!Y256+2*PI())/3)</f>
        <v>-0.34309488145773492</v>
      </c>
      <c r="AH256" s="11">
        <f>-'OddsRatio_working_3-way'!U256/(3*'OddsRatio_working_3-way'!X256^(1/3))*COS(('OddsRatio_working_3-way'!Y256+4*PI())/3)</f>
        <v>-0.19831950153753736</v>
      </c>
      <c r="AI256" s="11">
        <f>'OddsRatio_working_3-way'!U256/(3*'OddsRatio_working_3-way'!X256^(1/3))*SIN(('OddsRatio_working_3-way'!Y256)/3)</f>
        <v>-8.3586104568956418E-2</v>
      </c>
      <c r="AJ256" s="11">
        <f>'OddsRatio_working_3-way'!U256/(3*'OddsRatio_working_3-way'!X256^(1/3))*SIN(('OddsRatio_working_3-way'!Y256+2*PI())/3)</f>
        <v>-0.42708555736370507</v>
      </c>
      <c r="AK256" s="11">
        <f>'OddsRatio_working_3-way'!U256/(3*'OddsRatio_working_3-way'!X256^(1/3))*SIN(('OddsRatio_working_3-way'!Y256+4*PI())/3)</f>
        <v>0.51067166193266145</v>
      </c>
      <c r="AL256" s="11">
        <f>'OddsRatio_working_3-way'!Z256+'OddsRatio_working_3-way'!AF256</f>
        <v>1.0828287659905445</v>
      </c>
      <c r="AM256" s="11">
        <f>'OddsRatio_working_3-way'!AA256+'OddsRatio_working_3-way'!AG256</f>
        <v>-0.68618976291546985</v>
      </c>
      <c r="AN256" s="11">
        <f>'OddsRatio_working_3-way'!AB256+'OddsRatio_working_3-way'!AH256</f>
        <v>-0.39663900307507477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1.0828287659905445</v>
      </c>
      <c r="AS256" s="11">
        <f>IF(('OddsRatio_working_3-way'!X256=0),IF(Q256&gt;0,-Q256^(1/3),(-Q256)^(1/3)),'OddsRatio_working_3-way'!AM256-'OddsRatio_working_3-way'!R256/3)</f>
        <v>-0.68618976291546985</v>
      </c>
      <c r="AT256" s="11">
        <f>IF(('OddsRatio_working_3-way'!X256=0),IF(Q256&gt;0,-Q256^(1/3),(-Q256)^(1/3)),'OddsRatio_working_3-way'!AN256-'OddsRatio_working_3-way'!R256/3)</f>
        <v>-0.39663900307507477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1.74</v>
      </c>
      <c r="B257" s="4">
        <f>IF('True_Odds_Calculator_3-way'!B258="","",'True_Odds_Calculator_3-way'!B258)</f>
        <v>3.65</v>
      </c>
      <c r="C257" s="4">
        <f>IF('True_Odds_Calculator_3-way'!C258="","",'True_Odds_Calculator_3-way'!C258)</f>
        <v>4.92</v>
      </c>
      <c r="D257" s="9">
        <f t="shared" si="52"/>
        <v>0.55338101228490844</v>
      </c>
      <c r="E257" s="9">
        <f t="shared" si="53"/>
        <v>0.25705655003198458</v>
      </c>
      <c r="F257" s="9">
        <f t="shared" si="54"/>
        <v>0.18956243768310693</v>
      </c>
      <c r="G257" s="9">
        <f t="shared" si="55"/>
        <v>1.0906394675450646</v>
      </c>
      <c r="H257" s="9">
        <f t="shared" si="56"/>
        <v>1.8070732059833481</v>
      </c>
      <c r="I257" s="9">
        <f t="shared" si="57"/>
        <v>3.8901945889944209</v>
      </c>
      <c r="J257" s="9">
        <f t="shared" si="58"/>
        <v>5.2753067127766533</v>
      </c>
      <c r="K257" s="11">
        <f t="shared" si="59"/>
        <v>0.57471264367816088</v>
      </c>
      <c r="L257" s="11">
        <f t="shared" si="60"/>
        <v>0.27397260273972601</v>
      </c>
      <c r="M257" s="11">
        <f t="shared" si="61"/>
        <v>0.2032520325203252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-0.24601208695128984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0.23394305742774002</v>
      </c>
      <c r="Q257" s="11">
        <f>2*'OddsRatio_working_3-way'!K257*'OddsRatio_working_3-way'!L257*'OddsRatio_working_3-way'!M257</f>
        <v>6.4006308461761974E-2</v>
      </c>
      <c r="R257" s="11">
        <f t="shared" si="62"/>
        <v>0</v>
      </c>
      <c r="S257" s="11">
        <f t="shared" si="63"/>
        <v>-0.95094131482271649</v>
      </c>
      <c r="T257" s="11">
        <f t="shared" si="64"/>
        <v>-0.26017546233179656</v>
      </c>
      <c r="U257" s="11">
        <f>'OddsRatio_working_3-way'!S257-'OddsRatio_working_3-way'!R257^2/3</f>
        <v>-0.95094131482271649</v>
      </c>
      <c r="V257" s="11">
        <f>'OddsRatio_working_3-way'!S257*'OddsRatio_working_3-way'!R257/3-2*'OddsRatio_working_3-way'!R257^3/27-'OddsRatio_working_3-way'!T257</f>
        <v>0.26017546233179656</v>
      </c>
      <c r="W257" s="11">
        <f>'OddsRatio_working_3-way'!V257^2+4*'OddsRatio_working_3-way'!U257^3/27</f>
        <v>-5.9705193396928674E-2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0.17846320670973945</v>
      </c>
      <c r="Y257" s="11">
        <f>IF('OddsRatio_working_3-way'!W257&gt;=0,IF('OddsRatio_working_3-way'!V257+SQRT('OddsRatio_working_3-way'!W257)&gt;0,0,PI()),ACOS('OddsRatio_working_3-way'!V257/(2*'OddsRatio_working_3-way'!X257)))</f>
        <v>0.75403419464373567</v>
      </c>
      <c r="Z257" s="11">
        <f>'OddsRatio_working_3-way'!X257^(1/3)*COS('OddsRatio_working_3-way'!Y257/3)</f>
        <v>0.5453197337725324</v>
      </c>
      <c r="AA257" s="11">
        <f>'OddsRatio_working_3-way'!X257^(1/3)*COS(('OddsRatio_working_3-way'!Y257+2*PI())/3)</f>
        <v>-0.39392453475935274</v>
      </c>
      <c r="AB257" s="11">
        <f>'OddsRatio_working_3-way'!X257^(1/3)*COS(('OddsRatio_working_3-way'!Y257+4*PI())/3)</f>
        <v>-0.15139519901317958</v>
      </c>
      <c r="AC257" s="11">
        <f>'OddsRatio_working_3-way'!X257^(1/3)*SIN('OddsRatio_working_3-way'!Y257/3)</f>
        <v>0.1400243772794342</v>
      </c>
      <c r="AD257" s="11">
        <f>'OddsRatio_working_3-way'!X257^(1/3)*SIN(('OddsRatio_working_3-way'!Y257+2*PI())/3)</f>
        <v>0.40224855399226289</v>
      </c>
      <c r="AE257" s="11">
        <f>'OddsRatio_working_3-way'!X257^(1/3)*SIN(('OddsRatio_working_3-way'!Y257+4*PI())/3)</f>
        <v>-0.54227293127169707</v>
      </c>
      <c r="AF257" s="11">
        <f>-'OddsRatio_working_3-way'!U257/(3*'OddsRatio_working_3-way'!X257^(1/3))*COS(('OddsRatio_working_3-way'!Y257)/3)</f>
        <v>0.54531973377253218</v>
      </c>
      <c r="AG257" s="11">
        <f>-'OddsRatio_working_3-way'!U257/(3*'OddsRatio_working_3-way'!X257^(1/3))*COS(('OddsRatio_working_3-way'!Y257+2*PI())/3)</f>
        <v>-0.39392453475935257</v>
      </c>
      <c r="AH257" s="11">
        <f>-'OddsRatio_working_3-way'!U257/(3*'OddsRatio_working_3-way'!X257^(1/3))*COS(('OddsRatio_working_3-way'!Y257+4*PI())/3)</f>
        <v>-0.15139519901317949</v>
      </c>
      <c r="AI257" s="11">
        <f>'OddsRatio_working_3-way'!U257/(3*'OddsRatio_working_3-way'!X257^(1/3))*SIN(('OddsRatio_working_3-way'!Y257)/3)</f>
        <v>-0.14002437727943415</v>
      </c>
      <c r="AJ257" s="11">
        <f>'OddsRatio_working_3-way'!U257/(3*'OddsRatio_working_3-way'!X257^(1/3))*SIN(('OddsRatio_working_3-way'!Y257+2*PI())/3)</f>
        <v>-0.40224855399226273</v>
      </c>
      <c r="AK257" s="11">
        <f>'OddsRatio_working_3-way'!U257/(3*'OddsRatio_working_3-way'!X257^(1/3))*SIN(('OddsRatio_working_3-way'!Y257+4*PI())/3)</f>
        <v>0.54227293127169685</v>
      </c>
      <c r="AL257" s="11">
        <f>'OddsRatio_working_3-way'!Z257+'OddsRatio_working_3-way'!AF257</f>
        <v>1.0906394675450646</v>
      </c>
      <c r="AM257" s="11">
        <f>'OddsRatio_working_3-way'!AA257+'OddsRatio_working_3-way'!AG257</f>
        <v>-0.78784906951870526</v>
      </c>
      <c r="AN257" s="11">
        <f>'OddsRatio_working_3-way'!AB257+'OddsRatio_working_3-way'!AH257</f>
        <v>-0.3027903980263591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1.0906394675450646</v>
      </c>
      <c r="AS257" s="11">
        <f>IF(('OddsRatio_working_3-way'!X257=0),IF(Q257&gt;0,-Q257^(1/3),(-Q257)^(1/3)),'OddsRatio_working_3-way'!AM257-'OddsRatio_working_3-way'!R257/3)</f>
        <v>-0.78784906951870526</v>
      </c>
      <c r="AT257" s="11">
        <f>IF(('OddsRatio_working_3-way'!X257=0),IF(Q257&gt;0,-Q257^(1/3),(-Q257)^(1/3)),'OddsRatio_working_3-way'!AN257-'OddsRatio_working_3-way'!R257/3)</f>
        <v>-0.3027903980263591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2.31</v>
      </c>
      <c r="B258" s="4">
        <f>IF('True_Odds_Calculator_3-way'!B259="","",'True_Odds_Calculator_3-way'!B259)</f>
        <v>3.4</v>
      </c>
      <c r="C258" s="4">
        <f>IF('True_Odds_Calculator_3-way'!C259="","",'True_Odds_Calculator_3-way'!C259)</f>
        <v>3.22</v>
      </c>
      <c r="D258" s="9">
        <f t="shared" si="52"/>
        <v>0.41901000719970477</v>
      </c>
      <c r="E258" s="9">
        <f t="shared" si="53"/>
        <v>0.28246231416181372</v>
      </c>
      <c r="F258" s="9">
        <f t="shared" si="54"/>
        <v>0.29852767863848129</v>
      </c>
      <c r="G258" s="9">
        <f t="shared" si="55"/>
        <v>1.0584563701996657</v>
      </c>
      <c r="H258" s="9">
        <f t="shared" si="56"/>
        <v>2.386577844961562</v>
      </c>
      <c r="I258" s="9">
        <f t="shared" si="57"/>
        <v>3.5402952884791974</v>
      </c>
      <c r="J258" s="9">
        <f t="shared" si="58"/>
        <v>3.3497731418432584</v>
      </c>
      <c r="K258" s="11">
        <f t="shared" si="59"/>
        <v>0.4329004329004329</v>
      </c>
      <c r="L258" s="11">
        <f t="shared" si="60"/>
        <v>0.29411764705882354</v>
      </c>
      <c r="M258" s="11">
        <f t="shared" si="61"/>
        <v>0.3105590062111801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-0.27598707467176586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0.23448114423635069</v>
      </c>
      <c r="Q258" s="11">
        <f>2*'OddsRatio_working_3-way'!K258*'OddsRatio_working_3-way'!L258*'OddsRatio_working_3-way'!M258</f>
        <v>7.9083016605851833E-2</v>
      </c>
      <c r="R258" s="11">
        <f t="shared" si="62"/>
        <v>0</v>
      </c>
      <c r="S258" s="11">
        <f t="shared" si="63"/>
        <v>-0.84960915113586899</v>
      </c>
      <c r="T258" s="11">
        <f t="shared" si="64"/>
        <v>-0.28654608807280574</v>
      </c>
      <c r="U258" s="11">
        <f>'OddsRatio_working_3-way'!S258-'OddsRatio_working_3-way'!R258^2/3</f>
        <v>-0.84960915113586899</v>
      </c>
      <c r="V258" s="11">
        <f>'OddsRatio_working_3-way'!S258*'OddsRatio_working_3-way'!R258/3-2*'OddsRatio_working_3-way'!R258^3/27-'OddsRatio_working_3-way'!T258</f>
        <v>0.28654608807280574</v>
      </c>
      <c r="W258" s="11">
        <f>'OddsRatio_working_3-way'!V258^2+4*'OddsRatio_working_3-way'!U258^3/27</f>
        <v>-8.7473726801743784E-3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0.15071167279776518</v>
      </c>
      <c r="Y258" s="11">
        <f>IF('OddsRatio_working_3-way'!W258&gt;=0,IF('OddsRatio_working_3-way'!V258+SQRT('OddsRatio_working_3-way'!W258)&gt;0,0,PI()),ACOS('OddsRatio_working_3-way'!V258/(2*'OddsRatio_working_3-way'!X258)))</f>
        <v>0.3154936774092616</v>
      </c>
      <c r="Z258" s="11">
        <f>'OddsRatio_working_3-way'!X258^(1/3)*COS('OddsRatio_working_3-way'!Y258/3)</f>
        <v>0.52922818509983272</v>
      </c>
      <c r="AA258" s="11">
        <f>'OddsRatio_working_3-way'!X258^(1/3)*COS(('OddsRatio_working_3-way'!Y258+2*PI())/3)</f>
        <v>-0.31299212326552217</v>
      </c>
      <c r="AB258" s="11">
        <f>'OddsRatio_working_3-way'!X258^(1/3)*COS(('OddsRatio_working_3-way'!Y258+4*PI())/3)</f>
        <v>-0.21623606183431046</v>
      </c>
      <c r="AC258" s="11">
        <f>'OddsRatio_working_3-way'!X258^(1/3)*SIN('OddsRatio_working_3-way'!Y258/3)</f>
        <v>5.5862138113038112E-2</v>
      </c>
      <c r="AD258" s="11">
        <f>'OddsRatio_working_3-way'!X258^(1/3)*SIN(('OddsRatio_working_3-way'!Y258+2*PI())/3)</f>
        <v>0.43039398363866932</v>
      </c>
      <c r="AE258" s="11">
        <f>'OddsRatio_working_3-way'!X258^(1/3)*SIN(('OddsRatio_working_3-way'!Y258+4*PI())/3)</f>
        <v>-0.48625612175170735</v>
      </c>
      <c r="AF258" s="11">
        <f>-'OddsRatio_working_3-way'!U258/(3*'OddsRatio_working_3-way'!X258^(1/3))*COS(('OddsRatio_working_3-way'!Y258)/3)</f>
        <v>0.52922818509983283</v>
      </c>
      <c r="AG258" s="11">
        <f>-'OddsRatio_working_3-way'!U258/(3*'OddsRatio_working_3-way'!X258^(1/3))*COS(('OddsRatio_working_3-way'!Y258+2*PI())/3)</f>
        <v>-0.31299212326552223</v>
      </c>
      <c r="AH258" s="11">
        <f>-'OddsRatio_working_3-way'!U258/(3*'OddsRatio_working_3-way'!X258^(1/3))*COS(('OddsRatio_working_3-way'!Y258+4*PI())/3)</f>
        <v>-0.21623606183431049</v>
      </c>
      <c r="AI258" s="11">
        <f>'OddsRatio_working_3-way'!U258/(3*'OddsRatio_working_3-way'!X258^(1/3))*SIN(('OddsRatio_working_3-way'!Y258)/3)</f>
        <v>-5.5862138113038119E-2</v>
      </c>
      <c r="AJ258" s="11">
        <f>'OddsRatio_working_3-way'!U258/(3*'OddsRatio_working_3-way'!X258^(1/3))*SIN(('OddsRatio_working_3-way'!Y258+2*PI())/3)</f>
        <v>-0.43039398363866943</v>
      </c>
      <c r="AK258" s="11">
        <f>'OddsRatio_working_3-way'!U258/(3*'OddsRatio_working_3-way'!X258^(1/3))*SIN(('OddsRatio_working_3-way'!Y258+4*PI())/3)</f>
        <v>0.4862561217517074</v>
      </c>
      <c r="AL258" s="11">
        <f>'OddsRatio_working_3-way'!Z258+'OddsRatio_working_3-way'!AF258</f>
        <v>1.0584563701996657</v>
      </c>
      <c r="AM258" s="11">
        <f>'OddsRatio_working_3-way'!AA258+'OddsRatio_working_3-way'!AG258</f>
        <v>-0.62598424653104434</v>
      </c>
      <c r="AN258" s="11">
        <f>'OddsRatio_working_3-way'!AB258+'OddsRatio_working_3-way'!AH258</f>
        <v>-0.43247212366862098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1.0584563701996657</v>
      </c>
      <c r="AS258" s="11">
        <f>IF(('OddsRatio_working_3-way'!X258=0),IF(Q258&gt;0,-Q258^(1/3),(-Q258)^(1/3)),'OddsRatio_working_3-way'!AM258-'OddsRatio_working_3-way'!R258/3)</f>
        <v>-0.62598424653104434</v>
      </c>
      <c r="AT258" s="11">
        <f>IF(('OddsRatio_working_3-way'!X258=0),IF(Q258&gt;0,-Q258^(1/3),(-Q258)^(1/3)),'OddsRatio_working_3-way'!AN258-'OddsRatio_working_3-way'!R258/3)</f>
        <v>-0.43247212366862098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2.69</v>
      </c>
      <c r="B259" s="4">
        <f>IF('True_Odds_Calculator_3-way'!B260="","",'True_Odds_Calculator_3-way'!B260)</f>
        <v>3.69</v>
      </c>
      <c r="C259" s="4">
        <f>IF('True_Odds_Calculator_3-way'!C260="","",'True_Odds_Calculator_3-way'!C260)</f>
        <v>2.5299999999999998</v>
      </c>
      <c r="D259" s="9">
        <f t="shared" si="52"/>
        <v>0.35848549905649246</v>
      </c>
      <c r="E259" s="9">
        <f t="shared" si="53"/>
        <v>0.25984847752836338</v>
      </c>
      <c r="F259" s="9">
        <f t="shared" si="54"/>
        <v>0.38166602341514433</v>
      </c>
      <c r="G259" s="9">
        <f t="shared" si="55"/>
        <v>1.0588834980928876</v>
      </c>
      <c r="H259" s="9">
        <f t="shared" si="56"/>
        <v>2.78951311177698</v>
      </c>
      <c r="I259" s="9">
        <f t="shared" si="57"/>
        <v>3.8483966098698672</v>
      </c>
      <c r="J259" s="9">
        <f t="shared" si="58"/>
        <v>2.6200917520821174</v>
      </c>
      <c r="K259" s="11">
        <f t="shared" si="59"/>
        <v>0.37174721189591081</v>
      </c>
      <c r="L259" s="11">
        <f t="shared" si="60"/>
        <v>0.2710027100271003</v>
      </c>
      <c r="M259" s="11">
        <f t="shared" si="61"/>
        <v>0.39525691699604748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-0.2769690542755231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0.23533597076864435</v>
      </c>
      <c r="Q259" s="11">
        <f>2*'OddsRatio_working_3-way'!K259*'OddsRatio_working_3-way'!L259*'OddsRatio_working_3-way'!M259</f>
        <v>7.9639922425937176E-2</v>
      </c>
      <c r="R259" s="11">
        <f t="shared" si="62"/>
        <v>0</v>
      </c>
      <c r="S259" s="11">
        <f t="shared" si="63"/>
        <v>-0.84968326654477788</v>
      </c>
      <c r="T259" s="11">
        <f t="shared" si="64"/>
        <v>-0.28754086854307204</v>
      </c>
      <c r="U259" s="11">
        <f>'OddsRatio_working_3-way'!S259-'OddsRatio_working_3-way'!R259^2/3</f>
        <v>-0.84968326654477788</v>
      </c>
      <c r="V259" s="11">
        <f>'OddsRatio_working_3-way'!S259*'OddsRatio_working_3-way'!R259/3-2*'OddsRatio_working_3-way'!R259^3/27-'OddsRatio_working_3-way'!T259</f>
        <v>0.28754086854307204</v>
      </c>
      <c r="W259" s="11">
        <f>'OddsRatio_working_3-way'!V259^2+4*'OddsRatio_working_3-way'!U259^3/27</f>
        <v>-8.2000616612349642E-3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0.15073139416171669</v>
      </c>
      <c r="Y259" s="11">
        <f>IF('OddsRatio_working_3-way'!W259&gt;=0,IF('OddsRatio_working_3-way'!V259+SQRT('OddsRatio_working_3-way'!W259)&gt;0,0,PI()),ACOS('OddsRatio_working_3-way'!V259/(2*'OddsRatio_working_3-way'!X259)))</f>
        <v>0.30509380766153327</v>
      </c>
      <c r="Z259" s="11">
        <f>'OddsRatio_working_3-way'!X259^(1/3)*COS('OddsRatio_working_3-way'!Y259/3)</f>
        <v>0.52944174904644381</v>
      </c>
      <c r="AA259" s="11">
        <f>'OddsRatio_working_3-way'!X259^(1/3)*COS(('OddsRatio_working_3-way'!Y259+2*PI())/3)</f>
        <v>-0.31151181821082324</v>
      </c>
      <c r="AB259" s="11">
        <f>'OddsRatio_working_3-way'!X259^(1/3)*COS(('OddsRatio_working_3-way'!Y259+4*PI())/3)</f>
        <v>-0.21792993083562068</v>
      </c>
      <c r="AC259" s="11">
        <f>'OddsRatio_working_3-way'!X259^(1/3)*SIN('OddsRatio_working_3-way'!Y259/3)</f>
        <v>5.4029527867346459E-2</v>
      </c>
      <c r="AD259" s="11">
        <f>'OddsRatio_working_3-way'!X259^(1/3)*SIN(('OddsRatio_working_3-way'!Y259+2*PI())/3)</f>
        <v>0.43149524056461269</v>
      </c>
      <c r="AE259" s="11">
        <f>'OddsRatio_working_3-way'!X259^(1/3)*SIN(('OddsRatio_working_3-way'!Y259+4*PI())/3)</f>
        <v>-0.48552476843195913</v>
      </c>
      <c r="AF259" s="11">
        <f>-'OddsRatio_working_3-way'!U259/(3*'OddsRatio_working_3-way'!X259^(1/3))*COS(('OddsRatio_working_3-way'!Y259)/3)</f>
        <v>0.52944174904644381</v>
      </c>
      <c r="AG259" s="11">
        <f>-'OddsRatio_working_3-way'!U259/(3*'OddsRatio_working_3-way'!X259^(1/3))*COS(('OddsRatio_working_3-way'!Y259+2*PI())/3)</f>
        <v>-0.31151181821082324</v>
      </c>
      <c r="AH259" s="11">
        <f>-'OddsRatio_working_3-way'!U259/(3*'OddsRatio_working_3-way'!X259^(1/3))*COS(('OddsRatio_working_3-way'!Y259+4*PI())/3)</f>
        <v>-0.21792993083562068</v>
      </c>
      <c r="AI259" s="11">
        <f>'OddsRatio_working_3-way'!U259/(3*'OddsRatio_working_3-way'!X259^(1/3))*SIN(('OddsRatio_working_3-way'!Y259)/3)</f>
        <v>-5.4029527867346459E-2</v>
      </c>
      <c r="AJ259" s="11">
        <f>'OddsRatio_working_3-way'!U259/(3*'OddsRatio_working_3-way'!X259^(1/3))*SIN(('OddsRatio_working_3-way'!Y259+2*PI())/3)</f>
        <v>-0.43149524056461269</v>
      </c>
      <c r="AK259" s="11">
        <f>'OddsRatio_working_3-way'!U259/(3*'OddsRatio_working_3-way'!X259^(1/3))*SIN(('OddsRatio_working_3-way'!Y259+4*PI())/3)</f>
        <v>0.48552476843195913</v>
      </c>
      <c r="AL259" s="11">
        <f>'OddsRatio_working_3-way'!Z259+'OddsRatio_working_3-way'!AF259</f>
        <v>1.0588834980928876</v>
      </c>
      <c r="AM259" s="11">
        <f>'OddsRatio_working_3-way'!AA259+'OddsRatio_working_3-way'!AG259</f>
        <v>-0.62302363642164649</v>
      </c>
      <c r="AN259" s="11">
        <f>'OddsRatio_working_3-way'!AB259+'OddsRatio_working_3-way'!AH259</f>
        <v>-0.43585986167124136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1.0588834980928876</v>
      </c>
      <c r="AS259" s="11">
        <f>IF(('OddsRatio_working_3-way'!X259=0),IF(Q259&gt;0,-Q259^(1/3),(-Q259)^(1/3)),'OddsRatio_working_3-way'!AM259-'OddsRatio_working_3-way'!R259/3)</f>
        <v>-0.62302363642164649</v>
      </c>
      <c r="AT259" s="11">
        <f>IF(('OddsRatio_working_3-way'!X259=0),IF(Q259&gt;0,-Q259^(1/3),(-Q259)^(1/3)),'OddsRatio_working_3-way'!AN259-'OddsRatio_working_3-way'!R259/3)</f>
        <v>-0.43585986167124136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1.38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7.9</v>
      </c>
      <c r="D260" s="9">
        <f t="shared" ref="D260:D323" si="65">(K260/(AR260+K260-(AR260*K260)))</f>
        <v>0.70412976246068304</v>
      </c>
      <c r="E260" s="9">
        <f t="shared" ref="E260:E323" si="66">(L260/(AR260+L260-(AR260*L260)))</f>
        <v>0.17999291369736273</v>
      </c>
      <c r="F260" s="9">
        <f t="shared" ref="F260:F323" si="67">(M260/(AR260+M260-(AR260*M260)))</f>
        <v>0.11587732384195427</v>
      </c>
      <c r="G260" s="9">
        <f t="shared" ref="G260:G323" si="68">AR260</f>
        <v>1.105770455633647</v>
      </c>
      <c r="H260" s="9">
        <f t="shared" ref="H260:H323" si="69">IF(A260="","",1/D260)</f>
        <v>1.4201927731407855</v>
      </c>
      <c r="I260" s="9">
        <f t="shared" ref="I260:I323" si="70">IF(B260="","",1/E260)</f>
        <v>5.5557742772106264</v>
      </c>
      <c r="J260" s="9">
        <f t="shared" ref="J260:J323" si="71">IF(C260="","",1/F260)</f>
        <v>8.6298161438721657</v>
      </c>
      <c r="K260" s="11">
        <f t="shared" ref="K260:K323" si="72">1/A260</f>
        <v>0.7246376811594204</v>
      </c>
      <c r="L260" s="11">
        <f t="shared" ref="L260:L323" si="73">1/B260</f>
        <v>0.1953125</v>
      </c>
      <c r="M260" s="11">
        <f t="shared" ref="M260:M323" si="74">1/C260</f>
        <v>0.12658227848101264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-0.19353243670886067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0.20423431480462301</v>
      </c>
      <c r="Q260" s="11">
        <f>2*'OddsRatio_working_3-way'!K260*'OddsRatio_working_3-way'!L260*'OddsRatio_working_3-way'!M260</f>
        <v>3.5830581544670705E-2</v>
      </c>
      <c r="R260" s="11">
        <f t="shared" ref="R260:R323" si="75">O260/N260</f>
        <v>0</v>
      </c>
      <c r="S260" s="11">
        <f t="shared" ref="S260:S323" si="76">P260/N260</f>
        <v>-1.0552975939214864</v>
      </c>
      <c r="T260" s="11">
        <f t="shared" ref="T260:T323" si="77">Q260/N260</f>
        <v>-0.18513992875815552</v>
      </c>
      <c r="U260" s="11">
        <f>'OddsRatio_working_3-way'!S260-'OddsRatio_working_3-way'!R260^2/3</f>
        <v>-1.0552975939214864</v>
      </c>
      <c r="V260" s="11">
        <f>'OddsRatio_working_3-way'!S260*'OddsRatio_working_3-way'!R260/3-2*'OddsRatio_working_3-way'!R260^3/27-'OddsRatio_working_3-way'!T260</f>
        <v>0.18513992875815552</v>
      </c>
      <c r="W260" s="11">
        <f>'OddsRatio_working_3-way'!V260^2+4*'OddsRatio_working_3-way'!U260^3/27</f>
        <v>-0.13983214659408025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0.20863181673384285</v>
      </c>
      <c r="Y260" s="11">
        <f>IF('OddsRatio_working_3-way'!W260&gt;=0,IF('OddsRatio_working_3-way'!V260+SQRT('OddsRatio_working_3-way'!W260)&gt;0,0,PI()),ACOS('OddsRatio_working_3-way'!V260/(2*'OddsRatio_working_3-way'!X260)))</f>
        <v>1.1110730506993434</v>
      </c>
      <c r="Z260" s="11">
        <f>'OddsRatio_working_3-way'!X260^(1/3)*COS('OddsRatio_working_3-way'!Y260/3)</f>
        <v>0.55288522781682359</v>
      </c>
      <c r="AA260" s="11">
        <f>'OddsRatio_working_3-way'!X260^(1/3)*COS(('OddsRatio_working_3-way'!Y260+2*PI())/3)</f>
        <v>-0.46235345847328918</v>
      </c>
      <c r="AB260" s="11">
        <f>'OddsRatio_working_3-way'!X260^(1/3)*COS(('OddsRatio_working_3-way'!Y260+4*PI())/3)</f>
        <v>-9.0531769343534477E-2</v>
      </c>
      <c r="AC260" s="11">
        <f>'OddsRatio_working_3-way'!X260^(1/3)*SIN('OddsRatio_working_3-way'!Y260/3)</f>
        <v>0.21467135230960521</v>
      </c>
      <c r="AD260" s="11">
        <f>'OddsRatio_working_3-way'!X260^(1/3)*SIN(('OddsRatio_working_3-way'!Y260+2*PI())/3)</f>
        <v>0.3714769765117133</v>
      </c>
      <c r="AE260" s="11">
        <f>'OddsRatio_working_3-way'!X260^(1/3)*SIN(('OddsRatio_working_3-way'!Y260+4*PI())/3)</f>
        <v>-0.58614832882131862</v>
      </c>
      <c r="AF260" s="11">
        <f>-'OddsRatio_working_3-way'!U260/(3*'OddsRatio_working_3-way'!X260^(1/3))*COS(('OddsRatio_working_3-way'!Y260)/3)</f>
        <v>0.55288522781682348</v>
      </c>
      <c r="AG260" s="11">
        <f>-'OddsRatio_working_3-way'!U260/(3*'OddsRatio_working_3-way'!X260^(1/3))*COS(('OddsRatio_working_3-way'!Y260+2*PI())/3)</f>
        <v>-0.46235345847328907</v>
      </c>
      <c r="AH260" s="11">
        <f>-'OddsRatio_working_3-way'!U260/(3*'OddsRatio_working_3-way'!X260^(1/3))*COS(('OddsRatio_working_3-way'!Y260+4*PI())/3)</f>
        <v>-9.0531769343534463E-2</v>
      </c>
      <c r="AI260" s="11">
        <f>'OddsRatio_working_3-way'!U260/(3*'OddsRatio_working_3-way'!X260^(1/3))*SIN(('OddsRatio_working_3-way'!Y260)/3)</f>
        <v>-0.21467135230960516</v>
      </c>
      <c r="AJ260" s="11">
        <f>'OddsRatio_working_3-way'!U260/(3*'OddsRatio_working_3-way'!X260^(1/3))*SIN(('OddsRatio_working_3-way'!Y260+2*PI())/3)</f>
        <v>-0.37147697651171324</v>
      </c>
      <c r="AK260" s="11">
        <f>'OddsRatio_working_3-way'!U260/(3*'OddsRatio_working_3-way'!X260^(1/3))*SIN(('OddsRatio_working_3-way'!Y260+4*PI())/3)</f>
        <v>0.58614832882131851</v>
      </c>
      <c r="AL260" s="11">
        <f>'OddsRatio_working_3-way'!Z260+'OddsRatio_working_3-way'!AF260</f>
        <v>1.105770455633647</v>
      </c>
      <c r="AM260" s="11">
        <f>'OddsRatio_working_3-way'!AA260+'OddsRatio_working_3-way'!AG260</f>
        <v>-0.92470691694657825</v>
      </c>
      <c r="AN260" s="11">
        <f>'OddsRatio_working_3-way'!AB260+'OddsRatio_working_3-way'!AH260</f>
        <v>-0.18106353868706893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1.105770455633647</v>
      </c>
      <c r="AS260" s="11">
        <f>IF(('OddsRatio_working_3-way'!X260=0),IF(Q260&gt;0,-Q260^(1/3),(-Q260)^(1/3)),'OddsRatio_working_3-way'!AM260-'OddsRatio_working_3-way'!R260/3)</f>
        <v>-0.92470691694657825</v>
      </c>
      <c r="AT260" s="11">
        <f>IF(('OddsRatio_working_3-way'!X260=0),IF(Q260&gt;0,-Q260^(1/3),(-Q260)^(1/3)),'OddsRatio_working_3-way'!AN260-'OddsRatio_working_3-way'!R260/3)</f>
        <v>-0.18106353868706893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3.7</v>
      </c>
      <c r="B261" s="4">
        <f>IF('True_Odds_Calculator_3-way'!B262="","",'True_Odds_Calculator_3-way'!B262)</f>
        <v>3.85</v>
      </c>
      <c r="C261" s="4">
        <f>IF('True_Odds_Calculator_3-way'!C262="","",'True_Odds_Calculator_3-way'!C262)</f>
        <v>1.96</v>
      </c>
      <c r="D261" s="9">
        <f t="shared" si="65"/>
        <v>0.25793688622520666</v>
      </c>
      <c r="E261" s="9">
        <f t="shared" si="66"/>
        <v>0.24772427260910088</v>
      </c>
      <c r="F261" s="9">
        <f t="shared" si="67"/>
        <v>0.4943388411656926</v>
      </c>
      <c r="G261" s="9">
        <f t="shared" si="68"/>
        <v>1.0655249596484511</v>
      </c>
      <c r="H261" s="9">
        <f t="shared" si="69"/>
        <v>3.8769173910508186</v>
      </c>
      <c r="I261" s="9">
        <f t="shared" si="70"/>
        <v>4.0367461349980855</v>
      </c>
      <c r="J261" s="9">
        <f t="shared" si="71"/>
        <v>2.0229039612625135</v>
      </c>
      <c r="K261" s="11">
        <f t="shared" si="72"/>
        <v>0.27027027027027023</v>
      </c>
      <c r="L261" s="11">
        <f t="shared" si="73"/>
        <v>0.25974025974025972</v>
      </c>
      <c r="M261" s="11">
        <f t="shared" si="74"/>
        <v>0.51020408163265307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-0.26458263192957088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0.23316451887880457</v>
      </c>
      <c r="Q261" s="11">
        <f>2*'OddsRatio_working_3-way'!K261*'OddsRatio_working_3-way'!L261*'OddsRatio_working_3-way'!M261</f>
        <v>7.1632724693949171E-2</v>
      </c>
      <c r="R261" s="11">
        <f t="shared" si="75"/>
        <v>0</v>
      </c>
      <c r="S261" s="11">
        <f t="shared" si="76"/>
        <v>-0.88125406107862181</v>
      </c>
      <c r="T261" s="11">
        <f t="shared" si="77"/>
        <v>-0.27073857483214187</v>
      </c>
      <c r="U261" s="11">
        <f>'OddsRatio_working_3-way'!S261-'OddsRatio_working_3-way'!R261^2/3</f>
        <v>-0.88125406107862181</v>
      </c>
      <c r="V261" s="11">
        <f>'OddsRatio_working_3-way'!S261*'OddsRatio_working_3-way'!R261/3-2*'OddsRatio_working_3-way'!R261^3/27-'OddsRatio_working_3-way'!T261</f>
        <v>0.27073857483214187</v>
      </c>
      <c r="W261" s="11">
        <f>'OddsRatio_working_3-way'!V261^2+4*'OddsRatio_working_3-way'!U261^3/27</f>
        <v>-2.8091674248488296E-2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0.15920980666295934</v>
      </c>
      <c r="Y261" s="11">
        <f>IF('OddsRatio_working_3-way'!W261&gt;=0,IF('OddsRatio_working_3-way'!V261+SQRT('OddsRatio_working_3-way'!W261)&gt;0,0,PI()),ACOS('OddsRatio_working_3-way'!V261/(2*'OddsRatio_working_3-way'!X261)))</f>
        <v>0.55432255792833796</v>
      </c>
      <c r="Z261" s="11">
        <f>'OddsRatio_working_3-way'!X261^(1/3)*COS('OddsRatio_working_3-way'!Y261/3)</f>
        <v>0.53276247982422553</v>
      </c>
      <c r="AA261" s="11">
        <f>'OddsRatio_working_3-way'!X261^(1/3)*COS(('OddsRatio_working_3-way'!Y261+2*PI())/3)</f>
        <v>-0.35261708129092501</v>
      </c>
      <c r="AB261" s="11">
        <f>'OddsRatio_working_3-way'!X261^(1/3)*COS(('OddsRatio_working_3-way'!Y261+4*PI())/3)</f>
        <v>-0.18014539853330064</v>
      </c>
      <c r="AC261" s="11">
        <f>'OddsRatio_working_3-way'!X261^(1/3)*SIN('OddsRatio_working_3-way'!Y261/3)</f>
        <v>9.9576572467702337E-2</v>
      </c>
      <c r="AD261" s="11">
        <f>'OddsRatio_working_3-way'!X261^(1/3)*SIN(('OddsRatio_working_3-way'!Y261+2*PI())/3)</f>
        <v>0.41159755547712268</v>
      </c>
      <c r="AE261" s="11">
        <f>'OddsRatio_working_3-way'!X261^(1/3)*SIN(('OddsRatio_working_3-way'!Y261+4*PI())/3)</f>
        <v>-0.51117412794482486</v>
      </c>
      <c r="AF261" s="11">
        <f>-'OddsRatio_working_3-way'!U261/(3*'OddsRatio_working_3-way'!X261^(1/3))*COS(('OddsRatio_working_3-way'!Y261)/3)</f>
        <v>0.53276247982422553</v>
      </c>
      <c r="AG261" s="11">
        <f>-'OddsRatio_working_3-way'!U261/(3*'OddsRatio_working_3-way'!X261^(1/3))*COS(('OddsRatio_working_3-way'!Y261+2*PI())/3)</f>
        <v>-0.35261708129092501</v>
      </c>
      <c r="AH261" s="11">
        <f>-'OddsRatio_working_3-way'!U261/(3*'OddsRatio_working_3-way'!X261^(1/3))*COS(('OddsRatio_working_3-way'!Y261+4*PI())/3)</f>
        <v>-0.18014539853330064</v>
      </c>
      <c r="AI261" s="11">
        <f>'OddsRatio_working_3-way'!U261/(3*'OddsRatio_working_3-way'!X261^(1/3))*SIN(('OddsRatio_working_3-way'!Y261)/3)</f>
        <v>-9.9576572467702337E-2</v>
      </c>
      <c r="AJ261" s="11">
        <f>'OddsRatio_working_3-way'!U261/(3*'OddsRatio_working_3-way'!X261^(1/3))*SIN(('OddsRatio_working_3-way'!Y261+2*PI())/3)</f>
        <v>-0.41159755547712268</v>
      </c>
      <c r="AK261" s="11">
        <f>'OddsRatio_working_3-way'!U261/(3*'OddsRatio_working_3-way'!X261^(1/3))*SIN(('OddsRatio_working_3-way'!Y261+4*PI())/3)</f>
        <v>0.51117412794482486</v>
      </c>
      <c r="AL261" s="11">
        <f>'OddsRatio_working_3-way'!Z261+'OddsRatio_working_3-way'!AF261</f>
        <v>1.0655249596484511</v>
      </c>
      <c r="AM261" s="11">
        <f>'OddsRatio_working_3-way'!AA261+'OddsRatio_working_3-way'!AG261</f>
        <v>-0.70523416258185001</v>
      </c>
      <c r="AN261" s="11">
        <f>'OddsRatio_working_3-way'!AB261+'OddsRatio_working_3-way'!AH261</f>
        <v>-0.36029079706660128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1.0655249596484511</v>
      </c>
      <c r="AS261" s="11">
        <f>IF(('OddsRatio_working_3-way'!X261=0),IF(Q261&gt;0,-Q261^(1/3),(-Q261)^(1/3)),'OddsRatio_working_3-way'!AM261-'OddsRatio_working_3-way'!R261/3)</f>
        <v>-0.70523416258185001</v>
      </c>
      <c r="AT261" s="11">
        <f>IF(('OddsRatio_working_3-way'!X261=0),IF(Q261&gt;0,-Q261^(1/3),(-Q261)^(1/3)),'OddsRatio_working_3-way'!AN261-'OddsRatio_working_3-way'!R261/3)</f>
        <v>-0.36029079706660128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3.59</v>
      </c>
      <c r="C262" s="4">
        <f>IF('True_Odds_Calculator_3-way'!C263="","",'True_Odds_Calculator_3-way'!C263)</f>
        <v>4.2699999999999996</v>
      </c>
      <c r="D262" s="9">
        <f t="shared" si="65"/>
        <v>0.50741659489659952</v>
      </c>
      <c r="E262" s="9">
        <f t="shared" si="66"/>
        <v>0.26788674402319973</v>
      </c>
      <c r="F262" s="9">
        <f t="shared" si="67"/>
        <v>0.2246966610802005</v>
      </c>
      <c r="G262" s="9">
        <f t="shared" si="68"/>
        <v>1.0551817777790955</v>
      </c>
      <c r="H262" s="9">
        <f t="shared" si="69"/>
        <v>1.9707672355567682</v>
      </c>
      <c r="I262" s="9">
        <f t="shared" si="70"/>
        <v>3.7329208044478572</v>
      </c>
      <c r="J262" s="9">
        <f t="shared" si="71"/>
        <v>4.4504444133376424</v>
      </c>
      <c r="K262" s="11">
        <f t="shared" si="72"/>
        <v>0.52083333333333337</v>
      </c>
      <c r="L262" s="11">
        <f t="shared" si="73"/>
        <v>0.2785515320334262</v>
      </c>
      <c r="M262" s="11">
        <f t="shared" si="74"/>
        <v>0.23419203747072601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-0.26473526188410423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0.23035950760961038</v>
      </c>
      <c r="Q262" s="11">
        <f>2*'OddsRatio_working_3-way'!K262*'OddsRatio_working_3-way'!L262*'OddsRatio_working_3-way'!M262</f>
        <v>6.7952657111979467E-2</v>
      </c>
      <c r="R262" s="11">
        <f t="shared" si="75"/>
        <v>0</v>
      </c>
      <c r="S262" s="11">
        <f t="shared" si="76"/>
        <v>-0.87015045132316804</v>
      </c>
      <c r="T262" s="11">
        <f t="shared" si="77"/>
        <v>-0.25668154906288143</v>
      </c>
      <c r="U262" s="11">
        <f>'OddsRatio_working_3-way'!S262-'OddsRatio_working_3-way'!R262^2/3</f>
        <v>-0.87015045132316804</v>
      </c>
      <c r="V262" s="11">
        <f>'OddsRatio_working_3-way'!S262*'OddsRatio_working_3-way'!R262/3-2*'OddsRatio_working_3-way'!R262^3/27-'OddsRatio_working_3-way'!T262</f>
        <v>0.25668154906288143</v>
      </c>
      <c r="W262" s="11">
        <f>'OddsRatio_working_3-way'!V262^2+4*'OddsRatio_working_3-way'!U262^3/27</f>
        <v>-3.1721202948730098E-2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0.15621029141677134</v>
      </c>
      <c r="Y262" s="11">
        <f>IF('OddsRatio_working_3-way'!W262&gt;=0,IF('OddsRatio_working_3-way'!V262+SQRT('OddsRatio_working_3-way'!W262)&gt;0,0,PI()),ACOS('OddsRatio_working_3-way'!V262/(2*'OddsRatio_working_3-way'!X262)))</f>
        <v>0.60660223519964529</v>
      </c>
      <c r="Z262" s="11">
        <f>'OddsRatio_working_3-way'!X262^(1/3)*COS('OddsRatio_working_3-way'!Y262/3)</f>
        <v>0.52759088888954775</v>
      </c>
      <c r="AA262" s="11">
        <f>'OddsRatio_working_3-way'!X262^(1/3)*COS(('OddsRatio_working_3-way'!Y262+2*PI())/3)</f>
        <v>-0.35746242529365496</v>
      </c>
      <c r="AB262" s="11">
        <f>'OddsRatio_working_3-way'!X262^(1/3)*COS(('OddsRatio_working_3-way'!Y262+4*PI())/3)</f>
        <v>-0.17012846359589287</v>
      </c>
      <c r="AC262" s="11">
        <f>'OddsRatio_working_3-way'!X262^(1/3)*SIN('OddsRatio_working_3-way'!Y262/3)</f>
        <v>0.10815731321456221</v>
      </c>
      <c r="AD262" s="11">
        <f>'OddsRatio_working_3-way'!X262^(1/3)*SIN(('OddsRatio_working_3-way'!Y262+2*PI())/3)</f>
        <v>0.40282845597628042</v>
      </c>
      <c r="AE262" s="11">
        <f>'OddsRatio_working_3-way'!X262^(1/3)*SIN(('OddsRatio_working_3-way'!Y262+4*PI())/3)</f>
        <v>-0.51098576919084249</v>
      </c>
      <c r="AF262" s="11">
        <f>-'OddsRatio_working_3-way'!U262/(3*'OddsRatio_working_3-way'!X262^(1/3))*COS(('OddsRatio_working_3-way'!Y262)/3)</f>
        <v>0.52759088888954775</v>
      </c>
      <c r="AG262" s="11">
        <f>-'OddsRatio_working_3-way'!U262/(3*'OddsRatio_working_3-way'!X262^(1/3))*COS(('OddsRatio_working_3-way'!Y262+2*PI())/3)</f>
        <v>-0.35746242529365496</v>
      </c>
      <c r="AH262" s="11">
        <f>-'OddsRatio_working_3-way'!U262/(3*'OddsRatio_working_3-way'!X262^(1/3))*COS(('OddsRatio_working_3-way'!Y262+4*PI())/3)</f>
        <v>-0.17012846359589287</v>
      </c>
      <c r="AI262" s="11">
        <f>'OddsRatio_working_3-way'!U262/(3*'OddsRatio_working_3-way'!X262^(1/3))*SIN(('OddsRatio_working_3-way'!Y262)/3)</f>
        <v>-0.10815731321456221</v>
      </c>
      <c r="AJ262" s="11">
        <f>'OddsRatio_working_3-way'!U262/(3*'OddsRatio_working_3-way'!X262^(1/3))*SIN(('OddsRatio_working_3-way'!Y262+2*PI())/3)</f>
        <v>-0.40282845597628042</v>
      </c>
      <c r="AK262" s="11">
        <f>'OddsRatio_working_3-way'!U262/(3*'OddsRatio_working_3-way'!X262^(1/3))*SIN(('OddsRatio_working_3-way'!Y262+4*PI())/3)</f>
        <v>0.51098576919084249</v>
      </c>
      <c r="AL262" s="11">
        <f>'OddsRatio_working_3-way'!Z262+'OddsRatio_working_3-way'!AF262</f>
        <v>1.0551817777790955</v>
      </c>
      <c r="AM262" s="11">
        <f>'OddsRatio_working_3-way'!AA262+'OddsRatio_working_3-way'!AG262</f>
        <v>-0.71492485058730992</v>
      </c>
      <c r="AN262" s="11">
        <f>'OddsRatio_working_3-way'!AB262+'OddsRatio_working_3-way'!AH262</f>
        <v>-0.34025692719178574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1.0551817777790955</v>
      </c>
      <c r="AS262" s="11">
        <f>IF(('OddsRatio_working_3-way'!X262=0),IF(Q262&gt;0,-Q262^(1/3),(-Q262)^(1/3)),'OddsRatio_working_3-way'!AM262-'OddsRatio_working_3-way'!R262/3)</f>
        <v>-0.71492485058730992</v>
      </c>
      <c r="AT262" s="11">
        <f>IF(('OddsRatio_working_3-way'!X262=0),IF(Q262&gt;0,-Q262^(1/3),(-Q262)^(1/3)),'OddsRatio_working_3-way'!AN262-'OddsRatio_working_3-way'!R262/3)</f>
        <v>-0.34025692719178574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2.54</v>
      </c>
      <c r="B263" s="4">
        <f>IF('True_Odds_Calculator_3-way'!B264="","",'True_Odds_Calculator_3-way'!B264)</f>
        <v>3.13</v>
      </c>
      <c r="C263" s="4">
        <f>IF('True_Odds_Calculator_3-way'!C264="","",'True_Odds_Calculator_3-way'!C264)</f>
        <v>3.12</v>
      </c>
      <c r="D263" s="9">
        <f t="shared" si="65"/>
        <v>0.38173469777327557</v>
      </c>
      <c r="E263" s="9">
        <f t="shared" si="66"/>
        <v>0.30863013368359099</v>
      </c>
      <c r="F263" s="9">
        <f t="shared" si="67"/>
        <v>0.30963516854313339</v>
      </c>
      <c r="G263" s="9">
        <f t="shared" si="68"/>
        <v>1.0517015555927938</v>
      </c>
      <c r="H263" s="9">
        <f t="shared" si="69"/>
        <v>2.6196203956129027</v>
      </c>
      <c r="I263" s="9">
        <f t="shared" si="70"/>
        <v>3.2401243134126512</v>
      </c>
      <c r="J263" s="9">
        <f t="shared" si="71"/>
        <v>3.229607297856723</v>
      </c>
      <c r="K263" s="11">
        <f t="shared" si="72"/>
        <v>0.39370078740157477</v>
      </c>
      <c r="L263" s="11">
        <f t="shared" si="73"/>
        <v>0.31948881789137379</v>
      </c>
      <c r="M263" s="11">
        <f t="shared" si="74"/>
        <v>0.32051282051282048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-0.28035192148044663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0.2334242196132463</v>
      </c>
      <c r="Q263" s="11">
        <f>2*'OddsRatio_working_3-way'!K263*'OddsRatio_working_3-way'!L263*'OddsRatio_working_3-way'!M263</f>
        <v>8.0630127672969343E-2</v>
      </c>
      <c r="R263" s="11">
        <f t="shared" si="75"/>
        <v>0</v>
      </c>
      <c r="S263" s="11">
        <f t="shared" si="76"/>
        <v>-0.83261144914081375</v>
      </c>
      <c r="T263" s="11">
        <f t="shared" si="77"/>
        <v>-0.28760326395192176</v>
      </c>
      <c r="U263" s="11">
        <f>'OddsRatio_working_3-way'!S263-'OddsRatio_working_3-way'!R263^2/3</f>
        <v>-0.83261144914081375</v>
      </c>
      <c r="V263" s="11">
        <f>'OddsRatio_working_3-way'!S263*'OddsRatio_working_3-way'!R263/3-2*'OddsRatio_working_3-way'!R263^3/27-'OddsRatio_working_3-way'!T263</f>
        <v>0.28760326395192176</v>
      </c>
      <c r="W263" s="11">
        <f>'OddsRatio_working_3-way'!V263^2+4*'OddsRatio_working_3-way'!U263^3/27</f>
        <v>-2.7956337817425236E-3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0.14621155154222709</v>
      </c>
      <c r="Y263" s="11">
        <f>IF('OddsRatio_working_3-way'!W263&gt;=0,IF('OddsRatio_working_3-way'!V263+SQRT('OddsRatio_working_3-way'!W263)&gt;0,0,PI()),ACOS('OddsRatio_working_3-way'!V263/(2*'OddsRatio_working_3-way'!X263)))</f>
        <v>0.18181250818821915</v>
      </c>
      <c r="Z263" s="11">
        <f>'OddsRatio_working_3-way'!X263^(1/3)*COS('OddsRatio_working_3-way'!Y263/3)</f>
        <v>0.52585077779639688</v>
      </c>
      <c r="AA263" s="11">
        <f>'OddsRatio_working_3-way'!X263^(1/3)*COS(('OddsRatio_working_3-way'!Y263+2*PI())/3)</f>
        <v>-0.29055837468324902</v>
      </c>
      <c r="AB263" s="11">
        <f>'OddsRatio_working_3-way'!X263^(1/3)*COS(('OddsRatio_working_3-way'!Y263+4*PI())/3)</f>
        <v>-0.23529240311314775</v>
      </c>
      <c r="AC263" s="11">
        <f>'OddsRatio_working_3-way'!X263^(1/3)*SIN('OddsRatio_working_3-way'!Y263/3)</f>
        <v>3.1907823563024094E-2</v>
      </c>
      <c r="AD263" s="11">
        <f>'OddsRatio_working_3-way'!X263^(1/3)*SIN(('OddsRatio_working_3-way'!Y263+2*PI())/3)</f>
        <v>0.43944622038997366</v>
      </c>
      <c r="AE263" s="11">
        <f>'OddsRatio_working_3-way'!X263^(1/3)*SIN(('OddsRatio_working_3-way'!Y263+4*PI())/3)</f>
        <v>-0.47135404395299779</v>
      </c>
      <c r="AF263" s="11">
        <f>-'OddsRatio_working_3-way'!U263/(3*'OddsRatio_working_3-way'!X263^(1/3))*COS(('OddsRatio_working_3-way'!Y263)/3)</f>
        <v>0.52585077779639688</v>
      </c>
      <c r="AG263" s="11">
        <f>-'OddsRatio_working_3-way'!U263/(3*'OddsRatio_working_3-way'!X263^(1/3))*COS(('OddsRatio_working_3-way'!Y263+2*PI())/3)</f>
        <v>-0.29055837468324902</v>
      </c>
      <c r="AH263" s="11">
        <f>-'OddsRatio_working_3-way'!U263/(3*'OddsRatio_working_3-way'!X263^(1/3))*COS(('OddsRatio_working_3-way'!Y263+4*PI())/3)</f>
        <v>-0.23529240311314775</v>
      </c>
      <c r="AI263" s="11">
        <f>'OddsRatio_working_3-way'!U263/(3*'OddsRatio_working_3-way'!X263^(1/3))*SIN(('OddsRatio_working_3-way'!Y263)/3)</f>
        <v>-3.1907823563024094E-2</v>
      </c>
      <c r="AJ263" s="11">
        <f>'OddsRatio_working_3-way'!U263/(3*'OddsRatio_working_3-way'!X263^(1/3))*SIN(('OddsRatio_working_3-way'!Y263+2*PI())/3)</f>
        <v>-0.43944622038997366</v>
      </c>
      <c r="AK263" s="11">
        <f>'OddsRatio_working_3-way'!U263/(3*'OddsRatio_working_3-way'!X263^(1/3))*SIN(('OddsRatio_working_3-way'!Y263+4*PI())/3)</f>
        <v>0.47135404395299779</v>
      </c>
      <c r="AL263" s="11">
        <f>'OddsRatio_working_3-way'!Z263+'OddsRatio_working_3-way'!AF263</f>
        <v>1.0517015555927938</v>
      </c>
      <c r="AM263" s="11">
        <f>'OddsRatio_working_3-way'!AA263+'OddsRatio_working_3-way'!AG263</f>
        <v>-0.58111674936649804</v>
      </c>
      <c r="AN263" s="11">
        <f>'OddsRatio_working_3-way'!AB263+'OddsRatio_working_3-way'!AH263</f>
        <v>-0.4705848062262955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1.0517015555927938</v>
      </c>
      <c r="AS263" s="11">
        <f>IF(('OddsRatio_working_3-way'!X263=0),IF(Q263&gt;0,-Q263^(1/3),(-Q263)^(1/3)),'OddsRatio_working_3-way'!AM263-'OddsRatio_working_3-way'!R263/3)</f>
        <v>-0.58111674936649804</v>
      </c>
      <c r="AT263" s="11">
        <f>IF(('OddsRatio_working_3-way'!X263=0),IF(Q263&gt;0,-Q263^(1/3),(-Q263)^(1/3)),'OddsRatio_working_3-way'!AN263-'OddsRatio_working_3-way'!R263/3)</f>
        <v>-0.4705848062262955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2.06</v>
      </c>
      <c r="B264" s="4">
        <f>IF('True_Odds_Calculator_3-way'!B265="","",'True_Odds_Calculator_3-way'!B265)</f>
        <v>3.61</v>
      </c>
      <c r="C264" s="4">
        <f>IF('True_Odds_Calculator_3-way'!C265="","",'True_Odds_Calculator_3-way'!C265)</f>
        <v>3.85</v>
      </c>
      <c r="D264" s="9">
        <f t="shared" si="65"/>
        <v>0.47677000339667569</v>
      </c>
      <c r="E264" s="9">
        <f t="shared" si="66"/>
        <v>0.27010927274841656</v>
      </c>
      <c r="F264" s="9">
        <f t="shared" si="67"/>
        <v>0.25312072385490797</v>
      </c>
      <c r="G264" s="9">
        <f t="shared" si="68"/>
        <v>1.0353277278899393</v>
      </c>
      <c r="H264" s="9">
        <f t="shared" si="69"/>
        <v>2.0974473915633354</v>
      </c>
      <c r="I264" s="9">
        <f t="shared" si="70"/>
        <v>3.7022053697927415</v>
      </c>
      <c r="J264" s="9">
        <f t="shared" si="71"/>
        <v>3.9506840244863266</v>
      </c>
      <c r="K264" s="11">
        <f t="shared" si="72"/>
        <v>0.4854368932038835</v>
      </c>
      <c r="L264" s="11">
        <f t="shared" si="73"/>
        <v>0.2770083102493075</v>
      </c>
      <c r="M264" s="11">
        <f t="shared" si="74"/>
        <v>0.25974025974025972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-0.27539501887994489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0.22772590881672986</v>
      </c>
      <c r="Q264" s="11">
        <f>2*'OddsRatio_working_3-way'!K264*'OddsRatio_working_3-way'!L264*'OddsRatio_working_3-way'!M264</f>
        <v>6.9854573256665609E-2</v>
      </c>
      <c r="R264" s="11">
        <f t="shared" si="75"/>
        <v>0</v>
      </c>
      <c r="S264" s="11">
        <f t="shared" si="76"/>
        <v>-0.82690641879766247</v>
      </c>
      <c r="T264" s="11">
        <f t="shared" si="77"/>
        <v>-0.25365227570480448</v>
      </c>
      <c r="U264" s="11">
        <f>'OddsRatio_working_3-way'!S264-'OddsRatio_working_3-way'!R264^2/3</f>
        <v>-0.82690641879766247</v>
      </c>
      <c r="V264" s="11">
        <f>'OddsRatio_working_3-way'!S264*'OddsRatio_working_3-way'!R264/3-2*'OddsRatio_working_3-way'!R264^3/27-'OddsRatio_working_3-way'!T264</f>
        <v>0.25365227570480448</v>
      </c>
      <c r="W264" s="11">
        <f>'OddsRatio_working_3-way'!V264^2+4*'OddsRatio_working_3-way'!U264^3/27</f>
        <v>-1.9426048367846782E-2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0.14471137251273042</v>
      </c>
      <c r="Y264" s="11">
        <f>IF('OddsRatio_working_3-way'!W264&gt;=0,IF('OddsRatio_working_3-way'!V264+SQRT('OddsRatio_working_3-way'!W264)&gt;0,0,PI()),ACOS('OddsRatio_working_3-way'!V264/(2*'OddsRatio_working_3-way'!X264)))</f>
        <v>0.50244542670907189</v>
      </c>
      <c r="Z264" s="11">
        <f>'OddsRatio_working_3-way'!X264^(1/3)*COS('OddsRatio_working_3-way'!Y264/3)</f>
        <v>0.51766386394496966</v>
      </c>
      <c r="AA264" s="11">
        <f>'OddsRatio_working_3-way'!X264^(1/3)*COS(('OddsRatio_working_3-way'!Y264+2*PI())/3)</f>
        <v>-0.3346257158441755</v>
      </c>
      <c r="AB264" s="11">
        <f>'OddsRatio_working_3-way'!X264^(1/3)*COS(('OddsRatio_working_3-way'!Y264+4*PI())/3)</f>
        <v>-0.18303814810079425</v>
      </c>
      <c r="AC264" s="11">
        <f>'OddsRatio_working_3-way'!X264^(1/3)*SIN('OddsRatio_working_3-way'!Y264/3)</f>
        <v>8.7519123042441929E-2</v>
      </c>
      <c r="AD264" s="11">
        <f>'OddsRatio_working_3-way'!X264^(1/3)*SIN(('OddsRatio_working_3-way'!Y264+2*PI())/3)</f>
        <v>0.40455049527633413</v>
      </c>
      <c r="AE264" s="11">
        <f>'OddsRatio_working_3-way'!X264^(1/3)*SIN(('OddsRatio_working_3-way'!Y264+4*PI())/3)</f>
        <v>-0.49206961831877599</v>
      </c>
      <c r="AF264" s="11">
        <f>-'OddsRatio_working_3-way'!U264/(3*'OddsRatio_working_3-way'!X264^(1/3))*COS(('OddsRatio_working_3-way'!Y264)/3)</f>
        <v>0.51766386394496966</v>
      </c>
      <c r="AG264" s="11">
        <f>-'OddsRatio_working_3-way'!U264/(3*'OddsRatio_working_3-way'!X264^(1/3))*COS(('OddsRatio_working_3-way'!Y264+2*PI())/3)</f>
        <v>-0.3346257158441755</v>
      </c>
      <c r="AH264" s="11">
        <f>-'OddsRatio_working_3-way'!U264/(3*'OddsRatio_working_3-way'!X264^(1/3))*COS(('OddsRatio_working_3-way'!Y264+4*PI())/3)</f>
        <v>-0.18303814810079425</v>
      </c>
      <c r="AI264" s="11">
        <f>'OddsRatio_working_3-way'!U264/(3*'OddsRatio_working_3-way'!X264^(1/3))*SIN(('OddsRatio_working_3-way'!Y264)/3)</f>
        <v>-8.7519123042441929E-2</v>
      </c>
      <c r="AJ264" s="11">
        <f>'OddsRatio_working_3-way'!U264/(3*'OddsRatio_working_3-way'!X264^(1/3))*SIN(('OddsRatio_working_3-way'!Y264+2*PI())/3)</f>
        <v>-0.40455049527633413</v>
      </c>
      <c r="AK264" s="11">
        <f>'OddsRatio_working_3-way'!U264/(3*'OddsRatio_working_3-way'!X264^(1/3))*SIN(('OddsRatio_working_3-way'!Y264+4*PI())/3)</f>
        <v>0.49206961831877599</v>
      </c>
      <c r="AL264" s="11">
        <f>'OddsRatio_working_3-way'!Z264+'OddsRatio_working_3-way'!AF264</f>
        <v>1.0353277278899393</v>
      </c>
      <c r="AM264" s="11">
        <f>'OddsRatio_working_3-way'!AA264+'OddsRatio_working_3-way'!AG264</f>
        <v>-0.669251431688351</v>
      </c>
      <c r="AN264" s="11">
        <f>'OddsRatio_working_3-way'!AB264+'OddsRatio_working_3-way'!AH264</f>
        <v>-0.36607629620158849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1.0353277278899393</v>
      </c>
      <c r="AS264" s="11">
        <f>IF(('OddsRatio_working_3-way'!X264=0),IF(Q264&gt;0,-Q264^(1/3),(-Q264)^(1/3)),'OddsRatio_working_3-way'!AM264-'OddsRatio_working_3-way'!R264/3)</f>
        <v>-0.669251431688351</v>
      </c>
      <c r="AT264" s="11">
        <f>IF(('OddsRatio_working_3-way'!X264=0),IF(Q264&gt;0,-Q264^(1/3),(-Q264)^(1/3)),'OddsRatio_working_3-way'!AN264-'OddsRatio_working_3-way'!R264/3)</f>
        <v>-0.36607629620158849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3.47</v>
      </c>
      <c r="C265" s="4">
        <f>IF('True_Odds_Calculator_3-way'!C266="","",'True_Odds_Calculator_3-way'!C266)</f>
        <v>3.79</v>
      </c>
      <c r="D265" s="9">
        <f t="shared" si="65"/>
        <v>0.46118482731426347</v>
      </c>
      <c r="E265" s="9">
        <f t="shared" si="66"/>
        <v>0.28139059661200211</v>
      </c>
      <c r="F265" s="9">
        <f t="shared" si="67"/>
        <v>0.25742457607373431</v>
      </c>
      <c r="G265" s="9">
        <f t="shared" si="68"/>
        <v>1.0339186334996913</v>
      </c>
      <c r="H265" s="9">
        <f t="shared" si="69"/>
        <v>2.1683280558546514</v>
      </c>
      <c r="I265" s="9">
        <f t="shared" si="70"/>
        <v>3.5537790247442373</v>
      </c>
      <c r="J265" s="9">
        <f t="shared" si="71"/>
        <v>3.8846329874641388</v>
      </c>
      <c r="K265" s="11">
        <f t="shared" si="72"/>
        <v>0.46948356807511737</v>
      </c>
      <c r="L265" s="11">
        <f t="shared" si="73"/>
        <v>0.28818443804034583</v>
      </c>
      <c r="M265" s="11">
        <f t="shared" si="74"/>
        <v>0.26385224274406333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-0.27799136871061747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0.22811433090264846</v>
      </c>
      <c r="Q265" s="11">
        <f>2*'OddsRatio_working_3-way'!K265*'OddsRatio_working_3-way'!L265*'OddsRatio_working_3-way'!M265</f>
        <v>7.1397286667495591E-2</v>
      </c>
      <c r="R265" s="11">
        <f t="shared" si="75"/>
        <v>0</v>
      </c>
      <c r="S265" s="11">
        <f t="shared" si="76"/>
        <v>-0.82058062435783807</v>
      </c>
      <c r="T265" s="11">
        <f t="shared" si="77"/>
        <v>-0.25683274627788355</v>
      </c>
      <c r="U265" s="11">
        <f>'OddsRatio_working_3-way'!S265-'OddsRatio_working_3-way'!R265^2/3</f>
        <v>-0.82058062435783807</v>
      </c>
      <c r="V265" s="11">
        <f>'OddsRatio_working_3-way'!S265*'OddsRatio_working_3-way'!R265/3-2*'OddsRatio_working_3-way'!R265^3/27-'OddsRatio_working_3-way'!T265</f>
        <v>0.25683274627788355</v>
      </c>
      <c r="W265" s="11">
        <f>'OddsRatio_working_3-way'!V265^2+4*'OddsRatio_working_3-way'!U265^3/27</f>
        <v>-1.5894727843360337E-2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0.14305399977281311</v>
      </c>
      <c r="Y265" s="11">
        <f>IF('OddsRatio_working_3-way'!W265&gt;=0,IF('OddsRatio_working_3-way'!V265+SQRT('OddsRatio_working_3-way'!W265)&gt;0,0,PI()),ACOS('OddsRatio_working_3-way'!V265/(2*'OddsRatio_working_3-way'!X265)))</f>
        <v>0.45632576847393369</v>
      </c>
      <c r="Z265" s="11">
        <f>'OddsRatio_working_3-way'!X265^(1/3)*COS('OddsRatio_working_3-way'!Y265/3)</f>
        <v>0.51695931674984574</v>
      </c>
      <c r="AA265" s="11">
        <f>'OddsRatio_working_3-way'!X265^(1/3)*COS(('OddsRatio_working_3-way'!Y265+2*PI())/3)</f>
        <v>-0.32710876815065204</v>
      </c>
      <c r="AB265" s="11">
        <f>'OddsRatio_working_3-way'!X265^(1/3)*COS(('OddsRatio_working_3-way'!Y265+4*PI())/3)</f>
        <v>-0.18985054859919392</v>
      </c>
      <c r="AC265" s="11">
        <f>'OddsRatio_working_3-way'!X265^(1/3)*SIN('OddsRatio_working_3-way'!Y265/3)</f>
        <v>7.9246070006523311E-2</v>
      </c>
      <c r="AD265" s="11">
        <f>'OddsRatio_working_3-way'!X265^(1/3)*SIN(('OddsRatio_working_3-way'!Y265+2*PI())/3)</f>
        <v>0.40807686602515103</v>
      </c>
      <c r="AE265" s="11">
        <f>'OddsRatio_working_3-way'!X265^(1/3)*SIN(('OddsRatio_working_3-way'!Y265+4*PI())/3)</f>
        <v>-0.4873229360316742</v>
      </c>
      <c r="AF265" s="11">
        <f>-'OddsRatio_working_3-way'!U265/(3*'OddsRatio_working_3-way'!X265^(1/3))*COS(('OddsRatio_working_3-way'!Y265)/3)</f>
        <v>0.51695931674984563</v>
      </c>
      <c r="AG265" s="11">
        <f>-'OddsRatio_working_3-way'!U265/(3*'OddsRatio_working_3-way'!X265^(1/3))*COS(('OddsRatio_working_3-way'!Y265+2*PI())/3)</f>
        <v>-0.32710876815065199</v>
      </c>
      <c r="AH265" s="11">
        <f>-'OddsRatio_working_3-way'!U265/(3*'OddsRatio_working_3-way'!X265^(1/3))*COS(('OddsRatio_working_3-way'!Y265+4*PI())/3)</f>
        <v>-0.1898505485991939</v>
      </c>
      <c r="AI265" s="11">
        <f>'OddsRatio_working_3-way'!U265/(3*'OddsRatio_working_3-way'!X265^(1/3))*SIN(('OddsRatio_working_3-way'!Y265)/3)</f>
        <v>-7.9246070006523298E-2</v>
      </c>
      <c r="AJ265" s="11">
        <f>'OddsRatio_working_3-way'!U265/(3*'OddsRatio_working_3-way'!X265^(1/3))*SIN(('OddsRatio_working_3-way'!Y265+2*PI())/3)</f>
        <v>-0.40807686602515092</v>
      </c>
      <c r="AK265" s="11">
        <f>'OddsRatio_working_3-way'!U265/(3*'OddsRatio_working_3-way'!X265^(1/3))*SIN(('OddsRatio_working_3-way'!Y265+4*PI())/3)</f>
        <v>0.48732293603167409</v>
      </c>
      <c r="AL265" s="11">
        <f>'OddsRatio_working_3-way'!Z265+'OddsRatio_working_3-way'!AF265</f>
        <v>1.0339186334996913</v>
      </c>
      <c r="AM265" s="11">
        <f>'OddsRatio_working_3-way'!AA265+'OddsRatio_working_3-way'!AG265</f>
        <v>-0.65421753630130408</v>
      </c>
      <c r="AN265" s="11">
        <f>'OddsRatio_working_3-way'!AB265+'OddsRatio_working_3-way'!AH265</f>
        <v>-0.37970109719838785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1.0339186334996913</v>
      </c>
      <c r="AS265" s="11">
        <f>IF(('OddsRatio_working_3-way'!X265=0),IF(Q265&gt;0,-Q265^(1/3),(-Q265)^(1/3)),'OddsRatio_working_3-way'!AM265-'OddsRatio_working_3-way'!R265/3)</f>
        <v>-0.65421753630130408</v>
      </c>
      <c r="AT265" s="11">
        <f>IF(('OddsRatio_working_3-way'!X265=0),IF(Q265&gt;0,-Q265^(1/3),(-Q265)^(1/3)),'OddsRatio_working_3-way'!AN265-'OddsRatio_working_3-way'!R265/3)</f>
        <v>-0.37970109719838785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1.88</v>
      </c>
      <c r="B266" s="4">
        <f>IF('True_Odds_Calculator_3-way'!B267="","",'True_Odds_Calculator_3-way'!B267)</f>
        <v>3.78</v>
      </c>
      <c r="C266" s="4">
        <f>IF('True_Odds_Calculator_3-way'!C267="","",'True_Odds_Calculator_3-way'!C267)</f>
        <v>4.38</v>
      </c>
      <c r="D266" s="9">
        <f t="shared" si="65"/>
        <v>0.52189317482672648</v>
      </c>
      <c r="E266" s="9">
        <f t="shared" si="66"/>
        <v>0.25680229909536589</v>
      </c>
      <c r="F266" s="9">
        <f t="shared" si="67"/>
        <v>0.22130452607790749</v>
      </c>
      <c r="G266" s="9">
        <f t="shared" si="68"/>
        <v>1.0410237892161673</v>
      </c>
      <c r="H266" s="9">
        <f t="shared" si="69"/>
        <v>1.9161009345102271</v>
      </c>
      <c r="I266" s="9">
        <f t="shared" si="70"/>
        <v>3.8940461340209449</v>
      </c>
      <c r="J266" s="9">
        <f t="shared" si="71"/>
        <v>4.5186604075506462</v>
      </c>
      <c r="K266" s="11">
        <f t="shared" si="72"/>
        <v>0.53191489361702127</v>
      </c>
      <c r="L266" s="11">
        <f t="shared" si="73"/>
        <v>0.26455026455026459</v>
      </c>
      <c r="M266" s="11">
        <f t="shared" si="74"/>
        <v>0.22831050228310504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-0.26565647686797966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0.226177239681563</v>
      </c>
      <c r="Q266" s="11">
        <f>2*'OddsRatio_working_3-way'!K266*'OddsRatio_working_3-way'!L266*'OddsRatio_working_3-way'!M266</f>
        <v>6.4254897636807695E-2</v>
      </c>
      <c r="R266" s="11">
        <f t="shared" si="75"/>
        <v>0</v>
      </c>
      <c r="S266" s="11">
        <f t="shared" si="76"/>
        <v>-0.85138989400195875</v>
      </c>
      <c r="T266" s="11">
        <f t="shared" si="77"/>
        <v>-0.24187212897782928</v>
      </c>
      <c r="U266" s="11">
        <f>'OddsRatio_working_3-way'!S266-'OddsRatio_working_3-way'!R266^2/3</f>
        <v>-0.85138989400195875</v>
      </c>
      <c r="V266" s="11">
        <f>'OddsRatio_working_3-way'!S266*'OddsRatio_working_3-way'!R266/3-2*'OddsRatio_working_3-way'!R266^3/27-'OddsRatio_working_3-way'!T266</f>
        <v>0.24187212897782928</v>
      </c>
      <c r="W266" s="11">
        <f>'OddsRatio_working_3-way'!V266^2+4*'OddsRatio_working_3-way'!U266^3/27</f>
        <v>-3.2926395303415103E-2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0.15118574840215826</v>
      </c>
      <c r="Y266" s="11">
        <f>IF('OddsRatio_working_3-way'!W266&gt;=0,IF('OddsRatio_working_3-way'!V266+SQRT('OddsRatio_working_3-way'!W266)&gt;0,0,PI()),ACOS('OddsRatio_working_3-way'!V266/(2*'OddsRatio_working_3-way'!X266)))</f>
        <v>0.64363927303350754</v>
      </c>
      <c r="Z266" s="11">
        <f>'OddsRatio_working_3-way'!X266^(1/3)*COS('OddsRatio_working_3-way'!Y266/3)</f>
        <v>0.52051189460808367</v>
      </c>
      <c r="AA266" s="11">
        <f>'OddsRatio_working_3-way'!X266^(1/3)*COS(('OddsRatio_working_3-way'!Y266+2*PI())/3)</f>
        <v>-0.35848017638789387</v>
      </c>
      <c r="AB266" s="11">
        <f>'OddsRatio_working_3-way'!X266^(1/3)*COS(('OddsRatio_working_3-way'!Y266+4*PI())/3)</f>
        <v>-0.1620317182201898</v>
      </c>
      <c r="AC266" s="11">
        <f>'OddsRatio_working_3-way'!X266^(1/3)*SIN('OddsRatio_working_3-way'!Y266/3)</f>
        <v>0.11341957020501092</v>
      </c>
      <c r="AD266" s="11">
        <f>'OddsRatio_working_3-way'!X266^(1/3)*SIN(('OddsRatio_working_3-way'!Y266+2*PI())/3)</f>
        <v>0.39406673860006353</v>
      </c>
      <c r="AE266" s="11">
        <f>'OddsRatio_working_3-way'!X266^(1/3)*SIN(('OddsRatio_working_3-way'!Y266+4*PI())/3)</f>
        <v>-0.50748630880507428</v>
      </c>
      <c r="AF266" s="11">
        <f>-'OddsRatio_working_3-way'!U266/(3*'OddsRatio_working_3-way'!X266^(1/3))*COS(('OddsRatio_working_3-way'!Y266)/3)</f>
        <v>0.52051189460808367</v>
      </c>
      <c r="AG266" s="11">
        <f>-'OddsRatio_working_3-way'!U266/(3*'OddsRatio_working_3-way'!X266^(1/3))*COS(('OddsRatio_working_3-way'!Y266+2*PI())/3)</f>
        <v>-0.35848017638789387</v>
      </c>
      <c r="AH266" s="11">
        <f>-'OddsRatio_working_3-way'!U266/(3*'OddsRatio_working_3-way'!X266^(1/3))*COS(('OddsRatio_working_3-way'!Y266+4*PI())/3)</f>
        <v>-0.1620317182201898</v>
      </c>
      <c r="AI266" s="11">
        <f>'OddsRatio_working_3-way'!U266/(3*'OddsRatio_working_3-way'!X266^(1/3))*SIN(('OddsRatio_working_3-way'!Y266)/3)</f>
        <v>-0.11341957020501092</v>
      </c>
      <c r="AJ266" s="11">
        <f>'OddsRatio_working_3-way'!U266/(3*'OddsRatio_working_3-way'!X266^(1/3))*SIN(('OddsRatio_working_3-way'!Y266+2*PI())/3)</f>
        <v>-0.39406673860006353</v>
      </c>
      <c r="AK266" s="11">
        <f>'OddsRatio_working_3-way'!U266/(3*'OddsRatio_working_3-way'!X266^(1/3))*SIN(('OddsRatio_working_3-way'!Y266+4*PI())/3)</f>
        <v>0.50748630880507428</v>
      </c>
      <c r="AL266" s="11">
        <f>'OddsRatio_working_3-way'!Z266+'OddsRatio_working_3-way'!AF266</f>
        <v>1.0410237892161673</v>
      </c>
      <c r="AM266" s="11">
        <f>'OddsRatio_working_3-way'!AA266+'OddsRatio_working_3-way'!AG266</f>
        <v>-0.71696035277578773</v>
      </c>
      <c r="AN266" s="11">
        <f>'OddsRatio_working_3-way'!AB266+'OddsRatio_working_3-way'!AH266</f>
        <v>-0.3240634364403796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1.0410237892161673</v>
      </c>
      <c r="AS266" s="11">
        <f>IF(('OddsRatio_working_3-way'!X266=0),IF(Q266&gt;0,-Q266^(1/3),(-Q266)^(1/3)),'OddsRatio_working_3-way'!AM266-'OddsRatio_working_3-way'!R266/3)</f>
        <v>-0.71696035277578773</v>
      </c>
      <c r="AT266" s="11">
        <f>IF(('OddsRatio_working_3-way'!X266=0),IF(Q266&gt;0,-Q266^(1/3),(-Q266)^(1/3)),'OddsRatio_working_3-way'!AN266-'OddsRatio_working_3-way'!R266/3)</f>
        <v>-0.3240634364403796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2.27</v>
      </c>
      <c r="B267" s="4">
        <f>IF('True_Odds_Calculator_3-way'!B268="","",'True_Odds_Calculator_3-way'!B268)</f>
        <v>3.64</v>
      </c>
      <c r="C267" s="4">
        <f>IF('True_Odds_Calculator_3-way'!C268="","",'True_Odds_Calculator_3-way'!C268)</f>
        <v>3.26</v>
      </c>
      <c r="D267" s="9">
        <f t="shared" si="65"/>
        <v>0.43226620749684291</v>
      </c>
      <c r="E267" s="9">
        <f t="shared" si="66"/>
        <v>0.26808250056335398</v>
      </c>
      <c r="F267" s="9">
        <f t="shared" si="67"/>
        <v>0.29965129193980311</v>
      </c>
      <c r="G267" s="9">
        <f t="shared" si="68"/>
        <v>1.0341647682214794</v>
      </c>
      <c r="H267" s="9">
        <f t="shared" si="69"/>
        <v>2.3133892556412787</v>
      </c>
      <c r="I267" s="9">
        <f t="shared" si="70"/>
        <v>3.7301949881047061</v>
      </c>
      <c r="J267" s="9">
        <f t="shared" si="71"/>
        <v>3.3372123761805432</v>
      </c>
      <c r="K267" s="11">
        <f t="shared" si="72"/>
        <v>0.44052863436123346</v>
      </c>
      <c r="L267" s="11">
        <f t="shared" si="73"/>
        <v>0.27472527472527469</v>
      </c>
      <c r="M267" s="11">
        <f t="shared" si="74"/>
        <v>0.30674846625766872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-0.28130098057937847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0.22905528837800937</v>
      </c>
      <c r="Q267" s="11">
        <f>2*'OddsRatio_working_3-way'!K267*'OddsRatio_working_3-way'!L267*'OddsRatio_working_3-way'!M267</f>
        <v>7.4248067545545984E-2</v>
      </c>
      <c r="R267" s="11">
        <f t="shared" si="75"/>
        <v>0</v>
      </c>
      <c r="S267" s="11">
        <f t="shared" si="76"/>
        <v>-0.8142712048363222</v>
      </c>
      <c r="T267" s="11">
        <f t="shared" si="77"/>
        <v>-0.26394528519815952</v>
      </c>
      <c r="U267" s="11">
        <f>'OddsRatio_working_3-way'!S267-'OddsRatio_working_3-way'!R267^2/3</f>
        <v>-0.8142712048363222</v>
      </c>
      <c r="V267" s="11">
        <f>'OddsRatio_working_3-way'!S267*'OddsRatio_working_3-way'!R267/3-2*'OddsRatio_working_3-way'!R267^3/27-'OddsRatio_working_3-way'!T267</f>
        <v>0.26394528519815952</v>
      </c>
      <c r="W267" s="11">
        <f>'OddsRatio_working_3-way'!V267^2+4*'OddsRatio_working_3-way'!U267^3/27</f>
        <v>-1.031694884436879E-2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0.14140726857441466</v>
      </c>
      <c r="Y267" s="11">
        <f>IF('OddsRatio_working_3-way'!W267&gt;=0,IF('OddsRatio_working_3-way'!V267+SQRT('OddsRatio_working_3-way'!W267)&gt;0,0,PI()),ACOS('OddsRatio_working_3-way'!V267/(2*'OddsRatio_working_3-way'!X267)))</f>
        <v>0.36735522921531194</v>
      </c>
      <c r="Z267" s="11">
        <f>'OddsRatio_working_3-way'!X267^(1/3)*COS('OddsRatio_working_3-way'!Y267/3)</f>
        <v>0.5170823841107397</v>
      </c>
      <c r="AA267" s="11">
        <f>'OddsRatio_working_3-way'!X267^(1/3)*COS(('OddsRatio_working_3-way'!Y267+2*PI())/3)</f>
        <v>-0.31365160160606759</v>
      </c>
      <c r="AB267" s="11">
        <f>'OddsRatio_working_3-way'!X267^(1/3)*COS(('OddsRatio_working_3-way'!Y267+4*PI())/3)</f>
        <v>-0.20343078250467198</v>
      </c>
      <c r="AC267" s="11">
        <f>'OddsRatio_working_3-way'!X267^(1/3)*SIN('OddsRatio_working_3-way'!Y267/3)</f>
        <v>6.3636019578491854E-2</v>
      </c>
      <c r="AD267" s="11">
        <f>'OddsRatio_working_3-way'!X267^(1/3)*SIN(('OddsRatio_working_3-way'!Y267+2*PI())/3)</f>
        <v>0.41598847070007766</v>
      </c>
      <c r="AE267" s="11">
        <f>'OddsRatio_working_3-way'!X267^(1/3)*SIN(('OddsRatio_working_3-way'!Y267+4*PI())/3)</f>
        <v>-0.47962449027856946</v>
      </c>
      <c r="AF267" s="11">
        <f>-'OddsRatio_working_3-way'!U267/(3*'OddsRatio_working_3-way'!X267^(1/3))*COS(('OddsRatio_working_3-way'!Y267)/3)</f>
        <v>0.5170823841107397</v>
      </c>
      <c r="AG267" s="11">
        <f>-'OddsRatio_working_3-way'!U267/(3*'OddsRatio_working_3-way'!X267^(1/3))*COS(('OddsRatio_working_3-way'!Y267+2*PI())/3)</f>
        <v>-0.31365160160606759</v>
      </c>
      <c r="AH267" s="11">
        <f>-'OddsRatio_working_3-way'!U267/(3*'OddsRatio_working_3-way'!X267^(1/3))*COS(('OddsRatio_working_3-way'!Y267+4*PI())/3)</f>
        <v>-0.20343078250467198</v>
      </c>
      <c r="AI267" s="11">
        <f>'OddsRatio_working_3-way'!U267/(3*'OddsRatio_working_3-way'!X267^(1/3))*SIN(('OddsRatio_working_3-way'!Y267)/3)</f>
        <v>-6.3636019578491854E-2</v>
      </c>
      <c r="AJ267" s="11">
        <f>'OddsRatio_working_3-way'!U267/(3*'OddsRatio_working_3-way'!X267^(1/3))*SIN(('OddsRatio_working_3-way'!Y267+2*PI())/3)</f>
        <v>-0.41598847070007766</v>
      </c>
      <c r="AK267" s="11">
        <f>'OddsRatio_working_3-way'!U267/(3*'OddsRatio_working_3-way'!X267^(1/3))*SIN(('OddsRatio_working_3-way'!Y267+4*PI())/3)</f>
        <v>0.47962449027856946</v>
      </c>
      <c r="AL267" s="11">
        <f>'OddsRatio_working_3-way'!Z267+'OddsRatio_working_3-way'!AF267</f>
        <v>1.0341647682214794</v>
      </c>
      <c r="AM267" s="11">
        <f>'OddsRatio_working_3-way'!AA267+'OddsRatio_working_3-way'!AG267</f>
        <v>-0.62730320321213517</v>
      </c>
      <c r="AN267" s="11">
        <f>'OddsRatio_working_3-way'!AB267+'OddsRatio_working_3-way'!AH267</f>
        <v>-0.40686156500934395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1.0341647682214794</v>
      </c>
      <c r="AS267" s="11">
        <f>IF(('OddsRatio_working_3-way'!X267=0),IF(Q267&gt;0,-Q267^(1/3),(-Q267)^(1/3)),'OddsRatio_working_3-way'!AM267-'OddsRatio_working_3-way'!R267/3)</f>
        <v>-0.62730320321213517</v>
      </c>
      <c r="AT267" s="11">
        <f>IF(('OddsRatio_working_3-way'!X267=0),IF(Q267&gt;0,-Q267^(1/3),(-Q267)^(1/3)),'OddsRatio_working_3-way'!AN267-'OddsRatio_working_3-way'!R267/3)</f>
        <v>-0.40686156500934395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2.0099999999999998</v>
      </c>
      <c r="B268" s="4">
        <f>IF('True_Odds_Calculator_3-way'!B269="","",'True_Odds_Calculator_3-way'!B269)</f>
        <v>3.55</v>
      </c>
      <c r="C268" s="4">
        <f>IF('True_Odds_Calculator_3-way'!C269="","",'True_Odds_Calculator_3-way'!C269)</f>
        <v>4.0999999999999996</v>
      </c>
      <c r="D268" s="9">
        <f t="shared" si="65"/>
        <v>0.48839434645785529</v>
      </c>
      <c r="E268" s="9">
        <f t="shared" si="66"/>
        <v>0.27436775037043309</v>
      </c>
      <c r="F268" s="9">
        <f t="shared" si="67"/>
        <v>0.23723790317171164</v>
      </c>
      <c r="G268" s="9">
        <f t="shared" si="68"/>
        <v>1.0371542068526733</v>
      </c>
      <c r="H268" s="9">
        <f t="shared" si="69"/>
        <v>2.0475257489211995</v>
      </c>
      <c r="I268" s="9">
        <f t="shared" si="70"/>
        <v>3.6447432274743168</v>
      </c>
      <c r="J268" s="9">
        <f t="shared" si="71"/>
        <v>4.2151780412432869</v>
      </c>
      <c r="K268" s="11">
        <f t="shared" si="72"/>
        <v>0.49751243781094534</v>
      </c>
      <c r="L268" s="11">
        <f t="shared" si="73"/>
        <v>0.28169014084507044</v>
      </c>
      <c r="M268" s="11">
        <f t="shared" si="74"/>
        <v>0.24390243902439027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-0.27290719196870339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0.22764911273245594</v>
      </c>
      <c r="Q268" s="11">
        <f>2*'OddsRatio_working_3-way'!K268*'OddsRatio_working_3-way'!L268*'OddsRatio_working_3-way'!M268</f>
        <v>6.8363096916653446E-2</v>
      </c>
      <c r="R268" s="11">
        <f t="shared" si="75"/>
        <v>0</v>
      </c>
      <c r="S268" s="11">
        <f t="shared" si="76"/>
        <v>-0.83416311270595767</v>
      </c>
      <c r="T268" s="11">
        <f t="shared" si="77"/>
        <v>-0.25049943324503238</v>
      </c>
      <c r="U268" s="11">
        <f>'OddsRatio_working_3-way'!S268-'OddsRatio_working_3-way'!R268^2/3</f>
        <v>-0.83416311270595767</v>
      </c>
      <c r="V268" s="11">
        <f>'OddsRatio_working_3-way'!S268*'OddsRatio_working_3-way'!R268/3-2*'OddsRatio_working_3-way'!R268^3/27-'OddsRatio_working_3-way'!T268</f>
        <v>0.25049943324503238</v>
      </c>
      <c r="W268" s="11">
        <f>'OddsRatio_working_3-way'!V268^2+4*'OddsRatio_working_3-way'!U268^3/27</f>
        <v>-2.3240275815895883E-2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0.14662046401507048</v>
      </c>
      <c r="Y268" s="11">
        <f>IF('OddsRatio_working_3-way'!W268&gt;=0,IF('OddsRatio_working_3-way'!V268+SQRT('OddsRatio_working_3-way'!W268)&gt;0,0,PI()),ACOS('OddsRatio_working_3-way'!V268/(2*'OddsRatio_working_3-way'!X268)))</f>
        <v>0.54670058041473668</v>
      </c>
      <c r="Z268" s="11">
        <f>'OddsRatio_working_3-way'!X268^(1/3)*COS('OddsRatio_working_3-way'!Y268/3)</f>
        <v>0.51857710342633667</v>
      </c>
      <c r="AA268" s="11">
        <f>'OddsRatio_working_3-way'!X268^(1/3)*COS(('OddsRatio_working_3-way'!Y268+2*PI())/3)</f>
        <v>-0.34204795618149647</v>
      </c>
      <c r="AB268" s="11">
        <f>'OddsRatio_working_3-way'!X268^(1/3)*COS(('OddsRatio_working_3-way'!Y268+4*PI())/3)</f>
        <v>-0.17652914724484012</v>
      </c>
      <c r="AC268" s="11">
        <f>'OddsRatio_working_3-way'!X268^(1/3)*SIN('OddsRatio_working_3-way'!Y268/3)</f>
        <v>9.5562328895524851E-2</v>
      </c>
      <c r="AD268" s="11">
        <f>'OddsRatio_working_3-way'!X268^(1/3)*SIN(('OddsRatio_working_3-way'!Y268+2*PI())/3)</f>
        <v>0.40131978094039544</v>
      </c>
      <c r="AE268" s="11">
        <f>'OddsRatio_working_3-way'!X268^(1/3)*SIN(('OddsRatio_working_3-way'!Y268+4*PI())/3)</f>
        <v>-0.49688210983592024</v>
      </c>
      <c r="AF268" s="11">
        <f>-'OddsRatio_working_3-way'!U268/(3*'OddsRatio_working_3-way'!X268^(1/3))*COS(('OddsRatio_working_3-way'!Y268)/3)</f>
        <v>0.51857710342633656</v>
      </c>
      <c r="AG268" s="11">
        <f>-'OddsRatio_working_3-way'!U268/(3*'OddsRatio_working_3-way'!X268^(1/3))*COS(('OddsRatio_working_3-way'!Y268+2*PI())/3)</f>
        <v>-0.34204795618149642</v>
      </c>
      <c r="AH268" s="11">
        <f>-'OddsRatio_working_3-way'!U268/(3*'OddsRatio_working_3-way'!X268^(1/3))*COS(('OddsRatio_working_3-way'!Y268+4*PI())/3)</f>
        <v>-0.17652914724484006</v>
      </c>
      <c r="AI268" s="11">
        <f>'OddsRatio_working_3-way'!U268/(3*'OddsRatio_working_3-way'!X268^(1/3))*SIN(('OddsRatio_working_3-way'!Y268)/3)</f>
        <v>-9.5562328895524823E-2</v>
      </c>
      <c r="AJ268" s="11">
        <f>'OddsRatio_working_3-way'!U268/(3*'OddsRatio_working_3-way'!X268^(1/3))*SIN(('OddsRatio_working_3-way'!Y268+2*PI())/3)</f>
        <v>-0.40131978094039539</v>
      </c>
      <c r="AK268" s="11">
        <f>'OddsRatio_working_3-way'!U268/(3*'OddsRatio_working_3-way'!X268^(1/3))*SIN(('OddsRatio_working_3-way'!Y268+4*PI())/3)</f>
        <v>0.49688210983592013</v>
      </c>
      <c r="AL268" s="11">
        <f>'OddsRatio_working_3-way'!Z268+'OddsRatio_working_3-way'!AF268</f>
        <v>1.0371542068526733</v>
      </c>
      <c r="AM268" s="11">
        <f>'OddsRatio_working_3-way'!AA268+'OddsRatio_working_3-way'!AG268</f>
        <v>-0.68409591236299283</v>
      </c>
      <c r="AN268" s="11">
        <f>'OddsRatio_working_3-way'!AB268+'OddsRatio_working_3-way'!AH268</f>
        <v>-0.35305829448968018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1.0371542068526733</v>
      </c>
      <c r="AS268" s="11">
        <f>IF(('OddsRatio_working_3-way'!X268=0),IF(Q268&gt;0,-Q268^(1/3),(-Q268)^(1/3)),'OddsRatio_working_3-way'!AM268-'OddsRatio_working_3-way'!R268/3)</f>
        <v>-0.68409591236299283</v>
      </c>
      <c r="AT268" s="11">
        <f>IF(('OddsRatio_working_3-way'!X268=0),IF(Q268&gt;0,-Q268^(1/3),(-Q268)^(1/3)),'OddsRatio_working_3-way'!AN268-'OddsRatio_working_3-way'!R268/3)</f>
        <v>-0.35305829448968018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5.8</v>
      </c>
      <c r="B269" s="4">
        <f>IF('True_Odds_Calculator_3-way'!B270="","",'True_Odds_Calculator_3-way'!B270)</f>
        <v>3.44</v>
      </c>
      <c r="C269" s="4">
        <f>IF('True_Odds_Calculator_3-way'!C270="","",'True_Odds_Calculator_3-way'!C270)</f>
        <v>1.78</v>
      </c>
      <c r="D269" s="9">
        <f t="shared" si="65"/>
        <v>0.16649128598696705</v>
      </c>
      <c r="E269" s="9">
        <f t="shared" si="66"/>
        <v>0.28209703491176141</v>
      </c>
      <c r="F269" s="9">
        <f t="shared" si="67"/>
        <v>0.55141167910127153</v>
      </c>
      <c r="G269" s="9">
        <f t="shared" si="68"/>
        <v>1.0429834073496695</v>
      </c>
      <c r="H269" s="9">
        <f t="shared" si="69"/>
        <v>6.0063203552784143</v>
      </c>
      <c r="I269" s="9">
        <f t="shared" si="70"/>
        <v>3.5448795139331937</v>
      </c>
      <c r="J269" s="9">
        <f t="shared" si="71"/>
        <v>1.8135270577327423</v>
      </c>
      <c r="K269" s="11">
        <f t="shared" si="72"/>
        <v>0.17241379310344829</v>
      </c>
      <c r="L269" s="11">
        <f t="shared" si="73"/>
        <v>0.29069767441860467</v>
      </c>
      <c r="M269" s="11">
        <f t="shared" si="74"/>
        <v>0.5617977528089888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-0.25722858455799547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0.22582287377346086</v>
      </c>
      <c r="Q269" s="11">
        <f>2*'OddsRatio_working_3-way'!K269*'OddsRatio_working_3-way'!L269*'OddsRatio_working_3-way'!M269</f>
        <v>5.6314931115576269E-2</v>
      </c>
      <c r="R269" s="11">
        <f t="shared" si="75"/>
        <v>0</v>
      </c>
      <c r="S269" s="11">
        <f t="shared" si="76"/>
        <v>-0.87790738405492497</v>
      </c>
      <c r="T269" s="11">
        <f t="shared" si="77"/>
        <v>-0.21892952220821069</v>
      </c>
      <c r="U269" s="11">
        <f>'OddsRatio_working_3-way'!S269-'OddsRatio_working_3-way'!R269^2/3</f>
        <v>-0.87790738405492497</v>
      </c>
      <c r="V269" s="11">
        <f>'OddsRatio_working_3-way'!S269*'OddsRatio_working_3-way'!R269/3-2*'OddsRatio_working_3-way'!R269^3/27-'OddsRatio_working_3-way'!T269</f>
        <v>0.21892952220821069</v>
      </c>
      <c r="W269" s="11">
        <f>'OddsRatio_working_3-way'!V269^2+4*'OddsRatio_working_3-way'!U269^3/27</f>
        <v>-5.2310158548987191E-2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0.15830373830338199</v>
      </c>
      <c r="Y269" s="11">
        <f>IF('OddsRatio_working_3-way'!W269&gt;=0,IF('OddsRatio_working_3-way'!V269+SQRT('OddsRatio_working_3-way'!W269)&gt;0,0,PI()),ACOS('OddsRatio_working_3-way'!V269/(2*'OddsRatio_working_3-way'!X269)))</f>
        <v>0.80725273726591462</v>
      </c>
      <c r="Z269" s="11">
        <f>'OddsRatio_working_3-way'!X269^(1/3)*COS('OddsRatio_working_3-way'!Y269/3)</f>
        <v>0.52149170367483477</v>
      </c>
      <c r="AA269" s="11">
        <f>'OddsRatio_working_3-way'!X269^(1/3)*COS(('OddsRatio_working_3-way'!Y269+2*PI())/3)</f>
        <v>-0.38529161957952074</v>
      </c>
      <c r="AB269" s="11">
        <f>'OddsRatio_working_3-way'!X269^(1/3)*COS(('OddsRatio_working_3-way'!Y269+4*PI())/3)</f>
        <v>-0.13620008409531389</v>
      </c>
      <c r="AC269" s="11">
        <f>'OddsRatio_working_3-way'!X269^(1/3)*SIN('OddsRatio_working_3-way'!Y269/3)</f>
        <v>0.1438130650646641</v>
      </c>
      <c r="AD269" s="11">
        <f>'OddsRatio_working_3-way'!X269^(1/3)*SIN(('OddsRatio_working_3-way'!Y269+2*PI())/3)</f>
        <v>0.37971853071290163</v>
      </c>
      <c r="AE269" s="11">
        <f>'OddsRatio_working_3-way'!X269^(1/3)*SIN(('OddsRatio_working_3-way'!Y269+4*PI())/3)</f>
        <v>-0.52353159577756558</v>
      </c>
      <c r="AF269" s="11">
        <f>-'OddsRatio_working_3-way'!U269/(3*'OddsRatio_working_3-way'!X269^(1/3))*COS(('OddsRatio_working_3-way'!Y269)/3)</f>
        <v>0.52149170367483488</v>
      </c>
      <c r="AG269" s="11">
        <f>-'OddsRatio_working_3-way'!U269/(3*'OddsRatio_working_3-way'!X269^(1/3))*COS(('OddsRatio_working_3-way'!Y269+2*PI())/3)</f>
        <v>-0.38529161957952079</v>
      </c>
      <c r="AH269" s="11">
        <f>-'OddsRatio_working_3-way'!U269/(3*'OddsRatio_working_3-way'!X269^(1/3))*COS(('OddsRatio_working_3-way'!Y269+4*PI())/3)</f>
        <v>-0.13620008409531392</v>
      </c>
      <c r="AI269" s="11">
        <f>'OddsRatio_working_3-way'!U269/(3*'OddsRatio_working_3-way'!X269^(1/3))*SIN(('OddsRatio_working_3-way'!Y269)/3)</f>
        <v>-0.14381306506466413</v>
      </c>
      <c r="AJ269" s="11">
        <f>'OddsRatio_working_3-way'!U269/(3*'OddsRatio_working_3-way'!X269^(1/3))*SIN(('OddsRatio_working_3-way'!Y269+2*PI())/3)</f>
        <v>-0.37971853071290168</v>
      </c>
      <c r="AK269" s="11">
        <f>'OddsRatio_working_3-way'!U269/(3*'OddsRatio_working_3-way'!X269^(1/3))*SIN(('OddsRatio_working_3-way'!Y269+4*PI())/3)</f>
        <v>0.52353159577756569</v>
      </c>
      <c r="AL269" s="11">
        <f>'OddsRatio_working_3-way'!Z269+'OddsRatio_working_3-way'!AF269</f>
        <v>1.0429834073496695</v>
      </c>
      <c r="AM269" s="11">
        <f>'OddsRatio_working_3-way'!AA269+'OddsRatio_working_3-way'!AG269</f>
        <v>-0.77058323915904148</v>
      </c>
      <c r="AN269" s="11">
        <f>'OddsRatio_working_3-way'!AB269+'OddsRatio_working_3-way'!AH269</f>
        <v>-0.27240016819062784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1.0429834073496695</v>
      </c>
      <c r="AS269" s="11">
        <f>IF(('OddsRatio_working_3-way'!X269=0),IF(Q269&gt;0,-Q269^(1/3),(-Q269)^(1/3)),'OddsRatio_working_3-way'!AM269-'OddsRatio_working_3-way'!R269/3)</f>
        <v>-0.77058323915904148</v>
      </c>
      <c r="AT269" s="11">
        <f>IF(('OddsRatio_working_3-way'!X269=0),IF(Q269&gt;0,-Q269^(1/3),(-Q269)^(1/3)),'OddsRatio_working_3-way'!AN269-'OddsRatio_working_3-way'!R269/3)</f>
        <v>-0.27240016819062784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3.12</v>
      </c>
      <c r="B270" s="4">
        <f>IF('True_Odds_Calculator_3-way'!B271="","",'True_Odds_Calculator_3-way'!B271)</f>
        <v>3.58</v>
      </c>
      <c r="C270" s="4">
        <f>IF('True_Odds_Calculator_3-way'!C271="","",'True_Odds_Calculator_3-way'!C271)</f>
        <v>2.37</v>
      </c>
      <c r="D270" s="9">
        <f t="shared" si="65"/>
        <v>0.31336316392576985</v>
      </c>
      <c r="E270" s="9">
        <f t="shared" si="66"/>
        <v>0.27272989077479826</v>
      </c>
      <c r="F270" s="9">
        <f t="shared" si="67"/>
        <v>0.41390694529943189</v>
      </c>
      <c r="G270" s="9">
        <f t="shared" si="68"/>
        <v>1.0335780886860615</v>
      </c>
      <c r="H270" s="9">
        <f t="shared" si="69"/>
        <v>3.1911855480144506</v>
      </c>
      <c r="I270" s="9">
        <f t="shared" si="70"/>
        <v>3.666631468810039</v>
      </c>
      <c r="J270" s="9">
        <f t="shared" si="71"/>
        <v>2.4160019814999045</v>
      </c>
      <c r="K270" s="11">
        <f t="shared" si="72"/>
        <v>0.32051282051282048</v>
      </c>
      <c r="L270" s="11">
        <f t="shared" si="73"/>
        <v>0.27932960893854747</v>
      </c>
      <c r="M270" s="11">
        <f t="shared" si="74"/>
        <v>0.42194092827004215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-0.28306760302375888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0.22929929761129814</v>
      </c>
      <c r="Q270" s="11">
        <f>2*'OddsRatio_working_3-way'!K270*'OddsRatio_working_3-way'!L270*'OddsRatio_working_3-way'!M270</f>
        <v>7.5551663133870878E-2</v>
      </c>
      <c r="R270" s="11">
        <f t="shared" si="75"/>
        <v>0</v>
      </c>
      <c r="S270" s="11">
        <f t="shared" si="76"/>
        <v>-0.81005136286137347</v>
      </c>
      <c r="T270" s="11">
        <f t="shared" si="77"/>
        <v>-0.26690324970720708</v>
      </c>
      <c r="U270" s="11">
        <f>'OddsRatio_working_3-way'!S270-'OddsRatio_working_3-way'!R270^2/3</f>
        <v>-0.81005136286137347</v>
      </c>
      <c r="V270" s="11">
        <f>'OddsRatio_working_3-way'!S270*'OddsRatio_working_3-way'!R270/3-2*'OddsRatio_working_3-way'!R270^3/27-'OddsRatio_working_3-way'!T270</f>
        <v>0.26690324970720708</v>
      </c>
      <c r="W270" s="11">
        <f>'OddsRatio_working_3-way'!V270^2+4*'OddsRatio_working_3-way'!U270^3/27</f>
        <v>-7.5096336558605065E-3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0.14030946008745121</v>
      </c>
      <c r="Y270" s="11">
        <f>IF('OddsRatio_working_3-way'!W270&gt;=0,IF('OddsRatio_working_3-way'!V270+SQRT('OddsRatio_working_3-way'!W270)&gt;0,0,PI()),ACOS('OddsRatio_working_3-way'!V270/(2*'OddsRatio_working_3-way'!X270)))</f>
        <v>0.31394242705588371</v>
      </c>
      <c r="Z270" s="11">
        <f>'OddsRatio_working_3-way'!X270^(1/3)*COS('OddsRatio_working_3-way'!Y270/3)</f>
        <v>0.51678904434303075</v>
      </c>
      <c r="AA270" s="11">
        <f>'OddsRatio_working_3-way'!X270^(1/3)*COS(('OddsRatio_working_3-way'!Y270+2*PI())/3)</f>
        <v>-0.30540147325969069</v>
      </c>
      <c r="AB270" s="11">
        <f>'OddsRatio_working_3-way'!X270^(1/3)*COS(('OddsRatio_working_3-way'!Y270+4*PI())/3)</f>
        <v>-0.21138757108334016</v>
      </c>
      <c r="AC270" s="11">
        <f>'OddsRatio_working_3-way'!X270^(1/3)*SIN('OddsRatio_working_3-way'!Y270/3)</f>
        <v>5.4278951729083251E-2</v>
      </c>
      <c r="AD270" s="11">
        <f>'OddsRatio_working_3-way'!X270^(1/3)*SIN(('OddsRatio_working_3-way'!Y270+2*PI())/3)</f>
        <v>0.42041296493400576</v>
      </c>
      <c r="AE270" s="11">
        <f>'OddsRatio_working_3-way'!X270^(1/3)*SIN(('OddsRatio_working_3-way'!Y270+4*PI())/3)</f>
        <v>-0.47469191666308891</v>
      </c>
      <c r="AF270" s="11">
        <f>-'OddsRatio_working_3-way'!U270/(3*'OddsRatio_working_3-way'!X270^(1/3))*COS(('OddsRatio_working_3-way'!Y270)/3)</f>
        <v>0.51678904434303075</v>
      </c>
      <c r="AG270" s="11">
        <f>-'OddsRatio_working_3-way'!U270/(3*'OddsRatio_working_3-way'!X270^(1/3))*COS(('OddsRatio_working_3-way'!Y270+2*PI())/3)</f>
        <v>-0.30540147325969069</v>
      </c>
      <c r="AH270" s="11">
        <f>-'OddsRatio_working_3-way'!U270/(3*'OddsRatio_working_3-way'!X270^(1/3))*COS(('OddsRatio_working_3-way'!Y270+4*PI())/3)</f>
        <v>-0.21138757108334016</v>
      </c>
      <c r="AI270" s="11">
        <f>'OddsRatio_working_3-way'!U270/(3*'OddsRatio_working_3-way'!X270^(1/3))*SIN(('OddsRatio_working_3-way'!Y270)/3)</f>
        <v>-5.4278951729083251E-2</v>
      </c>
      <c r="AJ270" s="11">
        <f>'OddsRatio_working_3-way'!U270/(3*'OddsRatio_working_3-way'!X270^(1/3))*SIN(('OddsRatio_working_3-way'!Y270+2*PI())/3)</f>
        <v>-0.42041296493400576</v>
      </c>
      <c r="AK270" s="11">
        <f>'OddsRatio_working_3-way'!U270/(3*'OddsRatio_working_3-way'!X270^(1/3))*SIN(('OddsRatio_working_3-way'!Y270+4*PI())/3)</f>
        <v>0.47469191666308891</v>
      </c>
      <c r="AL270" s="11">
        <f>'OddsRatio_working_3-way'!Z270+'OddsRatio_working_3-way'!AF270</f>
        <v>1.0335780886860615</v>
      </c>
      <c r="AM270" s="11">
        <f>'OddsRatio_working_3-way'!AA270+'OddsRatio_working_3-way'!AG270</f>
        <v>-0.61080294651938138</v>
      </c>
      <c r="AN270" s="11">
        <f>'OddsRatio_working_3-way'!AB270+'OddsRatio_working_3-way'!AH270</f>
        <v>-0.42277514216668033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1.0335780886860615</v>
      </c>
      <c r="AS270" s="11">
        <f>IF(('OddsRatio_working_3-way'!X270=0),IF(Q270&gt;0,-Q270^(1/3),(-Q270)^(1/3)),'OddsRatio_working_3-way'!AM270-'OddsRatio_working_3-way'!R270/3)</f>
        <v>-0.61080294651938138</v>
      </c>
      <c r="AT270" s="11">
        <f>IF(('OddsRatio_working_3-way'!X270=0),IF(Q270&gt;0,-Q270^(1/3),(-Q270)^(1/3)),'OddsRatio_working_3-way'!AN270-'OddsRatio_working_3-way'!R270/3)</f>
        <v>-0.42277514216668033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2.0699999999999998</v>
      </c>
      <c r="B271" s="4">
        <f>IF('True_Odds_Calculator_3-way'!B272="","",'True_Odds_Calculator_3-way'!B272)</f>
        <v>3.26</v>
      </c>
      <c r="C271" s="4">
        <f>IF('True_Odds_Calculator_3-way'!C272="","",'True_Odds_Calculator_3-way'!C272)</f>
        <v>4.08</v>
      </c>
      <c r="D271" s="9">
        <f t="shared" si="65"/>
        <v>0.46952349235994256</v>
      </c>
      <c r="E271" s="9">
        <f t="shared" si="66"/>
        <v>0.29530351426596402</v>
      </c>
      <c r="F271" s="9">
        <f t="shared" si="67"/>
        <v>0.23517299337409348</v>
      </c>
      <c r="G271" s="9">
        <f t="shared" si="68"/>
        <v>1.0559054980506011</v>
      </c>
      <c r="H271" s="9">
        <f t="shared" si="69"/>
        <v>2.1298188829141429</v>
      </c>
      <c r="I271" s="9">
        <f t="shared" si="70"/>
        <v>3.3863464255943589</v>
      </c>
      <c r="J271" s="9">
        <f t="shared" si="71"/>
        <v>4.2521889339958516</v>
      </c>
      <c r="K271" s="11">
        <f t="shared" si="72"/>
        <v>0.48309178743961356</v>
      </c>
      <c r="L271" s="11">
        <f t="shared" si="73"/>
        <v>0.30674846625766872</v>
      </c>
      <c r="M271" s="11">
        <f t="shared" si="74"/>
        <v>0.24509803921568626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-0.2705171633277953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0.23281444405508861</v>
      </c>
      <c r="Q271" s="11">
        <f>2*'OddsRatio_working_3-way'!K271*'OddsRatio_working_3-way'!L271*'OddsRatio_working_3-way'!M271</f>
        <v>7.2641012185675077E-2</v>
      </c>
      <c r="R271" s="11">
        <f t="shared" si="75"/>
        <v>0</v>
      </c>
      <c r="S271" s="11">
        <f t="shared" si="76"/>
        <v>-0.86062725629345393</v>
      </c>
      <c r="T271" s="11">
        <f t="shared" si="77"/>
        <v>-0.26852644502135847</v>
      </c>
      <c r="U271" s="11">
        <f>'OddsRatio_working_3-way'!S271-'OddsRatio_working_3-way'!R271^2/3</f>
        <v>-0.86062725629345393</v>
      </c>
      <c r="V271" s="11">
        <f>'OddsRatio_working_3-way'!S271*'OddsRatio_working_3-way'!R271/3-2*'OddsRatio_working_3-way'!R271^3/27-'OddsRatio_working_3-way'!T271</f>
        <v>0.26852644502135847</v>
      </c>
      <c r="W271" s="11">
        <f>'OddsRatio_working_3-way'!V271^2+4*'OddsRatio_working_3-way'!U271^3/27</f>
        <v>-2.2330403377952904E-2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0.15365290027669634</v>
      </c>
      <c r="Y271" s="11">
        <f>IF('OddsRatio_working_3-way'!W271&gt;=0,IF('OddsRatio_working_3-way'!V271+SQRT('OddsRatio_working_3-way'!W271)&gt;0,0,PI()),ACOS('OddsRatio_working_3-way'!V271/(2*'OddsRatio_working_3-way'!X271)))</f>
        <v>0.50781605157323129</v>
      </c>
      <c r="Z271" s="11">
        <f>'OddsRatio_working_3-way'!X271^(1/3)*COS('OddsRatio_working_3-way'!Y271/3)</f>
        <v>0.52795274902530054</v>
      </c>
      <c r="AA271" s="11">
        <f>'OddsRatio_working_3-way'!X271^(1/3)*COS(('OddsRatio_working_3-way'!Y271+2*PI())/3)</f>
        <v>-0.34211877766762455</v>
      </c>
      <c r="AB271" s="11">
        <f>'OddsRatio_working_3-way'!X271^(1/3)*COS(('OddsRatio_working_3-way'!Y271+4*PI())/3)</f>
        <v>-0.18583397135767607</v>
      </c>
      <c r="AC271" s="11">
        <f>'OddsRatio_working_3-way'!X271^(1/3)*SIN('OddsRatio_working_3-way'!Y271/3)</f>
        <v>9.0231074993297314E-2</v>
      </c>
      <c r="AD271" s="11">
        <f>'OddsRatio_working_3-way'!X271^(1/3)*SIN(('OddsRatio_working_3-way'!Y271+2*PI())/3)</f>
        <v>0.41210495515709161</v>
      </c>
      <c r="AE271" s="11">
        <f>'OddsRatio_working_3-way'!X271^(1/3)*SIN(('OddsRatio_working_3-way'!Y271+4*PI())/3)</f>
        <v>-0.50233603015038886</v>
      </c>
      <c r="AF271" s="11">
        <f>-'OddsRatio_working_3-way'!U271/(3*'OddsRatio_working_3-way'!X271^(1/3))*COS(('OddsRatio_working_3-way'!Y271)/3)</f>
        <v>0.52795274902530054</v>
      </c>
      <c r="AG271" s="11">
        <f>-'OddsRatio_working_3-way'!U271/(3*'OddsRatio_working_3-way'!X271^(1/3))*COS(('OddsRatio_working_3-way'!Y271+2*PI())/3)</f>
        <v>-0.34211877766762455</v>
      </c>
      <c r="AH271" s="11">
        <f>-'OddsRatio_working_3-way'!U271/(3*'OddsRatio_working_3-way'!X271^(1/3))*COS(('OddsRatio_working_3-way'!Y271+4*PI())/3)</f>
        <v>-0.18583397135767607</v>
      </c>
      <c r="AI271" s="11">
        <f>'OddsRatio_working_3-way'!U271/(3*'OddsRatio_working_3-way'!X271^(1/3))*SIN(('OddsRatio_working_3-way'!Y271)/3)</f>
        <v>-9.0231074993297314E-2</v>
      </c>
      <c r="AJ271" s="11">
        <f>'OddsRatio_working_3-way'!U271/(3*'OddsRatio_working_3-way'!X271^(1/3))*SIN(('OddsRatio_working_3-way'!Y271+2*PI())/3)</f>
        <v>-0.41210495515709161</v>
      </c>
      <c r="AK271" s="11">
        <f>'OddsRatio_working_3-way'!U271/(3*'OddsRatio_working_3-way'!X271^(1/3))*SIN(('OddsRatio_working_3-way'!Y271+4*PI())/3)</f>
        <v>0.50233603015038886</v>
      </c>
      <c r="AL271" s="11">
        <f>'OddsRatio_working_3-way'!Z271+'OddsRatio_working_3-way'!AF271</f>
        <v>1.0559054980506011</v>
      </c>
      <c r="AM271" s="11">
        <f>'OddsRatio_working_3-way'!AA271+'OddsRatio_working_3-way'!AG271</f>
        <v>-0.6842375553352491</v>
      </c>
      <c r="AN271" s="11">
        <f>'OddsRatio_working_3-way'!AB271+'OddsRatio_working_3-way'!AH271</f>
        <v>-0.37166794271535214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1.0559054980506011</v>
      </c>
      <c r="AS271" s="11">
        <f>IF(('OddsRatio_working_3-way'!X271=0),IF(Q271&gt;0,-Q271^(1/3),(-Q271)^(1/3)),'OddsRatio_working_3-way'!AM271-'OddsRatio_working_3-way'!R271/3)</f>
        <v>-0.6842375553352491</v>
      </c>
      <c r="AT271" s="11">
        <f>IF(('OddsRatio_working_3-way'!X271=0),IF(Q271&gt;0,-Q271^(1/3),(-Q271)^(1/3)),'OddsRatio_working_3-way'!AN271-'OddsRatio_working_3-way'!R271/3)</f>
        <v>-0.37166794271535214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3.19</v>
      </c>
      <c r="B272" s="4">
        <f>IF('True_Odds_Calculator_3-way'!B273="","",'True_Odds_Calculator_3-way'!B273)</f>
        <v>3.21</v>
      </c>
      <c r="C272" s="4">
        <f>IF('True_Odds_Calculator_3-way'!C273="","",'True_Odds_Calculator_3-way'!C273)</f>
        <v>2.4500000000000002</v>
      </c>
      <c r="D272" s="9">
        <f t="shared" si="65"/>
        <v>0.30286282348900734</v>
      </c>
      <c r="E272" s="9">
        <f t="shared" si="66"/>
        <v>0.30094683057805643</v>
      </c>
      <c r="F272" s="9">
        <f t="shared" si="67"/>
        <v>0.39619034593293628</v>
      </c>
      <c r="G272" s="9">
        <f t="shared" si="68"/>
        <v>1.0510615802617806</v>
      </c>
      <c r="H272" s="9">
        <f t="shared" si="69"/>
        <v>3.3018248607732992</v>
      </c>
      <c r="I272" s="9">
        <f t="shared" si="70"/>
        <v>3.3228460923785357</v>
      </c>
      <c r="J272" s="9">
        <f t="shared" si="71"/>
        <v>2.5240392913795819</v>
      </c>
      <c r="K272" s="11">
        <f t="shared" si="72"/>
        <v>0.31347962382445144</v>
      </c>
      <c r="L272" s="11">
        <f t="shared" si="73"/>
        <v>0.3115264797507788</v>
      </c>
      <c r="M272" s="11">
        <f t="shared" si="74"/>
        <v>0.4081632653061224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-0.27973228373762427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0.23318148634662605</v>
      </c>
      <c r="Q272" s="11">
        <f>2*'OddsRatio_working_3-way'!K272*'OddsRatio_working_3-way'!L272*'OddsRatio_working_3-way'!M272</f>
        <v>7.972016627235079E-2</v>
      </c>
      <c r="R272" s="11">
        <f t="shared" si="75"/>
        <v>0</v>
      </c>
      <c r="S272" s="11">
        <f t="shared" si="76"/>
        <v>-0.83358804079024118</v>
      </c>
      <c r="T272" s="11">
        <f t="shared" si="77"/>
        <v>-0.28498736437273203</v>
      </c>
      <c r="U272" s="11">
        <f>'OddsRatio_working_3-way'!S272-'OddsRatio_working_3-way'!R272^2/3</f>
        <v>-0.83358804079024118</v>
      </c>
      <c r="V272" s="11">
        <f>'OddsRatio_working_3-way'!S272*'OddsRatio_working_3-way'!R272/3-2*'OddsRatio_working_3-way'!R272^3/27-'OddsRatio_working_3-way'!T272</f>
        <v>0.28498736437273203</v>
      </c>
      <c r="W272" s="11">
        <f>'OddsRatio_working_3-way'!V272^2+4*'OddsRatio_working_3-way'!U272^3/27</f>
        <v>-4.5947216212428171E-3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0.14646886996334677</v>
      </c>
      <c r="Y272" s="11">
        <f>IF('OddsRatio_working_3-way'!W272&gt;=0,IF('OddsRatio_working_3-way'!V272+SQRT('OddsRatio_working_3-way'!W272)&gt;0,0,PI()),ACOS('OddsRatio_working_3-way'!V272/(2*'OddsRatio_working_3-way'!X272)))</f>
        <v>0.23351152262787411</v>
      </c>
      <c r="Z272" s="11">
        <f>'OddsRatio_working_3-way'!X272^(1/3)*COS('OddsRatio_working_3-way'!Y272/3)</f>
        <v>0.52553079013089032</v>
      </c>
      <c r="AA272" s="11">
        <f>'OddsRatio_working_3-way'!X272^(1/3)*COS(('OddsRatio_working_3-way'!Y272+2*PI())/3)</f>
        <v>-0.29826260151696576</v>
      </c>
      <c r="AB272" s="11">
        <f>'OddsRatio_working_3-way'!X272^(1/3)*COS(('OddsRatio_working_3-way'!Y272+4*PI())/3)</f>
        <v>-0.22726818861392487</v>
      </c>
      <c r="AC272" s="11">
        <f>'OddsRatio_working_3-way'!X272^(1/3)*SIN('OddsRatio_working_3-way'!Y272/3)</f>
        <v>4.0988643400530329E-2</v>
      </c>
      <c r="AD272" s="11">
        <f>'OddsRatio_working_3-way'!X272^(1/3)*SIN(('OddsRatio_working_3-way'!Y272+2*PI())/3)</f>
        <v>0.43462869302399421</v>
      </c>
      <c r="AE272" s="11">
        <f>'OddsRatio_working_3-way'!X272^(1/3)*SIN(('OddsRatio_working_3-way'!Y272+4*PI())/3)</f>
        <v>-0.47561733642452436</v>
      </c>
      <c r="AF272" s="11">
        <f>-'OddsRatio_working_3-way'!U272/(3*'OddsRatio_working_3-way'!X272^(1/3))*COS(('OddsRatio_working_3-way'!Y272)/3)</f>
        <v>0.52553079013089032</v>
      </c>
      <c r="AG272" s="11">
        <f>-'OddsRatio_working_3-way'!U272/(3*'OddsRatio_working_3-way'!X272^(1/3))*COS(('OddsRatio_working_3-way'!Y272+2*PI())/3)</f>
        <v>-0.29826260151696576</v>
      </c>
      <c r="AH272" s="11">
        <f>-'OddsRatio_working_3-way'!U272/(3*'OddsRatio_working_3-way'!X272^(1/3))*COS(('OddsRatio_working_3-way'!Y272+4*PI())/3)</f>
        <v>-0.22726818861392487</v>
      </c>
      <c r="AI272" s="11">
        <f>'OddsRatio_working_3-way'!U272/(3*'OddsRatio_working_3-way'!X272^(1/3))*SIN(('OddsRatio_working_3-way'!Y272)/3)</f>
        <v>-4.0988643400530329E-2</v>
      </c>
      <c r="AJ272" s="11">
        <f>'OddsRatio_working_3-way'!U272/(3*'OddsRatio_working_3-way'!X272^(1/3))*SIN(('OddsRatio_working_3-way'!Y272+2*PI())/3)</f>
        <v>-0.43462869302399421</v>
      </c>
      <c r="AK272" s="11">
        <f>'OddsRatio_working_3-way'!U272/(3*'OddsRatio_working_3-way'!X272^(1/3))*SIN(('OddsRatio_working_3-way'!Y272+4*PI())/3)</f>
        <v>0.47561733642452436</v>
      </c>
      <c r="AL272" s="11">
        <f>'OddsRatio_working_3-way'!Z272+'OddsRatio_working_3-way'!AF272</f>
        <v>1.0510615802617806</v>
      </c>
      <c r="AM272" s="11">
        <f>'OddsRatio_working_3-way'!AA272+'OddsRatio_working_3-way'!AG272</f>
        <v>-0.59652520303393153</v>
      </c>
      <c r="AN272" s="11">
        <f>'OddsRatio_working_3-way'!AB272+'OddsRatio_working_3-way'!AH272</f>
        <v>-0.45453637722784973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1.0510615802617806</v>
      </c>
      <c r="AS272" s="11">
        <f>IF(('OddsRatio_working_3-way'!X272=0),IF(Q272&gt;0,-Q272^(1/3),(-Q272)^(1/3)),'OddsRatio_working_3-way'!AM272-'OddsRatio_working_3-way'!R272/3)</f>
        <v>-0.59652520303393153</v>
      </c>
      <c r="AT272" s="11">
        <f>IF(('OddsRatio_working_3-way'!X272=0),IF(Q272&gt;0,-Q272^(1/3),(-Q272)^(1/3)),'OddsRatio_working_3-way'!AN272-'OddsRatio_working_3-way'!R272/3)</f>
        <v>-0.45453637722784973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1.22</v>
      </c>
      <c r="B273" s="4">
        <f>IF('True_Odds_Calculator_3-way'!B274="","",'True_Odds_Calculator_3-way'!B274)</f>
        <v>6.77</v>
      </c>
      <c r="C273" s="4">
        <f>IF('True_Odds_Calculator_3-way'!C274="","",'True_Odds_Calculator_3-way'!C274)</f>
        <v>12.92</v>
      </c>
      <c r="D273" s="9">
        <f t="shared" si="65"/>
        <v>0.7994890451850335</v>
      </c>
      <c r="E273" s="9">
        <f t="shared" si="66"/>
        <v>0.13196493524801453</v>
      </c>
      <c r="F273" s="9">
        <f t="shared" si="67"/>
        <v>6.8546019566951735E-2</v>
      </c>
      <c r="G273" s="9">
        <f t="shared" si="68"/>
        <v>1.1399948960728827</v>
      </c>
      <c r="H273" s="9">
        <f t="shared" si="69"/>
        <v>1.2507988771360341</v>
      </c>
      <c r="I273" s="9">
        <f t="shared" si="70"/>
        <v>7.5777705503405342</v>
      </c>
      <c r="J273" s="9">
        <f t="shared" si="71"/>
        <v>14.588739161188762</v>
      </c>
      <c r="K273" s="11">
        <f t="shared" si="72"/>
        <v>0.81967213114754101</v>
      </c>
      <c r="L273" s="11">
        <f t="shared" si="73"/>
        <v>0.14771048744460857</v>
      </c>
      <c r="M273" s="11">
        <f t="shared" si="74"/>
        <v>7.7399380804953566E-2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-0.14179592052766432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0.16783578834016014</v>
      </c>
      <c r="Q273" s="11">
        <f>2*'OddsRatio_working_3-way'!K273*'OddsRatio_working_3-way'!L273*'OddsRatio_working_3-way'!M273</f>
        <v>1.8742131584607497E-2</v>
      </c>
      <c r="R273" s="11">
        <f t="shared" si="75"/>
        <v>0</v>
      </c>
      <c r="S273" s="11">
        <f t="shared" si="76"/>
        <v>-1.1836432791267464</v>
      </c>
      <c r="T273" s="11">
        <f t="shared" si="77"/>
        <v>-0.13217680392258474</v>
      </c>
      <c r="U273" s="11">
        <f>'OddsRatio_working_3-way'!S273-'OddsRatio_working_3-way'!R273^2/3</f>
        <v>-1.1836432791267464</v>
      </c>
      <c r="V273" s="11">
        <f>'OddsRatio_working_3-way'!S273*'OddsRatio_working_3-way'!R273/3-2*'OddsRatio_working_3-way'!R273^3/27-'OddsRatio_working_3-way'!T273</f>
        <v>0.13217680392258474</v>
      </c>
      <c r="W273" s="11">
        <f>'OddsRatio_working_3-way'!V273^2+4*'OddsRatio_working_3-way'!U273^3/27</f>
        <v>-0.22820303206871331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0.24782742965817098</v>
      </c>
      <c r="Y273" s="11">
        <f>IF('OddsRatio_working_3-way'!W273&gt;=0,IF('OddsRatio_working_3-way'!V273+SQRT('OddsRatio_working_3-way'!W273)&gt;0,0,PI()),ACOS('OddsRatio_working_3-way'!V273/(2*'OddsRatio_working_3-way'!X273)))</f>
        <v>1.3008589784330664</v>
      </c>
      <c r="Z273" s="11">
        <f>'OddsRatio_working_3-way'!X273^(1/3)*COS('OddsRatio_working_3-way'!Y273/3)</f>
        <v>0.56999744803644137</v>
      </c>
      <c r="AA273" s="11">
        <f>'OddsRatio_working_3-way'!X273^(1/3)*COS(('OddsRatio_working_3-way'!Y273+2*PI())/3)</f>
        <v>-0.51355506653718208</v>
      </c>
      <c r="AB273" s="11">
        <f>'OddsRatio_working_3-way'!X273^(1/3)*COS(('OddsRatio_working_3-way'!Y273+4*PI())/3)</f>
        <v>-5.6442381499259509E-2</v>
      </c>
      <c r="AC273" s="11">
        <f>'OddsRatio_working_3-way'!X273^(1/3)*SIN('OddsRatio_working_3-way'!Y273/3)</f>
        <v>0.26391413175663753</v>
      </c>
      <c r="AD273" s="11">
        <f>'OddsRatio_working_3-way'!X273^(1/3)*SIN(('OddsRatio_working_3-way'!Y273+2*PI())/3)</f>
        <v>0.36167520421354016</v>
      </c>
      <c r="AE273" s="11">
        <f>'OddsRatio_working_3-way'!X273^(1/3)*SIN(('OddsRatio_working_3-way'!Y273+4*PI())/3)</f>
        <v>-0.62558933597017741</v>
      </c>
      <c r="AF273" s="11">
        <f>-'OddsRatio_working_3-way'!U273/(3*'OddsRatio_working_3-way'!X273^(1/3))*COS(('OddsRatio_working_3-way'!Y273)/3)</f>
        <v>0.56999744803644137</v>
      </c>
      <c r="AG273" s="11">
        <f>-'OddsRatio_working_3-way'!U273/(3*'OddsRatio_working_3-way'!X273^(1/3))*COS(('OddsRatio_working_3-way'!Y273+2*PI())/3)</f>
        <v>-0.51355506653718208</v>
      </c>
      <c r="AH273" s="11">
        <f>-'OddsRatio_working_3-way'!U273/(3*'OddsRatio_working_3-way'!X273^(1/3))*COS(('OddsRatio_working_3-way'!Y273+4*PI())/3)</f>
        <v>-5.6442381499259509E-2</v>
      </c>
      <c r="AI273" s="11">
        <f>'OddsRatio_working_3-way'!U273/(3*'OddsRatio_working_3-way'!X273^(1/3))*SIN(('OddsRatio_working_3-way'!Y273)/3)</f>
        <v>-0.26391413175663753</v>
      </c>
      <c r="AJ273" s="11">
        <f>'OddsRatio_working_3-way'!U273/(3*'OddsRatio_working_3-way'!X273^(1/3))*SIN(('OddsRatio_working_3-way'!Y273+2*PI())/3)</f>
        <v>-0.36167520421354016</v>
      </c>
      <c r="AK273" s="11">
        <f>'OddsRatio_working_3-way'!U273/(3*'OddsRatio_working_3-way'!X273^(1/3))*SIN(('OddsRatio_working_3-way'!Y273+4*PI())/3)</f>
        <v>0.62558933597017741</v>
      </c>
      <c r="AL273" s="11">
        <f>'OddsRatio_working_3-way'!Z273+'OddsRatio_working_3-way'!AF273</f>
        <v>1.1399948960728827</v>
      </c>
      <c r="AM273" s="11">
        <f>'OddsRatio_working_3-way'!AA273+'OddsRatio_working_3-way'!AG273</f>
        <v>-1.0271101330743642</v>
      </c>
      <c r="AN273" s="11">
        <f>'OddsRatio_working_3-way'!AB273+'OddsRatio_working_3-way'!AH273</f>
        <v>-0.11288476299851902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1.1399948960728827</v>
      </c>
      <c r="AS273" s="11">
        <f>IF(('OddsRatio_working_3-way'!X273=0),IF(Q273&gt;0,-Q273^(1/3),(-Q273)^(1/3)),'OddsRatio_working_3-way'!AM273-'OddsRatio_working_3-way'!R273/3)</f>
        <v>-1.0271101330743642</v>
      </c>
      <c r="AT273" s="11">
        <f>IF(('OddsRatio_working_3-way'!X273=0),IF(Q273&gt;0,-Q273^(1/3),(-Q273)^(1/3)),'OddsRatio_working_3-way'!AN273-'OddsRatio_working_3-way'!R273/3)</f>
        <v>-0.11288476299851902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2.4900000000000002</v>
      </c>
      <c r="B274" s="4">
        <f>IF('True_Odds_Calculator_3-way'!B275="","",'True_Odds_Calculator_3-way'!B275)</f>
        <v>3.17</v>
      </c>
      <c r="C274" s="4">
        <f>IF('True_Odds_Calculator_3-way'!C275="","",'True_Odds_Calculator_3-way'!C275)</f>
        <v>3.17</v>
      </c>
      <c r="D274" s="9">
        <f t="shared" si="65"/>
        <v>0.3899486757097223</v>
      </c>
      <c r="E274" s="9">
        <f t="shared" si="66"/>
        <v>0.30502566214513888</v>
      </c>
      <c r="F274" s="9">
        <f t="shared" si="67"/>
        <v>0.30502566214513888</v>
      </c>
      <c r="G274" s="9">
        <f t="shared" si="68"/>
        <v>1.0499597626317967</v>
      </c>
      <c r="H274" s="9">
        <f t="shared" si="69"/>
        <v>2.5644400463213772</v>
      </c>
      <c r="I274" s="9">
        <f t="shared" si="70"/>
        <v>3.2784126849109989</v>
      </c>
      <c r="J274" s="9">
        <f t="shared" si="71"/>
        <v>3.2784126849109989</v>
      </c>
      <c r="K274" s="11">
        <f t="shared" si="72"/>
        <v>0.40160642570281119</v>
      </c>
      <c r="L274" s="11">
        <f t="shared" si="73"/>
        <v>0.31545741324921134</v>
      </c>
      <c r="M274" s="11">
        <f t="shared" si="74"/>
        <v>0.31545741324921134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-0.28040636308531608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0.23299718992600083</v>
      </c>
      <c r="Q274" s="11">
        <f>2*'OddsRatio_working_3-way'!K274*'OddsRatio_working_3-way'!L274*'OddsRatio_working_3-way'!M274</f>
        <v>7.9930425360549145E-2</v>
      </c>
      <c r="R274" s="11">
        <f t="shared" si="75"/>
        <v>0</v>
      </c>
      <c r="S274" s="11">
        <f t="shared" si="76"/>
        <v>-0.83092689966921118</v>
      </c>
      <c r="T274" s="11">
        <f t="shared" si="77"/>
        <v>-0.28505210966353717</v>
      </c>
      <c r="U274" s="11">
        <f>'OddsRatio_working_3-way'!S274-'OddsRatio_working_3-way'!R274^2/3</f>
        <v>-0.83092689966921118</v>
      </c>
      <c r="V274" s="11">
        <f>'OddsRatio_working_3-way'!S274*'OddsRatio_working_3-way'!R274/3-2*'OddsRatio_working_3-way'!R274^3/27-'OddsRatio_working_3-way'!T274</f>
        <v>0.28505210966353717</v>
      </c>
      <c r="W274" s="11">
        <f>'OddsRatio_working_3-way'!V274^2+4*'OddsRatio_working_3-way'!U274^3/27</f>
        <v>-3.7385930887756796E-3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0.14576805060815701</v>
      </c>
      <c r="Y274" s="11">
        <f>IF('OddsRatio_working_3-way'!W274&gt;=0,IF('OddsRatio_working_3-way'!V274+SQRT('OddsRatio_working_3-way'!W274)&gt;0,0,PI()),ACOS('OddsRatio_working_3-way'!V274/(2*'OddsRatio_working_3-way'!X274)))</f>
        <v>0.21129940318201168</v>
      </c>
      <c r="Z274" s="11">
        <f>'OddsRatio_working_3-way'!X274^(1/3)*COS('OddsRatio_working_3-way'!Y274/3)</f>
        <v>0.52497988131589846</v>
      </c>
      <c r="AA274" s="11">
        <f>'OddsRatio_working_3-way'!X274^(1/3)*COS(('OddsRatio_working_3-way'!Y274+2*PI())/3)</f>
        <v>-0.29456513477211971</v>
      </c>
      <c r="AB274" s="11">
        <f>'OddsRatio_working_3-way'!X274^(1/3)*COS(('OddsRatio_working_3-way'!Y274+4*PI())/3)</f>
        <v>-0.2304147465437788</v>
      </c>
      <c r="AC274" s="11">
        <f>'OddsRatio_working_3-way'!X274^(1/3)*SIN('OddsRatio_working_3-way'!Y274/3)</f>
        <v>3.7037243912251827E-2</v>
      </c>
      <c r="AD274" s="11">
        <f>'OddsRatio_working_3-way'!X274^(1/3)*SIN(('OddsRatio_working_3-way'!Y274+2*PI())/3)</f>
        <v>0.4361272917391818</v>
      </c>
      <c r="AE274" s="11">
        <f>'OddsRatio_working_3-way'!X274^(1/3)*SIN(('OddsRatio_working_3-way'!Y274+4*PI())/3)</f>
        <v>-0.47316453565143346</v>
      </c>
      <c r="AF274" s="11">
        <f>-'OddsRatio_working_3-way'!U274/(3*'OddsRatio_working_3-way'!X274^(1/3))*COS(('OddsRatio_working_3-way'!Y274)/3)</f>
        <v>0.52497988131589834</v>
      </c>
      <c r="AG274" s="11">
        <f>-'OddsRatio_working_3-way'!U274/(3*'OddsRatio_working_3-way'!X274^(1/3))*COS(('OddsRatio_working_3-way'!Y274+2*PI())/3)</f>
        <v>-0.29456513477211965</v>
      </c>
      <c r="AH274" s="11">
        <f>-'OddsRatio_working_3-way'!U274/(3*'OddsRatio_working_3-way'!X274^(1/3))*COS(('OddsRatio_working_3-way'!Y274+4*PI())/3)</f>
        <v>-0.23041474654377875</v>
      </c>
      <c r="AI274" s="11">
        <f>'OddsRatio_working_3-way'!U274/(3*'OddsRatio_working_3-way'!X274^(1/3))*SIN(('OddsRatio_working_3-way'!Y274)/3)</f>
        <v>-3.703724391225182E-2</v>
      </c>
      <c r="AJ274" s="11">
        <f>'OddsRatio_working_3-way'!U274/(3*'OddsRatio_working_3-way'!X274^(1/3))*SIN(('OddsRatio_working_3-way'!Y274+2*PI())/3)</f>
        <v>-0.43612729173918169</v>
      </c>
      <c r="AK274" s="11">
        <f>'OddsRatio_working_3-way'!U274/(3*'OddsRatio_working_3-way'!X274^(1/3))*SIN(('OddsRatio_working_3-way'!Y274+4*PI())/3)</f>
        <v>0.47316453565143335</v>
      </c>
      <c r="AL274" s="11">
        <f>'OddsRatio_working_3-way'!Z274+'OddsRatio_working_3-way'!AF274</f>
        <v>1.0499597626317967</v>
      </c>
      <c r="AM274" s="11">
        <f>'OddsRatio_working_3-way'!AA274+'OddsRatio_working_3-way'!AG274</f>
        <v>-0.5891302695442393</v>
      </c>
      <c r="AN274" s="11">
        <f>'OddsRatio_working_3-way'!AB274+'OddsRatio_working_3-way'!AH274</f>
        <v>-0.46082949308755755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1.0499597626317967</v>
      </c>
      <c r="AS274" s="11">
        <f>IF(('OddsRatio_working_3-way'!X274=0),IF(Q274&gt;0,-Q274^(1/3),(-Q274)^(1/3)),'OddsRatio_working_3-way'!AM274-'OddsRatio_working_3-way'!R274/3)</f>
        <v>-0.5891302695442393</v>
      </c>
      <c r="AT274" s="11">
        <f>IF(('OddsRatio_working_3-way'!X274=0),IF(Q274&gt;0,-Q274^(1/3),(-Q274)^(1/3)),'OddsRatio_working_3-way'!AN274-'OddsRatio_working_3-way'!R274/3)</f>
        <v>-0.46082949308755755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1.22</v>
      </c>
      <c r="B275" s="4">
        <f>IF('True_Odds_Calculator_3-way'!B276="","",'True_Odds_Calculator_3-way'!B276)</f>
        <v>6.68</v>
      </c>
      <c r="C275" s="4">
        <f>IF('True_Odds_Calculator_3-way'!C276="","",'True_Odds_Calculator_3-way'!C276)</f>
        <v>12.97</v>
      </c>
      <c r="D275" s="9">
        <f t="shared" si="65"/>
        <v>0.79875920663595312</v>
      </c>
      <c r="E275" s="9">
        <f t="shared" si="66"/>
        <v>0.13325022176028783</v>
      </c>
      <c r="F275" s="9">
        <f t="shared" si="67"/>
        <v>6.7990571603759181E-2</v>
      </c>
      <c r="G275" s="9">
        <f t="shared" si="68"/>
        <v>1.1451897785065397</v>
      </c>
      <c r="H275" s="9">
        <f t="shared" si="69"/>
        <v>1.2519417512714386</v>
      </c>
      <c r="I275" s="9">
        <f t="shared" si="70"/>
        <v>7.5046779419171443</v>
      </c>
      <c r="J275" s="9">
        <f t="shared" si="71"/>
        <v>14.70792164872328</v>
      </c>
      <c r="K275" s="11">
        <f t="shared" si="72"/>
        <v>0.81967213114754101</v>
      </c>
      <c r="L275" s="11">
        <f t="shared" si="73"/>
        <v>0.14970059880239522</v>
      </c>
      <c r="M275" s="11">
        <f t="shared" si="74"/>
        <v>7.7101002313030062E-2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-0.14151057567360825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0.16906288791276228</v>
      </c>
      <c r="Q275" s="11">
        <f>2*'OddsRatio_working_3-way'!K275*'OddsRatio_working_3-way'!L275*'OddsRatio_working_3-way'!M275</f>
        <v>1.8921420023812228E-2</v>
      </c>
      <c r="R275" s="11">
        <f t="shared" si="75"/>
        <v>0</v>
      </c>
      <c r="S275" s="11">
        <f t="shared" si="76"/>
        <v>-1.1947014356206349</v>
      </c>
      <c r="T275" s="11">
        <f t="shared" si="77"/>
        <v>-0.13371028938115667</v>
      </c>
      <c r="U275" s="11">
        <f>'OddsRatio_working_3-way'!S275-'OddsRatio_working_3-way'!R275^2/3</f>
        <v>-1.1947014356206349</v>
      </c>
      <c r="V275" s="11">
        <f>'OddsRatio_working_3-way'!S275*'OddsRatio_working_3-way'!R275/3-2*'OddsRatio_working_3-way'!R275^3/27-'OddsRatio_working_3-way'!T275</f>
        <v>0.13371028938115667</v>
      </c>
      <c r="W275" s="11">
        <f>'OddsRatio_working_3-way'!V275^2+4*'OddsRatio_working_3-way'!U275^3/27</f>
        <v>-0.23474542849127045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0.25130851058890896</v>
      </c>
      <c r="Y275" s="11">
        <f>IF('OddsRatio_working_3-way'!W275&gt;=0,IF('OddsRatio_working_3-way'!V275+SQRT('OddsRatio_working_3-way'!W275)&gt;0,0,PI()),ACOS('OddsRatio_working_3-way'!V275/(2*'OddsRatio_working_3-way'!X275)))</f>
        <v>1.3015259501269383</v>
      </c>
      <c r="Z275" s="11">
        <f>'OddsRatio_working_3-way'!X275^(1/3)*COS('OddsRatio_working_3-way'!Y275/3)</f>
        <v>0.57259488925326985</v>
      </c>
      <c r="AA275" s="11">
        <f>'OddsRatio_working_3-way'!X275^(1/3)*COS(('OddsRatio_working_3-way'!Y275+2*PI())/3)</f>
        <v>-0.51602919799550528</v>
      </c>
      <c r="AB275" s="11">
        <f>'OddsRatio_working_3-way'!X275^(1/3)*COS(('OddsRatio_working_3-way'!Y275+4*PI())/3)</f>
        <v>-5.6565691257764381E-2</v>
      </c>
      <c r="AC275" s="11">
        <f>'OddsRatio_working_3-way'!X275^(1/3)*SIN('OddsRatio_working_3-way'!Y275/3)</f>
        <v>0.26527137929784406</v>
      </c>
      <c r="AD275" s="11">
        <f>'OddsRatio_working_3-way'!X275^(1/3)*SIN(('OddsRatio_working_3-way'!Y275+2*PI())/3)</f>
        <v>0.36324603052154686</v>
      </c>
      <c r="AE275" s="11">
        <f>'OddsRatio_working_3-way'!X275^(1/3)*SIN(('OddsRatio_working_3-way'!Y275+4*PI())/3)</f>
        <v>-0.62851740981939097</v>
      </c>
      <c r="AF275" s="11">
        <f>-'OddsRatio_working_3-way'!U275/(3*'OddsRatio_working_3-way'!X275^(1/3))*COS(('OddsRatio_working_3-way'!Y275)/3)</f>
        <v>0.57259488925326985</v>
      </c>
      <c r="AG275" s="11">
        <f>-'OddsRatio_working_3-way'!U275/(3*'OddsRatio_working_3-way'!X275^(1/3))*COS(('OddsRatio_working_3-way'!Y275+2*PI())/3)</f>
        <v>-0.51602919799550528</v>
      </c>
      <c r="AH275" s="11">
        <f>-'OddsRatio_working_3-way'!U275/(3*'OddsRatio_working_3-way'!X275^(1/3))*COS(('OddsRatio_working_3-way'!Y275+4*PI())/3)</f>
        <v>-5.6565691257764381E-2</v>
      </c>
      <c r="AI275" s="11">
        <f>'OddsRatio_working_3-way'!U275/(3*'OddsRatio_working_3-way'!X275^(1/3))*SIN(('OddsRatio_working_3-way'!Y275)/3)</f>
        <v>-0.26527137929784406</v>
      </c>
      <c r="AJ275" s="11">
        <f>'OddsRatio_working_3-way'!U275/(3*'OddsRatio_working_3-way'!X275^(1/3))*SIN(('OddsRatio_working_3-way'!Y275+2*PI())/3)</f>
        <v>-0.36324603052154686</v>
      </c>
      <c r="AK275" s="11">
        <f>'OddsRatio_working_3-way'!U275/(3*'OddsRatio_working_3-way'!X275^(1/3))*SIN(('OddsRatio_working_3-way'!Y275+4*PI())/3)</f>
        <v>0.62851740981939097</v>
      </c>
      <c r="AL275" s="11">
        <f>'OddsRatio_working_3-way'!Z275+'OddsRatio_working_3-way'!AF275</f>
        <v>1.1451897785065397</v>
      </c>
      <c r="AM275" s="11">
        <f>'OddsRatio_working_3-way'!AA275+'OddsRatio_working_3-way'!AG275</f>
        <v>-1.0320583959910106</v>
      </c>
      <c r="AN275" s="11">
        <f>'OddsRatio_working_3-way'!AB275+'OddsRatio_working_3-way'!AH275</f>
        <v>-0.11313138251552876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1.1451897785065397</v>
      </c>
      <c r="AS275" s="11">
        <f>IF(('OddsRatio_working_3-way'!X275=0),IF(Q275&gt;0,-Q275^(1/3),(-Q275)^(1/3)),'OddsRatio_working_3-way'!AM275-'OddsRatio_working_3-way'!R275/3)</f>
        <v>-1.0320583959910106</v>
      </c>
      <c r="AT275" s="11">
        <f>IF(('OddsRatio_working_3-way'!X275=0),IF(Q275&gt;0,-Q275^(1/3),(-Q275)^(1/3)),'OddsRatio_working_3-way'!AN275-'OddsRatio_working_3-way'!R275/3)</f>
        <v>-0.11313138251552876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1.54</v>
      </c>
      <c r="B276" s="4">
        <f>IF('True_Odds_Calculator_3-way'!B277="","",'True_Odds_Calculator_3-way'!B277)</f>
        <v>4.2699999999999996</v>
      </c>
      <c r="C276" s="4">
        <f>IF('True_Odds_Calculator_3-way'!C277="","",'True_Odds_Calculator_3-way'!C277)</f>
        <v>6.46</v>
      </c>
      <c r="D276" s="9">
        <f t="shared" si="65"/>
        <v>0.63281924933533251</v>
      </c>
      <c r="E276" s="9">
        <f t="shared" si="66"/>
        <v>0.22155188695470307</v>
      </c>
      <c r="F276" s="9">
        <f t="shared" si="67"/>
        <v>0.14562886370996431</v>
      </c>
      <c r="G276" s="9">
        <f t="shared" si="68"/>
        <v>1.074500110097635</v>
      </c>
      <c r="H276" s="9">
        <f t="shared" si="69"/>
        <v>1.580230059452723</v>
      </c>
      <c r="I276" s="9">
        <f t="shared" si="70"/>
        <v>4.5136153600192666</v>
      </c>
      <c r="J276" s="9">
        <f t="shared" si="71"/>
        <v>6.8667706011330871</v>
      </c>
      <c r="K276" s="11">
        <f t="shared" si="72"/>
        <v>0.64935064935064934</v>
      </c>
      <c r="L276" s="11">
        <f t="shared" si="73"/>
        <v>0.23419203747072601</v>
      </c>
      <c r="M276" s="11">
        <f t="shared" si="74"/>
        <v>0.15479876160990713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-0.22696194329955677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0.21822204448490512</v>
      </c>
      <c r="Q276" s="11">
        <f>2*'OddsRatio_working_3-way'!K276*'OddsRatio_working_3-way'!L276*'OddsRatio_working_3-way'!M276</f>
        <v>4.7081347245934227E-2</v>
      </c>
      <c r="R276" s="11">
        <f t="shared" si="75"/>
        <v>0</v>
      </c>
      <c r="S276" s="11">
        <f t="shared" si="76"/>
        <v>-0.96149178717986106</v>
      </c>
      <c r="T276" s="11">
        <f t="shared" si="77"/>
        <v>-0.20744159378206281</v>
      </c>
      <c r="U276" s="11">
        <f>'OddsRatio_working_3-way'!S276-'OddsRatio_working_3-way'!R276^2/3</f>
        <v>-0.96149178717986106</v>
      </c>
      <c r="V276" s="11">
        <f>'OddsRatio_working_3-way'!S276*'OddsRatio_working_3-way'!R276/3-2*'OddsRatio_working_3-way'!R276^3/27-'OddsRatio_working_3-way'!T276</f>
        <v>0.20744159378206281</v>
      </c>
      <c r="W276" s="11">
        <f>'OddsRatio_working_3-way'!V276^2+4*'OddsRatio_working_3-way'!U276^3/27</f>
        <v>-8.8651971206229876E-2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0.18144144099204035</v>
      </c>
      <c r="Y276" s="11">
        <f>IF('OddsRatio_working_3-way'!W276&gt;=0,IF('OddsRatio_working_3-way'!V276+SQRT('OddsRatio_working_3-way'!W276)&gt;0,0,PI()),ACOS('OddsRatio_working_3-way'!V276/(2*'OddsRatio_working_3-way'!X276)))</f>
        <v>0.96228226475392908</v>
      </c>
      <c r="Z276" s="11">
        <f>'OddsRatio_working_3-way'!X276^(1/3)*COS('OddsRatio_working_3-way'!Y276/3)</f>
        <v>0.53725005504881762</v>
      </c>
      <c r="AA276" s="11">
        <f>'OddsRatio_working_3-way'!X276^(1/3)*COS(('OddsRatio_working_3-way'!Y276+2*PI())/3)</f>
        <v>-0.42320423232730958</v>
      </c>
      <c r="AB276" s="11">
        <f>'OddsRatio_working_3-way'!X276^(1/3)*COS(('OddsRatio_working_3-way'!Y276+4*PI())/3)</f>
        <v>-0.1140458227215079</v>
      </c>
      <c r="AC276" s="11">
        <f>'OddsRatio_working_3-way'!X276^(1/3)*SIN('OddsRatio_working_3-way'!Y276/3)</f>
        <v>0.17849269100814613</v>
      </c>
      <c r="AD276" s="11">
        <f>'OddsRatio_working_3-way'!X276^(1/3)*SIN(('OddsRatio_working_3-way'!Y276+2*PI())/3)</f>
        <v>0.37602585035279107</v>
      </c>
      <c r="AE276" s="11">
        <f>'OddsRatio_working_3-way'!X276^(1/3)*SIN(('OddsRatio_working_3-way'!Y276+4*PI())/3)</f>
        <v>-0.55451854136093726</v>
      </c>
      <c r="AF276" s="11">
        <f>-'OddsRatio_working_3-way'!U276/(3*'OddsRatio_working_3-way'!X276^(1/3))*COS(('OddsRatio_working_3-way'!Y276)/3)</f>
        <v>0.53725005504881751</v>
      </c>
      <c r="AG276" s="11">
        <f>-'OddsRatio_working_3-way'!U276/(3*'OddsRatio_working_3-way'!X276^(1/3))*COS(('OddsRatio_working_3-way'!Y276+2*PI())/3)</f>
        <v>-0.42320423232730953</v>
      </c>
      <c r="AH276" s="11">
        <f>-'OddsRatio_working_3-way'!U276/(3*'OddsRatio_working_3-way'!X276^(1/3))*COS(('OddsRatio_working_3-way'!Y276+4*PI())/3)</f>
        <v>-0.11404582272150789</v>
      </c>
      <c r="AI276" s="11">
        <f>'OddsRatio_working_3-way'!U276/(3*'OddsRatio_working_3-way'!X276^(1/3))*SIN(('OddsRatio_working_3-way'!Y276)/3)</f>
        <v>-0.1784926910081461</v>
      </c>
      <c r="AJ276" s="11">
        <f>'OddsRatio_working_3-way'!U276/(3*'OddsRatio_working_3-way'!X276^(1/3))*SIN(('OddsRatio_working_3-way'!Y276+2*PI())/3)</f>
        <v>-0.37602585035279101</v>
      </c>
      <c r="AK276" s="11">
        <f>'OddsRatio_working_3-way'!U276/(3*'OddsRatio_working_3-way'!X276^(1/3))*SIN(('OddsRatio_working_3-way'!Y276+4*PI())/3)</f>
        <v>0.55451854136093714</v>
      </c>
      <c r="AL276" s="11">
        <f>'OddsRatio_working_3-way'!Z276+'OddsRatio_working_3-way'!AF276</f>
        <v>1.074500110097635</v>
      </c>
      <c r="AM276" s="11">
        <f>'OddsRatio_working_3-way'!AA276+'OddsRatio_working_3-way'!AG276</f>
        <v>-0.84640846465461905</v>
      </c>
      <c r="AN276" s="11">
        <f>'OddsRatio_working_3-way'!AB276+'OddsRatio_working_3-way'!AH276</f>
        <v>-0.2280916454430158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1.074500110097635</v>
      </c>
      <c r="AS276" s="11">
        <f>IF(('OddsRatio_working_3-way'!X276=0),IF(Q276&gt;0,-Q276^(1/3),(-Q276)^(1/3)),'OddsRatio_working_3-way'!AM276-'OddsRatio_working_3-way'!R276/3)</f>
        <v>-0.84640846465461905</v>
      </c>
      <c r="AT276" s="11">
        <f>IF(('OddsRatio_working_3-way'!X276=0),IF(Q276&gt;0,-Q276^(1/3),(-Q276)^(1/3)),'OddsRatio_working_3-way'!AN276-'OddsRatio_working_3-way'!R276/3)</f>
        <v>-0.2280916454430158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2.92</v>
      </c>
      <c r="B277" s="4">
        <f>IF('True_Odds_Calculator_3-way'!B278="","",'True_Odds_Calculator_3-way'!B278)</f>
        <v>3.15</v>
      </c>
      <c r="C277" s="4">
        <f>IF('True_Odds_Calculator_3-way'!C278="","",'True_Odds_Calculator_3-way'!C278)</f>
        <v>2.68</v>
      </c>
      <c r="D277" s="9">
        <f t="shared" si="65"/>
        <v>0.33145059614721456</v>
      </c>
      <c r="E277" s="9">
        <f t="shared" si="66"/>
        <v>0.3068740799310537</v>
      </c>
      <c r="F277" s="9">
        <f t="shared" si="67"/>
        <v>0.36167532392173168</v>
      </c>
      <c r="G277" s="9">
        <f t="shared" si="68"/>
        <v>1.050542127708239</v>
      </c>
      <c r="H277" s="9">
        <f t="shared" si="69"/>
        <v>3.0170408851998194</v>
      </c>
      <c r="I277" s="9">
        <f t="shared" si="70"/>
        <v>3.258665574572714</v>
      </c>
      <c r="J277" s="9">
        <f t="shared" si="71"/>
        <v>2.7649107745498416</v>
      </c>
      <c r="K277" s="11">
        <f t="shared" si="72"/>
        <v>0.34246575342465752</v>
      </c>
      <c r="L277" s="11">
        <f t="shared" si="73"/>
        <v>0.31746031746031744</v>
      </c>
      <c r="M277" s="11">
        <f t="shared" si="74"/>
        <v>0.37313432835820892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-0.28133306072377839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0.23325966384645591</v>
      </c>
      <c r="Q277" s="11">
        <f>2*'OddsRatio_working_3-way'!K277*'OddsRatio_working_3-way'!L277*'OddsRatio_working_3-way'!M277</f>
        <v>8.1133796120506391E-2</v>
      </c>
      <c r="R277" s="11">
        <f t="shared" si="75"/>
        <v>0</v>
      </c>
      <c r="S277" s="11">
        <f t="shared" si="76"/>
        <v>-0.82912283130306375</v>
      </c>
      <c r="T277" s="11">
        <f t="shared" si="77"/>
        <v>-0.28839055001845693</v>
      </c>
      <c r="U277" s="11">
        <f>'OddsRatio_working_3-way'!S277-'OddsRatio_working_3-way'!R277^2/3</f>
        <v>-0.82912283130306375</v>
      </c>
      <c r="V277" s="11">
        <f>'OddsRatio_working_3-way'!S277*'OddsRatio_working_3-way'!R277/3-2*'OddsRatio_working_3-way'!R277^3/27-'OddsRatio_working_3-way'!T277</f>
        <v>0.28839055001845693</v>
      </c>
      <c r="W277" s="11">
        <f>'OddsRatio_working_3-way'!V277^2+4*'OddsRatio_working_3-way'!U277^3/27</f>
        <v>-1.2717900151903161E-3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0.14529358154710278</v>
      </c>
      <c r="Y277" s="11">
        <f>IF('OddsRatio_working_3-way'!W277&gt;=0,IF('OddsRatio_working_3-way'!V277+SQRT('OddsRatio_working_3-way'!W277)&gt;0,0,PI()),ACOS('OddsRatio_working_3-way'!V277/(2*'OddsRatio_working_3-way'!X277)))</f>
        <v>0.12303467456379069</v>
      </c>
      <c r="Z277" s="11">
        <f>'OddsRatio_working_3-way'!X277^(1/3)*COS('OddsRatio_working_3-way'!Y277/3)</f>
        <v>0.52527106385411959</v>
      </c>
      <c r="AA277" s="11">
        <f>'OddsRatio_working_3-way'!X277^(1/3)*COS(('OddsRatio_working_3-way'!Y277+2*PI())/3)</f>
        <v>-0.28130207777617466</v>
      </c>
      <c r="AB277" s="11">
        <f>'OddsRatio_working_3-way'!X277^(1/3)*COS(('OddsRatio_working_3-way'!Y277+4*PI())/3)</f>
        <v>-0.24396898607794479</v>
      </c>
      <c r="AC277" s="11">
        <f>'OddsRatio_working_3-way'!X277^(1/3)*SIN('OddsRatio_working_3-way'!Y277/3)</f>
        <v>2.1554270541654055E-2</v>
      </c>
      <c r="AD277" s="11">
        <f>'OddsRatio_working_3-way'!X277^(1/3)*SIN(('OddsRatio_working_3-way'!Y277+2*PI())/3)</f>
        <v>0.44412094989971856</v>
      </c>
      <c r="AE277" s="11">
        <f>'OddsRatio_working_3-way'!X277^(1/3)*SIN(('OddsRatio_working_3-way'!Y277+4*PI())/3)</f>
        <v>-0.46567522044137255</v>
      </c>
      <c r="AF277" s="11">
        <f>-'OddsRatio_working_3-way'!U277/(3*'OddsRatio_working_3-way'!X277^(1/3))*COS(('OddsRatio_working_3-way'!Y277)/3)</f>
        <v>0.52527106385411937</v>
      </c>
      <c r="AG277" s="11">
        <f>-'OddsRatio_working_3-way'!U277/(3*'OddsRatio_working_3-way'!X277^(1/3))*COS(('OddsRatio_working_3-way'!Y277+2*PI())/3)</f>
        <v>-0.28130207777617455</v>
      </c>
      <c r="AH277" s="11">
        <f>-'OddsRatio_working_3-way'!U277/(3*'OddsRatio_working_3-way'!X277^(1/3))*COS(('OddsRatio_working_3-way'!Y277+4*PI())/3)</f>
        <v>-0.24396898607794468</v>
      </c>
      <c r="AI277" s="11">
        <f>'OddsRatio_working_3-way'!U277/(3*'OddsRatio_working_3-way'!X277^(1/3))*SIN(('OddsRatio_working_3-way'!Y277)/3)</f>
        <v>-2.1554270541654045E-2</v>
      </c>
      <c r="AJ277" s="11">
        <f>'OddsRatio_working_3-way'!U277/(3*'OddsRatio_working_3-way'!X277^(1/3))*SIN(('OddsRatio_working_3-way'!Y277+2*PI())/3)</f>
        <v>-0.4441209498997184</v>
      </c>
      <c r="AK277" s="11">
        <f>'OddsRatio_working_3-way'!U277/(3*'OddsRatio_working_3-way'!X277^(1/3))*SIN(('OddsRatio_working_3-way'!Y277+4*PI())/3)</f>
        <v>0.46567522044137233</v>
      </c>
      <c r="AL277" s="11">
        <f>'OddsRatio_working_3-way'!Z277+'OddsRatio_working_3-way'!AF277</f>
        <v>1.050542127708239</v>
      </c>
      <c r="AM277" s="11">
        <f>'OddsRatio_working_3-way'!AA277+'OddsRatio_working_3-way'!AG277</f>
        <v>-0.56260415555234922</v>
      </c>
      <c r="AN277" s="11">
        <f>'OddsRatio_working_3-way'!AB277+'OddsRatio_working_3-way'!AH277</f>
        <v>-0.48793797215588947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1.050542127708239</v>
      </c>
      <c r="AS277" s="11">
        <f>IF(('OddsRatio_working_3-way'!X277=0),IF(Q277&gt;0,-Q277^(1/3),(-Q277)^(1/3)),'OddsRatio_working_3-way'!AM277-'OddsRatio_working_3-way'!R277/3)</f>
        <v>-0.56260415555234922</v>
      </c>
      <c r="AT277" s="11">
        <f>IF(('OddsRatio_working_3-way'!X277=0),IF(Q277&gt;0,-Q277^(1/3),(-Q277)^(1/3)),'OddsRatio_working_3-way'!AN277-'OddsRatio_working_3-way'!R277/3)</f>
        <v>-0.48793797215588947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2.04</v>
      </c>
      <c r="B278" s="4">
        <f>IF('True_Odds_Calculator_3-way'!B279="","",'True_Odds_Calculator_3-way'!B279)</f>
        <v>3.43</v>
      </c>
      <c r="C278" s="4">
        <f>IF('True_Odds_Calculator_3-way'!C279="","",'True_Odds_Calculator_3-way'!C279)</f>
        <v>3.96</v>
      </c>
      <c r="D278" s="9">
        <f t="shared" si="65"/>
        <v>0.4768297720573702</v>
      </c>
      <c r="E278" s="9">
        <f t="shared" si="66"/>
        <v>0.28061402566856253</v>
      </c>
      <c r="F278" s="9">
        <f t="shared" si="67"/>
        <v>0.24255620227406732</v>
      </c>
      <c r="G278" s="9">
        <f t="shared" si="68"/>
        <v>1.0549850818420745</v>
      </c>
      <c r="H278" s="9">
        <f t="shared" si="69"/>
        <v>2.0971844851157577</v>
      </c>
      <c r="I278" s="9">
        <f t="shared" si="70"/>
        <v>3.5636137488762416</v>
      </c>
      <c r="J278" s="9">
        <f t="shared" si="71"/>
        <v>4.1227558422525403</v>
      </c>
      <c r="K278" s="11">
        <f t="shared" si="72"/>
        <v>0.49019607843137253</v>
      </c>
      <c r="L278" s="11">
        <f t="shared" si="73"/>
        <v>0.29154518950437314</v>
      </c>
      <c r="M278" s="11">
        <f t="shared" si="74"/>
        <v>0.25252525252525254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-0.26996772735068064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0.23205530408411557</v>
      </c>
      <c r="Q278" s="11">
        <f>2*'OddsRatio_working_3-way'!K278*'OddsRatio_working_3-way'!L278*'OddsRatio_working_3-way'!M278</f>
        <v>7.2178943727563158E-2</v>
      </c>
      <c r="R278" s="11">
        <f t="shared" si="75"/>
        <v>0</v>
      </c>
      <c r="S278" s="11">
        <f t="shared" si="76"/>
        <v>-0.85956683178905346</v>
      </c>
      <c r="T278" s="11">
        <f t="shared" si="77"/>
        <v>-0.26736137847248942</v>
      </c>
      <c r="U278" s="11">
        <f>'OddsRatio_working_3-way'!S278-'OddsRatio_working_3-way'!R278^2/3</f>
        <v>-0.85956683178905346</v>
      </c>
      <c r="V278" s="11">
        <f>'OddsRatio_working_3-way'!S278*'OddsRatio_working_3-way'!R278/3-2*'OddsRatio_working_3-way'!R278^3/27-'OddsRatio_working_3-way'!T278</f>
        <v>0.26736137847248942</v>
      </c>
      <c r="W278" s="11">
        <f>'OddsRatio_working_3-way'!V278^2+4*'OddsRatio_working_3-way'!U278^3/27</f>
        <v>-2.2606096322001057E-2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0.15336900193708539</v>
      </c>
      <c r="Y278" s="11">
        <f>IF('OddsRatio_working_3-way'!W278&gt;=0,IF('OddsRatio_working_3-way'!V278+SQRT('OddsRatio_working_3-way'!W278)&gt;0,0,PI()),ACOS('OddsRatio_working_3-way'!V278/(2*'OddsRatio_working_3-way'!X278)))</f>
        <v>0.51228280169280804</v>
      </c>
      <c r="Z278" s="11">
        <f>'OddsRatio_working_3-way'!X278^(1/3)*COS('OddsRatio_working_3-way'!Y278/3)</f>
        <v>0.52749254092103737</v>
      </c>
      <c r="AA278" s="11">
        <f>'OddsRatio_working_3-way'!X278^(1/3)*COS(('OddsRatio_working_3-way'!Y278+2*PI())/3)</f>
        <v>-0.34252077396110747</v>
      </c>
      <c r="AB278" s="11">
        <f>'OddsRatio_working_3-way'!X278^(1/3)*COS(('OddsRatio_working_3-way'!Y278+4*PI())/3)</f>
        <v>-0.18497176695992973</v>
      </c>
      <c r="AC278" s="11">
        <f>'OddsRatio_working_3-way'!X278^(1/3)*SIN('OddsRatio_working_3-way'!Y278/3)</f>
        <v>9.0960961602688184E-2</v>
      </c>
      <c r="AD278" s="11">
        <f>'OddsRatio_working_3-way'!X278^(1/3)*SIN(('OddsRatio_working_3-way'!Y278+2*PI())/3)</f>
        <v>0.4113414599430768</v>
      </c>
      <c r="AE278" s="11">
        <f>'OddsRatio_working_3-way'!X278^(1/3)*SIN(('OddsRatio_working_3-way'!Y278+4*PI())/3)</f>
        <v>-0.50230242154576499</v>
      </c>
      <c r="AF278" s="11">
        <f>-'OddsRatio_working_3-way'!U278/(3*'OddsRatio_working_3-way'!X278^(1/3))*COS(('OddsRatio_working_3-way'!Y278)/3)</f>
        <v>0.52749254092103715</v>
      </c>
      <c r="AG278" s="11">
        <f>-'OddsRatio_working_3-way'!U278/(3*'OddsRatio_working_3-way'!X278^(1/3))*COS(('OddsRatio_working_3-way'!Y278+2*PI())/3)</f>
        <v>-0.34252077396110731</v>
      </c>
      <c r="AH278" s="11">
        <f>-'OddsRatio_working_3-way'!U278/(3*'OddsRatio_working_3-way'!X278^(1/3))*COS(('OddsRatio_working_3-way'!Y278+4*PI())/3)</f>
        <v>-0.18497176695992965</v>
      </c>
      <c r="AI278" s="11">
        <f>'OddsRatio_working_3-way'!U278/(3*'OddsRatio_working_3-way'!X278^(1/3))*SIN(('OddsRatio_working_3-way'!Y278)/3)</f>
        <v>-9.0960961602688142E-2</v>
      </c>
      <c r="AJ278" s="11">
        <f>'OddsRatio_working_3-way'!U278/(3*'OddsRatio_working_3-way'!X278^(1/3))*SIN(('OddsRatio_working_3-way'!Y278+2*PI())/3)</f>
        <v>-0.41134145994307664</v>
      </c>
      <c r="AK278" s="11">
        <f>'OddsRatio_working_3-way'!U278/(3*'OddsRatio_working_3-way'!X278^(1/3))*SIN(('OddsRatio_working_3-way'!Y278+4*PI())/3)</f>
        <v>0.50230242154576477</v>
      </c>
      <c r="AL278" s="11">
        <f>'OddsRatio_working_3-way'!Z278+'OddsRatio_working_3-way'!AF278</f>
        <v>1.0549850818420745</v>
      </c>
      <c r="AM278" s="11">
        <f>'OddsRatio_working_3-way'!AA278+'OddsRatio_working_3-way'!AG278</f>
        <v>-0.68504154792221472</v>
      </c>
      <c r="AN278" s="11">
        <f>'OddsRatio_working_3-way'!AB278+'OddsRatio_working_3-way'!AH278</f>
        <v>-0.36994353391985935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1.0549850818420745</v>
      </c>
      <c r="AS278" s="11">
        <f>IF(('OddsRatio_working_3-way'!X278=0),IF(Q278&gt;0,-Q278^(1/3),(-Q278)^(1/3)),'OddsRatio_working_3-way'!AM278-'OddsRatio_working_3-way'!R278/3)</f>
        <v>-0.68504154792221472</v>
      </c>
      <c r="AT278" s="11">
        <f>IF(('OddsRatio_working_3-way'!X278=0),IF(Q278&gt;0,-Q278^(1/3),(-Q278)^(1/3)),'OddsRatio_working_3-way'!AN278-'OddsRatio_working_3-way'!R278/3)</f>
        <v>-0.36994353391985935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2.17</v>
      </c>
      <c r="B279" s="4">
        <f>IF('True_Odds_Calculator_3-way'!B280="","",'True_Odds_Calculator_3-way'!B280)</f>
        <v>3.2</v>
      </c>
      <c r="C279" s="4">
        <f>IF('True_Odds_Calculator_3-way'!C280="","",'True_Odds_Calculator_3-way'!C280)</f>
        <v>3.82</v>
      </c>
      <c r="D279" s="9">
        <f t="shared" si="65"/>
        <v>0.44746651846740848</v>
      </c>
      <c r="E279" s="9">
        <f t="shared" si="66"/>
        <v>0.30103672645559898</v>
      </c>
      <c r="F279" s="9">
        <f t="shared" si="67"/>
        <v>0.25149675507699271</v>
      </c>
      <c r="G279" s="9">
        <f t="shared" si="68"/>
        <v>1.0553881003973744</v>
      </c>
      <c r="H279" s="9">
        <f t="shared" si="69"/>
        <v>2.2348040774649283</v>
      </c>
      <c r="I279" s="9">
        <f t="shared" si="70"/>
        <v>3.3218538208742237</v>
      </c>
      <c r="J279" s="9">
        <f t="shared" si="71"/>
        <v>3.9761944431205962</v>
      </c>
      <c r="K279" s="11">
        <f t="shared" si="72"/>
        <v>0.46082949308755761</v>
      </c>
      <c r="L279" s="11">
        <f t="shared" si="73"/>
        <v>0.3125</v>
      </c>
      <c r="M279" s="11">
        <f t="shared" si="74"/>
        <v>0.26178010471204188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-0.27364314666924039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0.23335524887205344</v>
      </c>
      <c r="Q279" s="11">
        <f>2*'OddsRatio_working_3-way'!K279*'OddsRatio_working_3-way'!L279*'OddsRatio_working_3-way'!M279</f>
        <v>7.5397495596786268E-2</v>
      </c>
      <c r="R279" s="11">
        <f t="shared" si="75"/>
        <v>0</v>
      </c>
      <c r="S279" s="11">
        <f t="shared" si="76"/>
        <v>-0.8527721293678735</v>
      </c>
      <c r="T279" s="11">
        <f t="shared" si="77"/>
        <v>-0.27553219042580734</v>
      </c>
      <c r="U279" s="11">
        <f>'OddsRatio_working_3-way'!S279-'OddsRatio_working_3-way'!R279^2/3</f>
        <v>-0.8527721293678735</v>
      </c>
      <c r="V279" s="11">
        <f>'OddsRatio_working_3-way'!S279*'OddsRatio_working_3-way'!R279/3-2*'OddsRatio_working_3-way'!R279^3/27-'OddsRatio_working_3-way'!T279</f>
        <v>0.27553219042580734</v>
      </c>
      <c r="W279" s="11">
        <f>'OddsRatio_working_3-way'!V279^2+4*'OddsRatio_working_3-way'!U279^3/27</f>
        <v>-1.5956561327452046E-2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0.15155407392107231</v>
      </c>
      <c r="Y279" s="11">
        <f>IF('OddsRatio_working_3-way'!W279&gt;=0,IF('OddsRatio_working_3-way'!V279+SQRT('OddsRatio_working_3-way'!W279)&gt;0,0,PI()),ACOS('OddsRatio_working_3-way'!V279/(2*'OddsRatio_working_3-way'!X279)))</f>
        <v>0.42986333822887324</v>
      </c>
      <c r="Z279" s="11">
        <f>'OddsRatio_working_3-way'!X279^(1/3)*COS('OddsRatio_working_3-way'!Y279/3)</f>
        <v>0.5276940501986872</v>
      </c>
      <c r="AA279" s="11">
        <f>'OddsRatio_working_3-way'!X279^(1/3)*COS(('OddsRatio_working_3-way'!Y279+2*PI())/3)</f>
        <v>-0.32978088878597589</v>
      </c>
      <c r="AB279" s="11">
        <f>'OddsRatio_working_3-way'!X279^(1/3)*COS(('OddsRatio_working_3-way'!Y279+4*PI())/3)</f>
        <v>-0.19791316141271145</v>
      </c>
      <c r="AC279" s="11">
        <f>'OddsRatio_working_3-way'!X279^(1/3)*SIN('OddsRatio_working_3-way'!Y279/3)</f>
        <v>7.6133867896378396E-2</v>
      </c>
      <c r="AD279" s="11">
        <f>'OddsRatio_working_3-way'!X279^(1/3)*SIN(('OddsRatio_working_3-way'!Y279+2*PI())/3)</f>
        <v>0.4189295189497747</v>
      </c>
      <c r="AE279" s="11">
        <f>'OddsRatio_working_3-way'!X279^(1/3)*SIN(('OddsRatio_working_3-way'!Y279+4*PI())/3)</f>
        <v>-0.49506338684615314</v>
      </c>
      <c r="AF279" s="11">
        <f>-'OddsRatio_working_3-way'!U279/(3*'OddsRatio_working_3-way'!X279^(1/3))*COS(('OddsRatio_working_3-way'!Y279)/3)</f>
        <v>0.5276940501986872</v>
      </c>
      <c r="AG279" s="11">
        <f>-'OddsRatio_working_3-way'!U279/(3*'OddsRatio_working_3-way'!X279^(1/3))*COS(('OddsRatio_working_3-way'!Y279+2*PI())/3)</f>
        <v>-0.32978088878597589</v>
      </c>
      <c r="AH279" s="11">
        <f>-'OddsRatio_working_3-way'!U279/(3*'OddsRatio_working_3-way'!X279^(1/3))*COS(('OddsRatio_working_3-way'!Y279+4*PI())/3)</f>
        <v>-0.19791316141271145</v>
      </c>
      <c r="AI279" s="11">
        <f>'OddsRatio_working_3-way'!U279/(3*'OddsRatio_working_3-way'!X279^(1/3))*SIN(('OddsRatio_working_3-way'!Y279)/3)</f>
        <v>-7.6133867896378396E-2</v>
      </c>
      <c r="AJ279" s="11">
        <f>'OddsRatio_working_3-way'!U279/(3*'OddsRatio_working_3-way'!X279^(1/3))*SIN(('OddsRatio_working_3-way'!Y279+2*PI())/3)</f>
        <v>-0.4189295189497747</v>
      </c>
      <c r="AK279" s="11">
        <f>'OddsRatio_working_3-way'!U279/(3*'OddsRatio_working_3-way'!X279^(1/3))*SIN(('OddsRatio_working_3-way'!Y279+4*PI())/3)</f>
        <v>0.49506338684615314</v>
      </c>
      <c r="AL279" s="11">
        <f>'OddsRatio_working_3-way'!Z279+'OddsRatio_working_3-way'!AF279</f>
        <v>1.0553881003973744</v>
      </c>
      <c r="AM279" s="11">
        <f>'OddsRatio_working_3-way'!AA279+'OddsRatio_working_3-way'!AG279</f>
        <v>-0.65956177757195178</v>
      </c>
      <c r="AN279" s="11">
        <f>'OddsRatio_working_3-way'!AB279+'OddsRatio_working_3-way'!AH279</f>
        <v>-0.3958263228254229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1.0553881003973744</v>
      </c>
      <c r="AS279" s="11">
        <f>IF(('OddsRatio_working_3-way'!X279=0),IF(Q279&gt;0,-Q279^(1/3),(-Q279)^(1/3)),'OddsRatio_working_3-way'!AM279-'OddsRatio_working_3-way'!R279/3)</f>
        <v>-0.65956177757195178</v>
      </c>
      <c r="AT279" s="11">
        <f>IF(('OddsRatio_working_3-way'!X279=0),IF(Q279&gt;0,-Q279^(1/3),(-Q279)^(1/3)),'OddsRatio_working_3-way'!AN279-'OddsRatio_working_3-way'!R279/3)</f>
        <v>-0.3958263228254229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2.17</v>
      </c>
      <c r="B280" s="4">
        <f>IF('True_Odds_Calculator_3-way'!B281="","",'True_Odds_Calculator_3-way'!B281)</f>
        <v>3.15</v>
      </c>
      <c r="C280" s="4">
        <f>IF('True_Odds_Calculator_3-way'!C281="","",'True_Odds_Calculator_3-way'!C281)</f>
        <v>3.84</v>
      </c>
      <c r="D280" s="9">
        <f t="shared" si="65"/>
        <v>0.44611664047222016</v>
      </c>
      <c r="E280" s="9">
        <f t="shared" si="66"/>
        <v>0.30473770123933741</v>
      </c>
      <c r="F280" s="9">
        <f t="shared" si="67"/>
        <v>0.24914565828844251</v>
      </c>
      <c r="G280" s="9">
        <f t="shared" si="68"/>
        <v>1.0611677257586032</v>
      </c>
      <c r="H280" s="9">
        <f t="shared" si="69"/>
        <v>2.2415662391375655</v>
      </c>
      <c r="I280" s="9">
        <f t="shared" si="70"/>
        <v>3.2815106103809968</v>
      </c>
      <c r="J280" s="9">
        <f t="shared" si="71"/>
        <v>4.0137163411544323</v>
      </c>
      <c r="K280" s="11">
        <f t="shared" si="72"/>
        <v>0.46082949308755761</v>
      </c>
      <c r="L280" s="11">
        <f t="shared" si="73"/>
        <v>0.31746031746031744</v>
      </c>
      <c r="M280" s="11">
        <f t="shared" si="74"/>
        <v>0.26041666666666669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-0.2721705617730964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0.23468168629458952</v>
      </c>
      <c r="Q280" s="11">
        <f>2*'OddsRatio_working_3-way'!K280*'OddsRatio_working_3-way'!L280*'OddsRatio_working_3-way'!M280</f>
        <v>7.6195352693048557E-2</v>
      </c>
      <c r="R280" s="11">
        <f t="shared" si="75"/>
        <v>0</v>
      </c>
      <c r="S280" s="11">
        <f t="shared" si="76"/>
        <v>-0.86225962413319091</v>
      </c>
      <c r="T280" s="11">
        <f t="shared" si="77"/>
        <v>-0.2799544234198672</v>
      </c>
      <c r="U280" s="11">
        <f>'OddsRatio_working_3-way'!S280-'OddsRatio_working_3-way'!R280^2/3</f>
        <v>-0.86225962413319091</v>
      </c>
      <c r="V280" s="11">
        <f>'OddsRatio_working_3-way'!S280*'OddsRatio_working_3-way'!R280/3-2*'OddsRatio_working_3-way'!R280^3/27-'OddsRatio_working_3-way'!T280</f>
        <v>0.2799544234198672</v>
      </c>
      <c r="W280" s="11">
        <f>'OddsRatio_working_3-way'!V280^2+4*'OddsRatio_working_3-way'!U280^3/27</f>
        <v>-1.6600756183841964E-2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0.15409026200265888</v>
      </c>
      <c r="Y280" s="11">
        <f>IF('OddsRatio_working_3-way'!W280&gt;=0,IF('OddsRatio_working_3-way'!V280+SQRT('OddsRatio_working_3-way'!W280)&gt;0,0,PI()),ACOS('OddsRatio_working_3-way'!V280/(2*'OddsRatio_working_3-way'!X280)))</f>
        <v>0.43133002224626416</v>
      </c>
      <c r="Z280" s="11">
        <f>'OddsRatio_working_3-way'!X280^(1/3)*COS('OddsRatio_working_3-way'!Y280/3)</f>
        <v>0.53058386287930159</v>
      </c>
      <c r="AA280" s="11">
        <f>'OddsRatio_working_3-way'!X280^(1/3)*COS(('OddsRatio_working_3-way'!Y280+2*PI())/3)</f>
        <v>-0.33181620800359862</v>
      </c>
      <c r="AB280" s="11">
        <f>'OddsRatio_working_3-way'!X280^(1/3)*COS(('OddsRatio_working_3-way'!Y280+4*PI())/3)</f>
        <v>-0.19876765487570286</v>
      </c>
      <c r="AC280" s="11">
        <f>'OddsRatio_working_3-way'!X280^(1/3)*SIN('OddsRatio_working_3-way'!Y280/3)</f>
        <v>7.6815617963680763E-2</v>
      </c>
      <c r="AD280" s="11">
        <f>'OddsRatio_working_3-way'!X280^(1/3)*SIN(('OddsRatio_working_3-way'!Y280+2*PI())/3)</f>
        <v>0.42109129510971399</v>
      </c>
      <c r="AE280" s="11">
        <f>'OddsRatio_working_3-way'!X280^(1/3)*SIN(('OddsRatio_working_3-way'!Y280+4*PI())/3)</f>
        <v>-0.4979069130733948</v>
      </c>
      <c r="AF280" s="11">
        <f>-'OddsRatio_working_3-way'!U280/(3*'OddsRatio_working_3-way'!X280^(1/3))*COS(('OddsRatio_working_3-way'!Y280)/3)</f>
        <v>0.53058386287930159</v>
      </c>
      <c r="AG280" s="11">
        <f>-'OddsRatio_working_3-way'!U280/(3*'OddsRatio_working_3-way'!X280^(1/3))*COS(('OddsRatio_working_3-way'!Y280+2*PI())/3)</f>
        <v>-0.33181620800359862</v>
      </c>
      <c r="AH280" s="11">
        <f>-'OddsRatio_working_3-way'!U280/(3*'OddsRatio_working_3-way'!X280^(1/3))*COS(('OddsRatio_working_3-way'!Y280+4*PI())/3)</f>
        <v>-0.19876765487570286</v>
      </c>
      <c r="AI280" s="11">
        <f>'OddsRatio_working_3-way'!U280/(3*'OddsRatio_working_3-way'!X280^(1/3))*SIN(('OddsRatio_working_3-way'!Y280)/3)</f>
        <v>-7.6815617963680763E-2</v>
      </c>
      <c r="AJ280" s="11">
        <f>'OddsRatio_working_3-way'!U280/(3*'OddsRatio_working_3-way'!X280^(1/3))*SIN(('OddsRatio_working_3-way'!Y280+2*PI())/3)</f>
        <v>-0.42109129510971399</v>
      </c>
      <c r="AK280" s="11">
        <f>'OddsRatio_working_3-way'!U280/(3*'OddsRatio_working_3-way'!X280^(1/3))*SIN(('OddsRatio_working_3-way'!Y280+4*PI())/3)</f>
        <v>0.4979069130733948</v>
      </c>
      <c r="AL280" s="11">
        <f>'OddsRatio_working_3-way'!Z280+'OddsRatio_working_3-way'!AF280</f>
        <v>1.0611677257586032</v>
      </c>
      <c r="AM280" s="11">
        <f>'OddsRatio_working_3-way'!AA280+'OddsRatio_working_3-way'!AG280</f>
        <v>-0.66363241600719725</v>
      </c>
      <c r="AN280" s="11">
        <f>'OddsRatio_working_3-way'!AB280+'OddsRatio_working_3-way'!AH280</f>
        <v>-0.39753530975140572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1.0611677257586032</v>
      </c>
      <c r="AS280" s="11">
        <f>IF(('OddsRatio_working_3-way'!X280=0),IF(Q280&gt;0,-Q280^(1/3),(-Q280)^(1/3)),'OddsRatio_working_3-way'!AM280-'OddsRatio_working_3-way'!R280/3)</f>
        <v>-0.66363241600719725</v>
      </c>
      <c r="AT280" s="11">
        <f>IF(('OddsRatio_working_3-way'!X280=0),IF(Q280&gt;0,-Q280^(1/3),(-Q280)^(1/3)),'OddsRatio_working_3-way'!AN280-'OddsRatio_working_3-way'!R280/3)</f>
        <v>-0.39753530975140572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1.53</v>
      </c>
      <c r="B186" s="4">
        <f>IF('True_Odds_Calculator_2-way'!B187="","",'True_Odds_Calculator_2-way'!B187)</f>
        <v>2.58</v>
      </c>
      <c r="C186" s="4">
        <f t="shared" si="8"/>
        <v>4.1191670466636188E-2</v>
      </c>
      <c r="D186" s="4">
        <f t="shared" si="10"/>
        <v>1.5797814863729138</v>
      </c>
      <c r="E186" s="4">
        <f t="shared" si="11"/>
        <v>2.7247877407330705</v>
      </c>
      <c r="G186" s="4">
        <f t="shared" si="9"/>
        <v>1.0411916704666362</v>
      </c>
    </row>
    <row r="187" spans="1:7" x14ac:dyDescent="0.2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1.79</v>
      </c>
      <c r="C187" s="4">
        <f t="shared" si="8"/>
        <v>3.4849694067571102E-2</v>
      </c>
      <c r="D187" s="4">
        <f t="shared" si="10"/>
        <v>2.1797622499275153</v>
      </c>
      <c r="E187" s="4">
        <f t="shared" si="11"/>
        <v>1.8476284099287292</v>
      </c>
      <c r="G187" s="4">
        <f t="shared" si="9"/>
        <v>1.0348496940675711</v>
      </c>
    </row>
    <row r="188" spans="1:7" x14ac:dyDescent="0.2">
      <c r="A188" s="4">
        <f>IF('True_Odds_Calculator_2-way'!A189="","",'True_Odds_Calculator_2-way'!A189)</f>
        <v>1.71</v>
      </c>
      <c r="B188" s="4">
        <f>IF('True_Odds_Calculator_2-way'!B189="","",'True_Odds_Calculator_2-way'!B189)</f>
        <v>2.25</v>
      </c>
      <c r="C188" s="4">
        <f t="shared" si="8"/>
        <v>2.9239766081871288E-2</v>
      </c>
      <c r="D188" s="4">
        <f t="shared" si="10"/>
        <v>1.7538461538461536</v>
      </c>
      <c r="E188" s="4">
        <f t="shared" si="11"/>
        <v>2.3265306122448979</v>
      </c>
      <c r="G188" s="4">
        <f t="shared" si="9"/>
        <v>1.0292397660818713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2.11</v>
      </c>
      <c r="C189" s="4">
        <f t="shared" si="8"/>
        <v>3.2592867166194583E-2</v>
      </c>
      <c r="D189" s="4">
        <f t="shared" si="10"/>
        <v>1.8437843247333352</v>
      </c>
      <c r="E189" s="4">
        <f t="shared" si="11"/>
        <v>2.1851369724319478</v>
      </c>
      <c r="G189" s="4">
        <f t="shared" si="9"/>
        <v>1.0325928671661946</v>
      </c>
    </row>
    <row r="190" spans="1:7" x14ac:dyDescent="0.2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8"/>
        <v>4.0291065894084488E-2</v>
      </c>
      <c r="D190" s="4">
        <f t="shared" si="10"/>
        <v>1.8784963928616634</v>
      </c>
      <c r="E190" s="4">
        <f t="shared" si="11"/>
        <v>2.1383086010661287</v>
      </c>
      <c r="G190" s="4">
        <f t="shared" si="9"/>
        <v>1.0402910658940845</v>
      </c>
    </row>
    <row r="191" spans="1:7" x14ac:dyDescent="0.2">
      <c r="A191" s="4">
        <f>IF('True_Odds_Calculator_2-way'!A192="","",'True_Odds_Calculator_2-way'!A192)</f>
        <v>1.62</v>
      </c>
      <c r="B191" s="4">
        <f>IF('True_Odds_Calculator_2-way'!B192="","",'True_Odds_Calculator_2-way'!B192)</f>
        <v>2.35</v>
      </c>
      <c r="C191" s="4">
        <f t="shared" si="8"/>
        <v>4.2815865510900997E-2</v>
      </c>
      <c r="D191" s="4">
        <f t="shared" si="10"/>
        <v>1.6782014547057529</v>
      </c>
      <c r="E191" s="4">
        <f t="shared" si="11"/>
        <v>2.4744881377965555</v>
      </c>
      <c r="G191" s="4">
        <f t="shared" si="9"/>
        <v>1.042815865510901</v>
      </c>
    </row>
    <row r="192" spans="1:7" x14ac:dyDescent="0.2">
      <c r="A192" s="4">
        <f>IF('True_Odds_Calculator_2-way'!A193="","",'True_Odds_Calculator_2-way'!A193)</f>
        <v>1.81</v>
      </c>
      <c r="B192" s="4">
        <f>IF('True_Odds_Calculator_2-way'!B193="","",'True_Odds_Calculator_2-way'!B193)</f>
        <v>2.04</v>
      </c>
      <c r="C192" s="4">
        <f t="shared" si="8"/>
        <v>4.2682266276676373E-2</v>
      </c>
      <c r="D192" s="4">
        <f t="shared" si="10"/>
        <v>1.8827248623291861</v>
      </c>
      <c r="E192" s="4">
        <f t="shared" si="11"/>
        <v>2.1328558225508316</v>
      </c>
      <c r="G192" s="4">
        <f t="shared" si="9"/>
        <v>1.0426822662766764</v>
      </c>
    </row>
    <row r="193" spans="1:7" x14ac:dyDescent="0.2">
      <c r="A193" s="4">
        <f>IF('True_Odds_Calculator_2-way'!A194="","",'True_Odds_Calculator_2-way'!A194)</f>
        <v>1.7</v>
      </c>
      <c r="B193" s="4">
        <f>IF('True_Odds_Calculator_2-way'!B194="","",'True_Odds_Calculator_2-way'!B194)</f>
        <v>2.2000000000000002</v>
      </c>
      <c r="C193" s="4">
        <f t="shared" si="8"/>
        <v>4.2780748663101553E-2</v>
      </c>
      <c r="D193" s="4">
        <f t="shared" si="10"/>
        <v>1.7641509433962264</v>
      </c>
      <c r="E193" s="4">
        <f t="shared" si="11"/>
        <v>2.308641975308642</v>
      </c>
      <c r="G193" s="4">
        <f t="shared" si="9"/>
        <v>1.0427807486631016</v>
      </c>
    </row>
    <row r="194" spans="1:7" x14ac:dyDescent="0.2">
      <c r="A194" s="4">
        <f>IF('True_Odds_Calculator_2-way'!A195="","",'True_Odds_Calculator_2-way'!A195)</f>
        <v>2.31</v>
      </c>
      <c r="B194" s="4">
        <f>IF('True_Odds_Calculator_2-way'!B195="","",'True_Odds_Calculator_2-way'!B195)</f>
        <v>1.67</v>
      </c>
      <c r="C194" s="4">
        <f t="shared" ref="C194:C257" si="12">IF(A194="","",((1/A194)+(1/B194))-1)</f>
        <v>3.1702828110013792E-2</v>
      </c>
      <c r="D194" s="4">
        <f t="shared" si="10"/>
        <v>2.397799670572148</v>
      </c>
      <c r="E194" s="4">
        <f t="shared" si="11"/>
        <v>1.7154100984947862</v>
      </c>
      <c r="G194" s="4">
        <f t="shared" ref="G194:G257" si="13">IF(A194="","",C194+1)</f>
        <v>1.0317028281100138</v>
      </c>
    </row>
    <row r="195" spans="1:7" x14ac:dyDescent="0.2">
      <c r="A195" s="4">
        <f>IF('True_Odds_Calculator_2-way'!A196="","",'True_Odds_Calculator_2-way'!A196)</f>
        <v>2.19</v>
      </c>
      <c r="B195" s="4">
        <f>IF('True_Odds_Calculator_2-way'!B196="","",'True_Odds_Calculator_2-way'!B196)</f>
        <v>1.72</v>
      </c>
      <c r="C195" s="4">
        <f t="shared" si="12"/>
        <v>3.8016353403419467E-2</v>
      </c>
      <c r="D195" s="4">
        <f t="shared" ref="D195:D258" si="14">IF(A195="","",(2*A195)/(2-($C195*A195)))</f>
        <v>2.2851249696675566</v>
      </c>
      <c r="E195" s="4">
        <f t="shared" ref="E195:E258" si="15">IF(B195="","",(2*B195)/(2-($C195*B195)))</f>
        <v>1.7781344410876134</v>
      </c>
      <c r="G195" s="4">
        <f t="shared" si="13"/>
        <v>1.0380163534034195</v>
      </c>
    </row>
    <row r="196" spans="1:7" x14ac:dyDescent="0.2">
      <c r="A196" s="4">
        <f>IF('True_Odds_Calculator_2-way'!A197="","",'True_Odds_Calculator_2-way'!A197)</f>
        <v>2.39</v>
      </c>
      <c r="B196" s="4">
        <f>IF('True_Odds_Calculator_2-way'!B197="","",'True_Odds_Calculator_2-way'!B197)</f>
        <v>1.63</v>
      </c>
      <c r="C196" s="4">
        <f t="shared" si="12"/>
        <v>3.19069743563416E-2</v>
      </c>
      <c r="D196" s="4">
        <f t="shared" si="14"/>
        <v>2.4847402493861024</v>
      </c>
      <c r="E196" s="4">
        <f t="shared" si="15"/>
        <v>1.6735184827201064</v>
      </c>
      <c r="G196" s="4">
        <f t="shared" si="13"/>
        <v>1.0319069743563416</v>
      </c>
    </row>
    <row r="197" spans="1:7" x14ac:dyDescent="0.2">
      <c r="A197" s="4">
        <f>IF('True_Odds_Calculator_2-way'!A198="","",'True_Odds_Calculator_2-way'!A198)</f>
        <v>2.09</v>
      </c>
      <c r="B197" s="4">
        <f>IF('True_Odds_Calculator_2-way'!B198="","",'True_Odds_Calculator_2-way'!B198)</f>
        <v>1.77</v>
      </c>
      <c r="C197" s="4">
        <f t="shared" si="12"/>
        <v>4.3440650933960434E-2</v>
      </c>
      <c r="D197" s="4">
        <f t="shared" si="14"/>
        <v>2.1893883348622492</v>
      </c>
      <c r="E197" s="4">
        <f t="shared" si="15"/>
        <v>1.8407682929863407</v>
      </c>
      <c r="G197" s="4">
        <f t="shared" si="13"/>
        <v>1.0434406509339604</v>
      </c>
    </row>
    <row r="198" spans="1:7" x14ac:dyDescent="0.2">
      <c r="A198" s="4">
        <f>IF('True_Odds_Calculator_2-way'!A199="","",'True_Odds_Calculator_2-way'!A199)</f>
        <v>2.0299999999999998</v>
      </c>
      <c r="B198" s="4">
        <f>IF('True_Odds_Calculator_2-way'!B199="","",'True_Odds_Calculator_2-way'!B199)</f>
        <v>1.87</v>
      </c>
      <c r="C198" s="4">
        <f t="shared" si="12"/>
        <v>2.737019572719368E-2</v>
      </c>
      <c r="D198" s="4">
        <f t="shared" si="14"/>
        <v>2.0880063804625832</v>
      </c>
      <c r="E198" s="4">
        <f t="shared" si="15"/>
        <v>1.9191122570208035</v>
      </c>
      <c r="G198" s="4">
        <f t="shared" si="13"/>
        <v>1.0273701957271937</v>
      </c>
    </row>
    <row r="199" spans="1:7" x14ac:dyDescent="0.2">
      <c r="A199" s="4">
        <f>IF('True_Odds_Calculator_2-way'!A200="","",'True_Odds_Calculator_2-way'!A200)</f>
        <v>2.1</v>
      </c>
      <c r="B199" s="4">
        <f>IF('True_Odds_Calculator_2-way'!B200="","",'True_Odds_Calculator_2-way'!B200)</f>
        <v>1.8</v>
      </c>
      <c r="C199" s="4">
        <f t="shared" si="12"/>
        <v>3.1746031746031633E-2</v>
      </c>
      <c r="D199" s="4">
        <f t="shared" si="14"/>
        <v>2.172413793103448</v>
      </c>
      <c r="E199" s="4">
        <f t="shared" si="15"/>
        <v>1.8529411764705881</v>
      </c>
      <c r="G199" s="4">
        <f t="shared" si="13"/>
        <v>1.0317460317460316</v>
      </c>
    </row>
    <row r="200" spans="1:7" x14ac:dyDescent="0.2">
      <c r="A200" s="4">
        <f>IF('True_Odds_Calculator_2-way'!A201="","",'True_Odds_Calculator_2-way'!A201)</f>
        <v>2.2400000000000002</v>
      </c>
      <c r="B200" s="4">
        <f>IF('True_Odds_Calculator_2-way'!B201="","",'True_Odds_Calculator_2-way'!B201)</f>
        <v>1.7</v>
      </c>
      <c r="C200" s="4">
        <f t="shared" si="12"/>
        <v>3.4663865546218364E-2</v>
      </c>
      <c r="D200" s="4">
        <f t="shared" si="14"/>
        <v>2.3304773561811505</v>
      </c>
      <c r="E200" s="4">
        <f t="shared" si="15"/>
        <v>1.7516099356025756</v>
      </c>
      <c r="G200" s="4">
        <f t="shared" si="13"/>
        <v>1.0346638655462184</v>
      </c>
    </row>
    <row r="201" spans="1:7" x14ac:dyDescent="0.2">
      <c r="A201" s="4">
        <f>IF('True_Odds_Calculator_2-way'!A202="","",'True_Odds_Calculator_2-way'!A202)</f>
        <v>2.48</v>
      </c>
      <c r="B201" s="4">
        <f>IF('True_Odds_Calculator_2-way'!B202="","",'True_Odds_Calculator_2-way'!B202)</f>
        <v>1.58</v>
      </c>
      <c r="C201" s="4">
        <f t="shared" si="12"/>
        <v>3.61371988566761E-2</v>
      </c>
      <c r="D201" s="4">
        <f t="shared" si="14"/>
        <v>2.5963424330771265</v>
      </c>
      <c r="E201" s="4">
        <f t="shared" si="15"/>
        <v>1.6264320106259338</v>
      </c>
      <c r="G201" s="4">
        <f t="shared" si="13"/>
        <v>1.0361371988566761</v>
      </c>
    </row>
    <row r="202" spans="1:7" x14ac:dyDescent="0.2">
      <c r="A202" s="4">
        <f>IF('True_Odds_Calculator_2-way'!A203="","",'True_Odds_Calculator_2-way'!A203)</f>
        <v>2.27</v>
      </c>
      <c r="B202" s="4">
        <f>IF('True_Odds_Calculator_2-way'!B203="","",'True_Odds_Calculator_2-way'!B203)</f>
        <v>1.67</v>
      </c>
      <c r="C202" s="4">
        <f t="shared" si="12"/>
        <v>3.9331029570814469E-2</v>
      </c>
      <c r="D202" s="4">
        <f t="shared" si="14"/>
        <v>2.3760694474913038</v>
      </c>
      <c r="E202" s="4">
        <f t="shared" si="15"/>
        <v>1.7267075087111983</v>
      </c>
      <c r="G202" s="4">
        <f t="shared" si="13"/>
        <v>1.0393310295708145</v>
      </c>
    </row>
    <row r="203" spans="1:7" x14ac:dyDescent="0.2">
      <c r="A203" s="4">
        <f>IF('True_Odds_Calculator_2-way'!A204="","",'True_Odds_Calculator_2-way'!A204)</f>
        <v>1.84</v>
      </c>
      <c r="B203" s="4">
        <f>IF('True_Odds_Calculator_2-way'!B204="","",'True_Odds_Calculator_2-way'!B204)</f>
        <v>2.02</v>
      </c>
      <c r="C203" s="4">
        <f t="shared" si="12"/>
        <v>3.8527765820060234E-2</v>
      </c>
      <c r="D203" s="4">
        <f t="shared" si="14"/>
        <v>1.9076165058509547</v>
      </c>
      <c r="E203" s="4">
        <f t="shared" si="15"/>
        <v>2.1017869260348339</v>
      </c>
      <c r="G203" s="4">
        <f t="shared" si="13"/>
        <v>1.0385277658200602</v>
      </c>
    </row>
    <row r="204" spans="1:7" x14ac:dyDescent="0.2">
      <c r="A204" s="4">
        <f>IF('True_Odds_Calculator_2-way'!A205="","",'True_Odds_Calculator_2-way'!A205)</f>
        <v>1.97</v>
      </c>
      <c r="B204" s="4">
        <f>IF('True_Odds_Calculator_2-way'!B205="","",'True_Odds_Calculator_2-way'!B205)</f>
        <v>1.88</v>
      </c>
      <c r="C204" s="4">
        <f t="shared" si="12"/>
        <v>3.9529106814990778E-2</v>
      </c>
      <c r="D204" s="4">
        <f t="shared" si="14"/>
        <v>2.049811822005756</v>
      </c>
      <c r="E204" s="4">
        <f t="shared" si="15"/>
        <v>1.9525516659637281</v>
      </c>
      <c r="G204" s="4">
        <f t="shared" si="13"/>
        <v>1.0395291068149908</v>
      </c>
    </row>
    <row r="205" spans="1:7" x14ac:dyDescent="0.2">
      <c r="A205" s="4">
        <f>IF('True_Odds_Calculator_2-way'!A206="","",'True_Odds_Calculator_2-way'!A206)</f>
        <v>2.1</v>
      </c>
      <c r="B205" s="4">
        <f>IF('True_Odds_Calculator_2-way'!B206="","",'True_Odds_Calculator_2-way'!B206)</f>
        <v>1.77</v>
      </c>
      <c r="C205" s="4">
        <f t="shared" si="12"/>
        <v>4.1162227602905554E-2</v>
      </c>
      <c r="D205" s="4">
        <f t="shared" si="14"/>
        <v>2.1948627103631533</v>
      </c>
      <c r="E205" s="4">
        <f t="shared" si="15"/>
        <v>1.8369162342475907</v>
      </c>
      <c r="G205" s="4">
        <f t="shared" si="13"/>
        <v>1.0411622276029056</v>
      </c>
    </row>
    <row r="206" spans="1:7" x14ac:dyDescent="0.2">
      <c r="A206" s="4">
        <f>IF('True_Odds_Calculator_2-way'!A207="","",'True_Odds_Calculator_2-way'!A207)</f>
        <v>2.06</v>
      </c>
      <c r="B206" s="4">
        <f>IF('True_Odds_Calculator_2-way'!B207="","",'True_Odds_Calculator_2-way'!B207)</f>
        <v>1.79</v>
      </c>
      <c r="C206" s="4">
        <f t="shared" si="12"/>
        <v>4.4096111080978329E-2</v>
      </c>
      <c r="D206" s="4">
        <f t="shared" si="14"/>
        <v>2.1580148651021243</v>
      </c>
      <c r="E206" s="4">
        <f t="shared" si="15"/>
        <v>1.8635467731338755</v>
      </c>
      <c r="G206" s="4">
        <f t="shared" si="13"/>
        <v>1.0440961110809783</v>
      </c>
    </row>
    <row r="207" spans="1:7" x14ac:dyDescent="0.2">
      <c r="A207" s="4">
        <f>IF('True_Odds_Calculator_2-way'!A208="","",'True_Odds_Calculator_2-way'!A208)</f>
        <v>2.2999999999999998</v>
      </c>
      <c r="B207" s="4">
        <f>IF('True_Odds_Calculator_2-way'!B208="","",'True_Odds_Calculator_2-way'!B208)</f>
        <v>1.65</v>
      </c>
      <c r="C207" s="4">
        <f t="shared" si="12"/>
        <v>4.0843214756258295E-2</v>
      </c>
      <c r="D207" s="4">
        <f t="shared" si="14"/>
        <v>2.4133545310015898</v>
      </c>
      <c r="E207" s="4">
        <f t="shared" si="15"/>
        <v>1.7075365579302588</v>
      </c>
      <c r="G207" s="4">
        <f t="shared" si="13"/>
        <v>1.0408432147562583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1.79</v>
      </c>
      <c r="C208" s="4">
        <f t="shared" si="12"/>
        <v>4.6464095925875526E-2</v>
      </c>
      <c r="D208" s="4">
        <f t="shared" si="14"/>
        <v>2.1525150315295498</v>
      </c>
      <c r="E208" s="4">
        <f t="shared" si="15"/>
        <v>1.8676676421936633</v>
      </c>
      <c r="G208" s="4">
        <f t="shared" si="13"/>
        <v>1.0464640959258755</v>
      </c>
    </row>
    <row r="209" spans="1:7" x14ac:dyDescent="0.2">
      <c r="A209" s="4">
        <f>IF('True_Odds_Calculator_2-way'!A210="","",'True_Odds_Calculator_2-way'!A210)</f>
        <v>1.84</v>
      </c>
      <c r="B209" s="4">
        <f>IF('True_Odds_Calculator_2-way'!B210="","",'True_Odds_Calculator_2-way'!B210)</f>
        <v>2.02</v>
      </c>
      <c r="C209" s="4">
        <f t="shared" si="12"/>
        <v>3.8527765820060234E-2</v>
      </c>
      <c r="D209" s="4">
        <f t="shared" si="14"/>
        <v>1.9076165058509547</v>
      </c>
      <c r="E209" s="4">
        <f t="shared" si="15"/>
        <v>2.1017869260348339</v>
      </c>
      <c r="G209" s="4">
        <f t="shared" si="13"/>
        <v>1.0385277658200602</v>
      </c>
    </row>
    <row r="210" spans="1:7" x14ac:dyDescent="0.2">
      <c r="A210" s="4">
        <f>IF('True_Odds_Calculator_2-way'!A211="","",'True_Odds_Calculator_2-way'!A211)</f>
        <v>1.93</v>
      </c>
      <c r="B210" s="4">
        <f>IF('True_Odds_Calculator_2-way'!B211="","",'True_Odds_Calculator_2-way'!B211)</f>
        <v>1.92</v>
      </c>
      <c r="C210" s="4">
        <f t="shared" si="12"/>
        <v>3.8968048359240282E-2</v>
      </c>
      <c r="D210" s="4">
        <f t="shared" si="14"/>
        <v>2.0054118411083453</v>
      </c>
      <c r="E210" s="4">
        <f t="shared" si="15"/>
        <v>1.9946172892668752</v>
      </c>
      <c r="G210" s="4">
        <f t="shared" si="13"/>
        <v>1.0389680483592403</v>
      </c>
    </row>
    <row r="211" spans="1:7" x14ac:dyDescent="0.2">
      <c r="A211" s="4">
        <f>IF('True_Odds_Calculator_2-way'!A212="","",'True_Odds_Calculator_2-way'!A212)</f>
        <v>2.25</v>
      </c>
      <c r="B211" s="4">
        <f>IF('True_Odds_Calculator_2-way'!B212="","",'True_Odds_Calculator_2-way'!B212)</f>
        <v>1.66</v>
      </c>
      <c r="C211" s="4">
        <f t="shared" si="12"/>
        <v>4.685408299866145E-2</v>
      </c>
      <c r="D211" s="4">
        <f t="shared" si="14"/>
        <v>2.375198728139905</v>
      </c>
      <c r="E211" s="4">
        <f t="shared" si="15"/>
        <v>1.7271676300578036</v>
      </c>
      <c r="G211" s="4">
        <f t="shared" si="13"/>
        <v>1.0468540829986615</v>
      </c>
    </row>
    <row r="212" spans="1:7" x14ac:dyDescent="0.2">
      <c r="A212" s="4">
        <f>IF('True_Odds_Calculator_2-way'!A213="","",'True_Odds_Calculator_2-way'!A213)</f>
        <v>1.93</v>
      </c>
      <c r="B212" s="4">
        <f>IF('True_Odds_Calculator_2-way'!B213="","",'True_Odds_Calculator_2-way'!B213)</f>
        <v>1.92</v>
      </c>
      <c r="C212" s="4">
        <f t="shared" si="12"/>
        <v>3.8968048359240282E-2</v>
      </c>
      <c r="D212" s="4">
        <f t="shared" si="14"/>
        <v>2.0054118411083453</v>
      </c>
      <c r="E212" s="4">
        <f t="shared" si="15"/>
        <v>1.9946172892668752</v>
      </c>
      <c r="G212" s="4">
        <f t="shared" si="13"/>
        <v>1.0389680483592403</v>
      </c>
    </row>
    <row r="213" spans="1:7" x14ac:dyDescent="0.2">
      <c r="A213" s="4">
        <f>IF('True_Odds_Calculator_2-way'!A214="","",'True_Odds_Calculator_2-way'!A214)</f>
        <v>2.02</v>
      </c>
      <c r="B213" s="4">
        <f>IF('True_Odds_Calculator_2-way'!B214="","",'True_Odds_Calculator_2-way'!B214)</f>
        <v>1.84</v>
      </c>
      <c r="C213" s="4">
        <f t="shared" si="12"/>
        <v>3.8527765820060234E-2</v>
      </c>
      <c r="D213" s="4">
        <f t="shared" si="14"/>
        <v>2.1017869260348339</v>
      </c>
      <c r="E213" s="4">
        <f t="shared" si="15"/>
        <v>1.9076165058509547</v>
      </c>
      <c r="G213" s="4">
        <f t="shared" si="13"/>
        <v>1.0385277658200602</v>
      </c>
    </row>
    <row r="214" spans="1:7" x14ac:dyDescent="0.2">
      <c r="A214" s="4">
        <f>IF('True_Odds_Calculator_2-way'!A215="","",'True_Odds_Calculator_2-way'!A215)</f>
        <v>2.21</v>
      </c>
      <c r="B214" s="4">
        <f>IF('True_Odds_Calculator_2-way'!B215="","",'True_Odds_Calculator_2-way'!B215)</f>
        <v>1.69</v>
      </c>
      <c r="C214" s="4">
        <f t="shared" si="12"/>
        <v>4.4204664114166459E-2</v>
      </c>
      <c r="D214" s="4">
        <f t="shared" si="14"/>
        <v>2.3234937323089366</v>
      </c>
      <c r="E214" s="4">
        <f t="shared" si="15"/>
        <v>1.7555759242285367</v>
      </c>
      <c r="G214" s="4">
        <f t="shared" si="13"/>
        <v>1.0442046641141665</v>
      </c>
    </row>
    <row r="215" spans="1:7" x14ac:dyDescent="0.2">
      <c r="A215" s="4">
        <f>IF('True_Odds_Calculator_2-way'!A216="","",'True_Odds_Calculator_2-way'!A216)</f>
        <v>2.14</v>
      </c>
      <c r="B215" s="4">
        <f>IF('True_Odds_Calculator_2-way'!B216="","",'True_Odds_Calculator_2-way'!B216)</f>
        <v>1.74</v>
      </c>
      <c r="C215" s="4">
        <f t="shared" si="12"/>
        <v>4.200236330432916E-2</v>
      </c>
      <c r="D215" s="4">
        <f t="shared" si="14"/>
        <v>2.2407028523288002</v>
      </c>
      <c r="E215" s="4">
        <f t="shared" si="15"/>
        <v>1.8059947618585701</v>
      </c>
      <c r="G215" s="4">
        <f t="shared" si="13"/>
        <v>1.0420023633043292</v>
      </c>
    </row>
    <row r="216" spans="1:7" x14ac:dyDescent="0.2">
      <c r="A216" s="4">
        <f>IF('True_Odds_Calculator_2-way'!A217="","",'True_Odds_Calculator_2-way'!A217)</f>
        <v>2.19</v>
      </c>
      <c r="B216" s="4">
        <f>IF('True_Odds_Calculator_2-way'!B217="","",'True_Odds_Calculator_2-way'!B217)</f>
        <v>1.71</v>
      </c>
      <c r="C216" s="4">
        <f t="shared" si="12"/>
        <v>4.1416326203636888E-2</v>
      </c>
      <c r="D216" s="4">
        <f t="shared" si="14"/>
        <v>2.2940365707984927</v>
      </c>
      <c r="E216" s="4">
        <f t="shared" si="15"/>
        <v>1.7727756869985087</v>
      </c>
      <c r="G216" s="4">
        <f t="shared" si="13"/>
        <v>1.0414163262036369</v>
      </c>
    </row>
    <row r="217" spans="1:7" x14ac:dyDescent="0.2">
      <c r="A217" s="4">
        <f>IF('True_Odds_Calculator_2-way'!A218="","",'True_Odds_Calculator_2-way'!A218)</f>
        <v>1.9</v>
      </c>
      <c r="B217" s="4">
        <f>IF('True_Odds_Calculator_2-way'!B218="","",'True_Odds_Calculator_2-way'!B218)</f>
        <v>1.95</v>
      </c>
      <c r="C217" s="4">
        <f t="shared" si="12"/>
        <v>3.9136302294197067E-2</v>
      </c>
      <c r="D217" s="4">
        <f t="shared" si="14"/>
        <v>1.9733688415446073</v>
      </c>
      <c r="E217" s="4">
        <f t="shared" si="15"/>
        <v>2.027359781121751</v>
      </c>
      <c r="G217" s="4">
        <f t="shared" si="13"/>
        <v>1.0391363022941971</v>
      </c>
    </row>
    <row r="218" spans="1:7" x14ac:dyDescent="0.2">
      <c r="A218" s="4">
        <f>IF('True_Odds_Calculator_2-way'!A219="","",'True_Odds_Calculator_2-way'!A219)</f>
        <v>2.0499999999999998</v>
      </c>
      <c r="B218" s="4">
        <f>IF('True_Odds_Calculator_2-way'!B219="","",'True_Odds_Calculator_2-way'!B219)</f>
        <v>1.82</v>
      </c>
      <c r="C218" s="4">
        <f t="shared" si="12"/>
        <v>3.7255427499329974E-2</v>
      </c>
      <c r="D218" s="4">
        <f t="shared" si="14"/>
        <v>2.1313910311339619</v>
      </c>
      <c r="E218" s="4">
        <f t="shared" si="15"/>
        <v>1.8838677101741985</v>
      </c>
      <c r="G218" s="4">
        <f t="shared" si="13"/>
        <v>1.03725542749933</v>
      </c>
    </row>
    <row r="219" spans="1:7" x14ac:dyDescent="0.2">
      <c r="A219" s="4">
        <f>IF('True_Odds_Calculator_2-way'!A220="","",'True_Odds_Calculator_2-way'!A220)</f>
        <v>2.14</v>
      </c>
      <c r="B219" s="4">
        <f>IF('True_Odds_Calculator_2-way'!B220="","",'True_Odds_Calculator_2-way'!B220)</f>
        <v>1.72</v>
      </c>
      <c r="C219" s="4">
        <f t="shared" si="12"/>
        <v>4.8685068463377501E-2</v>
      </c>
      <c r="D219" s="4">
        <f t="shared" si="14"/>
        <v>2.2576054955839058</v>
      </c>
      <c r="E219" s="4">
        <f t="shared" si="15"/>
        <v>1.7951619196254389</v>
      </c>
      <c r="G219" s="4">
        <f t="shared" si="13"/>
        <v>1.0486850684633775</v>
      </c>
    </row>
    <row r="220" spans="1:7" x14ac:dyDescent="0.2">
      <c r="A220" s="4">
        <f>IF('True_Odds_Calculator_2-way'!A221="","",'True_Odds_Calculator_2-way'!A221)</f>
        <v>2.2200000000000002</v>
      </c>
      <c r="B220" s="4">
        <f>IF('True_Odds_Calculator_2-way'!B221="","",'True_Odds_Calculator_2-way'!B221)</f>
        <v>1.7</v>
      </c>
      <c r="C220" s="4">
        <f t="shared" si="12"/>
        <v>3.868574456809748E-2</v>
      </c>
      <c r="D220" s="4">
        <f t="shared" si="14"/>
        <v>2.3196066379840201</v>
      </c>
      <c r="E220" s="4">
        <f t="shared" si="15"/>
        <v>1.7578015836050302</v>
      </c>
      <c r="G220" s="4">
        <f t="shared" si="13"/>
        <v>1.0386857445680975</v>
      </c>
    </row>
    <row r="221" spans="1:7" x14ac:dyDescent="0.2">
      <c r="A221" s="4">
        <f>IF('True_Odds_Calculator_2-way'!A222="","",'True_Odds_Calculator_2-way'!A222)</f>
        <v>2.14</v>
      </c>
      <c r="B221" s="4">
        <f>IF('True_Odds_Calculator_2-way'!B222="","",'True_Odds_Calculator_2-way'!B222)</f>
        <v>1.74</v>
      </c>
      <c r="C221" s="4">
        <f t="shared" si="12"/>
        <v>4.200236330432916E-2</v>
      </c>
      <c r="D221" s="4">
        <f t="shared" si="14"/>
        <v>2.2407028523288002</v>
      </c>
      <c r="E221" s="4">
        <f t="shared" si="15"/>
        <v>1.8059947618585701</v>
      </c>
      <c r="G221" s="4">
        <f t="shared" si="13"/>
        <v>1.0420023633043292</v>
      </c>
    </row>
    <row r="222" spans="1:7" x14ac:dyDescent="0.2">
      <c r="A222" s="4">
        <f>IF('True_Odds_Calculator_2-way'!A223="","",'True_Odds_Calculator_2-way'!A223)</f>
        <v>2.0299999999999998</v>
      </c>
      <c r="B222" s="4">
        <f>IF('True_Odds_Calculator_2-way'!B223="","",'True_Odds_Calculator_2-way'!B223)</f>
        <v>1.83</v>
      </c>
      <c r="C222" s="4">
        <f t="shared" si="12"/>
        <v>3.9058924870117639E-2</v>
      </c>
      <c r="D222" s="4">
        <f t="shared" si="14"/>
        <v>2.1138012461236451</v>
      </c>
      <c r="E222" s="4">
        <f t="shared" si="15"/>
        <v>1.8978262535441519</v>
      </c>
      <c r="G222" s="4">
        <f t="shared" si="13"/>
        <v>1.0390589248701176</v>
      </c>
    </row>
    <row r="223" spans="1:7" x14ac:dyDescent="0.2">
      <c r="A223" s="4">
        <f>IF('True_Odds_Calculator_2-way'!A224="","",'True_Odds_Calculator_2-way'!A224)</f>
        <v>2.2000000000000002</v>
      </c>
      <c r="B223" s="4">
        <f>IF('True_Odds_Calculator_2-way'!B224="","",'True_Odds_Calculator_2-way'!B224)</f>
        <v>1.7</v>
      </c>
      <c r="C223" s="4">
        <f t="shared" si="12"/>
        <v>4.2780748663101553E-2</v>
      </c>
      <c r="D223" s="4">
        <f t="shared" si="14"/>
        <v>2.308641975308642</v>
      </c>
      <c r="E223" s="4">
        <f t="shared" si="15"/>
        <v>1.7641509433962264</v>
      </c>
      <c r="G223" s="4">
        <f t="shared" si="13"/>
        <v>1.0427807486631016</v>
      </c>
    </row>
    <row r="224" spans="1:7" x14ac:dyDescent="0.2">
      <c r="A224" s="4">
        <f>IF('True_Odds_Calculator_2-way'!A225="","",'True_Odds_Calculator_2-way'!A225)</f>
        <v>2.13</v>
      </c>
      <c r="B224" s="4">
        <f>IF('True_Odds_Calculator_2-way'!B225="","",'True_Odds_Calculator_2-way'!B225)</f>
        <v>1.75</v>
      </c>
      <c r="C224" s="4">
        <f t="shared" si="12"/>
        <v>4.091213950368866E-2</v>
      </c>
      <c r="D224" s="4">
        <f t="shared" si="14"/>
        <v>2.2270351008215079</v>
      </c>
      <c r="E224" s="4">
        <f t="shared" si="15"/>
        <v>1.8149726110772972</v>
      </c>
      <c r="G224" s="4">
        <f t="shared" si="13"/>
        <v>1.0409121395036887</v>
      </c>
    </row>
    <row r="225" spans="1:7" x14ac:dyDescent="0.2">
      <c r="A225" s="4">
        <f>IF('True_Odds_Calculator_2-way'!A226="","",'True_Odds_Calculator_2-way'!A226)</f>
        <v>2.27</v>
      </c>
      <c r="B225" s="4">
        <f>IF('True_Odds_Calculator_2-way'!B226="","",'True_Odds_Calculator_2-way'!B226)</f>
        <v>1.66</v>
      </c>
      <c r="C225" s="4">
        <f t="shared" si="12"/>
        <v>4.2938272915450382E-2</v>
      </c>
      <c r="D225" s="4">
        <f t="shared" si="14"/>
        <v>2.3862959913874993</v>
      </c>
      <c r="E225" s="4">
        <f t="shared" si="15"/>
        <v>1.7213466721483714</v>
      </c>
      <c r="G225" s="4">
        <f t="shared" si="13"/>
        <v>1.0429382729154504</v>
      </c>
    </row>
    <row r="226" spans="1:7" x14ac:dyDescent="0.2">
      <c r="A226" s="4">
        <f>IF('True_Odds_Calculator_2-way'!A227="","",'True_Odds_Calculator_2-way'!A227)</f>
        <v>2.21</v>
      </c>
      <c r="B226" s="4">
        <f>IF('True_Odds_Calculator_2-way'!B227="","",'True_Odds_Calculator_2-way'!B227)</f>
        <v>1.71</v>
      </c>
      <c r="C226" s="4">
        <f t="shared" si="12"/>
        <v>3.7284009420232245E-2</v>
      </c>
      <c r="D226" s="4">
        <f t="shared" si="14"/>
        <v>2.3049617273032235</v>
      </c>
      <c r="E226" s="4">
        <f t="shared" si="15"/>
        <v>1.7663059989250076</v>
      </c>
      <c r="G226" s="4">
        <f t="shared" si="13"/>
        <v>1.0372840094202322</v>
      </c>
    </row>
    <row r="227" spans="1:7" x14ac:dyDescent="0.2">
      <c r="A227" s="4">
        <f>IF('True_Odds_Calculator_2-way'!A228="","",'True_Odds_Calculator_2-way'!A228)</f>
        <v>1.38</v>
      </c>
      <c r="B227" s="4">
        <f>IF('True_Odds_Calculator_2-way'!B228="","",'True_Odds_Calculator_2-way'!B228)</f>
        <v>3.26</v>
      </c>
      <c r="C227" s="4">
        <f t="shared" si="12"/>
        <v>3.1386147417089116E-2</v>
      </c>
      <c r="D227" s="4">
        <f t="shared" si="14"/>
        <v>1.4105474383896657</v>
      </c>
      <c r="E227" s="4">
        <f t="shared" si="15"/>
        <v>3.4357721093630671</v>
      </c>
      <c r="G227" s="4">
        <f t="shared" si="13"/>
        <v>1.0313861474170891</v>
      </c>
    </row>
    <row r="228" spans="1:7" x14ac:dyDescent="0.2">
      <c r="A228" s="4">
        <f>IF('True_Odds_Calculator_2-way'!A229="","",'True_Odds_Calculator_2-way'!A229)</f>
        <v>1.6</v>
      </c>
      <c r="B228" s="4">
        <f>IF('True_Odds_Calculator_2-way'!B229="","",'True_Odds_Calculator_2-way'!B229)</f>
        <v>2.4500000000000002</v>
      </c>
      <c r="C228" s="4">
        <f t="shared" si="12"/>
        <v>3.3163265306122458E-2</v>
      </c>
      <c r="D228" s="4">
        <f t="shared" si="14"/>
        <v>1.6436058700209644</v>
      </c>
      <c r="E228" s="4">
        <f t="shared" si="15"/>
        <v>2.5537459283387625</v>
      </c>
      <c r="G228" s="4">
        <f t="shared" si="13"/>
        <v>1.0331632653061225</v>
      </c>
    </row>
    <row r="229" spans="1:7" x14ac:dyDescent="0.2">
      <c r="A229" s="4">
        <f>IF('True_Odds_Calculator_2-way'!A230="","",'True_Odds_Calculator_2-way'!A230)</f>
        <v>2.5</v>
      </c>
      <c r="B229" s="4">
        <f>IF('True_Odds_Calculator_2-way'!B230="","",'True_Odds_Calculator_2-way'!B230)</f>
        <v>1.55</v>
      </c>
      <c r="C229" s="4">
        <f t="shared" si="12"/>
        <v>4.5161290322580649E-2</v>
      </c>
      <c r="D229" s="4">
        <f t="shared" si="14"/>
        <v>2.6495726495726495</v>
      </c>
      <c r="E229" s="4">
        <f t="shared" si="15"/>
        <v>1.606217616580311</v>
      </c>
      <c r="G229" s="4">
        <f t="shared" si="13"/>
        <v>1.0451612903225806</v>
      </c>
    </row>
    <row r="230" spans="1:7" x14ac:dyDescent="0.2">
      <c r="A230" s="4">
        <f>IF('True_Odds_Calculator_2-way'!A231="","",'True_Odds_Calculator_2-way'!A231)</f>
        <v>2.4300000000000002</v>
      </c>
      <c r="B230" s="4">
        <f>IF('True_Odds_Calculator_2-way'!B231="","",'True_Odds_Calculator_2-way'!B231)</f>
        <v>1.58</v>
      </c>
      <c r="C230" s="4">
        <f t="shared" si="12"/>
        <v>4.4434026149919204E-2</v>
      </c>
      <c r="D230" s="4">
        <f t="shared" si="14"/>
        <v>2.5686759884926742</v>
      </c>
      <c r="E230" s="4">
        <f t="shared" si="15"/>
        <v>1.6374802746620036</v>
      </c>
      <c r="G230" s="4">
        <f t="shared" si="13"/>
        <v>1.0444340261499192</v>
      </c>
    </row>
    <row r="231" spans="1:7" x14ac:dyDescent="0.2">
      <c r="A231" s="4">
        <f>IF('True_Odds_Calculator_2-way'!A232="","",'True_Odds_Calculator_2-way'!A232)</f>
        <v>2.0299999999999998</v>
      </c>
      <c r="B231" s="4">
        <f>IF('True_Odds_Calculator_2-way'!B232="","",'True_Odds_Calculator_2-way'!B232)</f>
        <v>1.83</v>
      </c>
      <c r="C231" s="4">
        <f t="shared" si="12"/>
        <v>3.9058924870117639E-2</v>
      </c>
      <c r="D231" s="4">
        <f t="shared" si="14"/>
        <v>2.1138012461236451</v>
      </c>
      <c r="E231" s="4">
        <f t="shared" si="15"/>
        <v>1.8978262535441519</v>
      </c>
      <c r="G231" s="4">
        <f t="shared" si="13"/>
        <v>1.0390589248701176</v>
      </c>
    </row>
    <row r="232" spans="1:7" x14ac:dyDescent="0.2">
      <c r="A232" s="4">
        <f>IF('True_Odds_Calculator_2-way'!A233="","",'True_Odds_Calculator_2-way'!A233)</f>
        <v>2.31</v>
      </c>
      <c r="B232" s="4">
        <f>IF('True_Odds_Calculator_2-way'!B233="","",'True_Odds_Calculator_2-way'!B233)</f>
        <v>1.64</v>
      </c>
      <c r="C232" s="4">
        <f t="shared" si="12"/>
        <v>4.2656530461408604E-2</v>
      </c>
      <c r="D232" s="4">
        <f t="shared" si="14"/>
        <v>2.4297075423294001</v>
      </c>
      <c r="E232" s="4">
        <f t="shared" si="15"/>
        <v>1.6994437466355645</v>
      </c>
      <c r="G232" s="4">
        <f t="shared" si="13"/>
        <v>1.0426565304614086</v>
      </c>
    </row>
    <row r="233" spans="1:7" x14ac:dyDescent="0.2">
      <c r="A233" s="4">
        <f>IF('True_Odds_Calculator_2-way'!A234="","",'True_Odds_Calculator_2-way'!A234)</f>
        <v>2.2000000000000002</v>
      </c>
      <c r="B233" s="4">
        <f>IF('True_Odds_Calculator_2-way'!B234="","",'True_Odds_Calculator_2-way'!B234)</f>
        <v>1.7</v>
      </c>
      <c r="C233" s="4">
        <f t="shared" si="12"/>
        <v>4.2780748663101553E-2</v>
      </c>
      <c r="D233" s="4">
        <f t="shared" si="14"/>
        <v>2.308641975308642</v>
      </c>
      <c r="E233" s="4">
        <f t="shared" si="15"/>
        <v>1.7641509433962264</v>
      </c>
      <c r="G233" s="4">
        <f t="shared" si="13"/>
        <v>1.0427807486631016</v>
      </c>
    </row>
    <row r="234" spans="1:7" x14ac:dyDescent="0.2">
      <c r="A234" s="4">
        <f>IF('True_Odds_Calculator_2-way'!A235="","",'True_Odds_Calculator_2-way'!A235)</f>
        <v>2.0699999999999998</v>
      </c>
      <c r="B234" s="4">
        <f>IF('True_Odds_Calculator_2-way'!B235="","",'True_Odds_Calculator_2-way'!B235)</f>
        <v>1.79</v>
      </c>
      <c r="C234" s="4">
        <f t="shared" si="12"/>
        <v>4.17510053167085E-2</v>
      </c>
      <c r="D234" s="4">
        <f t="shared" si="14"/>
        <v>2.1634893294018038</v>
      </c>
      <c r="E234" s="4">
        <f t="shared" si="15"/>
        <v>1.8594836022382255</v>
      </c>
      <c r="G234" s="4">
        <f t="shared" si="13"/>
        <v>1.0417510053167085</v>
      </c>
    </row>
    <row r="235" spans="1:7" x14ac:dyDescent="0.2">
      <c r="A235" s="4">
        <f>IF('True_Odds_Calculator_2-way'!A236="","",'True_Odds_Calculator_2-way'!A236)</f>
        <v>2.19</v>
      </c>
      <c r="B235" s="4">
        <f>IF('True_Odds_Calculator_2-way'!B236="","",'True_Odds_Calculator_2-way'!B236)</f>
        <v>1.71</v>
      </c>
      <c r="C235" s="4">
        <f t="shared" si="12"/>
        <v>4.1416326203636888E-2</v>
      </c>
      <c r="D235" s="4">
        <f t="shared" si="14"/>
        <v>2.2940365707984927</v>
      </c>
      <c r="E235" s="4">
        <f t="shared" si="15"/>
        <v>1.7727756869985087</v>
      </c>
      <c r="G235" s="4">
        <f t="shared" si="13"/>
        <v>1.0414163262036369</v>
      </c>
    </row>
    <row r="236" spans="1:7" x14ac:dyDescent="0.2">
      <c r="A236" s="4">
        <f>IF('True_Odds_Calculator_2-way'!A237="","",'True_Odds_Calculator_2-way'!A237)</f>
        <v>1.99</v>
      </c>
      <c r="B236" s="4">
        <f>IF('True_Odds_Calculator_2-way'!B237="","",'True_Odds_Calculator_2-way'!B237)</f>
        <v>1.86</v>
      </c>
      <c r="C236" s="4">
        <f t="shared" si="12"/>
        <v>4.0146971416220811E-2</v>
      </c>
      <c r="D236" s="4">
        <f t="shared" si="14"/>
        <v>2.0728005824046591</v>
      </c>
      <c r="E236" s="4">
        <f t="shared" si="15"/>
        <v>1.9321396878425641</v>
      </c>
      <c r="G236" s="4">
        <f t="shared" si="13"/>
        <v>1.0401469714162208</v>
      </c>
    </row>
    <row r="237" spans="1:7" x14ac:dyDescent="0.2">
      <c r="A237" s="4">
        <f>IF('True_Odds_Calculator_2-way'!A238="","",'True_Odds_Calculator_2-way'!A238)</f>
        <v>2.08</v>
      </c>
      <c r="B237" s="4">
        <f>IF('True_Odds_Calculator_2-way'!B238="","",'True_Odds_Calculator_2-way'!B238)</f>
        <v>1.78</v>
      </c>
      <c r="C237" s="4">
        <f t="shared" si="12"/>
        <v>4.2566983578219642E-2</v>
      </c>
      <c r="D237" s="4">
        <f t="shared" si="14"/>
        <v>2.1763461086292031</v>
      </c>
      <c r="E237" s="4">
        <f t="shared" si="15"/>
        <v>1.8500899460323807</v>
      </c>
      <c r="G237" s="4">
        <f t="shared" si="13"/>
        <v>1.0425669835782196</v>
      </c>
    </row>
    <row r="238" spans="1:7" x14ac:dyDescent="0.2">
      <c r="A238" s="4">
        <f>IF('True_Odds_Calculator_2-way'!A239="","",'True_Odds_Calculator_2-way'!A239)</f>
        <v>2.36</v>
      </c>
      <c r="B238" s="4">
        <f>IF('True_Odds_Calculator_2-way'!B239="","",'True_Odds_Calculator_2-way'!B239)</f>
        <v>1.64</v>
      </c>
      <c r="C238" s="4">
        <f t="shared" si="12"/>
        <v>3.3484911120297722E-2</v>
      </c>
      <c r="D238" s="4">
        <f t="shared" si="14"/>
        <v>2.4570848146267141</v>
      </c>
      <c r="E238" s="4">
        <f t="shared" si="15"/>
        <v>1.6863018473335656</v>
      </c>
      <c r="G238" s="4">
        <f t="shared" si="13"/>
        <v>1.0334849111202977</v>
      </c>
    </row>
    <row r="239" spans="1:7" x14ac:dyDescent="0.2">
      <c r="A239" s="4">
        <f>IF('True_Odds_Calculator_2-way'!A240="","",'True_Odds_Calculator_2-way'!A240)</f>
        <v>1.68</v>
      </c>
      <c r="B239" s="4">
        <f>IF('True_Odds_Calculator_2-way'!B240="","",'True_Odds_Calculator_2-way'!B240)</f>
        <v>2.27</v>
      </c>
      <c r="C239" s="4">
        <f t="shared" si="12"/>
        <v>3.5766729599328695E-2</v>
      </c>
      <c r="D239" s="4">
        <f t="shared" si="14"/>
        <v>1.7320374239258789</v>
      </c>
      <c r="E239" s="4">
        <f t="shared" si="15"/>
        <v>2.3660503784588656</v>
      </c>
      <c r="G239" s="4">
        <f t="shared" si="13"/>
        <v>1.0357667295993287</v>
      </c>
    </row>
    <row r="240" spans="1:7" x14ac:dyDescent="0.2">
      <c r="A240" s="4">
        <f>IF('True_Odds_Calculator_2-way'!A241="","",'True_Odds_Calculator_2-way'!A241)</f>
        <v>1.89</v>
      </c>
      <c r="B240" s="4">
        <f>IF('True_Odds_Calculator_2-way'!B241="","",'True_Odds_Calculator_2-way'!B241)</f>
        <v>1.99</v>
      </c>
      <c r="C240" s="4">
        <f t="shared" si="12"/>
        <v>3.16130919145996E-2</v>
      </c>
      <c r="D240" s="4">
        <f t="shared" si="14"/>
        <v>1.9482012897878844</v>
      </c>
      <c r="E240" s="4">
        <f t="shared" si="15"/>
        <v>2.0546283903744778</v>
      </c>
      <c r="G240" s="4">
        <f t="shared" si="13"/>
        <v>1.0316130919145996</v>
      </c>
    </row>
    <row r="241" spans="1:7" x14ac:dyDescent="0.2">
      <c r="A241" s="4">
        <f>IF('True_Odds_Calculator_2-way'!A242="","",'True_Odds_Calculator_2-way'!A242)</f>
        <v>1.69</v>
      </c>
      <c r="B241" s="4">
        <f>IF('True_Odds_Calculator_2-way'!B242="","",'True_Odds_Calculator_2-way'!B242)</f>
        <v>2.23</v>
      </c>
      <c r="C241" s="4">
        <f t="shared" si="12"/>
        <v>4.0146469604903645E-2</v>
      </c>
      <c r="D241" s="4">
        <f t="shared" si="14"/>
        <v>1.7493443498038854</v>
      </c>
      <c r="E241" s="4">
        <f t="shared" si="15"/>
        <v>2.3344999535416733</v>
      </c>
      <c r="G241" s="4">
        <f t="shared" si="13"/>
        <v>1.0401464696049036</v>
      </c>
    </row>
    <row r="242" spans="1:7" x14ac:dyDescent="0.2">
      <c r="A242" s="4">
        <f>IF('True_Odds_Calculator_2-way'!A243="","",'True_Odds_Calculator_2-way'!A243)</f>
        <v>2.19</v>
      </c>
      <c r="B242" s="4">
        <f>IF('True_Odds_Calculator_2-way'!B243="","",'True_Odds_Calculator_2-way'!B243)</f>
        <v>1.72</v>
      </c>
      <c r="C242" s="4">
        <f t="shared" si="12"/>
        <v>3.8016353403419467E-2</v>
      </c>
      <c r="D242" s="4">
        <f t="shared" si="14"/>
        <v>2.2851249696675566</v>
      </c>
      <c r="E242" s="4">
        <f t="shared" si="15"/>
        <v>1.7781344410876134</v>
      </c>
      <c r="G242" s="4">
        <f t="shared" si="13"/>
        <v>1.0380163534034195</v>
      </c>
    </row>
    <row r="243" spans="1:7" x14ac:dyDescent="0.2">
      <c r="A243" s="4">
        <f>IF('True_Odds_Calculator_2-way'!A244="","",'True_Odds_Calculator_2-way'!A244)</f>
        <v>2.44</v>
      </c>
      <c r="B243" s="4">
        <f>IF('True_Odds_Calculator_2-way'!B244="","",'True_Odds_Calculator_2-way'!B244)</f>
        <v>1.57</v>
      </c>
      <c r="C243" s="4">
        <f t="shared" si="12"/>
        <v>4.6778740733006252E-2</v>
      </c>
      <c r="D243" s="4">
        <f t="shared" si="14"/>
        <v>2.5876790056741421</v>
      </c>
      <c r="E243" s="4">
        <f t="shared" si="15"/>
        <v>1.6298502382573181</v>
      </c>
      <c r="G243" s="4">
        <f t="shared" si="13"/>
        <v>1.0467787407330063</v>
      </c>
    </row>
    <row r="244" spans="1:7" x14ac:dyDescent="0.2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1.77</v>
      </c>
      <c r="C244" s="4">
        <f t="shared" si="12"/>
        <v>4.5740982181660117E-2</v>
      </c>
      <c r="D244" s="4">
        <f t="shared" si="14"/>
        <v>2.1838889547989084</v>
      </c>
      <c r="E244" s="4">
        <f t="shared" si="15"/>
        <v>1.8446738150115241</v>
      </c>
      <c r="G244" s="4">
        <f t="shared" si="13"/>
        <v>1.0457409821816601</v>
      </c>
    </row>
    <row r="245" spans="1:7" x14ac:dyDescent="0.2">
      <c r="A245" s="4">
        <f>IF('True_Odds_Calculator_2-way'!A246="","",'True_Odds_Calculator_2-way'!A246)</f>
        <v>1.97</v>
      </c>
      <c r="B245" s="4">
        <f>IF('True_Odds_Calculator_2-way'!B246="","",'True_Odds_Calculator_2-way'!B246)</f>
        <v>1.87</v>
      </c>
      <c r="C245" s="4">
        <f t="shared" si="12"/>
        <v>4.2373571486739481E-2</v>
      </c>
      <c r="D245" s="4">
        <f t="shared" si="14"/>
        <v>2.0558051284913081</v>
      </c>
      <c r="E245" s="4">
        <f t="shared" si="15"/>
        <v>1.9471444805623825</v>
      </c>
      <c r="G245" s="4">
        <f t="shared" si="13"/>
        <v>1.0423735714867395</v>
      </c>
    </row>
    <row r="246" spans="1:7" x14ac:dyDescent="0.2">
      <c r="A246" s="4">
        <f>IF('True_Odds_Calculator_2-way'!A247="","",'True_Odds_Calculator_2-way'!A247)</f>
        <v>2.48</v>
      </c>
      <c r="B246" s="4">
        <f>IF('True_Odds_Calculator_2-way'!B247="","",'True_Odds_Calculator_2-way'!B247)</f>
        <v>1.55</v>
      </c>
      <c r="C246" s="4">
        <f t="shared" si="12"/>
        <v>4.8387096774193505E-2</v>
      </c>
      <c r="D246" s="4">
        <f t="shared" si="14"/>
        <v>2.6382978723404253</v>
      </c>
      <c r="E246" s="4">
        <f t="shared" si="15"/>
        <v>1.6103896103896105</v>
      </c>
      <c r="G246" s="4">
        <f t="shared" si="13"/>
        <v>1.0483870967741935</v>
      </c>
    </row>
    <row r="247" spans="1:7" x14ac:dyDescent="0.2">
      <c r="A247" s="4">
        <f>IF('True_Odds_Calculator_2-way'!A248="","",'True_Odds_Calculator_2-way'!A248)</f>
        <v>1.9</v>
      </c>
      <c r="B247" s="4">
        <f>IF('True_Odds_Calculator_2-way'!B248="","",'True_Odds_Calculator_2-way'!B248)</f>
        <v>1.93</v>
      </c>
      <c r="C247" s="4">
        <f t="shared" si="12"/>
        <v>4.445050449959087E-2</v>
      </c>
      <c r="D247" s="4">
        <f t="shared" si="14"/>
        <v>1.9837706248309437</v>
      </c>
      <c r="E247" s="4">
        <f t="shared" si="15"/>
        <v>2.0164971130052241</v>
      </c>
      <c r="G247" s="4">
        <f t="shared" si="13"/>
        <v>1.0444505044995909</v>
      </c>
    </row>
    <row r="248" spans="1:7" x14ac:dyDescent="0.2">
      <c r="A248" s="4">
        <f>IF('True_Odds_Calculator_2-way'!A249="","",'True_Odds_Calculator_2-way'!A249)</f>
        <v>1.9</v>
      </c>
      <c r="B248" s="4">
        <f>IF('True_Odds_Calculator_2-way'!B249="","",'True_Odds_Calculator_2-way'!B249)</f>
        <v>1.92</v>
      </c>
      <c r="C248" s="4">
        <f t="shared" si="12"/>
        <v>4.7149122807017552E-2</v>
      </c>
      <c r="D248" s="4">
        <f t="shared" si="14"/>
        <v>1.9890948745910577</v>
      </c>
      <c r="E248" s="4">
        <f t="shared" si="15"/>
        <v>2.0110253583241455</v>
      </c>
      <c r="G248" s="4">
        <f t="shared" si="13"/>
        <v>1.0471491228070176</v>
      </c>
    </row>
    <row r="249" spans="1:7" x14ac:dyDescent="0.2">
      <c r="A249" s="4">
        <f>IF('True_Odds_Calculator_2-way'!A250="","",'True_Odds_Calculator_2-way'!A250)</f>
        <v>1.77</v>
      </c>
      <c r="B249" s="4">
        <f>IF('True_Odds_Calculator_2-way'!B250="","",'True_Odds_Calculator_2-way'!B250)</f>
        <v>2.04</v>
      </c>
      <c r="C249" s="4">
        <f t="shared" si="12"/>
        <v>5.5167829843801863E-2</v>
      </c>
      <c r="D249" s="4">
        <f t="shared" si="14"/>
        <v>1.8608534322820036</v>
      </c>
      <c r="E249" s="4">
        <f t="shared" si="15"/>
        <v>2.1616379310344827</v>
      </c>
      <c r="G249" s="4">
        <f t="shared" si="13"/>
        <v>1.0551678298438019</v>
      </c>
    </row>
    <row r="250" spans="1:7" x14ac:dyDescent="0.2">
      <c r="A250" s="4">
        <f>IF('True_Odds_Calculator_2-way'!A251="","",'True_Odds_Calculator_2-way'!A251)</f>
        <v>1.93</v>
      </c>
      <c r="B250" s="4">
        <f>IF('True_Odds_Calculator_2-way'!B251="","",'True_Odds_Calculator_2-way'!B251)</f>
        <v>1.88</v>
      </c>
      <c r="C250" s="4">
        <f t="shared" si="12"/>
        <v>5.0049608642928067E-2</v>
      </c>
      <c r="D250" s="4">
        <f t="shared" si="14"/>
        <v>2.027945450480662</v>
      </c>
      <c r="E250" s="4">
        <f t="shared" si="15"/>
        <v>1.9728142670726401</v>
      </c>
      <c r="G250" s="4">
        <f t="shared" si="13"/>
        <v>1.0500496086429281</v>
      </c>
    </row>
    <row r="251" spans="1:7" x14ac:dyDescent="0.2">
      <c r="A251" s="4">
        <f>IF('True_Odds_Calculator_2-way'!A252="","",'True_Odds_Calculator_2-way'!A252)</f>
        <v>1.73</v>
      </c>
      <c r="B251" s="4">
        <f>IF('True_Odds_Calculator_2-way'!B252="","",'True_Odds_Calculator_2-way'!B252)</f>
        <v>2.09</v>
      </c>
      <c r="C251" s="4">
        <f t="shared" si="12"/>
        <v>5.6503581602456165E-2</v>
      </c>
      <c r="D251" s="4">
        <f t="shared" si="14"/>
        <v>1.8188998163845365</v>
      </c>
      <c r="E251" s="4">
        <f t="shared" si="15"/>
        <v>2.2211505974137671</v>
      </c>
      <c r="G251" s="4">
        <f t="shared" si="13"/>
        <v>1.0565035816024562</v>
      </c>
    </row>
    <row r="252" spans="1:7" x14ac:dyDescent="0.2">
      <c r="A252" s="4">
        <f>IF('True_Odds_Calculator_2-way'!A253="","",'True_Odds_Calculator_2-way'!A253)</f>
        <v>1.94</v>
      </c>
      <c r="B252" s="4">
        <f>IF('True_Odds_Calculator_2-way'!B253="","",'True_Odds_Calculator_2-way'!B253)</f>
        <v>1.88</v>
      </c>
      <c r="C252" s="4">
        <f t="shared" si="12"/>
        <v>4.7378811142794408E-2</v>
      </c>
      <c r="D252" s="4">
        <f t="shared" si="14"/>
        <v>2.033452274754683</v>
      </c>
      <c r="E252" s="4">
        <f t="shared" si="15"/>
        <v>1.9676305567544234</v>
      </c>
      <c r="G252" s="4">
        <f t="shared" si="13"/>
        <v>1.0473788111427944</v>
      </c>
    </row>
    <row r="253" spans="1:7" x14ac:dyDescent="0.2">
      <c r="A253" s="4">
        <f>IF('True_Odds_Calculator_2-way'!A254="","",'True_Odds_Calculator_2-way'!A254)</f>
        <v>1.7</v>
      </c>
      <c r="B253" s="4">
        <f>IF('True_Odds_Calculator_2-way'!B254="","",'True_Odds_Calculator_2-way'!B254)</f>
        <v>2.13</v>
      </c>
      <c r="C253" s="4">
        <f t="shared" si="12"/>
        <v>5.7718862192764453E-2</v>
      </c>
      <c r="D253" s="4">
        <f t="shared" si="14"/>
        <v>1.7877067390767711</v>
      </c>
      <c r="E253" s="4">
        <f t="shared" si="15"/>
        <v>2.2695079912253213</v>
      </c>
      <c r="G253" s="4">
        <f t="shared" si="13"/>
        <v>1.0577188621927645</v>
      </c>
    </row>
    <row r="254" spans="1:7" x14ac:dyDescent="0.2">
      <c r="A254" s="4">
        <f>IF('True_Odds_Calculator_2-way'!A255="","",'True_Odds_Calculator_2-way'!A255)</f>
        <v>1.78</v>
      </c>
      <c r="B254" s="4">
        <f>IF('True_Odds_Calculator_2-way'!B255="","",'True_Odds_Calculator_2-way'!B255)</f>
        <v>2.02</v>
      </c>
      <c r="C254" s="4">
        <f t="shared" si="12"/>
        <v>5.6847257759483849E-2</v>
      </c>
      <c r="D254" s="4">
        <f t="shared" si="14"/>
        <v>1.8748566065283139</v>
      </c>
      <c r="E254" s="4">
        <f t="shared" si="15"/>
        <v>2.1430444629872452</v>
      </c>
      <c r="G254" s="4">
        <f t="shared" si="13"/>
        <v>1.0568472577594838</v>
      </c>
    </row>
    <row r="255" spans="1:7" x14ac:dyDescent="0.2">
      <c r="A255" s="4">
        <f>IF('True_Odds_Calculator_2-way'!A256="","",'True_Odds_Calculator_2-way'!A256)</f>
        <v>1.63</v>
      </c>
      <c r="B255" s="4">
        <f>IF('True_Odds_Calculator_2-way'!B256="","",'True_Odds_Calculator_2-way'!B256)</f>
        <v>2.2599999999999998</v>
      </c>
      <c r="C255" s="4">
        <f t="shared" si="12"/>
        <v>5.5974808621532146E-2</v>
      </c>
      <c r="D255" s="4">
        <f t="shared" si="14"/>
        <v>1.7079141360285595</v>
      </c>
      <c r="E255" s="4">
        <f t="shared" si="15"/>
        <v>2.4126006942170406</v>
      </c>
      <c r="G255" s="4">
        <f t="shared" si="13"/>
        <v>1.0559748086215321</v>
      </c>
    </row>
    <row r="256" spans="1:7" x14ac:dyDescent="0.2">
      <c r="A256" s="4">
        <f>IF('True_Odds_Calculator_2-way'!A257="","",'True_Odds_Calculator_2-way'!A257)</f>
        <v>1.87</v>
      </c>
      <c r="B256" s="4">
        <f>IF('True_Odds_Calculator_2-way'!B257="","",'True_Odds_Calculator_2-way'!B257)</f>
        <v>1.94</v>
      </c>
      <c r="C256" s="4">
        <f t="shared" si="12"/>
        <v>5.0223275814543111E-2</v>
      </c>
      <c r="D256" s="4">
        <f t="shared" si="14"/>
        <v>1.9621396506030613</v>
      </c>
      <c r="E256" s="4">
        <f t="shared" si="15"/>
        <v>2.0393501602113662</v>
      </c>
      <c r="G256" s="4">
        <f t="shared" si="13"/>
        <v>1.0502232758145431</v>
      </c>
    </row>
    <row r="257" spans="1:7" x14ac:dyDescent="0.2">
      <c r="A257" s="4">
        <f>IF('True_Odds_Calculator_2-way'!A258="","",'True_Odds_Calculator_2-way'!A258)</f>
        <v>1.92</v>
      </c>
      <c r="B257" s="4">
        <f>IF('True_Odds_Calculator_2-way'!B258="","",'True_Odds_Calculator_2-way'!B258)</f>
        <v>1.9</v>
      </c>
      <c r="C257" s="4">
        <f t="shared" si="12"/>
        <v>4.7149122807017552E-2</v>
      </c>
      <c r="D257" s="4">
        <f t="shared" si="14"/>
        <v>2.0110253583241455</v>
      </c>
      <c r="E257" s="4">
        <f t="shared" si="15"/>
        <v>1.9890948745910577</v>
      </c>
      <c r="G257" s="4">
        <f t="shared" si="13"/>
        <v>1.0471491228070176</v>
      </c>
    </row>
    <row r="258" spans="1:7" x14ac:dyDescent="0.2">
      <c r="A258" s="4">
        <f>IF('True_Odds_Calculator_2-way'!A259="","",'True_Odds_Calculator_2-way'!A259)</f>
        <v>1.91</v>
      </c>
      <c r="B258" s="4">
        <f>IF('True_Odds_Calculator_2-way'!B259="","",'True_Odds_Calculator_2-way'!B259)</f>
        <v>1.94</v>
      </c>
      <c r="C258" s="4">
        <f t="shared" ref="C258:C321" si="16">IF(A258="","",((1/A258)+(1/B258))-1)</f>
        <v>3.9024126949857019E-2</v>
      </c>
      <c r="D258" s="4">
        <f t="shared" si="14"/>
        <v>1.98393746319002</v>
      </c>
      <c r="E258" s="4">
        <f t="shared" si="15"/>
        <v>2.0163247537682976</v>
      </c>
      <c r="G258" s="4">
        <f t="shared" ref="G258:G321" si="17">IF(A258="","",C258+1)</f>
        <v>1.039024126949857</v>
      </c>
    </row>
    <row r="259" spans="1:7" x14ac:dyDescent="0.2">
      <c r="A259" s="4">
        <f>IF('True_Odds_Calculator_2-way'!A260="","",'True_Odds_Calculator_2-way'!A260)</f>
        <v>1.78</v>
      </c>
      <c r="B259" s="4">
        <f>IF('True_Odds_Calculator_2-way'!B260="","",'True_Odds_Calculator_2-way'!B260)</f>
        <v>2.08</v>
      </c>
      <c r="C259" s="4">
        <f t="shared" si="16"/>
        <v>4.2566983578219642E-2</v>
      </c>
      <c r="D259" s="4">
        <f t="shared" ref="D259:D322" si="18">IF(A259="","",(2*A259)/(2-($C259*A259)))</f>
        <v>1.8500899460323807</v>
      </c>
      <c r="E259" s="4">
        <f t="shared" ref="E259:E322" si="19">IF(B259="","",(2*B259)/(2-($C259*B259)))</f>
        <v>2.1763461086292031</v>
      </c>
      <c r="G259" s="4">
        <f t="shared" si="17"/>
        <v>1.0425669835782196</v>
      </c>
    </row>
    <row r="260" spans="1:7" x14ac:dyDescent="0.2">
      <c r="A260" s="4">
        <f>IF('True_Odds_Calculator_2-way'!A261="","",'True_Odds_Calculator_2-way'!A261)</f>
        <v>1.62</v>
      </c>
      <c r="B260" s="4">
        <f>IF('True_Odds_Calculator_2-way'!B261="","",'True_Odds_Calculator_2-way'!B261)</f>
        <v>2.36</v>
      </c>
      <c r="C260" s="4">
        <f t="shared" si="16"/>
        <v>4.1012764176606042E-2</v>
      </c>
      <c r="D260" s="4">
        <f t="shared" si="18"/>
        <v>1.6756661991584854</v>
      </c>
      <c r="E260" s="4">
        <f t="shared" si="19"/>
        <v>2.4800207576543851</v>
      </c>
      <c r="G260" s="4">
        <f t="shared" si="17"/>
        <v>1.041012764176606</v>
      </c>
    </row>
    <row r="261" spans="1:7" x14ac:dyDescent="0.2">
      <c r="A261" s="4">
        <f>IF('True_Odds_Calculator_2-way'!A262="","",'True_Odds_Calculator_2-way'!A262)</f>
        <v>1.66</v>
      </c>
      <c r="B261" s="4">
        <f>IF('True_Odds_Calculator_2-way'!B262="","",'True_Odds_Calculator_2-way'!B262)</f>
        <v>2.27</v>
      </c>
      <c r="C261" s="4">
        <f t="shared" si="16"/>
        <v>4.2938272915450382E-2</v>
      </c>
      <c r="D261" s="4">
        <f t="shared" si="18"/>
        <v>1.7213466721483714</v>
      </c>
      <c r="E261" s="4">
        <f t="shared" si="19"/>
        <v>2.3862959913874993</v>
      </c>
      <c r="G261" s="4">
        <f t="shared" si="17"/>
        <v>1.0429382729154504</v>
      </c>
    </row>
    <row r="262" spans="1:7" x14ac:dyDescent="0.2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</v>
      </c>
      <c r="C262" s="4">
        <f t="shared" si="16"/>
        <v>3.8647342995169254E-2</v>
      </c>
      <c r="D262" s="4">
        <f t="shared" si="18"/>
        <v>2.15625</v>
      </c>
      <c r="E262" s="4">
        <f t="shared" si="19"/>
        <v>1.8648648648648651</v>
      </c>
      <c r="G262" s="4">
        <f t="shared" si="17"/>
        <v>1.0386473429951693</v>
      </c>
    </row>
    <row r="263" spans="1:7" x14ac:dyDescent="0.2">
      <c r="A263" s="4">
        <f>IF('True_Odds_Calculator_2-way'!A264="","",'True_Odds_Calculator_2-way'!A264)</f>
        <v>2.5099999999999998</v>
      </c>
      <c r="B263" s="4">
        <f>IF('True_Odds_Calculator_2-way'!B264="","",'True_Odds_Calculator_2-way'!B264)</f>
        <v>1.56</v>
      </c>
      <c r="C263" s="4">
        <f t="shared" si="16"/>
        <v>3.9432015527633091E-2</v>
      </c>
      <c r="D263" s="4">
        <f t="shared" si="18"/>
        <v>2.6406797949824656</v>
      </c>
      <c r="E263" s="4">
        <f t="shared" si="19"/>
        <v>1.6095034528115753</v>
      </c>
      <c r="G263" s="4">
        <f t="shared" si="17"/>
        <v>1.0394320155276331</v>
      </c>
    </row>
    <row r="264" spans="1:7" x14ac:dyDescent="0.2">
      <c r="A264" s="4">
        <f>IF('True_Odds_Calculator_2-way'!A265="","",'True_Odds_Calculator_2-way'!A265)</f>
        <v>2.0099999999999998</v>
      </c>
      <c r="B264" s="4">
        <f>IF('True_Odds_Calculator_2-way'!B265="","",'True_Odds_Calculator_2-way'!B265)</f>
        <v>1.9</v>
      </c>
      <c r="C264" s="4">
        <f t="shared" si="16"/>
        <v>2.3828227284629522E-2</v>
      </c>
      <c r="D264" s="4">
        <f t="shared" si="18"/>
        <v>2.05931517929361</v>
      </c>
      <c r="E264" s="4">
        <f t="shared" si="19"/>
        <v>1.9440061084245355</v>
      </c>
      <c r="G264" s="4">
        <f t="shared" si="17"/>
        <v>1.0238282272846295</v>
      </c>
    </row>
    <row r="265" spans="1:7" x14ac:dyDescent="0.2">
      <c r="A265" s="4">
        <f>IF('True_Odds_Calculator_2-way'!A266="","",'True_Odds_Calculator_2-way'!A266)</f>
        <v>2.17</v>
      </c>
      <c r="B265" s="4">
        <f>IF('True_Odds_Calculator_2-way'!B266="","",'True_Odds_Calculator_2-way'!B266)</f>
        <v>1.76</v>
      </c>
      <c r="C265" s="4">
        <f t="shared" si="16"/>
        <v>2.9011311269375728E-2</v>
      </c>
      <c r="D265" s="4">
        <f t="shared" si="18"/>
        <v>2.2405256365129644</v>
      </c>
      <c r="E265" s="4">
        <f t="shared" si="19"/>
        <v>1.8061099025820484</v>
      </c>
      <c r="G265" s="4">
        <f t="shared" si="17"/>
        <v>1.0290113112693757</v>
      </c>
    </row>
    <row r="266" spans="1:7" x14ac:dyDescent="0.2">
      <c r="A266" s="4">
        <f>IF('True_Odds_Calculator_2-way'!A267="","",'True_Odds_Calculator_2-way'!A267)</f>
        <v>2.08</v>
      </c>
      <c r="B266" s="4">
        <f>IF('True_Odds_Calculator_2-way'!B267="","",'True_Odds_Calculator_2-way'!B267)</f>
        <v>1.82</v>
      </c>
      <c r="C266" s="4">
        <f t="shared" si="16"/>
        <v>3.0219780219780112E-2</v>
      </c>
      <c r="D266" s="4">
        <f t="shared" si="18"/>
        <v>2.1474926253687316</v>
      </c>
      <c r="E266" s="4">
        <f t="shared" si="19"/>
        <v>1.8714652956298199</v>
      </c>
      <c r="G266" s="4">
        <f t="shared" si="17"/>
        <v>1.0302197802197801</v>
      </c>
    </row>
    <row r="267" spans="1:7" x14ac:dyDescent="0.2">
      <c r="A267" s="4">
        <f>IF('True_Odds_Calculator_2-way'!A268="","",'True_Odds_Calculator_2-way'!A268)</f>
        <v>1.94</v>
      </c>
      <c r="B267" s="4">
        <f>IF('True_Odds_Calculator_2-way'!B268="","",'True_Odds_Calculator_2-way'!B268)</f>
        <v>1.96</v>
      </c>
      <c r="C267" s="4">
        <f t="shared" si="16"/>
        <v>2.5667999158426325E-2</v>
      </c>
      <c r="D267" s="4">
        <f t="shared" si="18"/>
        <v>1.9895353704478862</v>
      </c>
      <c r="E267" s="4">
        <f t="shared" si="19"/>
        <v>2.0105752961082914</v>
      </c>
      <c r="G267" s="4">
        <f t="shared" si="17"/>
        <v>1.0256679991584263</v>
      </c>
    </row>
    <row r="268" spans="1:7" x14ac:dyDescent="0.2">
      <c r="A268" s="4">
        <f>IF('True_Odds_Calculator_2-way'!A269="","",'True_Odds_Calculator_2-way'!A269)</f>
        <v>2.23</v>
      </c>
      <c r="B268" s="4">
        <f>IF('True_Odds_Calculator_2-way'!B269="","",'True_Odds_Calculator_2-way'!B269)</f>
        <v>1.72</v>
      </c>
      <c r="C268" s="4">
        <f t="shared" si="16"/>
        <v>2.982584211075201E-2</v>
      </c>
      <c r="D268" s="4">
        <f t="shared" si="18"/>
        <v>2.3067115708443593</v>
      </c>
      <c r="E268" s="4">
        <f t="shared" si="19"/>
        <v>1.7652798232695142</v>
      </c>
      <c r="G268" s="4">
        <f t="shared" si="17"/>
        <v>1.029825842110752</v>
      </c>
    </row>
    <row r="269" spans="1:7" x14ac:dyDescent="0.2">
      <c r="A269" s="4">
        <f>IF('True_Odds_Calculator_2-way'!A270="","",'True_Odds_Calculator_2-way'!A270)</f>
        <v>2.41</v>
      </c>
      <c r="B269" s="4">
        <f>IF('True_Odds_Calculator_2-way'!B270="","",'True_Odds_Calculator_2-way'!B270)</f>
        <v>1.63</v>
      </c>
      <c r="C269" s="4">
        <f t="shared" si="16"/>
        <v>2.8434691851436877E-2</v>
      </c>
      <c r="D269" s="4">
        <f t="shared" si="18"/>
        <v>2.4955055109106499</v>
      </c>
      <c r="E269" s="4">
        <f t="shared" si="19"/>
        <v>1.6686702206741284</v>
      </c>
      <c r="G269" s="4">
        <f t="shared" si="17"/>
        <v>1.0284346918514369</v>
      </c>
    </row>
    <row r="270" spans="1:7" x14ac:dyDescent="0.2">
      <c r="A270" s="4">
        <f>IF('True_Odds_Calculator_2-way'!A271="","",'True_Odds_Calculator_2-way'!A271)</f>
        <v>1.94</v>
      </c>
      <c r="B270" s="4">
        <f>IF('True_Odds_Calculator_2-way'!B271="","",'True_Odds_Calculator_2-way'!B271)</f>
        <v>1.96</v>
      </c>
      <c r="C270" s="4">
        <f t="shared" si="16"/>
        <v>2.5667999158426325E-2</v>
      </c>
      <c r="D270" s="4">
        <f t="shared" si="18"/>
        <v>1.9895353704478862</v>
      </c>
      <c r="E270" s="4">
        <f t="shared" si="19"/>
        <v>2.0105752961082914</v>
      </c>
      <c r="G270" s="4">
        <f t="shared" si="17"/>
        <v>1.0256679991584263</v>
      </c>
    </row>
    <row r="271" spans="1:7" x14ac:dyDescent="0.2">
      <c r="A271" s="4">
        <f>IF('True_Odds_Calculator_2-way'!A272="","",'True_Odds_Calculator_2-way'!A272)</f>
        <v>2.23</v>
      </c>
      <c r="B271" s="4">
        <f>IF('True_Odds_Calculator_2-way'!B272="","",'True_Odds_Calculator_2-way'!B272)</f>
        <v>1.69</v>
      </c>
      <c r="C271" s="4">
        <f t="shared" si="16"/>
        <v>4.0146469604903645E-2</v>
      </c>
      <c r="D271" s="4">
        <f t="shared" si="18"/>
        <v>2.3344999535416733</v>
      </c>
      <c r="E271" s="4">
        <f t="shared" si="19"/>
        <v>1.7493443498038854</v>
      </c>
      <c r="G271" s="4">
        <f t="shared" si="17"/>
        <v>1.0401464696049036</v>
      </c>
    </row>
    <row r="272" spans="1:7" x14ac:dyDescent="0.2">
      <c r="A272" s="4">
        <f>IF('True_Odds_Calculator_2-way'!A273="","",'True_Odds_Calculator_2-way'!A273)</f>
        <v>2.2000000000000002</v>
      </c>
      <c r="B272" s="4">
        <f>IF('True_Odds_Calculator_2-way'!B273="","",'True_Odds_Calculator_2-way'!B273)</f>
        <v>1.71</v>
      </c>
      <c r="C272" s="4">
        <f t="shared" si="16"/>
        <v>3.9340776182881454E-2</v>
      </c>
      <c r="D272" s="4">
        <f t="shared" si="18"/>
        <v>2.2995110024449881</v>
      </c>
      <c r="E272" s="4">
        <f t="shared" si="19"/>
        <v>1.7695202257761053</v>
      </c>
      <c r="G272" s="4">
        <f t="shared" si="17"/>
        <v>1.0393407761828815</v>
      </c>
    </row>
    <row r="273" spans="1:7" x14ac:dyDescent="0.2">
      <c r="A273" s="4">
        <f>IF('True_Odds_Calculator_2-way'!A274="","",'True_Odds_Calculator_2-way'!A274)</f>
        <v>1.57</v>
      </c>
      <c r="B273" s="4">
        <f>IF('True_Odds_Calculator_2-way'!B274="","",'True_Odds_Calculator_2-way'!B274)</f>
        <v>2.46</v>
      </c>
      <c r="C273" s="4">
        <f t="shared" si="16"/>
        <v>4.3446740199886147E-2</v>
      </c>
      <c r="D273" s="4">
        <f t="shared" si="18"/>
        <v>1.6254366398720594</v>
      </c>
      <c r="E273" s="4">
        <f t="shared" si="19"/>
        <v>2.5988829823026718</v>
      </c>
      <c r="G273" s="4">
        <f t="shared" si="17"/>
        <v>1.0434467401998861</v>
      </c>
    </row>
    <row r="274" spans="1:7" x14ac:dyDescent="0.2">
      <c r="A274" s="4">
        <f>IF('True_Odds_Calculator_2-way'!A275="","",'True_Odds_Calculator_2-way'!A275)</f>
        <v>2.4</v>
      </c>
      <c r="B274" s="4">
        <f>IF('True_Odds_Calculator_2-way'!B275="","",'True_Odds_Calculator_2-way'!B275)</f>
        <v>1.61</v>
      </c>
      <c r="C274" s="4">
        <f t="shared" si="16"/>
        <v>3.7784679089026829E-2</v>
      </c>
      <c r="D274" s="4">
        <f t="shared" si="18"/>
        <v>2.5139882888744305</v>
      </c>
      <c r="E274" s="4">
        <f t="shared" si="19"/>
        <v>1.6605070906746886</v>
      </c>
      <c r="G274" s="4">
        <f t="shared" si="17"/>
        <v>1.0377846790890268</v>
      </c>
    </row>
    <row r="275" spans="1:7" x14ac:dyDescent="0.2">
      <c r="A275" s="4">
        <f>IF('True_Odds_Calculator_2-way'!A276="","",'True_Odds_Calculator_2-way'!A276)</f>
        <v>1.56</v>
      </c>
      <c r="B275" s="4">
        <f>IF('True_Odds_Calculator_2-way'!B276="","",'True_Odds_Calculator_2-way'!B276)</f>
        <v>2.4900000000000002</v>
      </c>
      <c r="C275" s="4">
        <f t="shared" si="16"/>
        <v>4.26320667284521E-2</v>
      </c>
      <c r="D275" s="4">
        <f t="shared" si="18"/>
        <v>1.6136590229312062</v>
      </c>
      <c r="E275" s="4">
        <f t="shared" si="19"/>
        <v>2.6295694557270508</v>
      </c>
      <c r="G275" s="4">
        <f t="shared" si="17"/>
        <v>1.0426320667284521</v>
      </c>
    </row>
    <row r="276" spans="1:7" x14ac:dyDescent="0.2">
      <c r="A276" s="4">
        <f>IF('True_Odds_Calculator_2-way'!A277="","",'True_Odds_Calculator_2-way'!A277)</f>
        <v>1.92</v>
      </c>
      <c r="B276" s="4">
        <f>IF('True_Odds_Calculator_2-way'!B277="","",'True_Odds_Calculator_2-way'!B277)</f>
        <v>1.95</v>
      </c>
      <c r="C276" s="4">
        <f t="shared" si="16"/>
        <v>3.3653846153846256E-2</v>
      </c>
      <c r="D276" s="4">
        <f t="shared" si="18"/>
        <v>1.9841017488076311</v>
      </c>
      <c r="E276" s="4">
        <f t="shared" si="19"/>
        <v>2.0161550888529889</v>
      </c>
      <c r="G276" s="4">
        <f t="shared" si="17"/>
        <v>1.0336538461538463</v>
      </c>
    </row>
    <row r="277" spans="1:7" x14ac:dyDescent="0.2">
      <c r="A277" s="4">
        <f>IF('True_Odds_Calculator_2-way'!A278="","",'True_Odds_Calculator_2-way'!A278)</f>
        <v>2.44</v>
      </c>
      <c r="B277" s="4">
        <f>IF('True_Odds_Calculator_2-way'!B278="","",'True_Odds_Calculator_2-way'!B278)</f>
        <v>1.59</v>
      </c>
      <c r="C277" s="4">
        <f t="shared" si="16"/>
        <v>3.8766883183833478E-2</v>
      </c>
      <c r="D277" s="4">
        <f t="shared" si="18"/>
        <v>2.561130182202271</v>
      </c>
      <c r="E277" s="4">
        <f t="shared" si="19"/>
        <v>1.640561569688769</v>
      </c>
      <c r="G277" s="4">
        <f t="shared" si="17"/>
        <v>1.0387668831838335</v>
      </c>
    </row>
    <row r="278" spans="1:7" x14ac:dyDescent="0.2">
      <c r="A278" s="4">
        <f>IF('True_Odds_Calculator_2-way'!A279="","",'True_Odds_Calculator_2-way'!A279)</f>
        <v>2.27</v>
      </c>
      <c r="B278" s="4">
        <f>IF('True_Odds_Calculator_2-way'!B279="","",'True_Odds_Calculator_2-way'!B279)</f>
        <v>1.67</v>
      </c>
      <c r="C278" s="4">
        <f t="shared" si="16"/>
        <v>3.9331029570814469E-2</v>
      </c>
      <c r="D278" s="4">
        <f t="shared" si="18"/>
        <v>2.3760694474913038</v>
      </c>
      <c r="E278" s="4">
        <f t="shared" si="19"/>
        <v>1.7267075087111983</v>
      </c>
      <c r="G278" s="4">
        <f t="shared" si="17"/>
        <v>1.0393310295708145</v>
      </c>
    </row>
    <row r="279" spans="1:7" x14ac:dyDescent="0.2">
      <c r="A279" s="4">
        <f>IF('True_Odds_Calculator_2-way'!A280="","",'True_Odds_Calculator_2-way'!A280)</f>
        <v>2.4700000000000002</v>
      </c>
      <c r="B279" s="4">
        <f>IF('True_Odds_Calculator_2-way'!B280="","",'True_Odds_Calculator_2-way'!B280)</f>
        <v>1.58</v>
      </c>
      <c r="C279" s="4">
        <f t="shared" si="16"/>
        <v>3.7769692000204858E-2</v>
      </c>
      <c r="D279" s="4">
        <f t="shared" si="18"/>
        <v>2.5908517559583082</v>
      </c>
      <c r="E279" s="4">
        <f t="shared" si="19"/>
        <v>1.6285940825439218</v>
      </c>
      <c r="G279" s="4">
        <f t="shared" si="17"/>
        <v>1.0377696920002049</v>
      </c>
    </row>
    <row r="280" spans="1:7" x14ac:dyDescent="0.2">
      <c r="A280" s="4">
        <f>IF('True_Odds_Calculator_2-way'!A281="","",'True_Odds_Calculator_2-way'!A281)</f>
        <v>2.27</v>
      </c>
      <c r="B280" s="4">
        <f>IF('True_Odds_Calculator_2-way'!B281="","",'True_Odds_Calculator_2-way'!B281)</f>
        <v>1.66</v>
      </c>
      <c r="C280" s="4">
        <f t="shared" si="16"/>
        <v>4.2938272915450382E-2</v>
      </c>
      <c r="D280" s="4">
        <f t="shared" si="18"/>
        <v>2.3862959913874993</v>
      </c>
      <c r="E280" s="4">
        <f t="shared" si="19"/>
        <v>1.7213466721483714</v>
      </c>
      <c r="G280" s="4">
        <f t="shared" si="17"/>
        <v>1.0429382729154504</v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1.32</v>
      </c>
      <c r="B186" s="4">
        <f>IF('True_Odds_Calculator_3-way'!B187="","",'True_Odds_Calculator_3-way'!B187)</f>
        <v>5.62</v>
      </c>
      <c r="C186" s="4">
        <f>IF('True_Odds_Calculator_3-way'!C187="","",'True_Odds_Calculator_3-way'!C187)</f>
        <v>9.09</v>
      </c>
      <c r="D186" s="4">
        <f t="shared" si="10"/>
        <v>4.5522701736365745E-2</v>
      </c>
      <c r="E186" s="4">
        <f t="shared" si="11"/>
        <v>1.3469799941481209</v>
      </c>
      <c r="F186" s="4">
        <f t="shared" si="12"/>
        <v>6.143951210836593</v>
      </c>
      <c r="G186" s="4">
        <f t="shared" si="13"/>
        <v>10.544433658496308</v>
      </c>
      <c r="I186" s="4">
        <f t="shared" si="14"/>
        <v>1.0455227017363657</v>
      </c>
    </row>
    <row r="187" spans="1:9" x14ac:dyDescent="0.2">
      <c r="A187" s="4">
        <f>IF('True_Odds_Calculator_3-way'!A188="","",'True_Odds_Calculator_3-way'!A188)</f>
        <v>2.37</v>
      </c>
      <c r="B187" s="4">
        <f>IF('True_Odds_Calculator_3-way'!B188="","",'True_Odds_Calculator_3-way'!B188)</f>
        <v>3.36</v>
      </c>
      <c r="C187" s="4">
        <f>IF('True_Odds_Calculator_3-way'!C188="","",'True_Odds_Calculator_3-way'!C188)</f>
        <v>3.24</v>
      </c>
      <c r="D187" s="4">
        <f t="shared" si="10"/>
        <v>2.8201951197731834E-2</v>
      </c>
      <c r="E187" s="4">
        <f t="shared" si="11"/>
        <v>2.4240057362670071</v>
      </c>
      <c r="F187" s="4">
        <f t="shared" si="12"/>
        <v>3.4695911490943834</v>
      </c>
      <c r="G187" s="4">
        <f t="shared" si="13"/>
        <v>3.3417844286806719</v>
      </c>
      <c r="I187" s="4">
        <f t="shared" si="14"/>
        <v>1.0282019511977318</v>
      </c>
    </row>
    <row r="188" spans="1:9" x14ac:dyDescent="0.2">
      <c r="A188" s="4">
        <f>IF('True_Odds_Calculator_3-way'!A189="","",'True_Odds_Calculator_3-way'!A189)</f>
        <v>1.51</v>
      </c>
      <c r="B188" s="4">
        <f>IF('True_Odds_Calculator_3-way'!B189="","",'True_Odds_Calculator_3-way'!B189)</f>
        <v>4.62</v>
      </c>
      <c r="C188" s="4">
        <f>IF('True_Odds_Calculator_3-way'!C189="","",'True_Odds_Calculator_3-way'!C189)</f>
        <v>6.82</v>
      </c>
      <c r="D188" s="4">
        <f t="shared" si="10"/>
        <v>2.5329438061760357E-2</v>
      </c>
      <c r="E188" s="4">
        <f t="shared" si="11"/>
        <v>1.529499823424934</v>
      </c>
      <c r="F188" s="4">
        <f t="shared" si="12"/>
        <v>4.8075288880062725</v>
      </c>
      <c r="G188" s="4">
        <f t="shared" si="13"/>
        <v>7.2367058477092616</v>
      </c>
      <c r="I188" s="4">
        <f t="shared" si="14"/>
        <v>1.0253294380617604</v>
      </c>
    </row>
    <row r="189" spans="1:9" x14ac:dyDescent="0.2">
      <c r="A189" s="4">
        <f>IF('True_Odds_Calculator_3-way'!A190="","",'True_Odds_Calculator_3-way'!A190)</f>
        <v>1.27</v>
      </c>
      <c r="B189" s="4">
        <f>IF('True_Odds_Calculator_3-way'!B190="","",'True_Odds_Calculator_3-way'!B190)</f>
        <v>6.14</v>
      </c>
      <c r="C189" s="4">
        <f>IF('True_Odds_Calculator_3-way'!C190="","",'True_Odds_Calculator_3-way'!C190)</f>
        <v>12.01</v>
      </c>
      <c r="D189" s="4">
        <f t="shared" si="10"/>
        <v>3.353197102562433E-2</v>
      </c>
      <c r="E189" s="4">
        <f t="shared" si="11"/>
        <v>1.2882875000966372</v>
      </c>
      <c r="F189" s="4">
        <f t="shared" si="12"/>
        <v>6.5924303702553413</v>
      </c>
      <c r="G189" s="4">
        <f t="shared" si="13"/>
        <v>13.872199277561661</v>
      </c>
      <c r="I189" s="4">
        <f t="shared" si="14"/>
        <v>1.0335319710256243</v>
      </c>
    </row>
    <row r="190" spans="1:9" x14ac:dyDescent="0.2">
      <c r="A190" s="4">
        <f>IF('True_Odds_Calculator_3-way'!A191="","",'True_Odds_Calculator_3-way'!A191)</f>
        <v>4.29</v>
      </c>
      <c r="B190" s="4">
        <f>IF('True_Odds_Calculator_3-way'!B191="","",'True_Odds_Calculator_3-way'!B191)</f>
        <v>3.87</v>
      </c>
      <c r="C190" s="4">
        <f>IF('True_Odds_Calculator_3-way'!C191="","",'True_Odds_Calculator_3-way'!C191)</f>
        <v>1.82</v>
      </c>
      <c r="D190" s="4">
        <f t="shared" si="10"/>
        <v>4.094871536731981E-2</v>
      </c>
      <c r="E190" s="4">
        <f t="shared" si="11"/>
        <v>4.5568329301238633</v>
      </c>
      <c r="F190" s="4">
        <f t="shared" si="12"/>
        <v>4.0858291994360769</v>
      </c>
      <c r="G190" s="4">
        <f t="shared" si="13"/>
        <v>1.8663646422681055</v>
      </c>
      <c r="I190" s="4">
        <f t="shared" si="14"/>
        <v>1.0409487153673198</v>
      </c>
    </row>
    <row r="191" spans="1:9" x14ac:dyDescent="0.2">
      <c r="A191" s="4">
        <f>IF('True_Odds_Calculator_3-way'!A192="","",'True_Odds_Calculator_3-way'!A192)</f>
        <v>1.78</v>
      </c>
      <c r="B191" s="4">
        <f>IF('True_Odds_Calculator_3-way'!B192="","",'True_Odds_Calculator_3-way'!B192)</f>
        <v>4.38</v>
      </c>
      <c r="C191" s="4">
        <f>IF('True_Odds_Calculator_3-way'!C192="","",'True_Odds_Calculator_3-way'!C192)</f>
        <v>4</v>
      </c>
      <c r="D191" s="4">
        <f t="shared" si="10"/>
        <v>4.0108255092093703E-2</v>
      </c>
      <c r="E191" s="4">
        <f t="shared" si="11"/>
        <v>1.8233922961184348</v>
      </c>
      <c r="F191" s="4">
        <f t="shared" si="12"/>
        <v>4.6524376902114444</v>
      </c>
      <c r="G191" s="4">
        <f t="shared" si="13"/>
        <v>4.2259964586419967</v>
      </c>
      <c r="I191" s="4">
        <f t="shared" si="14"/>
        <v>1.0401082550920937</v>
      </c>
    </row>
    <row r="192" spans="1:9" x14ac:dyDescent="0.2">
      <c r="A192" s="4">
        <f>IF('True_Odds_Calculator_3-way'!A193="","",'True_Odds_Calculator_3-way'!A193)</f>
        <v>2.2200000000000002</v>
      </c>
      <c r="B192" s="4">
        <f>IF('True_Odds_Calculator_3-way'!B193="","",'True_Odds_Calculator_3-way'!B193)</f>
        <v>3.36</v>
      </c>
      <c r="C192" s="4">
        <f>IF('True_Odds_Calculator_3-way'!C193="","",'True_Odds_Calculator_3-way'!C193)</f>
        <v>3.45</v>
      </c>
      <c r="D192" s="4">
        <f t="shared" si="10"/>
        <v>3.7924570533266033E-2</v>
      </c>
      <c r="E192" s="4">
        <f t="shared" si="11"/>
        <v>2.2841014389332082</v>
      </c>
      <c r="F192" s="4">
        <f t="shared" si="12"/>
        <v>3.5090486631541049</v>
      </c>
      <c r="G192" s="4">
        <f t="shared" si="13"/>
        <v>3.6073272889367356</v>
      </c>
      <c r="I192" s="4">
        <f t="shared" si="14"/>
        <v>1.037924570533266</v>
      </c>
    </row>
    <row r="193" spans="1:9" x14ac:dyDescent="0.2">
      <c r="A193" s="4">
        <f>IF('True_Odds_Calculator_3-way'!A194="","",'True_Odds_Calculator_3-way'!A194)</f>
        <v>3.4</v>
      </c>
      <c r="B193" s="4">
        <f>IF('True_Odds_Calculator_3-way'!B194="","",'True_Odds_Calculator_3-way'!B194)</f>
        <v>3.71</v>
      </c>
      <c r="C193" s="4">
        <f>IF('True_Odds_Calculator_3-way'!C194="","",'True_Odds_Calculator_3-way'!C194)</f>
        <v>2.1</v>
      </c>
      <c r="D193" s="4">
        <f t="shared" si="10"/>
        <v>3.9849902225040923E-2</v>
      </c>
      <c r="E193" s="4">
        <f t="shared" si="11"/>
        <v>3.5608180164356056</v>
      </c>
      <c r="F193" s="4">
        <f t="shared" si="12"/>
        <v>3.9023099133782475</v>
      </c>
      <c r="G193" s="4">
        <f t="shared" si="13"/>
        <v>2.1602603135941543</v>
      </c>
      <c r="I193" s="4">
        <f t="shared" si="14"/>
        <v>1.0398499022250409</v>
      </c>
    </row>
    <row r="194" spans="1:9" x14ac:dyDescent="0.2">
      <c r="A194" s="4">
        <f>IF('True_Odds_Calculator_3-way'!A195="","",'True_Odds_Calculator_3-way'!A195)</f>
        <v>2.1800000000000002</v>
      </c>
      <c r="B194" s="4">
        <f>IF('True_Odds_Calculator_3-way'!B195="","",'True_Odds_Calculator_3-way'!B195)</f>
        <v>3.38</v>
      </c>
      <c r="C194" s="4">
        <f>IF('True_Odds_Calculator_3-way'!C195="","",'True_Odds_Calculator_3-way'!C195)</f>
        <v>3.65</v>
      </c>
      <c r="D194" s="4">
        <f t="shared" si="10"/>
        <v>2.8546187235681586E-2</v>
      </c>
      <c r="E194" s="4">
        <f t="shared" si="11"/>
        <v>2.2261788812595777</v>
      </c>
      <c r="F194" s="4">
        <f t="shared" si="12"/>
        <v>3.4923201314446528</v>
      </c>
      <c r="G194" s="4">
        <f t="shared" si="13"/>
        <v>3.7813301114565645</v>
      </c>
      <c r="I194" s="4">
        <f t="shared" si="14"/>
        <v>1.0285461872356816</v>
      </c>
    </row>
    <row r="195" spans="1:9" x14ac:dyDescent="0.2">
      <c r="A195" s="4">
        <f>IF('True_Odds_Calculator_3-way'!A196="","",'True_Odds_Calculator_3-way'!A196)</f>
        <v>2.27</v>
      </c>
      <c r="B195" s="4">
        <f>IF('True_Odds_Calculator_3-way'!B196="","",'True_Odds_Calculator_3-way'!B196)</f>
        <v>3.39</v>
      </c>
      <c r="C195" s="4">
        <f>IF('True_Odds_Calculator_3-way'!C196="","",'True_Odds_Calculator_3-way'!C196)</f>
        <v>3.35</v>
      </c>
      <c r="D195" s="4">
        <f t="shared" ref="D195:D258" si="15">IF(A195="","",((1/A195)+(1/B195)+(1/C195))-1)</f>
        <v>3.4021347785263778E-2</v>
      </c>
      <c r="E195" s="4">
        <f t="shared" ref="E195:E258" si="16">IF(A195="","",(3*A195)/(3-($D195*A195)))</f>
        <v>2.3299802620806447</v>
      </c>
      <c r="F195" s="4">
        <f t="shared" ref="F195:F258" si="17">IF(B195="","",(3*B195)/(3-($D195*B195)))</f>
        <v>3.5255361451975715</v>
      </c>
      <c r="G195" s="4">
        <f t="shared" ref="G195:G258" si="18">IF(C195="","",(3*C195)/(3-($D195*C195)))</f>
        <v>3.4822941119657003</v>
      </c>
      <c r="I195" s="4">
        <f t="shared" ref="I195:I258" si="19">IF(A195="","",D195+1)</f>
        <v>1.0340213477852638</v>
      </c>
    </row>
    <row r="196" spans="1:9" x14ac:dyDescent="0.2">
      <c r="A196" s="4">
        <f>IF('True_Odds_Calculator_3-way'!A197="","",'True_Odds_Calculator_3-way'!A197)</f>
        <v>2.2999999999999998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3.48</v>
      </c>
      <c r="D196" s="4">
        <f t="shared" si="15"/>
        <v>2.8887396792401265E-2</v>
      </c>
      <c r="E196" s="4">
        <f t="shared" si="16"/>
        <v>2.3520917866964091</v>
      </c>
      <c r="F196" s="4">
        <f t="shared" si="17"/>
        <v>3.3656510552819126</v>
      </c>
      <c r="G196" s="4">
        <f t="shared" si="18"/>
        <v>3.6006557425309009</v>
      </c>
      <c r="I196" s="4">
        <f t="shared" si="19"/>
        <v>1.0288873967924013</v>
      </c>
    </row>
    <row r="197" spans="1:9" x14ac:dyDescent="0.2">
      <c r="A197" s="4">
        <f>IF('True_Odds_Calculator_3-way'!A198="","",'True_Odds_Calculator_3-way'!A198)</f>
        <v>4.71</v>
      </c>
      <c r="B197" s="4">
        <f>IF('True_Odds_Calculator_3-way'!B198="","",'True_Odds_Calculator_3-way'!B198)</f>
        <v>3.81</v>
      </c>
      <c r="C197" s="4">
        <f>IF('True_Odds_Calculator_3-way'!C198="","",'True_Odds_Calculator_3-way'!C198)</f>
        <v>1.76</v>
      </c>
      <c r="D197" s="4">
        <f t="shared" si="15"/>
        <v>4.2963234835946551E-2</v>
      </c>
      <c r="E197" s="4">
        <f t="shared" si="16"/>
        <v>5.0506798659010315</v>
      </c>
      <c r="F197" s="4">
        <f t="shared" si="17"/>
        <v>4.0298837914932859</v>
      </c>
      <c r="G197" s="4">
        <f t="shared" si="18"/>
        <v>1.8055080058117652</v>
      </c>
      <c r="I197" s="4">
        <f t="shared" si="19"/>
        <v>1.0429632348359466</v>
      </c>
    </row>
    <row r="198" spans="1:9" x14ac:dyDescent="0.2">
      <c r="A198" s="4">
        <f>IF('True_Odds_Calculator_3-way'!A199="","",'True_Odds_Calculator_3-way'!A199)</f>
        <v>2.2599999999999998</v>
      </c>
      <c r="B198" s="4">
        <f>IF('True_Odds_Calculator_3-way'!B199="","",'True_Odds_Calculator_3-way'!B199)</f>
        <v>3.6</v>
      </c>
      <c r="C198" s="4">
        <f>IF('True_Odds_Calculator_3-way'!C199="","",'True_Odds_Calculator_3-way'!C199)</f>
        <v>3.25</v>
      </c>
      <c r="D198" s="4">
        <f t="shared" si="15"/>
        <v>2.79479615762801E-2</v>
      </c>
      <c r="E198" s="4">
        <f t="shared" si="16"/>
        <v>2.3086056866796656</v>
      </c>
      <c r="F198" s="4">
        <f t="shared" si="17"/>
        <v>3.7249248685199099</v>
      </c>
      <c r="G198" s="4">
        <f t="shared" si="18"/>
        <v>3.3514723900460517</v>
      </c>
      <c r="I198" s="4">
        <f t="shared" si="19"/>
        <v>1.0279479615762801</v>
      </c>
    </row>
    <row r="199" spans="1:9" x14ac:dyDescent="0.2">
      <c r="A199" s="4">
        <f>IF('True_Odds_Calculator_3-way'!A200="","",'True_Odds_Calculator_3-way'!A200)</f>
        <v>2.41</v>
      </c>
      <c r="B199" s="4">
        <f>IF('True_Odds_Calculator_3-way'!B200="","",'True_Odds_Calculator_3-way'!B200)</f>
        <v>3.32</v>
      </c>
      <c r="C199" s="4">
        <f>IF('True_Odds_Calculator_3-way'!C200="","",'True_Odds_Calculator_3-way'!C200)</f>
        <v>3.21</v>
      </c>
      <c r="D199" s="4">
        <f t="shared" si="15"/>
        <v>2.766905836398692E-2</v>
      </c>
      <c r="E199" s="4">
        <f t="shared" si="16"/>
        <v>2.4647859732486719</v>
      </c>
      <c r="F199" s="4">
        <f t="shared" si="17"/>
        <v>3.4248710043163615</v>
      </c>
      <c r="G199" s="4">
        <f t="shared" si="18"/>
        <v>3.3079343485531587</v>
      </c>
      <c r="I199" s="4">
        <f t="shared" si="19"/>
        <v>1.0276690583639869</v>
      </c>
    </row>
    <row r="200" spans="1:9" x14ac:dyDescent="0.2">
      <c r="A200" s="4">
        <f>IF('True_Odds_Calculator_3-way'!A201="","",'True_Odds_Calculator_3-way'!A201)</f>
        <v>2.12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3.76</v>
      </c>
      <c r="D200" s="4">
        <f t="shared" si="15"/>
        <v>2.9200749520430946E-2</v>
      </c>
      <c r="E200" s="4">
        <f t="shared" si="16"/>
        <v>2.1646683565213314</v>
      </c>
      <c r="F200" s="4">
        <f t="shared" si="17"/>
        <v>3.5484698910016679</v>
      </c>
      <c r="G200" s="4">
        <f t="shared" si="18"/>
        <v>3.9028370964868602</v>
      </c>
      <c r="I200" s="4">
        <f t="shared" si="19"/>
        <v>1.0292007495204309</v>
      </c>
    </row>
    <row r="201" spans="1:9" x14ac:dyDescent="0.2">
      <c r="A201" s="4">
        <f>IF('True_Odds_Calculator_3-way'!A202="","",'True_Odds_Calculator_3-way'!A202)</f>
        <v>2.1</v>
      </c>
      <c r="B201" s="4">
        <f>IF('True_Odds_Calculator_3-way'!B202="","",'True_Odds_Calculator_3-way'!B202)</f>
        <v>3.36</v>
      </c>
      <c r="C201" s="4">
        <f>IF('True_Odds_Calculator_3-way'!C202="","",'True_Odds_Calculator_3-way'!C202)</f>
        <v>3.94</v>
      </c>
      <c r="D201" s="4">
        <f t="shared" si="15"/>
        <v>2.7616630408508591E-2</v>
      </c>
      <c r="E201" s="4">
        <f t="shared" si="16"/>
        <v>2.1413967131087435</v>
      </c>
      <c r="F201" s="4">
        <f t="shared" si="17"/>
        <v>3.4672440284956001</v>
      </c>
      <c r="G201" s="4">
        <f t="shared" si="18"/>
        <v>4.0882813143374781</v>
      </c>
      <c r="I201" s="4">
        <f t="shared" si="19"/>
        <v>1.0276166304085086</v>
      </c>
    </row>
    <row r="202" spans="1:9" x14ac:dyDescent="0.2">
      <c r="A202" s="4">
        <f>IF('True_Odds_Calculator_3-way'!A203="","",'True_Odds_Calculator_3-way'!A203)</f>
        <v>1.83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4.91</v>
      </c>
      <c r="D202" s="4">
        <f t="shared" si="15"/>
        <v>3.5828360926020375E-2</v>
      </c>
      <c r="E202" s="4">
        <f t="shared" si="16"/>
        <v>1.8708888371101515</v>
      </c>
      <c r="F202" s="4">
        <f t="shared" si="17"/>
        <v>3.6526811761130351</v>
      </c>
      <c r="G202" s="4">
        <f t="shared" si="18"/>
        <v>5.2158528326399729</v>
      </c>
      <c r="I202" s="4">
        <f t="shared" si="19"/>
        <v>1.0358283609260204</v>
      </c>
    </row>
    <row r="203" spans="1:9" x14ac:dyDescent="0.2">
      <c r="A203" s="4">
        <f>IF('True_Odds_Calculator_3-way'!A204="","",'True_Odds_Calculator_3-way'!A204)</f>
        <v>2.33</v>
      </c>
      <c r="B203" s="4">
        <f>IF('True_Odds_Calculator_3-way'!B204="","",'True_Odds_Calculator_3-way'!B204)</f>
        <v>3.55</v>
      </c>
      <c r="C203" s="4">
        <f>IF('True_Odds_Calculator_3-way'!C204="","",'True_Odds_Calculator_3-way'!C204)</f>
        <v>3.05</v>
      </c>
      <c r="D203" s="4">
        <f t="shared" si="15"/>
        <v>3.8743542660310215E-2</v>
      </c>
      <c r="E203" s="4">
        <f t="shared" si="16"/>
        <v>2.4022867744323739</v>
      </c>
      <c r="F203" s="4">
        <f t="shared" si="17"/>
        <v>3.7205754575184691</v>
      </c>
      <c r="G203" s="4">
        <f t="shared" si="18"/>
        <v>3.1750634253573482</v>
      </c>
      <c r="I203" s="4">
        <f t="shared" si="19"/>
        <v>1.0387435426603102</v>
      </c>
    </row>
    <row r="204" spans="1:9" x14ac:dyDescent="0.2">
      <c r="A204" s="4">
        <f>IF('True_Odds_Calculator_3-way'!A205="","",'True_Odds_Calculator_3-way'!A205)</f>
        <v>3.63</v>
      </c>
      <c r="B204" s="4">
        <f>IF('True_Odds_Calculator_3-way'!B205="","",'True_Odds_Calculator_3-way'!B205)</f>
        <v>3.45</v>
      </c>
      <c r="C204" s="4">
        <f>IF('True_Odds_Calculator_3-way'!C205="","",'True_Odds_Calculator_3-way'!C205)</f>
        <v>2.08</v>
      </c>
      <c r="D204" s="4">
        <f t="shared" si="15"/>
        <v>4.6106396896910873E-2</v>
      </c>
      <c r="E204" s="4">
        <f t="shared" si="16"/>
        <v>3.8444786190570372</v>
      </c>
      <c r="F204" s="4">
        <f t="shared" si="17"/>
        <v>3.6431694279488576</v>
      </c>
      <c r="G204" s="4">
        <f t="shared" si="18"/>
        <v>2.1486873059499341</v>
      </c>
      <c r="I204" s="4">
        <f t="shared" si="19"/>
        <v>1.0461063968969109</v>
      </c>
    </row>
    <row r="205" spans="1:9" x14ac:dyDescent="0.2">
      <c r="A205" s="4">
        <f>IF('True_Odds_Calculator_3-way'!A206="","",'True_Odds_Calculator_3-way'!A206)</f>
        <v>1.98</v>
      </c>
      <c r="B205" s="4">
        <f>IF('True_Odds_Calculator_3-way'!B206="","",'True_Odds_Calculator_3-way'!B206)</f>
        <v>3.46</v>
      </c>
      <c r="C205" s="4">
        <f>IF('True_Odds_Calculator_3-way'!C206="","",'True_Odds_Calculator_3-way'!C206)</f>
        <v>4.07</v>
      </c>
      <c r="D205" s="4">
        <f t="shared" si="15"/>
        <v>3.9768091791213322E-2</v>
      </c>
      <c r="E205" s="4">
        <f t="shared" si="16"/>
        <v>2.033369734605845</v>
      </c>
      <c r="F205" s="4">
        <f t="shared" si="17"/>
        <v>3.6263245137329783</v>
      </c>
      <c r="G205" s="4">
        <f t="shared" si="18"/>
        <v>4.3021074951516081</v>
      </c>
      <c r="I205" s="4">
        <f t="shared" si="19"/>
        <v>1.0397680917912133</v>
      </c>
    </row>
    <row r="206" spans="1:9" x14ac:dyDescent="0.2">
      <c r="A206" s="4">
        <f>IF('True_Odds_Calculator_3-way'!A207="","",'True_Odds_Calculator_3-way'!A207)</f>
        <v>2.09</v>
      </c>
      <c r="B206" s="4">
        <f>IF('True_Odds_Calculator_3-way'!B207="","",'True_Odds_Calculator_3-way'!B207)</f>
        <v>3.49</v>
      </c>
      <c r="C206" s="4">
        <f>IF('True_Odds_Calculator_3-way'!C207="","",'True_Odds_Calculator_3-way'!C207)</f>
        <v>3.64</v>
      </c>
      <c r="D206" s="4">
        <f t="shared" si="15"/>
        <v>3.9727125536204166E-2</v>
      </c>
      <c r="E206" s="4">
        <f t="shared" si="16"/>
        <v>2.1494905119880103</v>
      </c>
      <c r="F206" s="4">
        <f t="shared" si="17"/>
        <v>3.6591089756240627</v>
      </c>
      <c r="G206" s="4">
        <f t="shared" si="18"/>
        <v>3.8243418660806729</v>
      </c>
      <c r="I206" s="4">
        <f t="shared" si="19"/>
        <v>1.0397271255362042</v>
      </c>
    </row>
    <row r="207" spans="1:9" x14ac:dyDescent="0.2">
      <c r="A207" s="4">
        <f>IF('True_Odds_Calculator_3-way'!A208="","",'True_Odds_Calculator_3-way'!A208)</f>
        <v>3.23</v>
      </c>
      <c r="B207" s="4">
        <f>IF('True_Odds_Calculator_3-way'!B208="","",'True_Odds_Calculator_3-way'!B208)</f>
        <v>3.15</v>
      </c>
      <c r="C207" s="4">
        <f>IF('True_Odds_Calculator_3-way'!C208="","",'True_Odds_Calculator_3-way'!C208)</f>
        <v>2.4300000000000002</v>
      </c>
      <c r="D207" s="4">
        <f t="shared" si="15"/>
        <v>3.8580474424987576E-2</v>
      </c>
      <c r="E207" s="4">
        <f t="shared" si="16"/>
        <v>3.3699834186255244</v>
      </c>
      <c r="F207" s="4">
        <f t="shared" si="17"/>
        <v>3.2829923734670743</v>
      </c>
      <c r="G207" s="4">
        <f t="shared" si="18"/>
        <v>2.5083875739419845</v>
      </c>
      <c r="I207" s="4">
        <f t="shared" si="19"/>
        <v>1.0385804744249876</v>
      </c>
    </row>
    <row r="208" spans="1:9" x14ac:dyDescent="0.2">
      <c r="A208" s="4">
        <f>IF('True_Odds_Calculator_3-way'!A209="","",'True_Odds_Calculator_3-way'!A209)</f>
        <v>3.08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2.41</v>
      </c>
      <c r="D208" s="4">
        <f t="shared" si="15"/>
        <v>4.3564451792579284E-2</v>
      </c>
      <c r="E208" s="4">
        <f t="shared" si="16"/>
        <v>3.2242064054396082</v>
      </c>
      <c r="F208" s="4">
        <f t="shared" si="17"/>
        <v>3.4550682420797996</v>
      </c>
      <c r="G208" s="4">
        <f t="shared" si="18"/>
        <v>2.4974009834838848</v>
      </c>
      <c r="I208" s="4">
        <f t="shared" si="19"/>
        <v>1.0435644517925793</v>
      </c>
    </row>
    <row r="209" spans="1:9" x14ac:dyDescent="0.2">
      <c r="A209" s="4">
        <f>IF('True_Odds_Calculator_3-way'!A210="","",'True_Odds_Calculator_3-way'!A210)</f>
        <v>1.66</v>
      </c>
      <c r="B209" s="4">
        <f>IF('True_Odds_Calculator_3-way'!B210="","",'True_Odds_Calculator_3-way'!B210)</f>
        <v>3.98</v>
      </c>
      <c r="C209" s="4">
        <f>IF('True_Odds_Calculator_3-way'!C210="","",'True_Odds_Calculator_3-way'!C210)</f>
        <v>5.26</v>
      </c>
      <c r="D209" s="4">
        <f t="shared" si="15"/>
        <v>4.3779988402316672E-2</v>
      </c>
      <c r="E209" s="4">
        <f t="shared" si="16"/>
        <v>1.7012117298235292</v>
      </c>
      <c r="F209" s="4">
        <f t="shared" si="17"/>
        <v>4.2254184349700452</v>
      </c>
      <c r="G209" s="4">
        <f t="shared" si="18"/>
        <v>5.6973324397310279</v>
      </c>
      <c r="I209" s="4">
        <f t="shared" si="19"/>
        <v>1.0437799884023167</v>
      </c>
    </row>
    <row r="210" spans="1:9" x14ac:dyDescent="0.2">
      <c r="A210" s="4">
        <f>IF('True_Odds_Calculator_3-way'!A211="","",'True_Odds_Calculator_3-way'!A211)</f>
        <v>1.83</v>
      </c>
      <c r="B210" s="4">
        <f>IF('True_Odds_Calculator_3-way'!B211="","",'True_Odds_Calculator_3-way'!B211)</f>
        <v>3.69</v>
      </c>
      <c r="C210" s="4">
        <f>IF('True_Odds_Calculator_3-way'!C211="","",'True_Odds_Calculator_3-way'!C211)</f>
        <v>4.45</v>
      </c>
      <c r="D210" s="4">
        <f t="shared" si="15"/>
        <v>4.2169898582389731E-2</v>
      </c>
      <c r="E210" s="4">
        <f t="shared" si="16"/>
        <v>1.8783171506875345</v>
      </c>
      <c r="F210" s="4">
        <f t="shared" si="17"/>
        <v>3.8918671615008473</v>
      </c>
      <c r="G210" s="4">
        <f t="shared" si="18"/>
        <v>4.7469300452347873</v>
      </c>
      <c r="I210" s="4">
        <f t="shared" si="19"/>
        <v>1.0421698985823897</v>
      </c>
    </row>
    <row r="211" spans="1:9" x14ac:dyDescent="0.2">
      <c r="A211" s="4">
        <f>IF('True_Odds_Calculator_3-way'!A212="","",'True_Odds_Calculator_3-way'!A212)</f>
        <v>2.4300000000000002</v>
      </c>
      <c r="B211" s="4">
        <f>IF('True_Odds_Calculator_3-way'!B212="","",'True_Odds_Calculator_3-way'!B212)</f>
        <v>3.19</v>
      </c>
      <c r="C211" s="4">
        <f>IF('True_Odds_Calculator_3-way'!C212="","",'True_Odds_Calculator_3-way'!C212)</f>
        <v>3.12</v>
      </c>
      <c r="D211" s="4">
        <f t="shared" si="15"/>
        <v>4.5515078082127847E-2</v>
      </c>
      <c r="E211" s="4">
        <f t="shared" si="16"/>
        <v>2.523016590672853</v>
      </c>
      <c r="F211" s="4">
        <f t="shared" si="17"/>
        <v>3.3522407406688708</v>
      </c>
      <c r="G211" s="4">
        <f t="shared" si="18"/>
        <v>3.2750255661382996</v>
      </c>
      <c r="I211" s="4">
        <f t="shared" si="19"/>
        <v>1.0455150780821278</v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3.61</v>
      </c>
      <c r="C212" s="4">
        <f>IF('True_Odds_Calculator_3-way'!C213="","",'True_Odds_Calculator_3-way'!C213)</f>
        <v>4.08</v>
      </c>
      <c r="D212" s="4">
        <f t="shared" si="15"/>
        <v>4.0241064490900591E-2</v>
      </c>
      <c r="E212" s="4">
        <f t="shared" si="16"/>
        <v>1.9812925294924897</v>
      </c>
      <c r="F212" s="4">
        <f t="shared" si="17"/>
        <v>3.7937041055222229</v>
      </c>
      <c r="G212" s="4">
        <f t="shared" si="18"/>
        <v>4.3162172820870799</v>
      </c>
      <c r="I212" s="4">
        <f t="shared" si="19"/>
        <v>1.0402410644909006</v>
      </c>
    </row>
    <row r="213" spans="1:9" x14ac:dyDescent="0.2">
      <c r="A213" s="4">
        <f>IF('True_Odds_Calculator_3-way'!A214="","",'True_Odds_Calculator_3-way'!A214)</f>
        <v>2.0299999999999998</v>
      </c>
      <c r="B213" s="4">
        <f>IF('True_Odds_Calculator_3-way'!B214="","",'True_Odds_Calculator_3-way'!B214)</f>
        <v>3.52</v>
      </c>
      <c r="C213" s="4">
        <f>IF('True_Odds_Calculator_3-way'!C214="","",'True_Odds_Calculator_3-way'!C214)</f>
        <v>3.78</v>
      </c>
      <c r="D213" s="4">
        <f t="shared" si="15"/>
        <v>4.1252011079597528E-2</v>
      </c>
      <c r="E213" s="4">
        <f t="shared" si="16"/>
        <v>2.0882923006539156</v>
      </c>
      <c r="F213" s="4">
        <f t="shared" si="17"/>
        <v>3.6990423796839305</v>
      </c>
      <c r="G213" s="4">
        <f t="shared" si="18"/>
        <v>3.9872472809538646</v>
      </c>
      <c r="I213" s="4">
        <f t="shared" si="19"/>
        <v>1.0412520110795975</v>
      </c>
    </row>
    <row r="214" spans="1:9" x14ac:dyDescent="0.2">
      <c r="A214" s="4">
        <f>IF('True_Odds_Calculator_3-way'!A215="","",'True_Odds_Calculator_3-way'!A215)</f>
        <v>2.58</v>
      </c>
      <c r="B214" s="4">
        <f>IF('True_Odds_Calculator_3-way'!B215="","",'True_Odds_Calculator_3-way'!B215)</f>
        <v>3.25</v>
      </c>
      <c r="C214" s="4">
        <f>IF('True_Odds_Calculator_3-way'!C215="","",'True_Odds_Calculator_3-way'!C215)</f>
        <v>2.92</v>
      </c>
      <c r="D214" s="4">
        <f t="shared" si="15"/>
        <v>3.7754960341771504E-2</v>
      </c>
      <c r="E214" s="4">
        <f t="shared" si="16"/>
        <v>2.666581958643123</v>
      </c>
      <c r="F214" s="4">
        <f t="shared" si="17"/>
        <v>3.3885977376317107</v>
      </c>
      <c r="G214" s="4">
        <f t="shared" si="18"/>
        <v>3.0313983145279111</v>
      </c>
      <c r="I214" s="4">
        <f t="shared" si="19"/>
        <v>1.0377549603417715</v>
      </c>
    </row>
    <row r="215" spans="1:9" x14ac:dyDescent="0.2">
      <c r="A215" s="4">
        <f>IF('True_Odds_Calculator_3-way'!A216="","",'True_Odds_Calculator_3-way'!A216)</f>
        <v>2.09</v>
      </c>
      <c r="B215" s="4">
        <f>IF('True_Odds_Calculator_3-way'!B216="","",'True_Odds_Calculator_3-way'!B216)</f>
        <v>3.42</v>
      </c>
      <c r="C215" s="4">
        <f>IF('True_Odds_Calculator_3-way'!C216="","",'True_Odds_Calculator_3-way'!C216)</f>
        <v>3.73</v>
      </c>
      <c r="D215" s="4">
        <f t="shared" si="15"/>
        <v>3.8963075085552967E-2</v>
      </c>
      <c r="E215" s="4">
        <f t="shared" si="16"/>
        <v>2.1483144393082818</v>
      </c>
      <c r="F215" s="4">
        <f t="shared" si="17"/>
        <v>3.5789703679394953</v>
      </c>
      <c r="G215" s="4">
        <f t="shared" si="18"/>
        <v>3.9198957842532915</v>
      </c>
      <c r="I215" s="4">
        <f t="shared" si="19"/>
        <v>1.038963075085553</v>
      </c>
    </row>
    <row r="216" spans="1:9" x14ac:dyDescent="0.2">
      <c r="A216" s="4">
        <f>IF('True_Odds_Calculator_3-way'!A217="","",'True_Odds_Calculator_3-way'!A217)</f>
        <v>2.39</v>
      </c>
      <c r="B216" s="4">
        <f>IF('True_Odds_Calculator_3-way'!B217="","",'True_Odds_Calculator_3-way'!B217)</f>
        <v>3.36</v>
      </c>
      <c r="C216" s="4">
        <f>IF('True_Odds_Calculator_3-way'!C217="","",'True_Odds_Calculator_3-way'!C217)</f>
        <v>3.1</v>
      </c>
      <c r="D216" s="4">
        <f t="shared" si="15"/>
        <v>3.8609734621342096E-2</v>
      </c>
      <c r="E216" s="4">
        <f t="shared" si="16"/>
        <v>2.4658472128488809</v>
      </c>
      <c r="F216" s="4">
        <f t="shared" si="17"/>
        <v>3.5118631570631584</v>
      </c>
      <c r="G216" s="4">
        <f t="shared" si="18"/>
        <v>3.2288193189462708</v>
      </c>
      <c r="I216" s="4">
        <f t="shared" si="19"/>
        <v>1.0386097346213421</v>
      </c>
    </row>
    <row r="217" spans="1:9" x14ac:dyDescent="0.2">
      <c r="A217" s="4">
        <f>IF('True_Odds_Calculator_3-way'!A218="","",'True_Odds_Calculator_3-way'!A218)</f>
        <v>1.85</v>
      </c>
      <c r="B217" s="4">
        <f>IF('True_Odds_Calculator_3-way'!B218="","",'True_Odds_Calculator_3-way'!B218)</f>
        <v>3.72</v>
      </c>
      <c r="C217" s="4">
        <f>IF('True_Odds_Calculator_3-way'!C218="","",'True_Odds_Calculator_3-way'!C218)</f>
        <v>4.28</v>
      </c>
      <c r="D217" s="4">
        <f t="shared" si="15"/>
        <v>4.300260465469985E-2</v>
      </c>
      <c r="E217" s="4">
        <f t="shared" si="16"/>
        <v>1.9003951984336587</v>
      </c>
      <c r="F217" s="4">
        <f t="shared" si="17"/>
        <v>3.9295355257353464</v>
      </c>
      <c r="G217" s="4">
        <f t="shared" si="18"/>
        <v>4.5597419109815798</v>
      </c>
      <c r="I217" s="4">
        <f t="shared" si="19"/>
        <v>1.0430026046546998</v>
      </c>
    </row>
    <row r="218" spans="1:9" x14ac:dyDescent="0.2">
      <c r="A218" s="4">
        <f>IF('True_Odds_Calculator_3-way'!A219="","",'True_Odds_Calculator_3-way'!A219)</f>
        <v>2.33</v>
      </c>
      <c r="B218" s="4">
        <f>IF('True_Odds_Calculator_3-way'!B219="","",'True_Odds_Calculator_3-way'!B219)</f>
        <v>3.49</v>
      </c>
      <c r="C218" s="4">
        <f>IF('True_Odds_Calculator_3-way'!C219="","",'True_Odds_Calculator_3-way'!C219)</f>
        <v>3.1</v>
      </c>
      <c r="D218" s="4">
        <f t="shared" si="15"/>
        <v>3.8298145806911821E-2</v>
      </c>
      <c r="E218" s="4">
        <f t="shared" si="16"/>
        <v>2.4014302875340925</v>
      </c>
      <c r="F218" s="4">
        <f t="shared" si="17"/>
        <v>3.6527424980329486</v>
      </c>
      <c r="G218" s="4">
        <f t="shared" si="18"/>
        <v>3.227736882337652</v>
      </c>
      <c r="I218" s="4">
        <f t="shared" si="19"/>
        <v>1.0382981458069118</v>
      </c>
    </row>
    <row r="219" spans="1:9" x14ac:dyDescent="0.2">
      <c r="A219" s="4">
        <f>IF('True_Odds_Calculator_3-way'!A220="","",'True_Odds_Calculator_3-way'!A220)</f>
        <v>2.2599999999999998</v>
      </c>
      <c r="B219" s="4">
        <f>IF('True_Odds_Calculator_3-way'!B220="","",'True_Odds_Calculator_3-way'!B220)</f>
        <v>3.3</v>
      </c>
      <c r="C219" s="4">
        <f>IF('True_Odds_Calculator_3-way'!C220="","",'True_Odds_Calculator_3-way'!C220)</f>
        <v>3.34</v>
      </c>
      <c r="D219" s="4">
        <f t="shared" si="15"/>
        <v>4.4909376741288032E-2</v>
      </c>
      <c r="E219" s="4">
        <f t="shared" si="16"/>
        <v>2.3391370543757657</v>
      </c>
      <c r="F219" s="4">
        <f t="shared" si="17"/>
        <v>3.4714928376718568</v>
      </c>
      <c r="G219" s="4">
        <f t="shared" si="18"/>
        <v>3.5157861655340867</v>
      </c>
      <c r="I219" s="4">
        <f t="shared" si="19"/>
        <v>1.044909376741288</v>
      </c>
    </row>
    <row r="220" spans="1:9" x14ac:dyDescent="0.2">
      <c r="A220" s="4">
        <f>IF('True_Odds_Calculator_3-way'!A221="","",'True_Odds_Calculator_3-way'!A221)</f>
        <v>2.41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3.2</v>
      </c>
      <c r="D220" s="4">
        <f t="shared" si="15"/>
        <v>3.3248156889616354E-2</v>
      </c>
      <c r="E220" s="4">
        <f t="shared" si="16"/>
        <v>2.4761359894794519</v>
      </c>
      <c r="F220" s="4">
        <f t="shared" si="17"/>
        <v>3.3929626317522019</v>
      </c>
      <c r="G220" s="4">
        <f t="shared" si="18"/>
        <v>3.3176598122054202</v>
      </c>
      <c r="I220" s="4">
        <f t="shared" si="19"/>
        <v>1.0332481568896164</v>
      </c>
    </row>
    <row r="221" spans="1:9" x14ac:dyDescent="0.2">
      <c r="A221" s="4">
        <f>IF('True_Odds_Calculator_3-way'!A222="","",'True_Odds_Calculator_3-way'!A222)</f>
        <v>2.27</v>
      </c>
      <c r="B221" s="4">
        <f>IF('True_Odds_Calculator_3-way'!B222="","",'True_Odds_Calculator_3-way'!B222)</f>
        <v>3.35</v>
      </c>
      <c r="C221" s="4">
        <f>IF('True_Odds_Calculator_3-way'!C222="","",'True_Odds_Calculator_3-way'!C222)</f>
        <v>3.33</v>
      </c>
      <c r="D221" s="4">
        <f t="shared" si="15"/>
        <v>3.9336397348100904E-2</v>
      </c>
      <c r="E221" s="4">
        <f t="shared" si="16"/>
        <v>2.3396382580619233</v>
      </c>
      <c r="F221" s="4">
        <f t="shared" si="17"/>
        <v>3.5039115712540618</v>
      </c>
      <c r="G221" s="4">
        <f t="shared" si="18"/>
        <v>3.482037604415011</v>
      </c>
      <c r="I221" s="4">
        <f t="shared" si="19"/>
        <v>1.0393363973481009</v>
      </c>
    </row>
    <row r="222" spans="1:9" x14ac:dyDescent="0.2">
      <c r="A222" s="4">
        <f>IF('True_Odds_Calculator_3-way'!A223="","",'True_Odds_Calculator_3-way'!A223)</f>
        <v>2.68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2.71</v>
      </c>
      <c r="D222" s="4">
        <f t="shared" si="15"/>
        <v>4.3342837672217804E-2</v>
      </c>
      <c r="E222" s="4">
        <f t="shared" si="16"/>
        <v>2.787948245497196</v>
      </c>
      <c r="F222" s="4">
        <f t="shared" si="17"/>
        <v>3.4872706825376256</v>
      </c>
      <c r="G222" s="4">
        <f t="shared" si="18"/>
        <v>2.8204283144965534</v>
      </c>
      <c r="I222" s="4">
        <f t="shared" si="19"/>
        <v>1.0433428376722178</v>
      </c>
    </row>
    <row r="223" spans="1:9" x14ac:dyDescent="0.2">
      <c r="A223" s="4">
        <f>IF('True_Odds_Calculator_3-way'!A224="","",'True_Odds_Calculator_3-way'!A224)</f>
        <v>1.96</v>
      </c>
      <c r="B223" s="4">
        <f>IF('True_Odds_Calculator_3-way'!B224="","",'True_Odds_Calculator_3-way'!B224)</f>
        <v>3.43</v>
      </c>
      <c r="C223" s="4">
        <f>IF('True_Odds_Calculator_3-way'!C224="","",'True_Odds_Calculator_3-way'!C224)</f>
        <v>4.18</v>
      </c>
      <c r="D223" s="4">
        <f t="shared" si="15"/>
        <v>4.0983720897791898E-2</v>
      </c>
      <c r="E223" s="4">
        <f t="shared" si="16"/>
        <v>2.0139249159541892</v>
      </c>
      <c r="F223" s="4">
        <f t="shared" si="17"/>
        <v>3.5986245440246321</v>
      </c>
      <c r="G223" s="4">
        <f t="shared" si="18"/>
        <v>4.4331505606860162</v>
      </c>
      <c r="I223" s="4">
        <f t="shared" si="19"/>
        <v>1.0409837208977919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3.44</v>
      </c>
      <c r="C224" s="4">
        <f>IF('True_Odds_Calculator_3-way'!C225="","",'True_Odds_Calculator_3-way'!C225)</f>
        <v>2.37</v>
      </c>
      <c r="D224" s="4">
        <f t="shared" si="15"/>
        <v>3.9435988309561854E-2</v>
      </c>
      <c r="E224" s="4">
        <f t="shared" si="16"/>
        <v>3.1882462757142109</v>
      </c>
      <c r="F224" s="4">
        <f t="shared" si="17"/>
        <v>3.6029239820133747</v>
      </c>
      <c r="G224" s="4">
        <f t="shared" si="18"/>
        <v>2.4462102890868973</v>
      </c>
      <c r="I224" s="4">
        <f t="shared" si="19"/>
        <v>1.0394359883095619</v>
      </c>
    </row>
    <row r="225" spans="1:9" x14ac:dyDescent="0.2">
      <c r="A225" s="4">
        <f>IF('True_Odds_Calculator_3-way'!A226="","",'True_Odds_Calculator_3-way'!A226)</f>
        <v>2.2400000000000002</v>
      </c>
      <c r="B225" s="4">
        <f>IF('True_Odds_Calculator_3-way'!B226="","",'True_Odds_Calculator_3-way'!B226)</f>
        <v>3.25</v>
      </c>
      <c r="C225" s="4">
        <f>IF('True_Odds_Calculator_3-way'!C226="","",'True_Odds_Calculator_3-way'!C226)</f>
        <v>3.52</v>
      </c>
      <c r="D225" s="4">
        <f t="shared" si="15"/>
        <v>3.8211788211788278E-2</v>
      </c>
      <c r="E225" s="4">
        <f t="shared" si="16"/>
        <v>2.3057875035991939</v>
      </c>
      <c r="F225" s="4">
        <f t="shared" si="17"/>
        <v>3.39034716342083</v>
      </c>
      <c r="G225" s="4">
        <f t="shared" si="18"/>
        <v>3.6852277956741837</v>
      </c>
      <c r="I225" s="4">
        <f t="shared" si="19"/>
        <v>1.0382117882117883</v>
      </c>
    </row>
    <row r="226" spans="1:9" x14ac:dyDescent="0.2">
      <c r="A226" s="4">
        <f>IF('True_Odds_Calculator_3-way'!A227="","",'True_Odds_Calculator_3-way'!A227)</f>
        <v>2.08</v>
      </c>
      <c r="B226" s="4">
        <f>IF('True_Odds_Calculator_3-way'!B227="","",'True_Odds_Calculator_3-way'!B227)</f>
        <v>3.4</v>
      </c>
      <c r="C226" s="4">
        <f>IF('True_Odds_Calculator_3-way'!C227="","",'True_Odds_Calculator_3-way'!C227)</f>
        <v>3.86</v>
      </c>
      <c r="D226" s="4">
        <f t="shared" si="15"/>
        <v>3.395423534100761E-2</v>
      </c>
      <c r="E226" s="4">
        <f t="shared" si="16"/>
        <v>2.1301470771843083</v>
      </c>
      <c r="F226" s="4">
        <f t="shared" si="17"/>
        <v>3.5360732864929836</v>
      </c>
      <c r="G226" s="4">
        <f t="shared" si="18"/>
        <v>4.036338687927322</v>
      </c>
      <c r="I226" s="4">
        <f t="shared" si="19"/>
        <v>1.0339542353410076</v>
      </c>
    </row>
    <row r="227" spans="1:9" x14ac:dyDescent="0.2">
      <c r="A227" s="4">
        <f>IF('True_Odds_Calculator_3-way'!A228="","",'True_Odds_Calculator_3-way'!A228)</f>
        <v>1.35</v>
      </c>
      <c r="B227" s="4">
        <f>IF('True_Odds_Calculator_3-way'!B228="","",'True_Odds_Calculator_3-way'!B228)</f>
        <v>5.95</v>
      </c>
      <c r="C227" s="4">
        <f>IF('True_Odds_Calculator_3-way'!C228="","",'True_Odds_Calculator_3-way'!C228)</f>
        <v>8.7100000000000009</v>
      </c>
      <c r="D227" s="4">
        <f t="shared" si="15"/>
        <v>2.3618530203253663E-2</v>
      </c>
      <c r="E227" s="4">
        <f t="shared" si="16"/>
        <v>1.364502393446412</v>
      </c>
      <c r="F227" s="4">
        <f t="shared" si="17"/>
        <v>6.242416108580195</v>
      </c>
      <c r="G227" s="4">
        <f t="shared" si="18"/>
        <v>9.3512374095430744</v>
      </c>
      <c r="I227" s="4">
        <f t="shared" si="19"/>
        <v>1.0236185302032537</v>
      </c>
    </row>
    <row r="228" spans="1:9" x14ac:dyDescent="0.2">
      <c r="A228" s="4">
        <f>IF('True_Odds_Calculator_3-way'!A229="","",'True_Odds_Calculator_3-way'!A229)</f>
        <v>11.77</v>
      </c>
      <c r="B228" s="4">
        <f>IF('True_Odds_Calculator_3-way'!B229="","",'True_Odds_Calculator_3-way'!B229)</f>
        <v>6.04</v>
      </c>
      <c r="C228" s="4">
        <f>IF('True_Odds_Calculator_3-way'!C229="","",'True_Odds_Calculator_3-way'!C229)</f>
        <v>1.28</v>
      </c>
      <c r="D228" s="4">
        <f t="shared" si="15"/>
        <v>3.1774681112042735E-2</v>
      </c>
      <c r="E228" s="4">
        <f t="shared" si="16"/>
        <v>13.446244706983835</v>
      </c>
      <c r="F228" s="4">
        <f t="shared" si="17"/>
        <v>6.452805484232945</v>
      </c>
      <c r="G228" s="4">
        <f t="shared" si="18"/>
        <v>1.2975917067501297</v>
      </c>
      <c r="I228" s="4">
        <f t="shared" si="19"/>
        <v>1.0317746811120427</v>
      </c>
    </row>
    <row r="229" spans="1:9" x14ac:dyDescent="0.2">
      <c r="A229" s="4">
        <f>IF('True_Odds_Calculator_3-way'!A230="","",'True_Odds_Calculator_3-way'!A230)</f>
        <v>2.68</v>
      </c>
      <c r="B229" s="4">
        <f>IF('True_Odds_Calculator_3-way'!B230="","",'True_Odds_Calculator_3-way'!B230)</f>
        <v>3.06</v>
      </c>
      <c r="C229" s="4">
        <f>IF('True_Odds_Calculator_3-way'!C230="","",'True_Odds_Calculator_3-way'!C230)</f>
        <v>2.95</v>
      </c>
      <c r="D229" s="4">
        <f t="shared" si="15"/>
        <v>3.8914764826581516E-2</v>
      </c>
      <c r="E229" s="4">
        <f t="shared" si="16"/>
        <v>2.7765226346579666</v>
      </c>
      <c r="F229" s="4">
        <f t="shared" si="17"/>
        <v>3.1864811894333469</v>
      </c>
      <c r="G229" s="4">
        <f t="shared" si="18"/>
        <v>3.0673768097321497</v>
      </c>
      <c r="I229" s="4">
        <f t="shared" si="19"/>
        <v>1.0389147648265815</v>
      </c>
    </row>
    <row r="230" spans="1:9" x14ac:dyDescent="0.2">
      <c r="A230" s="4">
        <f>IF('True_Odds_Calculator_3-way'!A231="","",'True_Odds_Calculator_3-way'!A231)</f>
        <v>2.02</v>
      </c>
      <c r="B230" s="4">
        <f>IF('True_Odds_Calculator_3-way'!B231="","",'True_Odds_Calculator_3-way'!B231)</f>
        <v>3.2</v>
      </c>
      <c r="C230" s="4">
        <f>IF('True_Odds_Calculator_3-way'!C231="","",'True_Odds_Calculator_3-way'!C231)</f>
        <v>4.3099999999999996</v>
      </c>
      <c r="D230" s="4">
        <f t="shared" si="15"/>
        <v>3.9568066435413884E-2</v>
      </c>
      <c r="E230" s="4">
        <f t="shared" si="16"/>
        <v>2.0752909347156105</v>
      </c>
      <c r="F230" s="4">
        <f t="shared" si="17"/>
        <v>3.3410104795924576</v>
      </c>
      <c r="G230" s="4">
        <f t="shared" si="18"/>
        <v>4.5697739266601207</v>
      </c>
      <c r="I230" s="4">
        <f t="shared" si="19"/>
        <v>1.0395680664354139</v>
      </c>
    </row>
    <row r="231" spans="1:9" x14ac:dyDescent="0.2">
      <c r="A231" s="4">
        <f>IF('True_Odds_Calculator_3-way'!A232="","",'True_Odds_Calculator_3-way'!A232)</f>
        <v>2.2400000000000002</v>
      </c>
      <c r="B231" s="4">
        <f>IF('True_Odds_Calculator_3-way'!B232="","",'True_Odds_Calculator_3-way'!B232)</f>
        <v>3.27</v>
      </c>
      <c r="C231" s="4">
        <f>IF('True_Odds_Calculator_3-way'!C232="","",'True_Odds_Calculator_3-way'!C232)</f>
        <v>3.49</v>
      </c>
      <c r="D231" s="4">
        <f t="shared" si="15"/>
        <v>3.877192027148646E-2</v>
      </c>
      <c r="E231" s="4">
        <f t="shared" si="16"/>
        <v>2.306780607639737</v>
      </c>
      <c r="F231" s="4">
        <f t="shared" si="17"/>
        <v>3.4142927688488807</v>
      </c>
      <c r="G231" s="4">
        <f t="shared" si="18"/>
        <v>3.6548508305576273</v>
      </c>
      <c r="I231" s="4">
        <f t="shared" si="19"/>
        <v>1.0387719202714865</v>
      </c>
    </row>
    <row r="232" spans="1:9" x14ac:dyDescent="0.2">
      <c r="A232" s="4">
        <f>IF('True_Odds_Calculator_3-way'!A233="","",'True_Odds_Calculator_3-way'!A233)</f>
        <v>2.37</v>
      </c>
      <c r="B232" s="4">
        <f>IF('True_Odds_Calculator_3-way'!B233="","",'True_Odds_Calculator_3-way'!B233)</f>
        <v>3.1</v>
      </c>
      <c r="C232" s="4">
        <f>IF('True_Odds_Calculator_3-way'!C233="","",'True_Odds_Calculator_3-way'!C233)</f>
        <v>3.4</v>
      </c>
      <c r="D232" s="4">
        <f t="shared" si="15"/>
        <v>3.8639220490156001E-2</v>
      </c>
      <c r="E232" s="4">
        <f t="shared" si="16"/>
        <v>2.4446220494017248</v>
      </c>
      <c r="F232" s="4">
        <f t="shared" si="17"/>
        <v>3.2289217882872014</v>
      </c>
      <c r="G232" s="4">
        <f t="shared" si="18"/>
        <v>3.5557084428586334</v>
      </c>
      <c r="I232" s="4">
        <f t="shared" si="19"/>
        <v>1.038639220490156</v>
      </c>
    </row>
    <row r="233" spans="1:9" x14ac:dyDescent="0.2">
      <c r="A233" s="4">
        <f>IF('True_Odds_Calculator_3-way'!A234="","",'True_Odds_Calculator_3-way'!A234)</f>
        <v>2.4</v>
      </c>
      <c r="B233" s="4">
        <f>IF('True_Odds_Calculator_3-way'!B234="","",'True_Odds_Calculator_3-way'!B234)</f>
        <v>2.94</v>
      </c>
      <c r="C233" s="4">
        <f>IF('True_Odds_Calculator_3-way'!C234="","",'True_Odds_Calculator_3-way'!C234)</f>
        <v>3.55</v>
      </c>
      <c r="D233" s="4">
        <f t="shared" si="15"/>
        <v>3.8492861933505873E-2</v>
      </c>
      <c r="E233" s="4">
        <f t="shared" si="16"/>
        <v>2.4762544980030841</v>
      </c>
      <c r="F233" s="4">
        <f t="shared" si="17"/>
        <v>3.0552533359354039</v>
      </c>
      <c r="G233" s="4">
        <f t="shared" si="18"/>
        <v>3.7194191191756008</v>
      </c>
      <c r="I233" s="4">
        <f t="shared" si="19"/>
        <v>1.0384928619335059</v>
      </c>
    </row>
    <row r="234" spans="1:9" x14ac:dyDescent="0.2">
      <c r="A234" s="4">
        <f>IF('True_Odds_Calculator_3-way'!A235="","",'True_Odds_Calculator_3-way'!A235)</f>
        <v>2.71</v>
      </c>
      <c r="B234" s="4">
        <f>IF('True_Odds_Calculator_3-way'!B235="","",'True_Odds_Calculator_3-way'!B235)</f>
        <v>3.31</v>
      </c>
      <c r="C234" s="4">
        <f>IF('True_Odds_Calculator_3-way'!C235="","",'True_Odds_Calculator_3-way'!C235)</f>
        <v>2.72</v>
      </c>
      <c r="D234" s="4">
        <f t="shared" si="15"/>
        <v>3.8765552485807486E-2</v>
      </c>
      <c r="E234" s="4">
        <f t="shared" si="16"/>
        <v>2.8083431669061558</v>
      </c>
      <c r="F234" s="4">
        <f t="shared" si="17"/>
        <v>3.4578989229475829</v>
      </c>
      <c r="G234" s="4">
        <f t="shared" si="18"/>
        <v>2.8190835538654513</v>
      </c>
      <c r="I234" s="4">
        <f t="shared" si="19"/>
        <v>1.0387655524858075</v>
      </c>
    </row>
    <row r="235" spans="1:9" x14ac:dyDescent="0.2">
      <c r="A235" s="4">
        <f>IF('True_Odds_Calculator_3-way'!A236="","",'True_Odds_Calculator_3-way'!A236)</f>
        <v>3.13</v>
      </c>
      <c r="B235" s="4">
        <f>IF('True_Odds_Calculator_3-way'!B236="","",'True_Odds_Calculator_3-way'!B236)</f>
        <v>3.19</v>
      </c>
      <c r="C235" s="4">
        <f>IF('True_Odds_Calculator_3-way'!C236="","",'True_Odds_Calculator_3-way'!C236)</f>
        <v>2.46</v>
      </c>
      <c r="D235" s="4">
        <f t="shared" si="15"/>
        <v>3.9472506756475623E-2</v>
      </c>
      <c r="E235" s="4">
        <f t="shared" si="16"/>
        <v>3.2644393470296063</v>
      </c>
      <c r="F235" s="4">
        <f t="shared" si="17"/>
        <v>3.3297580436787184</v>
      </c>
      <c r="G235" s="4">
        <f t="shared" si="18"/>
        <v>2.5422873735335383</v>
      </c>
      <c r="I235" s="4">
        <f t="shared" si="19"/>
        <v>1.0394725067564756</v>
      </c>
    </row>
    <row r="236" spans="1:9" x14ac:dyDescent="0.2">
      <c r="A236" s="4">
        <f>IF('True_Odds_Calculator_3-way'!A237="","",'True_Odds_Calculator_3-way'!A237)</f>
        <v>4.1399999999999997</v>
      </c>
      <c r="B236" s="4">
        <f>IF('True_Odds_Calculator_3-way'!B237="","",'True_Odds_Calculator_3-way'!B237)</f>
        <v>3.13</v>
      </c>
      <c r="C236" s="4">
        <f>IF('True_Odds_Calculator_3-way'!C237="","",'True_Odds_Calculator_3-way'!C237)</f>
        <v>2.09</v>
      </c>
      <c r="D236" s="4">
        <f t="shared" si="15"/>
        <v>3.9503611132711836E-2</v>
      </c>
      <c r="E236" s="4">
        <f t="shared" si="16"/>
        <v>4.3787050319699485</v>
      </c>
      <c r="F236" s="4">
        <f t="shared" si="17"/>
        <v>3.2645498393639532</v>
      </c>
      <c r="G236" s="4">
        <f t="shared" si="18"/>
        <v>2.1491463318698307</v>
      </c>
      <c r="I236" s="4">
        <f t="shared" si="19"/>
        <v>1.0395036111327118</v>
      </c>
    </row>
    <row r="237" spans="1:9" x14ac:dyDescent="0.2">
      <c r="A237" s="4">
        <f>IF('True_Odds_Calculator_3-way'!A238="","",'True_Odds_Calculator_3-way'!A238)</f>
        <v>2.86</v>
      </c>
      <c r="B237" s="4">
        <f>IF('True_Odds_Calculator_3-way'!B238="","",'True_Odds_Calculator_3-way'!B238)</f>
        <v>3.13</v>
      </c>
      <c r="C237" s="4">
        <f>IF('True_Odds_Calculator_3-way'!C238="","",'True_Odds_Calculator_3-way'!C238)</f>
        <v>2.7</v>
      </c>
      <c r="D237" s="4">
        <f t="shared" si="15"/>
        <v>3.9509537912093773E-2</v>
      </c>
      <c r="E237" s="4">
        <f t="shared" si="16"/>
        <v>2.9719403919819851</v>
      </c>
      <c r="F237" s="4">
        <f t="shared" si="17"/>
        <v>3.2645708939600362</v>
      </c>
      <c r="G237" s="4">
        <f t="shared" si="18"/>
        <v>2.7995479616964336</v>
      </c>
      <c r="I237" s="4">
        <f t="shared" si="19"/>
        <v>1.0395095379120938</v>
      </c>
    </row>
    <row r="238" spans="1:9" x14ac:dyDescent="0.2">
      <c r="A238" s="4">
        <f>IF('True_Odds_Calculator_3-way'!A239="","",'True_Odds_Calculator_3-way'!A239)</f>
        <v>2.27</v>
      </c>
      <c r="B238" s="4">
        <f>IF('True_Odds_Calculator_3-way'!B239="","",'True_Odds_Calculator_3-way'!B239)</f>
        <v>3.36</v>
      </c>
      <c r="C238" s="4">
        <f>IF('True_Odds_Calculator_3-way'!C239="","",'True_Odds_Calculator_3-way'!C239)</f>
        <v>3.44</v>
      </c>
      <c r="D238" s="4">
        <f t="shared" si="15"/>
        <v>2.8845356398885746E-2</v>
      </c>
      <c r="E238" s="4">
        <f t="shared" si="16"/>
        <v>2.3206512766180261</v>
      </c>
      <c r="F238" s="4">
        <f t="shared" si="17"/>
        <v>3.472174855736113</v>
      </c>
      <c r="G238" s="4">
        <f t="shared" si="18"/>
        <v>3.5576736443066888</v>
      </c>
      <c r="I238" s="4">
        <f t="shared" si="19"/>
        <v>1.0288453563988857</v>
      </c>
    </row>
    <row r="239" spans="1:9" x14ac:dyDescent="0.2">
      <c r="A239" s="4">
        <f>IF('True_Odds_Calculator_3-way'!A240="","",'True_Odds_Calculator_3-way'!A240)</f>
        <v>6.9</v>
      </c>
      <c r="B239" s="4">
        <f>IF('True_Odds_Calculator_3-way'!B240="","",'True_Odds_Calculator_3-way'!B240)</f>
        <v>4.8</v>
      </c>
      <c r="C239" s="4">
        <f>IF('True_Odds_Calculator_3-way'!C240="","",'True_Odds_Calculator_3-way'!C240)</f>
        <v>1.47</v>
      </c>
      <c r="D239" s="4">
        <f t="shared" si="15"/>
        <v>3.3532978408754799E-2</v>
      </c>
      <c r="E239" s="4">
        <f t="shared" si="16"/>
        <v>7.4766424030222067</v>
      </c>
      <c r="F239" s="4">
        <f t="shared" si="17"/>
        <v>5.0721340167520932</v>
      </c>
      <c r="G239" s="4">
        <f t="shared" si="18"/>
        <v>1.4945573094137365</v>
      </c>
      <c r="I239" s="4">
        <f t="shared" si="19"/>
        <v>1.0335329784087548</v>
      </c>
    </row>
    <row r="240" spans="1:9" x14ac:dyDescent="0.2">
      <c r="A240" s="4">
        <f>IF('True_Odds_Calculator_3-way'!A241="","",'True_Odds_Calculator_3-way'!A241)</f>
        <v>4.53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1.83</v>
      </c>
      <c r="D240" s="4">
        <f t="shared" si="15"/>
        <v>3.601584360914889E-2</v>
      </c>
      <c r="E240" s="4">
        <f t="shared" si="16"/>
        <v>4.7905276932712946</v>
      </c>
      <c r="F240" s="4">
        <f t="shared" si="17"/>
        <v>3.8939002050083862</v>
      </c>
      <c r="G240" s="4">
        <f t="shared" si="18"/>
        <v>1.8711076065493559</v>
      </c>
      <c r="I240" s="4">
        <f t="shared" si="19"/>
        <v>1.0360158436091489</v>
      </c>
    </row>
    <row r="241" spans="1:9" x14ac:dyDescent="0.2">
      <c r="A241" s="4">
        <f>IF('True_Odds_Calculator_3-way'!A242="","",'True_Odds_Calculator_3-way'!A242)</f>
        <v>13.55</v>
      </c>
      <c r="B241" s="4">
        <f>IF('True_Odds_Calculator_3-way'!B242="","",'True_Odds_Calculator_3-way'!B242)</f>
        <v>6.29</v>
      </c>
      <c r="C241" s="4">
        <f>IF('True_Odds_Calculator_3-way'!C242="","",'True_Odds_Calculator_3-way'!C242)</f>
        <v>1.24</v>
      </c>
      <c r="D241" s="4">
        <f t="shared" si="15"/>
        <v>3.9234862834294226E-2</v>
      </c>
      <c r="E241" s="4">
        <f t="shared" si="16"/>
        <v>16.468373616008073</v>
      </c>
      <c r="F241" s="4">
        <f t="shared" si="17"/>
        <v>6.8538111539515789</v>
      </c>
      <c r="G241" s="4">
        <f t="shared" si="18"/>
        <v>1.2604406628269362</v>
      </c>
      <c r="I241" s="4">
        <f t="shared" si="19"/>
        <v>1.0392348628342942</v>
      </c>
    </row>
    <row r="242" spans="1: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3.41</v>
      </c>
      <c r="C242" s="4">
        <f>IF('True_Odds_Calculator_3-way'!C243="","",'True_Odds_Calculator_3-way'!C243)</f>
        <v>2.5099999999999998</v>
      </c>
      <c r="D242" s="4">
        <f t="shared" si="15"/>
        <v>3.2958434794446489E-2</v>
      </c>
      <c r="E242" s="4">
        <f t="shared" si="16"/>
        <v>3.0274518734092797</v>
      </c>
      <c r="F242" s="4">
        <f t="shared" si="17"/>
        <v>3.5427200505095908</v>
      </c>
      <c r="G242" s="4">
        <f t="shared" si="18"/>
        <v>2.5811765201538126</v>
      </c>
      <c r="I242" s="4">
        <f t="shared" si="19"/>
        <v>1.0329584347944465</v>
      </c>
    </row>
    <row r="243" spans="1:9" x14ac:dyDescent="0.2">
      <c r="A243" s="4">
        <f>IF('True_Odds_Calculator_3-way'!A244="","",'True_Odds_Calculator_3-way'!A244)</f>
        <v>2.4900000000000002</v>
      </c>
      <c r="B243" s="4">
        <f>IF('True_Odds_Calculator_3-way'!B244="","",'True_Odds_Calculator_3-way'!B244)</f>
        <v>3.07</v>
      </c>
      <c r="C243" s="4">
        <f>IF('True_Odds_Calculator_3-way'!C244="","",'True_Odds_Calculator_3-way'!C244)</f>
        <v>3.16</v>
      </c>
      <c r="D243" s="4">
        <f t="shared" si="15"/>
        <v>4.3795020928144135E-2</v>
      </c>
      <c r="E243" s="4">
        <f t="shared" si="16"/>
        <v>2.5839253435323108</v>
      </c>
      <c r="F243" s="4">
        <f t="shared" si="17"/>
        <v>3.2140434805285669</v>
      </c>
      <c r="G243" s="4">
        <f t="shared" si="18"/>
        <v>3.3128230287486327</v>
      </c>
      <c r="I243" s="4">
        <f t="shared" si="19"/>
        <v>1.0437950209281441</v>
      </c>
    </row>
    <row r="244" spans="1:9" x14ac:dyDescent="0.2">
      <c r="A244" s="4">
        <f>IF('True_Odds_Calculator_3-way'!A245="","",'True_Odds_Calculator_3-way'!A245)</f>
        <v>2.2999999999999998</v>
      </c>
      <c r="B244" s="4">
        <f>IF('True_Odds_Calculator_3-way'!B245="","",'True_Odds_Calculator_3-way'!B245)</f>
        <v>3.35</v>
      </c>
      <c r="C244" s="4">
        <f>IF('True_Odds_Calculator_3-way'!C245="","",'True_Odds_Calculator_3-way'!C245)</f>
        <v>3.2</v>
      </c>
      <c r="D244" s="4">
        <f t="shared" si="15"/>
        <v>4.5790071382219466E-2</v>
      </c>
      <c r="E244" s="4">
        <f t="shared" si="16"/>
        <v>2.3836808352937386</v>
      </c>
      <c r="F244" s="4">
        <f t="shared" si="17"/>
        <v>3.5305236026919968</v>
      </c>
      <c r="G244" s="4">
        <f t="shared" si="18"/>
        <v>3.3643227508414455</v>
      </c>
      <c r="I244" s="4">
        <f t="shared" si="19"/>
        <v>1.0457900713822195</v>
      </c>
    </row>
    <row r="245" spans="1:9" x14ac:dyDescent="0.2">
      <c r="A245" s="4">
        <f>IF('True_Odds_Calculator_3-way'!A246="","",'True_Odds_Calculator_3-way'!A246)</f>
        <v>1.85</v>
      </c>
      <c r="B245" s="4">
        <f>IF('True_Odds_Calculator_3-way'!B246="","",'True_Odds_Calculator_3-way'!B246)</f>
        <v>3.79</v>
      </c>
      <c r="C245" s="4">
        <f>IF('True_Odds_Calculator_3-way'!C246="","",'True_Odds_Calculator_3-way'!C246)</f>
        <v>4</v>
      </c>
      <c r="D245" s="4">
        <f t="shared" si="15"/>
        <v>5.4392783284603841E-2</v>
      </c>
      <c r="E245" s="4">
        <f t="shared" si="16"/>
        <v>1.9142067365116202</v>
      </c>
      <c r="F245" s="4">
        <f t="shared" si="17"/>
        <v>4.0696510193716895</v>
      </c>
      <c r="G245" s="4">
        <f t="shared" si="18"/>
        <v>4.312778717514993</v>
      </c>
      <c r="I245" s="4">
        <f t="shared" si="19"/>
        <v>1.0543927832846038</v>
      </c>
    </row>
    <row r="246" spans="1:9" x14ac:dyDescent="0.2">
      <c r="A246" s="4">
        <f>IF('True_Odds_Calculator_3-way'!A247="","",'True_Odds_Calculator_3-way'!A247)</f>
        <v>2.2400000000000002</v>
      </c>
      <c r="B246" s="4">
        <f>IF('True_Odds_Calculator_3-way'!B247="","",'True_Odds_Calculator_3-way'!B247)</f>
        <v>3.18</v>
      </c>
      <c r="C246" s="4">
        <f>IF('True_Odds_Calculator_3-way'!C247="","",'True_Odds_Calculator_3-way'!C247)</f>
        <v>3.53</v>
      </c>
      <c r="D246" s="4">
        <f t="shared" si="15"/>
        <v>4.4180099213772639E-2</v>
      </c>
      <c r="E246" s="4">
        <f t="shared" si="16"/>
        <v>2.3164133990982303</v>
      </c>
      <c r="F246" s="4">
        <f t="shared" si="17"/>
        <v>3.3362390967531468</v>
      </c>
      <c r="G246" s="4">
        <f t="shared" si="18"/>
        <v>3.7235707569727086</v>
      </c>
      <c r="I246" s="4">
        <f t="shared" si="19"/>
        <v>1.0441800992137726</v>
      </c>
    </row>
    <row r="247" spans="1:9" x14ac:dyDescent="0.2">
      <c r="A247" s="4">
        <f>IF('True_Odds_Calculator_3-way'!A248="","",'True_Odds_Calculator_3-way'!A248)</f>
        <v>3.73</v>
      </c>
      <c r="B247" s="4">
        <f>IF('True_Odds_Calculator_3-way'!B248="","",'True_Odds_Calculator_3-way'!B248)</f>
        <v>3.79</v>
      </c>
      <c r="C247" s="4">
        <f>IF('True_Odds_Calculator_3-way'!C248="","",'True_Odds_Calculator_3-way'!C248)</f>
        <v>1.93</v>
      </c>
      <c r="D247" s="4">
        <f t="shared" si="15"/>
        <v>5.0083472515278338E-2</v>
      </c>
      <c r="E247" s="4">
        <f t="shared" si="16"/>
        <v>3.9776927188557316</v>
      </c>
      <c r="F247" s="4">
        <f t="shared" si="17"/>
        <v>4.0459989310057809</v>
      </c>
      <c r="G247" s="4">
        <f t="shared" si="18"/>
        <v>1.9942556495549821</v>
      </c>
      <c r="I247" s="4">
        <f t="shared" si="19"/>
        <v>1.0500834725152783</v>
      </c>
    </row>
    <row r="248" spans="1:9" x14ac:dyDescent="0.2">
      <c r="A248" s="4">
        <f>IF('True_Odds_Calculator_3-way'!A249="","",'True_Odds_Calculator_3-way'!A249)</f>
        <v>1.89</v>
      </c>
      <c r="B248" s="4">
        <f>IF('True_Odds_Calculator_3-way'!B249="","",'True_Odds_Calculator_3-way'!B249)</f>
        <v>3.99</v>
      </c>
      <c r="C248" s="4">
        <f>IF('True_Odds_Calculator_3-way'!C249="","",'True_Odds_Calculator_3-way'!C249)</f>
        <v>3.67</v>
      </c>
      <c r="D248" s="4">
        <f t="shared" si="15"/>
        <v>5.2206659549266732E-2</v>
      </c>
      <c r="E248" s="4">
        <f t="shared" si="16"/>
        <v>1.9542765374077467</v>
      </c>
      <c r="F248" s="4">
        <f t="shared" si="17"/>
        <v>4.2877170189253411</v>
      </c>
      <c r="G248" s="4">
        <f t="shared" si="18"/>
        <v>3.9203795350903374</v>
      </c>
      <c r="I248" s="4">
        <f t="shared" si="19"/>
        <v>1.0522066595492667</v>
      </c>
    </row>
    <row r="249" spans="1:9" x14ac:dyDescent="0.2">
      <c r="A249" s="4">
        <f>IF('True_Odds_Calculator_3-way'!A250="","",'True_Odds_Calculator_3-way'!A250)</f>
        <v>2.5299999999999998</v>
      </c>
      <c r="B249" s="4">
        <f>IF('True_Odds_Calculator_3-way'!B250="","",'True_Odds_Calculator_3-way'!B250)</f>
        <v>3.91</v>
      </c>
      <c r="C249" s="4">
        <f>IF('True_Odds_Calculator_3-way'!C250="","",'True_Odds_Calculator_3-way'!C250)</f>
        <v>2.5099999999999998</v>
      </c>
      <c r="D249" s="4">
        <f t="shared" si="15"/>
        <v>4.9417767201364482E-2</v>
      </c>
      <c r="E249" s="4">
        <f t="shared" si="16"/>
        <v>2.640024748298555</v>
      </c>
      <c r="F249" s="4">
        <f t="shared" si="17"/>
        <v>4.1791713282517229</v>
      </c>
      <c r="G249" s="4">
        <f t="shared" si="18"/>
        <v>2.6182548864102135</v>
      </c>
      <c r="I249" s="4">
        <f t="shared" si="19"/>
        <v>1.0494177672013645</v>
      </c>
    </row>
    <row r="250" spans="1:9" x14ac:dyDescent="0.2">
      <c r="A250" s="4">
        <f>IF('True_Odds_Calculator_3-way'!A251="","",'True_Odds_Calculator_3-way'!A251)</f>
        <v>1.59</v>
      </c>
      <c r="B250" s="4">
        <f>IF('True_Odds_Calculator_3-way'!B251="","",'True_Odds_Calculator_3-way'!B251)</f>
        <v>3.56</v>
      </c>
      <c r="C250" s="4">
        <f>IF('True_Odds_Calculator_3-way'!C251="","",'True_Odds_Calculator_3-way'!C251)</f>
        <v>6.29</v>
      </c>
      <c r="D250" s="4">
        <f t="shared" si="15"/>
        <v>6.8812205938245663E-2</v>
      </c>
      <c r="E250" s="4">
        <f t="shared" si="16"/>
        <v>1.6501829462277509</v>
      </c>
      <c r="F250" s="4">
        <f t="shared" si="17"/>
        <v>3.8765478536231353</v>
      </c>
      <c r="G250" s="4">
        <f t="shared" si="18"/>
        <v>7.3505030824674282</v>
      </c>
      <c r="I250" s="4">
        <f t="shared" si="19"/>
        <v>1.0688122059382457</v>
      </c>
    </row>
    <row r="251" spans="1:9" x14ac:dyDescent="0.2">
      <c r="A251" s="4">
        <f>IF('True_Odds_Calculator_3-way'!A252="","",'True_Odds_Calculator_3-way'!A252)</f>
        <v>1.78</v>
      </c>
      <c r="B251" s="4">
        <f>IF('True_Odds_Calculator_3-way'!B252="","",'True_Odds_Calculator_3-way'!B252)</f>
        <v>3.78</v>
      </c>
      <c r="C251" s="4">
        <f>IF('True_Odds_Calculator_3-way'!C252="","",'True_Odds_Calculator_3-way'!C252)</f>
        <v>4.41</v>
      </c>
      <c r="D251" s="4">
        <f t="shared" si="15"/>
        <v>5.3105386973765878E-2</v>
      </c>
      <c r="E251" s="4">
        <f t="shared" si="16"/>
        <v>1.8379111016300984</v>
      </c>
      <c r="F251" s="4">
        <f t="shared" si="17"/>
        <v>4.0510682706973871</v>
      </c>
      <c r="G251" s="4">
        <f t="shared" si="18"/>
        <v>4.7834170650127978</v>
      </c>
      <c r="I251" s="4">
        <f t="shared" si="19"/>
        <v>1.0531053869737659</v>
      </c>
    </row>
    <row r="252" spans="1:9" x14ac:dyDescent="0.2">
      <c r="A252" s="4">
        <f>IF('True_Odds_Calculator_3-way'!A253="","",'True_Odds_Calculator_3-way'!A253)</f>
        <v>2.4900000000000002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2.78</v>
      </c>
      <c r="D252" s="4">
        <f t="shared" si="15"/>
        <v>4.9503093958984445E-2</v>
      </c>
      <c r="E252" s="4">
        <f t="shared" si="16"/>
        <v>2.5966917487659966</v>
      </c>
      <c r="F252" s="4">
        <f t="shared" si="17"/>
        <v>3.6807547876050171</v>
      </c>
      <c r="G252" s="4">
        <f t="shared" si="18"/>
        <v>2.9136578387191183</v>
      </c>
      <c r="I252" s="4">
        <f t="shared" si="19"/>
        <v>1.0495030939589844</v>
      </c>
    </row>
    <row r="253" spans="1:9" x14ac:dyDescent="0.2">
      <c r="A253" s="4">
        <f>IF('True_Odds_Calculator_3-way'!A254="","",'True_Odds_Calculator_3-way'!A254)</f>
        <v>2.64</v>
      </c>
      <c r="B253" s="4">
        <f>IF('True_Odds_Calculator_3-way'!B254="","",'True_Odds_Calculator_3-way'!B254)</f>
        <v>3.66</v>
      </c>
      <c r="C253" s="4">
        <f>IF('True_Odds_Calculator_3-way'!C254="","",'True_Odds_Calculator_3-way'!C254)</f>
        <v>2.52</v>
      </c>
      <c r="D253" s="4">
        <f t="shared" si="15"/>
        <v>4.8837319329122497E-2</v>
      </c>
      <c r="E253" s="4">
        <f t="shared" si="16"/>
        <v>2.7585539338307266</v>
      </c>
      <c r="F253" s="4">
        <f t="shared" si="17"/>
        <v>3.8918844271224926</v>
      </c>
      <c r="G253" s="4">
        <f t="shared" si="18"/>
        <v>2.6278012038830929</v>
      </c>
      <c r="I253" s="4">
        <f t="shared" si="19"/>
        <v>1.0488373193291225</v>
      </c>
    </row>
    <row r="254" spans="1:9" x14ac:dyDescent="0.2">
      <c r="A254" s="4">
        <f>IF('True_Odds_Calculator_3-way'!A255="","",'True_Odds_Calculator_3-way'!A255)</f>
        <v>2.65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2.4900000000000002</v>
      </c>
      <c r="D254" s="4">
        <f t="shared" si="15"/>
        <v>4.923518653911918E-2</v>
      </c>
      <c r="E254" s="4">
        <f t="shared" si="16"/>
        <v>2.7704916792595209</v>
      </c>
      <c r="F254" s="4">
        <f t="shared" si="17"/>
        <v>3.9392017081284001</v>
      </c>
      <c r="G254" s="4">
        <f t="shared" si="18"/>
        <v>2.5960897389319446</v>
      </c>
      <c r="I254" s="4">
        <f t="shared" si="19"/>
        <v>1.0492351865391192</v>
      </c>
    </row>
    <row r="255" spans="1:9" x14ac:dyDescent="0.2">
      <c r="A255" s="4">
        <f>IF('True_Odds_Calculator_3-way'!A256="","",'True_Odds_Calculator_3-way'!A256)</f>
        <v>2.25</v>
      </c>
      <c r="B255" s="4">
        <f>IF('True_Odds_Calculator_3-way'!B256="","",'True_Odds_Calculator_3-way'!B256)</f>
        <v>3.77</v>
      </c>
      <c r="C255" s="4">
        <f>IF('True_Odds_Calculator_3-way'!C256="","",'True_Odds_Calculator_3-way'!C256)</f>
        <v>2.94</v>
      </c>
      <c r="D255" s="4">
        <f t="shared" si="15"/>
        <v>4.9832488256133622E-2</v>
      </c>
      <c r="E255" s="4">
        <f t="shared" si="16"/>
        <v>2.3373572456195433</v>
      </c>
      <c r="F255" s="4">
        <f t="shared" si="17"/>
        <v>4.0218602588396566</v>
      </c>
      <c r="G255" s="4">
        <f t="shared" si="18"/>
        <v>3.0909490905710659</v>
      </c>
      <c r="I255" s="4">
        <f t="shared" si="19"/>
        <v>1.0498324882561336</v>
      </c>
    </row>
    <row r="256" spans="1:9" x14ac:dyDescent="0.2">
      <c r="A256" s="4">
        <f>IF('True_Odds_Calculator_3-way'!A257="","",'True_Odds_Calculator_3-way'!A257)</f>
        <v>3.43</v>
      </c>
      <c r="B256" s="4">
        <f>IF('True_Odds_Calculator_3-way'!B257="","",'True_Odds_Calculator_3-way'!B257)</f>
        <v>3.61</v>
      </c>
      <c r="C256" s="4">
        <f>IF('True_Odds_Calculator_3-way'!C257="","",'True_Odds_Calculator_3-way'!C257)</f>
        <v>2.0699999999999998</v>
      </c>
      <c r="D256" s="4">
        <f t="shared" si="15"/>
        <v>5.1645287193294198E-2</v>
      </c>
      <c r="E256" s="4">
        <f t="shared" si="16"/>
        <v>3.6452435321458663</v>
      </c>
      <c r="F256" s="4">
        <f t="shared" si="17"/>
        <v>3.849215237797937</v>
      </c>
      <c r="G256" s="4">
        <f t="shared" si="18"/>
        <v>2.1464907298381624</v>
      </c>
      <c r="I256" s="4">
        <f t="shared" si="19"/>
        <v>1.0516452871932942</v>
      </c>
    </row>
    <row r="257" spans="1:9" x14ac:dyDescent="0.2">
      <c r="A257" s="4">
        <f>IF('True_Odds_Calculator_3-way'!A258="","",'True_Odds_Calculator_3-way'!A258)</f>
        <v>1.74</v>
      </c>
      <c r="B257" s="4">
        <f>IF('True_Odds_Calculator_3-way'!B258="","",'True_Odds_Calculator_3-way'!B258)</f>
        <v>3.65</v>
      </c>
      <c r="C257" s="4">
        <f>IF('True_Odds_Calculator_3-way'!C258="","",'True_Odds_Calculator_3-way'!C258)</f>
        <v>4.92</v>
      </c>
      <c r="D257" s="4">
        <f t="shared" si="15"/>
        <v>5.1937278938212206E-2</v>
      </c>
      <c r="E257" s="4">
        <f t="shared" si="16"/>
        <v>1.7940430750575298</v>
      </c>
      <c r="F257" s="4">
        <f t="shared" si="17"/>
        <v>3.8962024180033517</v>
      </c>
      <c r="G257" s="4">
        <f t="shared" si="18"/>
        <v>5.3780903401697753</v>
      </c>
      <c r="I257" s="4">
        <f t="shared" si="19"/>
        <v>1.0519372789382122</v>
      </c>
    </row>
    <row r="258" spans="1:9" x14ac:dyDescent="0.2">
      <c r="A258" s="4">
        <f>IF('True_Odds_Calculator_3-way'!A259="","",'True_Odds_Calculator_3-way'!A259)</f>
        <v>2.31</v>
      </c>
      <c r="B258" s="4">
        <f>IF('True_Odds_Calculator_3-way'!B259="","",'True_Odds_Calculator_3-way'!B259)</f>
        <v>3.4</v>
      </c>
      <c r="C258" s="4">
        <f>IF('True_Odds_Calculator_3-way'!C259="","",'True_Odds_Calculator_3-way'!C259)</f>
        <v>3.22</v>
      </c>
      <c r="D258" s="4">
        <f t="shared" si="15"/>
        <v>3.7577086170436536E-2</v>
      </c>
      <c r="E258" s="4">
        <f t="shared" si="16"/>
        <v>2.3788299123838952</v>
      </c>
      <c r="F258" s="4">
        <f t="shared" si="17"/>
        <v>3.5512378605784982</v>
      </c>
      <c r="G258" s="4">
        <f t="shared" si="18"/>
        <v>3.3553296349497255</v>
      </c>
      <c r="I258" s="4">
        <f t="shared" si="19"/>
        <v>1.0375770861704365</v>
      </c>
    </row>
    <row r="259" spans="1:9" x14ac:dyDescent="0.2">
      <c r="A259" s="4">
        <f>IF('True_Odds_Calculator_3-way'!A260="","",'True_Odds_Calculator_3-way'!A260)</f>
        <v>2.69</v>
      </c>
      <c r="B259" s="4">
        <f>IF('True_Odds_Calculator_3-way'!B260="","",'True_Odds_Calculator_3-way'!B260)</f>
        <v>3.69</v>
      </c>
      <c r="C259" s="4">
        <f>IF('True_Odds_Calculator_3-way'!C260="","",'True_Odds_Calculator_3-way'!C260)</f>
        <v>2.5299999999999998</v>
      </c>
      <c r="D259" s="4">
        <f t="shared" ref="D259:D322" si="20">IF(A259="","",((1/A259)+(1/B259)+(1/C259))-1)</f>
        <v>3.8006838919058428E-2</v>
      </c>
      <c r="E259" s="4">
        <f t="shared" ref="E259:E322" si="21">IF(A259="","",(3*A259)/(3-($D259*A259)))</f>
        <v>2.784908182504823</v>
      </c>
      <c r="F259" s="4">
        <f t="shared" ref="F259:F322" si="22">IF(B259="","",(3*B259)/(3-($D259*B259)))</f>
        <v>3.8709612928528223</v>
      </c>
      <c r="G259" s="4">
        <f t="shared" ref="G259:G322" si="23">IF(C259="","",(3*C259)/(3-($D259*C259)))</f>
        <v>2.6137779454939252</v>
      </c>
      <c r="I259" s="4">
        <f t="shared" ref="I259:I322" si="24">IF(A259="","",D259+1)</f>
        <v>1.0380068389190584</v>
      </c>
    </row>
    <row r="260" spans="1:9" x14ac:dyDescent="0.2">
      <c r="A260" s="4">
        <f>IF('True_Odds_Calculator_3-way'!A261="","",'True_Odds_Calculator_3-way'!A261)</f>
        <v>1.38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7.9</v>
      </c>
      <c r="D260" s="4">
        <f t="shared" si="20"/>
        <v>4.6532459640433066E-2</v>
      </c>
      <c r="E260" s="4">
        <f t="shared" si="21"/>
        <v>1.4101849113372809</v>
      </c>
      <c r="F260" s="4">
        <f t="shared" si="22"/>
        <v>5.5616832909091887</v>
      </c>
      <c r="G260" s="4">
        <f t="shared" si="23"/>
        <v>9.0032129999612938</v>
      </c>
      <c r="I260" s="4">
        <f t="shared" si="24"/>
        <v>1.0465324596404331</v>
      </c>
    </row>
    <row r="261" spans="1:9" x14ac:dyDescent="0.2">
      <c r="A261" s="4">
        <f>IF('True_Odds_Calculator_3-way'!A262="","",'True_Odds_Calculator_3-way'!A262)</f>
        <v>3.7</v>
      </c>
      <c r="B261" s="4">
        <f>IF('True_Odds_Calculator_3-way'!B262="","",'True_Odds_Calculator_3-way'!B262)</f>
        <v>3.85</v>
      </c>
      <c r="C261" s="4">
        <f>IF('True_Odds_Calculator_3-way'!C262="","",'True_Odds_Calculator_3-way'!C262)</f>
        <v>1.96</v>
      </c>
      <c r="D261" s="4">
        <f t="shared" si="20"/>
        <v>4.0214611643182963E-2</v>
      </c>
      <c r="E261" s="4">
        <f t="shared" si="21"/>
        <v>3.8930895366996356</v>
      </c>
      <c r="F261" s="4">
        <f t="shared" si="22"/>
        <v>4.0595060388112358</v>
      </c>
      <c r="G261" s="4">
        <f t="shared" si="23"/>
        <v>2.0128856441139855</v>
      </c>
      <c r="I261" s="4">
        <f t="shared" si="24"/>
        <v>1.040214611643183</v>
      </c>
    </row>
    <row r="262" spans="1: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3.59</v>
      </c>
      <c r="C262" s="4">
        <f>IF('True_Odds_Calculator_3-way'!C263="","",'True_Odds_Calculator_3-way'!C263)</f>
        <v>4.2699999999999996</v>
      </c>
      <c r="D262" s="4">
        <f t="shared" si="20"/>
        <v>3.3576902837485489E-2</v>
      </c>
      <c r="E262" s="4">
        <f t="shared" si="21"/>
        <v>1.9621653996643884</v>
      </c>
      <c r="F262" s="4">
        <f t="shared" si="22"/>
        <v>3.7402860411143219</v>
      </c>
      <c r="G262" s="4">
        <f t="shared" si="23"/>
        <v>4.4843102309600793</v>
      </c>
      <c r="I262" s="4">
        <f t="shared" si="24"/>
        <v>1.0335769028374855</v>
      </c>
    </row>
    <row r="263" spans="1:9" x14ac:dyDescent="0.2">
      <c r="A263" s="4">
        <f>IF('True_Odds_Calculator_3-way'!A264="","",'True_Odds_Calculator_3-way'!A264)</f>
        <v>2.54</v>
      </c>
      <c r="B263" s="4">
        <f>IF('True_Odds_Calculator_3-way'!B264="","",'True_Odds_Calculator_3-way'!B264)</f>
        <v>3.13</v>
      </c>
      <c r="C263" s="4">
        <f>IF('True_Odds_Calculator_3-way'!C264="","",'True_Odds_Calculator_3-way'!C264)</f>
        <v>3.12</v>
      </c>
      <c r="D263" s="4">
        <f t="shared" si="20"/>
        <v>3.3702425805768987E-2</v>
      </c>
      <c r="E263" s="4">
        <f t="shared" si="21"/>
        <v>2.6146070823529213</v>
      </c>
      <c r="F263" s="4">
        <f t="shared" si="22"/>
        <v>3.2440708219535916</v>
      </c>
      <c r="G263" s="4">
        <f t="shared" si="23"/>
        <v>3.2333299036299694</v>
      </c>
      <c r="I263" s="4">
        <f t="shared" si="24"/>
        <v>1.033702425805769</v>
      </c>
    </row>
    <row r="264" spans="1:9" x14ac:dyDescent="0.2">
      <c r="A264" s="4">
        <f>IF('True_Odds_Calculator_3-way'!A265="","",'True_Odds_Calculator_3-way'!A265)</f>
        <v>2.06</v>
      </c>
      <c r="B264" s="4">
        <f>IF('True_Odds_Calculator_3-way'!B265="","",'True_Odds_Calculator_3-way'!B265)</f>
        <v>3.61</v>
      </c>
      <c r="C264" s="4">
        <f>IF('True_Odds_Calculator_3-way'!C265="","",'True_Odds_Calculator_3-way'!C265)</f>
        <v>3.85</v>
      </c>
      <c r="D264" s="4">
        <f t="shared" si="20"/>
        <v>2.2185463193450605E-2</v>
      </c>
      <c r="E264" s="4">
        <f t="shared" si="21"/>
        <v>2.0918675480043865</v>
      </c>
      <c r="F264" s="4">
        <f t="shared" si="22"/>
        <v>3.7090178216333922</v>
      </c>
      <c r="G264" s="4">
        <f t="shared" si="23"/>
        <v>3.9628270128043823</v>
      </c>
      <c r="I264" s="4">
        <f t="shared" si="24"/>
        <v>1.0221854631934506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3.47</v>
      </c>
      <c r="C265" s="4">
        <f>IF('True_Odds_Calculator_3-way'!C266="","",'True_Odds_Calculator_3-way'!C266)</f>
        <v>3.79</v>
      </c>
      <c r="D265" s="4">
        <f t="shared" si="20"/>
        <v>2.1520248859526525E-2</v>
      </c>
      <c r="E265" s="4">
        <f t="shared" si="21"/>
        <v>2.1630500566149156</v>
      </c>
      <c r="F265" s="4">
        <f t="shared" si="22"/>
        <v>3.5585792819044326</v>
      </c>
      <c r="G265" s="4">
        <f t="shared" si="23"/>
        <v>3.8959193237754826</v>
      </c>
      <c r="I265" s="4">
        <f t="shared" si="24"/>
        <v>1.0215202488595265</v>
      </c>
    </row>
    <row r="266" spans="1:9" x14ac:dyDescent="0.2">
      <c r="A266" s="4">
        <f>IF('True_Odds_Calculator_3-way'!A267="","",'True_Odds_Calculator_3-way'!A267)</f>
        <v>1.88</v>
      </c>
      <c r="B266" s="4">
        <f>IF('True_Odds_Calculator_3-way'!B267="","",'True_Odds_Calculator_3-way'!B267)</f>
        <v>3.78</v>
      </c>
      <c r="C266" s="4">
        <f>IF('True_Odds_Calculator_3-way'!C267="","",'True_Odds_Calculator_3-way'!C267)</f>
        <v>4.38</v>
      </c>
      <c r="D266" s="4">
        <f t="shared" si="20"/>
        <v>2.4775660450391035E-2</v>
      </c>
      <c r="E266" s="4">
        <f t="shared" si="21"/>
        <v>1.9096493699378332</v>
      </c>
      <c r="F266" s="4">
        <f t="shared" si="22"/>
        <v>3.9018039086693528</v>
      </c>
      <c r="G266" s="4">
        <f t="shared" si="23"/>
        <v>4.544381476532644</v>
      </c>
      <c r="I266" s="4">
        <f t="shared" si="24"/>
        <v>1.024775660450391</v>
      </c>
    </row>
    <row r="267" spans="1:9" x14ac:dyDescent="0.2">
      <c r="A267" s="4">
        <f>IF('True_Odds_Calculator_3-way'!A268="","",'True_Odds_Calculator_3-way'!A268)</f>
        <v>2.27</v>
      </c>
      <c r="B267" s="4">
        <f>IF('True_Odds_Calculator_3-way'!B268="","",'True_Odds_Calculator_3-way'!B268)</f>
        <v>3.64</v>
      </c>
      <c r="C267" s="4">
        <f>IF('True_Odds_Calculator_3-way'!C268="","",'True_Odds_Calculator_3-way'!C268)</f>
        <v>3.26</v>
      </c>
      <c r="D267" s="4">
        <f t="shared" si="20"/>
        <v>2.2002375344176928E-2</v>
      </c>
      <c r="E267" s="4">
        <f t="shared" si="21"/>
        <v>2.3084318444834064</v>
      </c>
      <c r="F267" s="4">
        <f t="shared" si="22"/>
        <v>3.7398395625901752</v>
      </c>
      <c r="G267" s="4">
        <f t="shared" si="23"/>
        <v>3.3398533823822123</v>
      </c>
      <c r="I267" s="4">
        <f t="shared" si="24"/>
        <v>1.0220023753441769</v>
      </c>
    </row>
    <row r="268" spans="1:9" x14ac:dyDescent="0.2">
      <c r="A268" s="4">
        <f>IF('True_Odds_Calculator_3-way'!A269="","",'True_Odds_Calculator_3-way'!A269)</f>
        <v>2.0099999999999998</v>
      </c>
      <c r="B268" s="4">
        <f>IF('True_Odds_Calculator_3-way'!B269="","",'True_Odds_Calculator_3-way'!B269)</f>
        <v>3.55</v>
      </c>
      <c r="C268" s="4">
        <f>IF('True_Odds_Calculator_3-way'!C269="","",'True_Odds_Calculator_3-way'!C269)</f>
        <v>4.0999999999999996</v>
      </c>
      <c r="D268" s="4">
        <f t="shared" si="20"/>
        <v>2.3105017680405959E-2</v>
      </c>
      <c r="E268" s="4">
        <f t="shared" si="21"/>
        <v>2.0416047807523077</v>
      </c>
      <c r="F268" s="4">
        <f t="shared" si="22"/>
        <v>3.6497886435134448</v>
      </c>
      <c r="G268" s="4">
        <f t="shared" si="23"/>
        <v>4.2336865157943224</v>
      </c>
      <c r="I268" s="4">
        <f t="shared" si="24"/>
        <v>1.023105017680406</v>
      </c>
    </row>
    <row r="269" spans="1:9" x14ac:dyDescent="0.2">
      <c r="A269" s="4">
        <f>IF('True_Odds_Calculator_3-way'!A270="","",'True_Odds_Calculator_3-way'!A270)</f>
        <v>5.8</v>
      </c>
      <c r="B269" s="4">
        <f>IF('True_Odds_Calculator_3-way'!B270="","",'True_Odds_Calculator_3-way'!B270)</f>
        <v>3.44</v>
      </c>
      <c r="C269" s="4">
        <f>IF('True_Odds_Calculator_3-way'!C270="","",'True_Odds_Calculator_3-way'!C270)</f>
        <v>1.78</v>
      </c>
      <c r="D269" s="4">
        <f t="shared" si="20"/>
        <v>2.4909220331041704E-2</v>
      </c>
      <c r="E269" s="4">
        <f t="shared" si="21"/>
        <v>6.0934471683092211</v>
      </c>
      <c r="F269" s="4">
        <f t="shared" si="22"/>
        <v>3.5411441881241825</v>
      </c>
      <c r="G269" s="4">
        <f t="shared" si="23"/>
        <v>1.8067021008163962</v>
      </c>
      <c r="I269" s="4">
        <f t="shared" si="24"/>
        <v>1.0249092203310417</v>
      </c>
    </row>
    <row r="270" spans="1:9" x14ac:dyDescent="0.2">
      <c r="A270" s="4">
        <f>IF('True_Odds_Calculator_3-way'!A271="","",'True_Odds_Calculator_3-way'!A271)</f>
        <v>3.12</v>
      </c>
      <c r="B270" s="4">
        <f>IF('True_Odds_Calculator_3-way'!B271="","",'True_Odds_Calculator_3-way'!B271)</f>
        <v>3.58</v>
      </c>
      <c r="C270" s="4">
        <f>IF('True_Odds_Calculator_3-way'!C271="","",'True_Odds_Calculator_3-way'!C271)</f>
        <v>2.37</v>
      </c>
      <c r="D270" s="4">
        <f t="shared" si="20"/>
        <v>2.1783357721410157E-2</v>
      </c>
      <c r="E270" s="4">
        <f t="shared" si="21"/>
        <v>3.1923210502552704</v>
      </c>
      <c r="F270" s="4">
        <f t="shared" si="22"/>
        <v>3.6755450846576538</v>
      </c>
      <c r="G270" s="4">
        <f t="shared" si="23"/>
        <v>2.4114991331267999</v>
      </c>
      <c r="I270" s="4">
        <f t="shared" si="24"/>
        <v>1.0217833577214102</v>
      </c>
    </row>
    <row r="271" spans="1:9" x14ac:dyDescent="0.2">
      <c r="A271" s="4">
        <f>IF('True_Odds_Calculator_3-way'!A272="","",'True_Odds_Calculator_3-way'!A272)</f>
        <v>2.0699999999999998</v>
      </c>
      <c r="B271" s="4">
        <f>IF('True_Odds_Calculator_3-way'!B272="","",'True_Odds_Calculator_3-way'!B272)</f>
        <v>3.26</v>
      </c>
      <c r="C271" s="4">
        <f>IF('True_Odds_Calculator_3-way'!C272="","",'True_Odds_Calculator_3-way'!C272)</f>
        <v>4.08</v>
      </c>
      <c r="D271" s="4">
        <f t="shared" si="20"/>
        <v>3.4938292912968461E-2</v>
      </c>
      <c r="E271" s="4">
        <f t="shared" si="21"/>
        <v>2.1211350991883604</v>
      </c>
      <c r="F271" s="4">
        <f t="shared" si="22"/>
        <v>3.3886546037441203</v>
      </c>
      <c r="G271" s="4">
        <f t="shared" si="23"/>
        <v>4.2835368737584698</v>
      </c>
      <c r="I271" s="4">
        <f t="shared" si="24"/>
        <v>1.0349382929129685</v>
      </c>
    </row>
    <row r="272" spans="1:9" x14ac:dyDescent="0.2">
      <c r="A272" s="4">
        <f>IF('True_Odds_Calculator_3-way'!A273="","",'True_Odds_Calculator_3-way'!A273)</f>
        <v>3.19</v>
      </c>
      <c r="B272" s="4">
        <f>IF('True_Odds_Calculator_3-way'!B273="","",'True_Odds_Calculator_3-way'!B273)</f>
        <v>3.21</v>
      </c>
      <c r="C272" s="4">
        <f>IF('True_Odds_Calculator_3-way'!C273="","",'True_Odds_Calculator_3-way'!C273)</f>
        <v>2.4500000000000002</v>
      </c>
      <c r="D272" s="4">
        <f t="shared" si="20"/>
        <v>3.3169368881352579E-2</v>
      </c>
      <c r="E272" s="4">
        <f t="shared" si="21"/>
        <v>3.3066249790489186</v>
      </c>
      <c r="F272" s="4">
        <f t="shared" si="22"/>
        <v>3.3281190199764699</v>
      </c>
      <c r="G272" s="4">
        <f t="shared" si="23"/>
        <v>2.5182141864732661</v>
      </c>
      <c r="I272" s="4">
        <f t="shared" si="24"/>
        <v>1.0331693688813526</v>
      </c>
    </row>
    <row r="273" spans="1:9" x14ac:dyDescent="0.2">
      <c r="A273" s="4">
        <f>IF('True_Odds_Calculator_3-way'!A274="","",'True_Odds_Calculator_3-way'!A274)</f>
        <v>1.22</v>
      </c>
      <c r="B273" s="4">
        <f>IF('True_Odds_Calculator_3-way'!B274="","",'True_Odds_Calculator_3-way'!B274)</f>
        <v>6.77</v>
      </c>
      <c r="C273" s="4">
        <f>IF('True_Odds_Calculator_3-way'!C274="","",'True_Odds_Calculator_3-way'!C274)</f>
        <v>12.92</v>
      </c>
      <c r="D273" s="4">
        <f t="shared" si="20"/>
        <v>4.4781999397103256E-2</v>
      </c>
      <c r="E273" s="4">
        <f t="shared" si="21"/>
        <v>1.2426299647620032</v>
      </c>
      <c r="F273" s="4">
        <f t="shared" si="22"/>
        <v>7.5310757993328776</v>
      </c>
      <c r="G273" s="4">
        <f t="shared" si="23"/>
        <v>16.007158997588345</v>
      </c>
      <c r="I273" s="4">
        <f t="shared" si="24"/>
        <v>1.0447819993971033</v>
      </c>
    </row>
    <row r="274" spans="1:9" x14ac:dyDescent="0.2">
      <c r="A274" s="4">
        <f>IF('True_Odds_Calculator_3-way'!A275="","",'True_Odds_Calculator_3-way'!A275)</f>
        <v>2.4900000000000002</v>
      </c>
      <c r="B274" s="4">
        <f>IF('True_Odds_Calculator_3-way'!B275="","",'True_Odds_Calculator_3-way'!B275)</f>
        <v>3.17</v>
      </c>
      <c r="C274" s="4">
        <f>IF('True_Odds_Calculator_3-way'!C275="","",'True_Odds_Calculator_3-way'!C275)</f>
        <v>3.17</v>
      </c>
      <c r="D274" s="4">
        <f t="shared" si="20"/>
        <v>3.2521252201233919E-2</v>
      </c>
      <c r="E274" s="4">
        <f t="shared" si="21"/>
        <v>2.5590762214561291</v>
      </c>
      <c r="F274" s="4">
        <f t="shared" si="22"/>
        <v>3.2828109187195871</v>
      </c>
      <c r="G274" s="4">
        <f t="shared" si="23"/>
        <v>3.2828109187195871</v>
      </c>
      <c r="I274" s="4">
        <f t="shared" si="24"/>
        <v>1.0325212522012339</v>
      </c>
    </row>
    <row r="275" spans="1:9" x14ac:dyDescent="0.2">
      <c r="A275" s="4">
        <f>IF('True_Odds_Calculator_3-way'!A276="","",'True_Odds_Calculator_3-way'!A276)</f>
        <v>1.22</v>
      </c>
      <c r="B275" s="4">
        <f>IF('True_Odds_Calculator_3-way'!B276="","",'True_Odds_Calculator_3-way'!B276)</f>
        <v>6.68</v>
      </c>
      <c r="C275" s="4">
        <f>IF('True_Odds_Calculator_3-way'!C276="","",'True_Odds_Calculator_3-way'!C276)</f>
        <v>12.97</v>
      </c>
      <c r="D275" s="4">
        <f t="shared" si="20"/>
        <v>4.647373226296625E-2</v>
      </c>
      <c r="E275" s="4">
        <f t="shared" si="21"/>
        <v>1.2435013267425894</v>
      </c>
      <c r="F275" s="4">
        <f t="shared" si="22"/>
        <v>7.4510454366276235</v>
      </c>
      <c r="G275" s="4">
        <f t="shared" si="23"/>
        <v>16.231195005536303</v>
      </c>
      <c r="I275" s="4">
        <f t="shared" si="24"/>
        <v>1.0464737322629662</v>
      </c>
    </row>
    <row r="276" spans="1:9" x14ac:dyDescent="0.2">
      <c r="A276" s="4">
        <f>IF('True_Odds_Calculator_3-way'!A277="","",'True_Odds_Calculator_3-way'!A277)</f>
        <v>1.54</v>
      </c>
      <c r="B276" s="4">
        <f>IF('True_Odds_Calculator_3-way'!B277="","",'True_Odds_Calculator_3-way'!B277)</f>
        <v>4.2699999999999996</v>
      </c>
      <c r="C276" s="4">
        <f>IF('True_Odds_Calculator_3-way'!C277="","",'True_Odds_Calculator_3-way'!C277)</f>
        <v>6.46</v>
      </c>
      <c r="D276" s="4">
        <f t="shared" si="20"/>
        <v>3.834144843128251E-2</v>
      </c>
      <c r="E276" s="4">
        <f t="shared" si="21"/>
        <v>1.5709187338059374</v>
      </c>
      <c r="F276" s="4">
        <f t="shared" si="22"/>
        <v>4.5164761230923727</v>
      </c>
      <c r="G276" s="4">
        <f t="shared" si="23"/>
        <v>7.041347131181146</v>
      </c>
      <c r="I276" s="4">
        <f t="shared" si="24"/>
        <v>1.0383414484312825</v>
      </c>
    </row>
    <row r="277" spans="1:9" x14ac:dyDescent="0.2">
      <c r="A277" s="4">
        <f>IF('True_Odds_Calculator_3-way'!A278="","",'True_Odds_Calculator_3-way'!A278)</f>
        <v>2.92</v>
      </c>
      <c r="B277" s="4">
        <f>IF('True_Odds_Calculator_3-way'!B278="","",'True_Odds_Calculator_3-way'!B278)</f>
        <v>3.15</v>
      </c>
      <c r="C277" s="4">
        <f>IF('True_Odds_Calculator_3-way'!C278="","",'True_Odds_Calculator_3-way'!C278)</f>
        <v>2.68</v>
      </c>
      <c r="D277" s="4">
        <f t="shared" si="20"/>
        <v>3.3060399243183936E-2</v>
      </c>
      <c r="E277" s="4">
        <f t="shared" si="21"/>
        <v>3.0170861783098557</v>
      </c>
      <c r="F277" s="4">
        <f t="shared" si="22"/>
        <v>3.2632795924779274</v>
      </c>
      <c r="G277" s="4">
        <f t="shared" si="23"/>
        <v>2.7615597870573407</v>
      </c>
      <c r="I277" s="4">
        <f t="shared" si="24"/>
        <v>1.0330603992431839</v>
      </c>
    </row>
    <row r="278" spans="1:9" x14ac:dyDescent="0.2">
      <c r="A278" s="4">
        <f>IF('True_Odds_Calculator_3-way'!A279="","",'True_Odds_Calculator_3-way'!A279)</f>
        <v>2.04</v>
      </c>
      <c r="B278" s="4">
        <f>IF('True_Odds_Calculator_3-way'!B279="","",'True_Odds_Calculator_3-way'!B279)</f>
        <v>3.43</v>
      </c>
      <c r="C278" s="4">
        <f>IF('True_Odds_Calculator_3-way'!C279="","",'True_Odds_Calculator_3-way'!C279)</f>
        <v>3.96</v>
      </c>
      <c r="D278" s="4">
        <f t="shared" si="20"/>
        <v>3.4266520460998207E-2</v>
      </c>
      <c r="E278" s="4">
        <f t="shared" si="21"/>
        <v>2.0886685545574712</v>
      </c>
      <c r="F278" s="4">
        <f t="shared" si="22"/>
        <v>3.5698601786365822</v>
      </c>
      <c r="G278" s="4">
        <f t="shared" si="23"/>
        <v>4.147603605847527</v>
      </c>
      <c r="I278" s="4">
        <f t="shared" si="24"/>
        <v>1.0342665204609982</v>
      </c>
    </row>
    <row r="279" spans="1:9" x14ac:dyDescent="0.2">
      <c r="A279" s="4">
        <f>IF('True_Odds_Calculator_3-way'!A280="","",'True_Odds_Calculator_3-way'!A280)</f>
        <v>2.17</v>
      </c>
      <c r="B279" s="4">
        <f>IF('True_Odds_Calculator_3-way'!B280="","",'True_Odds_Calculator_3-way'!B280)</f>
        <v>3.2</v>
      </c>
      <c r="C279" s="4">
        <f>IF('True_Odds_Calculator_3-way'!C280="","",'True_Odds_Calculator_3-way'!C280)</f>
        <v>3.82</v>
      </c>
      <c r="D279" s="4">
        <f t="shared" si="20"/>
        <v>3.5109597799599435E-2</v>
      </c>
      <c r="E279" s="4">
        <f t="shared" si="21"/>
        <v>2.2265452140250268</v>
      </c>
      <c r="F279" s="4">
        <f t="shared" si="22"/>
        <v>3.3245034440578722</v>
      </c>
      <c r="G279" s="4">
        <f t="shared" si="23"/>
        <v>3.9987698912800966</v>
      </c>
      <c r="I279" s="4">
        <f t="shared" si="24"/>
        <v>1.0351095977995994</v>
      </c>
    </row>
    <row r="280" spans="1:9" x14ac:dyDescent="0.2">
      <c r="A280" s="4">
        <f>IF('True_Odds_Calculator_3-way'!A281="","",'True_Odds_Calculator_3-way'!A281)</f>
        <v>2.17</v>
      </c>
      <c r="B280" s="4">
        <f>IF('True_Odds_Calculator_3-way'!B281="","",'True_Odds_Calculator_3-way'!B281)</f>
        <v>3.15</v>
      </c>
      <c r="C280" s="4">
        <f>IF('True_Odds_Calculator_3-way'!C281="","",'True_Odds_Calculator_3-way'!C281)</f>
        <v>3.84</v>
      </c>
      <c r="D280" s="4">
        <f t="shared" si="20"/>
        <v>3.870647721454179E-2</v>
      </c>
      <c r="E280" s="4">
        <f t="shared" si="21"/>
        <v>2.23250497136257</v>
      </c>
      <c r="F280" s="4">
        <f t="shared" si="22"/>
        <v>3.2834451235530024</v>
      </c>
      <c r="G280" s="4">
        <f t="shared" si="23"/>
        <v>4.0401672197560661</v>
      </c>
      <c r="I280" s="4">
        <f t="shared" si="24"/>
        <v>1.0387064772145418</v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1.53</v>
      </c>
      <c r="B186" s="4">
        <f>IF('True_Odds_Calculator_2-way'!B187="","",'True_Odds_Calculator_2-way'!B187)</f>
        <v>2.58</v>
      </c>
      <c r="C186" s="4">
        <f t="shared" si="22"/>
        <v>0.65359477124183007</v>
      </c>
      <c r="D186">
        <f t="shared" si="23"/>
        <v>0.38759689922480617</v>
      </c>
      <c r="E186">
        <f t="shared" si="24"/>
        <v>4.1191670466636188E-2</v>
      </c>
      <c r="F186">
        <f t="shared" si="25"/>
        <v>-0.21213963621624365</v>
      </c>
      <c r="G186">
        <v>0</v>
      </c>
      <c r="H186">
        <f t="shared" si="26"/>
        <v>0.25333130668287984</v>
      </c>
      <c r="I186">
        <f t="shared" si="27"/>
        <v>-1.0927819720786571</v>
      </c>
      <c r="J186">
        <f t="shared" si="28"/>
        <v>1.0927819720786571</v>
      </c>
      <c r="K186">
        <f t="shared" si="29"/>
        <v>0.63324226341079282</v>
      </c>
      <c r="L186">
        <f t="shared" si="30"/>
        <v>0.36675773658920729</v>
      </c>
      <c r="M186">
        <f t="shared" si="31"/>
        <v>1.579174445201688</v>
      </c>
      <c r="N186">
        <f t="shared" si="32"/>
        <v>2.7265955158842785</v>
      </c>
    </row>
    <row r="187" spans="1:14" x14ac:dyDescent="0.25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1.79</v>
      </c>
      <c r="C187" s="4">
        <f t="shared" si="22"/>
        <v>0.47619047619047616</v>
      </c>
      <c r="D187">
        <f t="shared" si="23"/>
        <v>0.55865921787709494</v>
      </c>
      <c r="E187">
        <f t="shared" si="24"/>
        <v>3.4849694067571102E-2</v>
      </c>
      <c r="F187">
        <f t="shared" si="25"/>
        <v>-0.2311785049215217</v>
      </c>
      <c r="G187">
        <v>0</v>
      </c>
      <c r="H187">
        <f t="shared" si="26"/>
        <v>0.2660281989890928</v>
      </c>
      <c r="I187">
        <f t="shared" si="27"/>
        <v>-1.072729223145815</v>
      </c>
      <c r="J187">
        <f t="shared" si="28"/>
        <v>1.072729223145815</v>
      </c>
      <c r="K187">
        <f t="shared" si="29"/>
        <v>0.4587151448829464</v>
      </c>
      <c r="L187">
        <f t="shared" si="30"/>
        <v>0.5412848551170536</v>
      </c>
      <c r="M187">
        <f t="shared" si="31"/>
        <v>2.1800021454603971</v>
      </c>
      <c r="N187">
        <f t="shared" si="32"/>
        <v>1.8474560862851939</v>
      </c>
    </row>
    <row r="188" spans="1:14" x14ac:dyDescent="0.25">
      <c r="A188" s="4">
        <f>IF('True_Odds_Calculator_2-way'!A189="","",'True_Odds_Calculator_2-way'!A189)</f>
        <v>1.71</v>
      </c>
      <c r="B188" s="4">
        <f>IF('True_Odds_Calculator_2-way'!B189="","",'True_Odds_Calculator_2-way'!B189)</f>
        <v>2.25</v>
      </c>
      <c r="C188" s="4">
        <f t="shared" si="22"/>
        <v>0.58479532163742687</v>
      </c>
      <c r="D188">
        <f t="shared" si="23"/>
        <v>0.44444444444444442</v>
      </c>
      <c r="E188">
        <f t="shared" si="24"/>
        <v>2.9239766081871288E-2</v>
      </c>
      <c r="F188">
        <f t="shared" si="25"/>
        <v>-0.2306692657569851</v>
      </c>
      <c r="G188">
        <v>0</v>
      </c>
      <c r="H188">
        <f t="shared" si="26"/>
        <v>0.25990903183885639</v>
      </c>
      <c r="I188">
        <f t="shared" si="27"/>
        <v>-1.0614897848685503</v>
      </c>
      <c r="J188">
        <f t="shared" si="28"/>
        <v>1.0614897848685503</v>
      </c>
      <c r="K188">
        <f t="shared" si="29"/>
        <v>0.57023669616511363</v>
      </c>
      <c r="L188">
        <f t="shared" si="30"/>
        <v>0.42976330383488626</v>
      </c>
      <c r="M188">
        <f t="shared" si="31"/>
        <v>1.753657747256671</v>
      </c>
      <c r="N188">
        <f t="shared" si="32"/>
        <v>2.3268622310856886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2.11</v>
      </c>
      <c r="C189" s="4">
        <f t="shared" si="22"/>
        <v>0.55865921787709494</v>
      </c>
      <c r="D189">
        <f t="shared" si="23"/>
        <v>0.47393364928909953</v>
      </c>
      <c r="E189">
        <f t="shared" si="24"/>
        <v>3.2592867166194583E-2</v>
      </c>
      <c r="F189">
        <f t="shared" si="25"/>
        <v>-0.23217453467129112</v>
      </c>
      <c r="G189">
        <v>0</v>
      </c>
      <c r="H189">
        <f t="shared" si="26"/>
        <v>0.26476740183748576</v>
      </c>
      <c r="I189">
        <f t="shared" si="27"/>
        <v>-1.0678861770883312</v>
      </c>
      <c r="J189">
        <f t="shared" si="28"/>
        <v>1.0678861770883312</v>
      </c>
      <c r="K189">
        <f t="shared" si="29"/>
        <v>0.54240816034763273</v>
      </c>
      <c r="L189">
        <f t="shared" si="30"/>
        <v>0.45759183965236705</v>
      </c>
      <c r="M189">
        <f t="shared" si="31"/>
        <v>1.8436300798997822</v>
      </c>
      <c r="N189">
        <f t="shared" si="32"/>
        <v>2.1853536565680476</v>
      </c>
    </row>
    <row r="190" spans="1:14" x14ac:dyDescent="0.25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22"/>
        <v>0.5524861878453039</v>
      </c>
      <c r="D190">
        <f t="shared" si="23"/>
        <v>0.48780487804878053</v>
      </c>
      <c r="E190">
        <f t="shared" si="24"/>
        <v>4.0291065894084488E-2</v>
      </c>
      <c r="F190">
        <f t="shared" si="25"/>
        <v>-0.22921439159142964</v>
      </c>
      <c r="G190">
        <v>0</v>
      </c>
      <c r="H190">
        <f t="shared" si="26"/>
        <v>0.26950545748551413</v>
      </c>
      <c r="I190">
        <f t="shared" si="27"/>
        <v>-1.0843334143872594</v>
      </c>
      <c r="J190">
        <f t="shared" si="28"/>
        <v>1.0843334143872594</v>
      </c>
      <c r="K190">
        <f t="shared" si="29"/>
        <v>0.53239346276515054</v>
      </c>
      <c r="L190">
        <f t="shared" si="30"/>
        <v>0.46760653723484941</v>
      </c>
      <c r="M190">
        <f t="shared" si="31"/>
        <v>1.8783100656536802</v>
      </c>
      <c r="N190">
        <f t="shared" si="32"/>
        <v>2.1385500851066221</v>
      </c>
    </row>
    <row r="191" spans="1:14" x14ac:dyDescent="0.25">
      <c r="A191" s="4">
        <f>IF('True_Odds_Calculator_2-way'!A192="","",'True_Odds_Calculator_2-way'!A192)</f>
        <v>1.62</v>
      </c>
      <c r="B191" s="4">
        <f>IF('True_Odds_Calculator_2-way'!B192="","",'True_Odds_Calculator_2-way'!B192)</f>
        <v>2.35</v>
      </c>
      <c r="C191" s="4">
        <f t="shared" si="22"/>
        <v>0.61728395061728392</v>
      </c>
      <c r="D191">
        <f t="shared" si="23"/>
        <v>0.42553191489361702</v>
      </c>
      <c r="E191">
        <f t="shared" si="24"/>
        <v>4.2815865510900997E-2</v>
      </c>
      <c r="F191">
        <f t="shared" si="25"/>
        <v>-0.21985815602836878</v>
      </c>
      <c r="G191">
        <v>0</v>
      </c>
      <c r="H191">
        <f t="shared" si="26"/>
        <v>0.26267402153926978</v>
      </c>
      <c r="I191">
        <f t="shared" si="27"/>
        <v>-1.0930430596399217</v>
      </c>
      <c r="J191">
        <f t="shared" si="28"/>
        <v>1.0930430596399217</v>
      </c>
      <c r="K191">
        <f t="shared" si="29"/>
        <v>0.59605884805669263</v>
      </c>
      <c r="L191">
        <f t="shared" si="30"/>
        <v>0.40394115194330737</v>
      </c>
      <c r="M191">
        <f t="shared" si="31"/>
        <v>1.6776866969767514</v>
      </c>
      <c r="N191">
        <f t="shared" si="32"/>
        <v>2.4756081305138942</v>
      </c>
    </row>
    <row r="192" spans="1:14" x14ac:dyDescent="0.25">
      <c r="A192" s="4">
        <f>IF('True_Odds_Calculator_2-way'!A193="","",'True_Odds_Calculator_2-way'!A193)</f>
        <v>1.81</v>
      </c>
      <c r="B192" s="4">
        <f>IF('True_Odds_Calculator_2-way'!B193="","",'True_Odds_Calculator_2-way'!B193)</f>
        <v>2.04</v>
      </c>
      <c r="C192" s="4">
        <f t="shared" si="22"/>
        <v>0.5524861878453039</v>
      </c>
      <c r="D192">
        <f t="shared" si="23"/>
        <v>0.49019607843137253</v>
      </c>
      <c r="E192">
        <f t="shared" si="24"/>
        <v>4.2682266276676373E-2</v>
      </c>
      <c r="F192">
        <f t="shared" si="25"/>
        <v>-0.22814429639259015</v>
      </c>
      <c r="G192">
        <v>0</v>
      </c>
      <c r="H192">
        <f t="shared" si="26"/>
        <v>0.27082656266926658</v>
      </c>
      <c r="I192">
        <f t="shared" si="27"/>
        <v>-1.0895340841010224</v>
      </c>
      <c r="J192">
        <f t="shared" si="28"/>
        <v>1.0895340841010224</v>
      </c>
      <c r="K192">
        <f t="shared" si="29"/>
        <v>0.53120211979695098</v>
      </c>
      <c r="L192">
        <f t="shared" si="30"/>
        <v>0.46879788020304902</v>
      </c>
      <c r="M192">
        <f t="shared" si="31"/>
        <v>1.8825226081218283</v>
      </c>
      <c r="N192">
        <f t="shared" si="32"/>
        <v>2.1331154474650633</v>
      </c>
    </row>
    <row r="193" spans="1:14" x14ac:dyDescent="0.25">
      <c r="A193" s="4">
        <f>IF('True_Odds_Calculator_2-way'!A194="","",'True_Odds_Calculator_2-way'!A194)</f>
        <v>1.7</v>
      </c>
      <c r="B193" s="4">
        <f>IF('True_Odds_Calculator_2-way'!B194="","",'True_Odds_Calculator_2-way'!B194)</f>
        <v>2.2000000000000002</v>
      </c>
      <c r="C193" s="4">
        <f t="shared" si="22"/>
        <v>0.58823529411764708</v>
      </c>
      <c r="D193">
        <f t="shared" si="23"/>
        <v>0.45454545454545453</v>
      </c>
      <c r="E193">
        <f t="shared" si="24"/>
        <v>4.2780748663101553E-2</v>
      </c>
      <c r="F193">
        <f t="shared" si="25"/>
        <v>-0.22459893048128343</v>
      </c>
      <c r="G193">
        <v>0</v>
      </c>
      <c r="H193">
        <f t="shared" si="26"/>
        <v>0.26737967914438504</v>
      </c>
      <c r="I193">
        <f t="shared" si="27"/>
        <v>-1.091089451179962</v>
      </c>
      <c r="J193">
        <f t="shared" si="28"/>
        <v>1.091089451179962</v>
      </c>
      <c r="K193">
        <f t="shared" si="29"/>
        <v>0.56696972201766405</v>
      </c>
      <c r="L193">
        <f t="shared" si="30"/>
        <v>0.43303027798233595</v>
      </c>
      <c r="M193">
        <f t="shared" si="31"/>
        <v>1.7637626158259732</v>
      </c>
      <c r="N193">
        <f t="shared" si="32"/>
        <v>2.3093073414159546</v>
      </c>
    </row>
    <row r="194" spans="1:14" x14ac:dyDescent="0.25">
      <c r="A194" s="4">
        <f>IF('True_Odds_Calculator_2-way'!A195="","",'True_Odds_Calculator_2-way'!A195)</f>
        <v>2.31</v>
      </c>
      <c r="B194" s="4">
        <f>IF('True_Odds_Calculator_2-way'!B195="","",'True_Odds_Calculator_2-way'!B195)</f>
        <v>1.67</v>
      </c>
      <c r="C194" s="4">
        <f t="shared" si="22"/>
        <v>0.4329004329004329</v>
      </c>
      <c r="D194">
        <f t="shared" si="23"/>
        <v>0.5988023952095809</v>
      </c>
      <c r="E194">
        <f t="shared" si="24"/>
        <v>3.1702828110013792E-2</v>
      </c>
      <c r="F194">
        <f t="shared" si="25"/>
        <v>-0.22751898799802994</v>
      </c>
      <c r="G194">
        <v>0</v>
      </c>
      <c r="H194">
        <f t="shared" si="26"/>
        <v>0.25922181610804368</v>
      </c>
      <c r="I194">
        <f t="shared" si="27"/>
        <v>-1.0673993913412883</v>
      </c>
      <c r="J194">
        <f t="shared" si="28"/>
        <v>1.0673993913412883</v>
      </c>
      <c r="K194">
        <f t="shared" si="29"/>
        <v>0.41696319653163855</v>
      </c>
      <c r="L194">
        <f t="shared" si="30"/>
        <v>0.5830368034683614</v>
      </c>
      <c r="M194">
        <f t="shared" si="31"/>
        <v>2.3982932026570873</v>
      </c>
      <c r="N194">
        <f t="shared" si="32"/>
        <v>1.7151575921986633</v>
      </c>
    </row>
    <row r="195" spans="1:14" x14ac:dyDescent="0.25">
      <c r="A195" s="4">
        <f>IF('True_Odds_Calculator_2-way'!A196="","",'True_Odds_Calculator_2-way'!A196)</f>
        <v>2.19</v>
      </c>
      <c r="B195" s="4">
        <f>IF('True_Odds_Calculator_2-way'!B196="","",'True_Odds_Calculator_2-way'!B196)</f>
        <v>1.72</v>
      </c>
      <c r="C195" s="4">
        <f t="shared" ref="C195:C258" si="33">1/A195</f>
        <v>0.45662100456621008</v>
      </c>
      <c r="D195">
        <f t="shared" ref="D195:D258" si="34">1/B195</f>
        <v>0.58139534883720934</v>
      </c>
      <c r="E195">
        <f t="shared" ref="E195:E258" si="35">C195+D195-1</f>
        <v>3.8016353403419467E-2</v>
      </c>
      <c r="F195">
        <f t="shared" ref="F195:F258" si="36">C195+D195-(C195*D195)-1</f>
        <v>-0.22746097483274919</v>
      </c>
      <c r="G195">
        <v>0</v>
      </c>
      <c r="H195">
        <f t="shared" ref="H195:H258" si="37">C195*D195</f>
        <v>0.26547732823616865</v>
      </c>
      <c r="I195">
        <f t="shared" ref="I195:I258" si="38">((-4*F195*H195)^0.5)/(2*F195)</f>
        <v>-1.0803395392536077</v>
      </c>
      <c r="J195">
        <f t="shared" ref="J195:J258" si="39">(-((-4*F195*H195)^0.5))/(2*F195)</f>
        <v>1.0803395392536077</v>
      </c>
      <c r="K195">
        <f t="shared" ref="K195:K258" si="40">IF(A195="","",(C195/($J195+C195-($J195*C195))))</f>
        <v>0.43752110049466114</v>
      </c>
      <c r="L195">
        <f t="shared" ref="L195:L258" si="41">IF(B195="","",(D195/($J195+D195-($J195*D195))))</f>
        <v>0.5624788995053388</v>
      </c>
      <c r="M195">
        <f t="shared" ref="M195:M258" si="42">IF(A195="","",1/K195)</f>
        <v>2.2856040517117928</v>
      </c>
      <c r="N195">
        <f t="shared" ref="N195:N258" si="43">IF(B195="","",1/L195)</f>
        <v>1.7778444682625973</v>
      </c>
    </row>
    <row r="196" spans="1:14" x14ac:dyDescent="0.25">
      <c r="A196" s="4">
        <f>IF('True_Odds_Calculator_2-way'!A197="","",'True_Odds_Calculator_2-way'!A197)</f>
        <v>2.39</v>
      </c>
      <c r="B196" s="4">
        <f>IF('True_Odds_Calculator_2-way'!B197="","",'True_Odds_Calculator_2-way'!B197)</f>
        <v>1.63</v>
      </c>
      <c r="C196" s="4">
        <f t="shared" si="33"/>
        <v>0.41841004184100417</v>
      </c>
      <c r="D196">
        <f t="shared" si="34"/>
        <v>0.61349693251533743</v>
      </c>
      <c r="E196">
        <f t="shared" si="35"/>
        <v>3.19069743563416E-2</v>
      </c>
      <c r="F196">
        <f t="shared" si="36"/>
        <v>-0.22478630284672851</v>
      </c>
      <c r="G196">
        <v>0</v>
      </c>
      <c r="H196">
        <f t="shared" si="37"/>
        <v>0.25669327720307006</v>
      </c>
      <c r="I196">
        <f t="shared" si="38"/>
        <v>-1.0686176060625021</v>
      </c>
      <c r="J196">
        <f t="shared" si="39"/>
        <v>1.0686176060625021</v>
      </c>
      <c r="K196">
        <f t="shared" si="40"/>
        <v>0.40235320740649128</v>
      </c>
      <c r="L196">
        <f t="shared" si="41"/>
        <v>0.59764679259350884</v>
      </c>
      <c r="M196">
        <f t="shared" si="42"/>
        <v>2.4853784724268779</v>
      </c>
      <c r="N196">
        <f t="shared" si="43"/>
        <v>1.6732290918193764</v>
      </c>
    </row>
    <row r="197" spans="1:14" x14ac:dyDescent="0.25">
      <c r="A197" s="4">
        <f>IF('True_Odds_Calculator_2-way'!A198="","",'True_Odds_Calculator_2-way'!A198)</f>
        <v>2.09</v>
      </c>
      <c r="B197" s="4">
        <f>IF('True_Odds_Calculator_2-way'!B198="","",'True_Odds_Calculator_2-way'!B198)</f>
        <v>1.77</v>
      </c>
      <c r="C197" s="4">
        <f t="shared" si="33"/>
        <v>0.47846889952153115</v>
      </c>
      <c r="D197">
        <f t="shared" si="34"/>
        <v>0.56497175141242939</v>
      </c>
      <c r="E197">
        <f t="shared" si="35"/>
        <v>4.3440650933960434E-2</v>
      </c>
      <c r="F197">
        <f t="shared" si="36"/>
        <v>-0.22688076122509671</v>
      </c>
      <c r="G197">
        <v>0</v>
      </c>
      <c r="H197">
        <f t="shared" si="37"/>
        <v>0.27032141215905714</v>
      </c>
      <c r="I197">
        <f t="shared" si="38"/>
        <v>-1.09154435611996</v>
      </c>
      <c r="J197">
        <f t="shared" si="39"/>
        <v>1.09154435611996</v>
      </c>
      <c r="K197">
        <f t="shared" si="40"/>
        <v>0.4566661815358829</v>
      </c>
      <c r="L197">
        <f t="shared" si="41"/>
        <v>0.54333381846411721</v>
      </c>
      <c r="M197">
        <f t="shared" si="42"/>
        <v>2.189783348170756</v>
      </c>
      <c r="N197">
        <f t="shared" si="43"/>
        <v>1.8404891542123691</v>
      </c>
    </row>
    <row r="198" spans="1:14" x14ac:dyDescent="0.25">
      <c r="A198" s="4">
        <f>IF('True_Odds_Calculator_2-way'!A199="","",'True_Odds_Calculator_2-way'!A199)</f>
        <v>2.0299999999999998</v>
      </c>
      <c r="B198" s="4">
        <f>IF('True_Odds_Calculator_2-way'!B199="","",'True_Odds_Calculator_2-way'!B199)</f>
        <v>1.87</v>
      </c>
      <c r="C198" s="4">
        <f t="shared" si="33"/>
        <v>0.49261083743842371</v>
      </c>
      <c r="D198">
        <f t="shared" si="34"/>
        <v>0.53475935828876997</v>
      </c>
      <c r="E198">
        <f t="shared" si="35"/>
        <v>2.737019572719368E-2</v>
      </c>
      <c r="F198">
        <f t="shared" si="36"/>
        <v>-0.23605805958747139</v>
      </c>
      <c r="G198">
        <v>0</v>
      </c>
      <c r="H198">
        <f t="shared" si="37"/>
        <v>0.26342825531466507</v>
      </c>
      <c r="I198">
        <f t="shared" si="38"/>
        <v>-1.0563838700626149</v>
      </c>
      <c r="J198">
        <f t="shared" si="39"/>
        <v>1.0563838700626149</v>
      </c>
      <c r="K198">
        <f t="shared" si="40"/>
        <v>0.47890991226943308</v>
      </c>
      <c r="L198">
        <f t="shared" si="41"/>
        <v>0.52109008773056686</v>
      </c>
      <c r="M198">
        <f t="shared" si="42"/>
        <v>2.0880753861644932</v>
      </c>
      <c r="N198">
        <f t="shared" si="43"/>
        <v>1.9190539669544755</v>
      </c>
    </row>
    <row r="199" spans="1:14" x14ac:dyDescent="0.25">
      <c r="A199" s="4">
        <f>IF('True_Odds_Calculator_2-way'!A200="","",'True_Odds_Calculator_2-way'!A200)</f>
        <v>2.1</v>
      </c>
      <c r="B199" s="4">
        <f>IF('True_Odds_Calculator_2-way'!B200="","",'True_Odds_Calculator_2-way'!B200)</f>
        <v>1.8</v>
      </c>
      <c r="C199" s="4">
        <f t="shared" si="33"/>
        <v>0.47619047619047616</v>
      </c>
      <c r="D199">
        <f t="shared" si="34"/>
        <v>0.55555555555555558</v>
      </c>
      <c r="E199">
        <f t="shared" si="35"/>
        <v>3.1746031746031633E-2</v>
      </c>
      <c r="F199">
        <f t="shared" si="36"/>
        <v>-0.2328042328042329</v>
      </c>
      <c r="G199">
        <v>0</v>
      </c>
      <c r="H199">
        <f t="shared" si="37"/>
        <v>0.26455026455026454</v>
      </c>
      <c r="I199">
        <f t="shared" si="38"/>
        <v>-1.066003581778052</v>
      </c>
      <c r="J199">
        <f t="shared" si="39"/>
        <v>1.066003581778052</v>
      </c>
      <c r="K199">
        <f t="shared" si="40"/>
        <v>0.46027717321561978</v>
      </c>
      <c r="L199">
        <f t="shared" si="41"/>
        <v>0.53972282678438044</v>
      </c>
      <c r="M199">
        <f t="shared" si="42"/>
        <v>2.1726039399558572</v>
      </c>
      <c r="N199">
        <f t="shared" si="43"/>
        <v>1.8528028654224413</v>
      </c>
    </row>
    <row r="200" spans="1:14" x14ac:dyDescent="0.25">
      <c r="A200" s="4">
        <f>IF('True_Odds_Calculator_2-way'!A201="","",'True_Odds_Calculator_2-way'!A201)</f>
        <v>2.2400000000000002</v>
      </c>
      <c r="B200" s="4">
        <f>IF('True_Odds_Calculator_2-way'!B201="","",'True_Odds_Calculator_2-way'!B201)</f>
        <v>1.7</v>
      </c>
      <c r="C200" s="4">
        <f t="shared" si="33"/>
        <v>0.4464285714285714</v>
      </c>
      <c r="D200">
        <f t="shared" si="34"/>
        <v>0.58823529411764708</v>
      </c>
      <c r="E200">
        <f t="shared" si="35"/>
        <v>3.4663865546218364E-2</v>
      </c>
      <c r="F200">
        <f t="shared" si="36"/>
        <v>-0.22794117647058831</v>
      </c>
      <c r="G200">
        <v>0</v>
      </c>
      <c r="H200">
        <f t="shared" si="37"/>
        <v>0.26260504201680673</v>
      </c>
      <c r="I200">
        <f t="shared" si="38"/>
        <v>-1.0733469768527293</v>
      </c>
      <c r="J200">
        <f t="shared" si="39"/>
        <v>1.0733469768527293</v>
      </c>
      <c r="K200">
        <f t="shared" si="40"/>
        <v>0.42900958501512831</v>
      </c>
      <c r="L200">
        <f t="shared" si="41"/>
        <v>0.5709904149848718</v>
      </c>
      <c r="M200">
        <f t="shared" si="42"/>
        <v>2.3309502512973848</v>
      </c>
      <c r="N200">
        <f t="shared" si="43"/>
        <v>1.7513428837969105</v>
      </c>
    </row>
    <row r="201" spans="1:14" x14ac:dyDescent="0.25">
      <c r="A201" s="4">
        <f>IF('True_Odds_Calculator_2-way'!A202="","",'True_Odds_Calculator_2-way'!A202)</f>
        <v>2.48</v>
      </c>
      <c r="B201" s="4">
        <f>IF('True_Odds_Calculator_2-way'!B202="","",'True_Odds_Calculator_2-way'!B202)</f>
        <v>1.58</v>
      </c>
      <c r="C201" s="4">
        <f t="shared" si="33"/>
        <v>0.40322580645161293</v>
      </c>
      <c r="D201">
        <f t="shared" si="34"/>
        <v>0.63291139240506322</v>
      </c>
      <c r="E201">
        <f t="shared" si="35"/>
        <v>3.61371988566761E-2</v>
      </c>
      <c r="F201">
        <f t="shared" si="36"/>
        <v>-0.21906900775826876</v>
      </c>
      <c r="G201">
        <v>0</v>
      </c>
      <c r="H201">
        <f t="shared" si="37"/>
        <v>0.25520620661494486</v>
      </c>
      <c r="I201">
        <f t="shared" si="38"/>
        <v>-1.0793322294408636</v>
      </c>
      <c r="J201">
        <f t="shared" si="39"/>
        <v>1.0793322294408636</v>
      </c>
      <c r="K201">
        <f t="shared" si="40"/>
        <v>0.38499865083559737</v>
      </c>
      <c r="L201">
        <f t="shared" si="41"/>
        <v>0.61500134916440274</v>
      </c>
      <c r="M201">
        <f t="shared" si="42"/>
        <v>2.5974116995724779</v>
      </c>
      <c r="N201">
        <f t="shared" si="43"/>
        <v>1.6260126930757011</v>
      </c>
    </row>
    <row r="202" spans="1:14" x14ac:dyDescent="0.25">
      <c r="A202" s="4">
        <f>IF('True_Odds_Calculator_2-way'!A203="","",'True_Odds_Calculator_2-way'!A203)</f>
        <v>2.27</v>
      </c>
      <c r="B202" s="4">
        <f>IF('True_Odds_Calculator_2-way'!B203="","",'True_Odds_Calculator_2-way'!B203)</f>
        <v>1.67</v>
      </c>
      <c r="C202" s="4">
        <f t="shared" si="33"/>
        <v>0.44052863436123346</v>
      </c>
      <c r="D202">
        <f t="shared" si="34"/>
        <v>0.5988023952095809</v>
      </c>
      <c r="E202">
        <f t="shared" si="35"/>
        <v>3.9331029570814469E-2</v>
      </c>
      <c r="F202">
        <f t="shared" si="36"/>
        <v>-0.22445857184309781</v>
      </c>
      <c r="G202">
        <v>0</v>
      </c>
      <c r="H202">
        <f t="shared" si="37"/>
        <v>0.26378960141391228</v>
      </c>
      <c r="I202">
        <f t="shared" si="38"/>
        <v>-1.0840785170131719</v>
      </c>
      <c r="J202">
        <f t="shared" si="39"/>
        <v>1.0840785170131719</v>
      </c>
      <c r="K202">
        <f t="shared" si="40"/>
        <v>0.42073735021084574</v>
      </c>
      <c r="L202">
        <f t="shared" si="41"/>
        <v>0.57926264978915398</v>
      </c>
      <c r="M202">
        <f t="shared" si="42"/>
        <v>2.376779716606729</v>
      </c>
      <c r="N202">
        <f t="shared" si="43"/>
        <v>1.7263326063988251</v>
      </c>
    </row>
    <row r="203" spans="1:14" x14ac:dyDescent="0.25">
      <c r="A203" s="4">
        <f>IF('True_Odds_Calculator_2-way'!A204="","",'True_Odds_Calculator_2-way'!A204)</f>
        <v>1.84</v>
      </c>
      <c r="B203" s="4">
        <f>IF('True_Odds_Calculator_2-way'!B204="","",'True_Odds_Calculator_2-way'!B204)</f>
        <v>2.02</v>
      </c>
      <c r="C203" s="4">
        <f t="shared" si="33"/>
        <v>0.54347826086956519</v>
      </c>
      <c r="D203">
        <f t="shared" si="34"/>
        <v>0.49504950495049505</v>
      </c>
      <c r="E203">
        <f t="shared" si="35"/>
        <v>3.8527765820060234E-2</v>
      </c>
      <c r="F203">
        <f t="shared" si="36"/>
        <v>-0.23052087817477407</v>
      </c>
      <c r="G203">
        <v>0</v>
      </c>
      <c r="H203">
        <f t="shared" si="37"/>
        <v>0.26904864399483425</v>
      </c>
      <c r="I203">
        <f t="shared" si="38"/>
        <v>-1.080339539253607</v>
      </c>
      <c r="J203">
        <f t="shared" si="39"/>
        <v>1.080339539253607</v>
      </c>
      <c r="K203">
        <f t="shared" si="40"/>
        <v>0.52425045981949592</v>
      </c>
      <c r="L203">
        <f t="shared" si="41"/>
        <v>0.4757495401805043</v>
      </c>
      <c r="M203">
        <f t="shared" si="42"/>
        <v>1.9074852129730298</v>
      </c>
      <c r="N203">
        <f t="shared" si="43"/>
        <v>2.1019463300386789</v>
      </c>
    </row>
    <row r="204" spans="1:14" x14ac:dyDescent="0.25">
      <c r="A204" s="4">
        <f>IF('True_Odds_Calculator_2-way'!A205="","",'True_Odds_Calculator_2-way'!A205)</f>
        <v>1.97</v>
      </c>
      <c r="B204" s="4">
        <f>IF('True_Odds_Calculator_2-way'!B205="","",'True_Odds_Calculator_2-way'!B205)</f>
        <v>1.88</v>
      </c>
      <c r="C204" s="4">
        <f t="shared" si="33"/>
        <v>0.50761421319796951</v>
      </c>
      <c r="D204">
        <f t="shared" si="34"/>
        <v>0.53191489361702127</v>
      </c>
      <c r="E204">
        <f t="shared" si="35"/>
        <v>3.9529106814990778E-2</v>
      </c>
      <c r="F204">
        <f t="shared" si="36"/>
        <v>-0.23047845339669515</v>
      </c>
      <c r="G204">
        <v>0</v>
      </c>
      <c r="H204">
        <f t="shared" si="37"/>
        <v>0.27000756021168593</v>
      </c>
      <c r="I204">
        <f t="shared" si="38"/>
        <v>-1.0823626487770475</v>
      </c>
      <c r="J204">
        <f t="shared" si="39"/>
        <v>1.0823626487770475</v>
      </c>
      <c r="K204">
        <f t="shared" si="40"/>
        <v>0.48783063328986415</v>
      </c>
      <c r="L204">
        <f t="shared" si="41"/>
        <v>0.5121693667101358</v>
      </c>
      <c r="M204">
        <f t="shared" si="42"/>
        <v>2.049891769313736</v>
      </c>
      <c r="N204">
        <f t="shared" si="43"/>
        <v>1.9524791309238021</v>
      </c>
    </row>
    <row r="205" spans="1:14" x14ac:dyDescent="0.25">
      <c r="A205" s="4">
        <f>IF('True_Odds_Calculator_2-way'!A206="","",'True_Odds_Calculator_2-way'!A206)</f>
        <v>2.1</v>
      </c>
      <c r="B205" s="4">
        <f>IF('True_Odds_Calculator_2-way'!B206="","",'True_Odds_Calculator_2-way'!B206)</f>
        <v>1.77</v>
      </c>
      <c r="C205" s="4">
        <f t="shared" si="33"/>
        <v>0.47619047619047616</v>
      </c>
      <c r="D205">
        <f t="shared" si="34"/>
        <v>0.56497175141242939</v>
      </c>
      <c r="E205">
        <f t="shared" si="35"/>
        <v>4.1162227602905554E-2</v>
      </c>
      <c r="F205">
        <f t="shared" si="36"/>
        <v>-0.22787193973634645</v>
      </c>
      <c r="G205">
        <v>0</v>
      </c>
      <c r="H205">
        <f t="shared" si="37"/>
        <v>0.26903416733925206</v>
      </c>
      <c r="I205">
        <f t="shared" si="38"/>
        <v>-1.0865714630312671</v>
      </c>
      <c r="J205">
        <f t="shared" si="39"/>
        <v>1.0865714630312671</v>
      </c>
      <c r="K205">
        <f t="shared" si="40"/>
        <v>0.4555334217802518</v>
      </c>
      <c r="L205">
        <f t="shared" si="41"/>
        <v>0.5444665782197482</v>
      </c>
      <c r="M205">
        <f t="shared" si="42"/>
        <v>2.1952286093343938</v>
      </c>
      <c r="N205">
        <f t="shared" si="43"/>
        <v>1.8366600265340756</v>
      </c>
    </row>
    <row r="206" spans="1:14" x14ac:dyDescent="0.25">
      <c r="A206" s="4">
        <f>IF('True_Odds_Calculator_2-way'!A207="","",'True_Odds_Calculator_2-way'!A207)</f>
        <v>2.06</v>
      </c>
      <c r="B206" s="4">
        <f>IF('True_Odds_Calculator_2-way'!B207="","",'True_Odds_Calculator_2-way'!B207)</f>
        <v>1.79</v>
      </c>
      <c r="C206" s="4">
        <f t="shared" si="33"/>
        <v>0.4854368932038835</v>
      </c>
      <c r="D206">
        <f t="shared" si="34"/>
        <v>0.55865921787709494</v>
      </c>
      <c r="E206">
        <f t="shared" si="35"/>
        <v>4.4096111080978329E-2</v>
      </c>
      <c r="F206">
        <f t="shared" si="36"/>
        <v>-0.22709768400499009</v>
      </c>
      <c r="G206">
        <v>0</v>
      </c>
      <c r="H206">
        <f t="shared" si="37"/>
        <v>0.27119379508596841</v>
      </c>
      <c r="I206">
        <f t="shared" si="38"/>
        <v>-1.0927819720786569</v>
      </c>
      <c r="J206">
        <f t="shared" si="39"/>
        <v>1.0927819720786569</v>
      </c>
      <c r="K206">
        <f t="shared" si="40"/>
        <v>0.46331712377284329</v>
      </c>
      <c r="L206">
        <f t="shared" si="41"/>
        <v>0.53668287622715694</v>
      </c>
      <c r="M206">
        <f t="shared" si="42"/>
        <v>2.1583488904033761</v>
      </c>
      <c r="N206">
        <f t="shared" si="43"/>
        <v>1.863297757942139</v>
      </c>
    </row>
    <row r="207" spans="1:14" x14ac:dyDescent="0.25">
      <c r="A207" s="4">
        <f>IF('True_Odds_Calculator_2-way'!A208="","",'True_Odds_Calculator_2-way'!A208)</f>
        <v>2.2999999999999998</v>
      </c>
      <c r="B207" s="4">
        <f>IF('True_Odds_Calculator_2-way'!B208="","",'True_Odds_Calculator_2-way'!B208)</f>
        <v>1.65</v>
      </c>
      <c r="C207" s="4">
        <f t="shared" si="33"/>
        <v>0.43478260869565222</v>
      </c>
      <c r="D207">
        <f t="shared" si="34"/>
        <v>0.60606060606060608</v>
      </c>
      <c r="E207">
        <f t="shared" si="35"/>
        <v>4.0843214756258295E-2</v>
      </c>
      <c r="F207">
        <f t="shared" si="36"/>
        <v>-0.22266139657443995</v>
      </c>
      <c r="G207">
        <v>0</v>
      </c>
      <c r="H207">
        <f t="shared" si="37"/>
        <v>0.2635046113306983</v>
      </c>
      <c r="I207">
        <f t="shared" si="38"/>
        <v>-1.0878565864408427</v>
      </c>
      <c r="J207">
        <f t="shared" si="39"/>
        <v>1.0878565864408427</v>
      </c>
      <c r="K207">
        <f t="shared" si="40"/>
        <v>0.41421356237309503</v>
      </c>
      <c r="L207">
        <f t="shared" si="41"/>
        <v>0.58578643762690474</v>
      </c>
      <c r="M207">
        <f t="shared" si="42"/>
        <v>2.4142135623730949</v>
      </c>
      <c r="N207">
        <f t="shared" si="43"/>
        <v>1.7071067811865481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1.79</v>
      </c>
      <c r="C208" s="4">
        <f t="shared" si="33"/>
        <v>0.48780487804878053</v>
      </c>
      <c r="D208">
        <f t="shared" si="34"/>
        <v>0.55865921787709494</v>
      </c>
      <c r="E208">
        <f t="shared" si="35"/>
        <v>4.6464095925875526E-2</v>
      </c>
      <c r="F208">
        <f t="shared" si="36"/>
        <v>-0.22605259572148784</v>
      </c>
      <c r="G208">
        <v>0</v>
      </c>
      <c r="H208">
        <f t="shared" si="37"/>
        <v>0.27251669164736342</v>
      </c>
      <c r="I208">
        <f t="shared" si="38"/>
        <v>-1.0979733645872189</v>
      </c>
      <c r="J208">
        <f t="shared" si="39"/>
        <v>1.0979733645872189</v>
      </c>
      <c r="K208">
        <f t="shared" si="40"/>
        <v>0.46449579201960772</v>
      </c>
      <c r="L208">
        <f t="shared" si="41"/>
        <v>0.53550420798039233</v>
      </c>
      <c r="M208">
        <f t="shared" si="42"/>
        <v>2.1528720328165796</v>
      </c>
      <c r="N208">
        <f t="shared" si="43"/>
        <v>1.8673989580239028</v>
      </c>
    </row>
    <row r="209" spans="1:14" x14ac:dyDescent="0.25">
      <c r="A209" s="4">
        <f>IF('True_Odds_Calculator_2-way'!A210="","",'True_Odds_Calculator_2-way'!A210)</f>
        <v>1.84</v>
      </c>
      <c r="B209" s="4">
        <f>IF('True_Odds_Calculator_2-way'!B210="","",'True_Odds_Calculator_2-way'!B210)</f>
        <v>2.02</v>
      </c>
      <c r="C209" s="4">
        <f t="shared" si="33"/>
        <v>0.54347826086956519</v>
      </c>
      <c r="D209">
        <f t="shared" si="34"/>
        <v>0.49504950495049505</v>
      </c>
      <c r="E209">
        <f t="shared" si="35"/>
        <v>3.8527765820060234E-2</v>
      </c>
      <c r="F209">
        <f t="shared" si="36"/>
        <v>-0.23052087817477407</v>
      </c>
      <c r="G209">
        <v>0</v>
      </c>
      <c r="H209">
        <f t="shared" si="37"/>
        <v>0.26904864399483425</v>
      </c>
      <c r="I209">
        <f t="shared" si="38"/>
        <v>-1.080339539253607</v>
      </c>
      <c r="J209">
        <f t="shared" si="39"/>
        <v>1.080339539253607</v>
      </c>
      <c r="K209">
        <f t="shared" si="40"/>
        <v>0.52425045981949592</v>
      </c>
      <c r="L209">
        <f t="shared" si="41"/>
        <v>0.4757495401805043</v>
      </c>
      <c r="M209">
        <f t="shared" si="42"/>
        <v>1.9074852129730298</v>
      </c>
      <c r="N209">
        <f t="shared" si="43"/>
        <v>2.1019463300386789</v>
      </c>
    </row>
    <row r="210" spans="1:14" x14ac:dyDescent="0.25">
      <c r="A210" s="4">
        <f>IF('True_Odds_Calculator_2-way'!A211="","",'True_Odds_Calculator_2-way'!A211)</f>
        <v>1.93</v>
      </c>
      <c r="B210" s="4">
        <f>IF('True_Odds_Calculator_2-way'!B211="","",'True_Odds_Calculator_2-way'!B211)</f>
        <v>1.92</v>
      </c>
      <c r="C210" s="4">
        <f t="shared" si="33"/>
        <v>0.5181347150259068</v>
      </c>
      <c r="D210">
        <f t="shared" si="34"/>
        <v>0.52083333333333337</v>
      </c>
      <c r="E210">
        <f t="shared" si="35"/>
        <v>3.8968048359240282E-2</v>
      </c>
      <c r="F210">
        <f t="shared" si="36"/>
        <v>-0.23089378238341951</v>
      </c>
      <c r="G210">
        <v>0</v>
      </c>
      <c r="H210">
        <f t="shared" si="37"/>
        <v>0.26986183074265979</v>
      </c>
      <c r="I210">
        <f t="shared" si="38"/>
        <v>-1.0810968751610268</v>
      </c>
      <c r="J210">
        <f t="shared" si="39"/>
        <v>1.0810968751610268</v>
      </c>
      <c r="K210">
        <f t="shared" si="40"/>
        <v>0.49864863877742077</v>
      </c>
      <c r="L210">
        <f t="shared" si="41"/>
        <v>0.50135136122257906</v>
      </c>
      <c r="M210">
        <f t="shared" si="42"/>
        <v>2.0054200938997546</v>
      </c>
      <c r="N210">
        <f t="shared" si="43"/>
        <v>1.9946091251481448</v>
      </c>
    </row>
    <row r="211" spans="1:14" x14ac:dyDescent="0.25">
      <c r="A211" s="4">
        <f>IF('True_Odds_Calculator_2-way'!A212="","",'True_Odds_Calculator_2-way'!A212)</f>
        <v>2.25</v>
      </c>
      <c r="B211" s="4">
        <f>IF('True_Odds_Calculator_2-way'!B212="","",'True_Odds_Calculator_2-way'!B212)</f>
        <v>1.66</v>
      </c>
      <c r="C211" s="4">
        <f t="shared" si="33"/>
        <v>0.44444444444444442</v>
      </c>
      <c r="D211">
        <f t="shared" si="34"/>
        <v>0.60240963855421692</v>
      </c>
      <c r="E211">
        <f t="shared" si="35"/>
        <v>4.685408299866145E-2</v>
      </c>
      <c r="F211">
        <f t="shared" si="36"/>
        <v>-0.22088353413654604</v>
      </c>
      <c r="G211">
        <v>0</v>
      </c>
      <c r="H211">
        <f t="shared" si="37"/>
        <v>0.2677376171352075</v>
      </c>
      <c r="I211">
        <f t="shared" si="38"/>
        <v>-1.1009637651263608</v>
      </c>
      <c r="J211">
        <f t="shared" si="39"/>
        <v>1.1009637651263608</v>
      </c>
      <c r="K211">
        <f t="shared" si="40"/>
        <v>0.42083916310041947</v>
      </c>
      <c r="L211">
        <f t="shared" si="41"/>
        <v>0.57916083689958042</v>
      </c>
      <c r="M211">
        <f t="shared" si="42"/>
        <v>2.3762047064079508</v>
      </c>
      <c r="N211">
        <f t="shared" si="43"/>
        <v>1.7266360849833982</v>
      </c>
    </row>
    <row r="212" spans="1:14" x14ac:dyDescent="0.25">
      <c r="A212" s="4">
        <f>IF('True_Odds_Calculator_2-way'!A213="","",'True_Odds_Calculator_2-way'!A213)</f>
        <v>1.93</v>
      </c>
      <c r="B212" s="4">
        <f>IF('True_Odds_Calculator_2-way'!B213="","",'True_Odds_Calculator_2-way'!B213)</f>
        <v>1.92</v>
      </c>
      <c r="C212" s="4">
        <f t="shared" si="33"/>
        <v>0.5181347150259068</v>
      </c>
      <c r="D212">
        <f t="shared" si="34"/>
        <v>0.52083333333333337</v>
      </c>
      <c r="E212">
        <f t="shared" si="35"/>
        <v>3.8968048359240282E-2</v>
      </c>
      <c r="F212">
        <f t="shared" si="36"/>
        <v>-0.23089378238341951</v>
      </c>
      <c r="G212">
        <v>0</v>
      </c>
      <c r="H212">
        <f t="shared" si="37"/>
        <v>0.26986183074265979</v>
      </c>
      <c r="I212">
        <f t="shared" si="38"/>
        <v>-1.0810968751610268</v>
      </c>
      <c r="J212">
        <f t="shared" si="39"/>
        <v>1.0810968751610268</v>
      </c>
      <c r="K212">
        <f t="shared" si="40"/>
        <v>0.49864863877742077</v>
      </c>
      <c r="L212">
        <f t="shared" si="41"/>
        <v>0.50135136122257906</v>
      </c>
      <c r="M212">
        <f t="shared" si="42"/>
        <v>2.0054200938997546</v>
      </c>
      <c r="N212">
        <f t="shared" si="43"/>
        <v>1.9946091251481448</v>
      </c>
    </row>
    <row r="213" spans="1:14" x14ac:dyDescent="0.25">
      <c r="A213" s="4">
        <f>IF('True_Odds_Calculator_2-way'!A214="","",'True_Odds_Calculator_2-way'!A214)</f>
        <v>2.02</v>
      </c>
      <c r="B213" s="4">
        <f>IF('True_Odds_Calculator_2-way'!B214="","",'True_Odds_Calculator_2-way'!B214)</f>
        <v>1.84</v>
      </c>
      <c r="C213" s="4">
        <f t="shared" si="33"/>
        <v>0.49504950495049505</v>
      </c>
      <c r="D213">
        <f t="shared" si="34"/>
        <v>0.54347826086956519</v>
      </c>
      <c r="E213">
        <f t="shared" si="35"/>
        <v>3.8527765820060234E-2</v>
      </c>
      <c r="F213">
        <f t="shared" si="36"/>
        <v>-0.23052087817477407</v>
      </c>
      <c r="G213">
        <v>0</v>
      </c>
      <c r="H213">
        <f t="shared" si="37"/>
        <v>0.26904864399483425</v>
      </c>
      <c r="I213">
        <f t="shared" si="38"/>
        <v>-1.080339539253607</v>
      </c>
      <c r="J213">
        <f t="shared" si="39"/>
        <v>1.080339539253607</v>
      </c>
      <c r="K213">
        <f t="shared" si="40"/>
        <v>0.4757495401805043</v>
      </c>
      <c r="L213">
        <f t="shared" si="41"/>
        <v>0.52425045981949592</v>
      </c>
      <c r="M213">
        <f t="shared" si="42"/>
        <v>2.1019463300386789</v>
      </c>
      <c r="N213">
        <f t="shared" si="43"/>
        <v>1.9074852129730298</v>
      </c>
    </row>
    <row r="214" spans="1:14" x14ac:dyDescent="0.25">
      <c r="A214" s="4">
        <f>IF('True_Odds_Calculator_2-way'!A215="","",'True_Odds_Calculator_2-way'!A215)</f>
        <v>2.21</v>
      </c>
      <c r="B214" s="4">
        <f>IF('True_Odds_Calculator_2-way'!B215="","",'True_Odds_Calculator_2-way'!B215)</f>
        <v>1.69</v>
      </c>
      <c r="C214" s="4">
        <f t="shared" si="33"/>
        <v>0.45248868778280543</v>
      </c>
      <c r="D214">
        <f t="shared" si="34"/>
        <v>0.59171597633136097</v>
      </c>
      <c r="E214">
        <f t="shared" si="35"/>
        <v>4.4204664114166459E-2</v>
      </c>
      <c r="F214">
        <f t="shared" si="36"/>
        <v>-0.22354012155613256</v>
      </c>
      <c r="G214">
        <v>0</v>
      </c>
      <c r="H214">
        <f t="shared" si="37"/>
        <v>0.26774478567029908</v>
      </c>
      <c r="I214">
        <f t="shared" si="38"/>
        <v>-1.0944168462342658</v>
      </c>
      <c r="J214">
        <f t="shared" si="39"/>
        <v>1.0944168462342658</v>
      </c>
      <c r="K214">
        <f t="shared" si="40"/>
        <v>0.430247355617285</v>
      </c>
      <c r="L214">
        <f t="shared" si="41"/>
        <v>0.56975264438271478</v>
      </c>
      <c r="M214">
        <f t="shared" si="42"/>
        <v>2.3242443839434617</v>
      </c>
      <c r="N214">
        <f t="shared" si="43"/>
        <v>1.7551476239016437</v>
      </c>
    </row>
    <row r="215" spans="1:14" x14ac:dyDescent="0.25">
      <c r="A215" s="4">
        <f>IF('True_Odds_Calculator_2-way'!A216="","",'True_Odds_Calculator_2-way'!A216)</f>
        <v>2.14</v>
      </c>
      <c r="B215" s="4">
        <f>IF('True_Odds_Calculator_2-way'!B216="","",'True_Odds_Calculator_2-way'!B216)</f>
        <v>1.74</v>
      </c>
      <c r="C215" s="4">
        <f t="shared" si="33"/>
        <v>0.46728971962616822</v>
      </c>
      <c r="D215">
        <f t="shared" si="34"/>
        <v>0.57471264367816088</v>
      </c>
      <c r="E215">
        <f t="shared" si="35"/>
        <v>4.200236330432916E-2</v>
      </c>
      <c r="F215">
        <f t="shared" si="36"/>
        <v>-0.22655494682565258</v>
      </c>
      <c r="G215">
        <v>0</v>
      </c>
      <c r="H215">
        <f t="shared" si="37"/>
        <v>0.26855731012998174</v>
      </c>
      <c r="I215">
        <f t="shared" si="38"/>
        <v>-1.0887588907733556</v>
      </c>
      <c r="J215">
        <f t="shared" si="39"/>
        <v>1.0887588907733556</v>
      </c>
      <c r="K215">
        <f t="shared" si="40"/>
        <v>0.44619250064100674</v>
      </c>
      <c r="L215">
        <f t="shared" si="41"/>
        <v>0.55380749935899309</v>
      </c>
      <c r="M215">
        <f t="shared" si="42"/>
        <v>2.2411851354816257</v>
      </c>
      <c r="N215">
        <f t="shared" si="43"/>
        <v>1.8056815791722833</v>
      </c>
    </row>
    <row r="216" spans="1:14" x14ac:dyDescent="0.25">
      <c r="A216" s="4">
        <f>IF('True_Odds_Calculator_2-way'!A217="","",'True_Odds_Calculator_2-way'!A217)</f>
        <v>2.19</v>
      </c>
      <c r="B216" s="4">
        <f>IF('True_Odds_Calculator_2-way'!B217="","",'True_Odds_Calculator_2-way'!B217)</f>
        <v>1.71</v>
      </c>
      <c r="C216" s="4">
        <f t="shared" si="33"/>
        <v>0.45662100456621008</v>
      </c>
      <c r="D216">
        <f t="shared" si="34"/>
        <v>0.58479532163742687</v>
      </c>
      <c r="E216">
        <f t="shared" si="35"/>
        <v>4.1416326203636888E-2</v>
      </c>
      <c r="F216">
        <f t="shared" si="36"/>
        <v>-0.22561350102806488</v>
      </c>
      <c r="G216">
        <v>0</v>
      </c>
      <c r="H216">
        <f t="shared" si="37"/>
        <v>0.26702982723170177</v>
      </c>
      <c r="I216">
        <f t="shared" si="38"/>
        <v>-1.0879209623669537</v>
      </c>
      <c r="J216">
        <f t="shared" si="39"/>
        <v>1.0879209623669537</v>
      </c>
      <c r="K216">
        <f t="shared" si="40"/>
        <v>0.43580087729966505</v>
      </c>
      <c r="L216">
        <f t="shared" si="41"/>
        <v>0.5641991227003349</v>
      </c>
      <c r="M216">
        <f t="shared" si="42"/>
        <v>2.2946259452166746</v>
      </c>
      <c r="N216">
        <f t="shared" si="43"/>
        <v>1.7724238832805375</v>
      </c>
    </row>
    <row r="217" spans="1:14" x14ac:dyDescent="0.25">
      <c r="A217" s="4">
        <f>IF('True_Odds_Calculator_2-way'!A218="","",'True_Odds_Calculator_2-way'!A218)</f>
        <v>1.9</v>
      </c>
      <c r="B217" s="4">
        <f>IF('True_Odds_Calculator_2-way'!B218="","",'True_Odds_Calculator_2-way'!B218)</f>
        <v>1.95</v>
      </c>
      <c r="C217" s="4">
        <f t="shared" si="33"/>
        <v>0.52631578947368418</v>
      </c>
      <c r="D217">
        <f t="shared" si="34"/>
        <v>0.51282051282051289</v>
      </c>
      <c r="E217">
        <f t="shared" si="35"/>
        <v>3.9136302294197067E-2</v>
      </c>
      <c r="F217">
        <f t="shared" si="36"/>
        <v>-0.23076923076923073</v>
      </c>
      <c r="G217">
        <v>0</v>
      </c>
      <c r="H217">
        <f t="shared" si="37"/>
        <v>0.26990553306342779</v>
      </c>
      <c r="I217">
        <f t="shared" si="38"/>
        <v>-1.0814761408717504</v>
      </c>
      <c r="J217">
        <f t="shared" si="39"/>
        <v>1.0814761408717504</v>
      </c>
      <c r="K217">
        <f t="shared" si="40"/>
        <v>0.50675799109307063</v>
      </c>
      <c r="L217">
        <f t="shared" si="41"/>
        <v>0.49324200890692937</v>
      </c>
      <c r="M217">
        <f t="shared" si="42"/>
        <v>1.9733285267845753</v>
      </c>
      <c r="N217">
        <f t="shared" si="43"/>
        <v>2.0274023338281628</v>
      </c>
    </row>
    <row r="218" spans="1:14" x14ac:dyDescent="0.25">
      <c r="A218" s="4">
        <f>IF('True_Odds_Calculator_2-way'!A219="","",'True_Odds_Calculator_2-way'!A219)</f>
        <v>2.0499999999999998</v>
      </c>
      <c r="B218" s="4">
        <f>IF('True_Odds_Calculator_2-way'!B219="","",'True_Odds_Calculator_2-way'!B219)</f>
        <v>1.82</v>
      </c>
      <c r="C218" s="4">
        <f t="shared" si="33"/>
        <v>0.48780487804878053</v>
      </c>
      <c r="D218">
        <f t="shared" si="34"/>
        <v>0.54945054945054939</v>
      </c>
      <c r="E218">
        <f t="shared" si="35"/>
        <v>3.7255427499329974E-2</v>
      </c>
      <c r="F218">
        <f t="shared" si="36"/>
        <v>-0.23076923076923073</v>
      </c>
      <c r="G218">
        <v>0</v>
      </c>
      <c r="H218">
        <f t="shared" si="37"/>
        <v>0.2680246582685607</v>
      </c>
      <c r="I218">
        <f t="shared" si="38"/>
        <v>-1.0777013435226059</v>
      </c>
      <c r="J218">
        <f t="shared" si="39"/>
        <v>1.0777013435226059</v>
      </c>
      <c r="K218">
        <f t="shared" si="40"/>
        <v>0.46913415988245072</v>
      </c>
      <c r="L218">
        <f t="shared" si="41"/>
        <v>0.53086584011754934</v>
      </c>
      <c r="M218">
        <f t="shared" si="42"/>
        <v>2.1315864106987359</v>
      </c>
      <c r="N218">
        <f t="shared" si="43"/>
        <v>1.883715101688537</v>
      </c>
    </row>
    <row r="219" spans="1:14" x14ac:dyDescent="0.25">
      <c r="A219" s="4">
        <f>IF('True_Odds_Calculator_2-way'!A220="","",'True_Odds_Calculator_2-way'!A220)</f>
        <v>2.14</v>
      </c>
      <c r="B219" s="4">
        <f>IF('True_Odds_Calculator_2-way'!B220="","",'True_Odds_Calculator_2-way'!B220)</f>
        <v>1.72</v>
      </c>
      <c r="C219" s="4">
        <f t="shared" si="33"/>
        <v>0.46728971962616822</v>
      </c>
      <c r="D219">
        <f t="shared" si="34"/>
        <v>0.58139534883720934</v>
      </c>
      <c r="E219">
        <f t="shared" si="35"/>
        <v>4.8685068463377501E-2</v>
      </c>
      <c r="F219">
        <f t="shared" si="36"/>
        <v>-0.22299500108672032</v>
      </c>
      <c r="G219">
        <v>0</v>
      </c>
      <c r="H219">
        <f t="shared" si="37"/>
        <v>0.27168006955009782</v>
      </c>
      <c r="I219">
        <f t="shared" si="38"/>
        <v>-1.1037769642208697</v>
      </c>
      <c r="J219">
        <f t="shared" si="39"/>
        <v>1.1037769642208697</v>
      </c>
      <c r="K219">
        <f t="shared" si="40"/>
        <v>0.4428098386487857</v>
      </c>
      <c r="L219">
        <f t="shared" si="41"/>
        <v>0.55719016135121435</v>
      </c>
      <c r="M219">
        <f t="shared" si="42"/>
        <v>2.2583057392117913</v>
      </c>
      <c r="N219">
        <f t="shared" si="43"/>
        <v>1.7947194142390264</v>
      </c>
    </row>
    <row r="220" spans="1:14" x14ac:dyDescent="0.25">
      <c r="A220" s="4">
        <f>IF('True_Odds_Calculator_2-way'!A221="","",'True_Odds_Calculator_2-way'!A221)</f>
        <v>2.2200000000000002</v>
      </c>
      <c r="B220" s="4">
        <f>IF('True_Odds_Calculator_2-way'!B221="","",'True_Odds_Calculator_2-way'!B221)</f>
        <v>1.7</v>
      </c>
      <c r="C220" s="4">
        <f t="shared" si="33"/>
        <v>0.4504504504504504</v>
      </c>
      <c r="D220">
        <f t="shared" si="34"/>
        <v>0.58823529411764708</v>
      </c>
      <c r="E220">
        <f t="shared" si="35"/>
        <v>3.868574456809748E-2</v>
      </c>
      <c r="F220">
        <f t="shared" si="36"/>
        <v>-0.22628510863804985</v>
      </c>
      <c r="G220">
        <v>0</v>
      </c>
      <c r="H220">
        <f t="shared" si="37"/>
        <v>0.26497085320614733</v>
      </c>
      <c r="I220">
        <f t="shared" si="38"/>
        <v>-1.0821091383745125</v>
      </c>
      <c r="J220">
        <f t="shared" si="39"/>
        <v>1.0821091383745125</v>
      </c>
      <c r="K220">
        <f t="shared" si="40"/>
        <v>0.43100231571506481</v>
      </c>
      <c r="L220">
        <f t="shared" si="41"/>
        <v>0.56899768428493536</v>
      </c>
      <c r="M220">
        <f t="shared" si="42"/>
        <v>2.3201731488169055</v>
      </c>
      <c r="N220">
        <f t="shared" si="43"/>
        <v>1.7574763968621581</v>
      </c>
    </row>
    <row r="221" spans="1:14" x14ac:dyDescent="0.25">
      <c r="A221" s="4">
        <f>IF('True_Odds_Calculator_2-way'!A222="","",'True_Odds_Calculator_2-way'!A222)</f>
        <v>2.14</v>
      </c>
      <c r="B221" s="4">
        <f>IF('True_Odds_Calculator_2-way'!B222="","",'True_Odds_Calculator_2-way'!B222)</f>
        <v>1.74</v>
      </c>
      <c r="C221" s="4">
        <f t="shared" si="33"/>
        <v>0.46728971962616822</v>
      </c>
      <c r="D221">
        <f t="shared" si="34"/>
        <v>0.57471264367816088</v>
      </c>
      <c r="E221">
        <f t="shared" si="35"/>
        <v>4.200236330432916E-2</v>
      </c>
      <c r="F221">
        <f t="shared" si="36"/>
        <v>-0.22655494682565258</v>
      </c>
      <c r="G221">
        <v>0</v>
      </c>
      <c r="H221">
        <f t="shared" si="37"/>
        <v>0.26855731012998174</v>
      </c>
      <c r="I221">
        <f t="shared" si="38"/>
        <v>-1.0887588907733556</v>
      </c>
      <c r="J221">
        <f t="shared" si="39"/>
        <v>1.0887588907733556</v>
      </c>
      <c r="K221">
        <f t="shared" si="40"/>
        <v>0.44619250064100674</v>
      </c>
      <c r="L221">
        <f t="shared" si="41"/>
        <v>0.55380749935899309</v>
      </c>
      <c r="M221">
        <f t="shared" si="42"/>
        <v>2.2411851354816257</v>
      </c>
      <c r="N221">
        <f t="shared" si="43"/>
        <v>1.8056815791722833</v>
      </c>
    </row>
    <row r="222" spans="1:14" x14ac:dyDescent="0.25">
      <c r="A222" s="4">
        <f>IF('True_Odds_Calculator_2-way'!A223="","",'True_Odds_Calculator_2-way'!A223)</f>
        <v>2.0299999999999998</v>
      </c>
      <c r="B222" s="4">
        <f>IF('True_Odds_Calculator_2-way'!B223="","",'True_Odds_Calculator_2-way'!B223)</f>
        <v>1.83</v>
      </c>
      <c r="C222" s="4">
        <f t="shared" si="33"/>
        <v>0.49261083743842371</v>
      </c>
      <c r="D222">
        <f t="shared" si="34"/>
        <v>0.54644808743169393</v>
      </c>
      <c r="E222">
        <f t="shared" si="35"/>
        <v>3.9058924870117639E-2</v>
      </c>
      <c r="F222">
        <f t="shared" si="36"/>
        <v>-0.23012732509623413</v>
      </c>
      <c r="G222">
        <v>0</v>
      </c>
      <c r="H222">
        <f t="shared" si="37"/>
        <v>0.26918624996635171</v>
      </c>
      <c r="I222">
        <f t="shared" si="38"/>
        <v>-1.0815393906387938</v>
      </c>
      <c r="J222">
        <f t="shared" si="39"/>
        <v>1.0815393906387938</v>
      </c>
      <c r="K222">
        <f t="shared" si="40"/>
        <v>0.47304012528552486</v>
      </c>
      <c r="L222">
        <f t="shared" si="41"/>
        <v>0.52695987471447536</v>
      </c>
      <c r="M222">
        <f t="shared" si="42"/>
        <v>2.113985572357957</v>
      </c>
      <c r="N222">
        <f t="shared" si="43"/>
        <v>1.8976776942301987</v>
      </c>
    </row>
    <row r="223" spans="1:14" x14ac:dyDescent="0.25">
      <c r="A223" s="4">
        <f>IF('True_Odds_Calculator_2-way'!A224="","",'True_Odds_Calculator_2-way'!A224)</f>
        <v>2.2000000000000002</v>
      </c>
      <c r="B223" s="4">
        <f>IF('True_Odds_Calculator_2-way'!B224="","",'True_Odds_Calculator_2-way'!B224)</f>
        <v>1.7</v>
      </c>
      <c r="C223" s="4">
        <f t="shared" si="33"/>
        <v>0.45454545454545453</v>
      </c>
      <c r="D223">
        <f t="shared" si="34"/>
        <v>0.58823529411764708</v>
      </c>
      <c r="E223">
        <f t="shared" si="35"/>
        <v>4.2780748663101553E-2</v>
      </c>
      <c r="F223">
        <f t="shared" si="36"/>
        <v>-0.22459893048128343</v>
      </c>
      <c r="G223">
        <v>0</v>
      </c>
      <c r="H223">
        <f t="shared" si="37"/>
        <v>0.26737967914438504</v>
      </c>
      <c r="I223">
        <f t="shared" si="38"/>
        <v>-1.091089451179962</v>
      </c>
      <c r="J223">
        <f t="shared" si="39"/>
        <v>1.091089451179962</v>
      </c>
      <c r="K223">
        <f t="shared" si="40"/>
        <v>0.43303027798233595</v>
      </c>
      <c r="L223">
        <f t="shared" si="41"/>
        <v>0.56696972201766405</v>
      </c>
      <c r="M223">
        <f t="shared" si="42"/>
        <v>2.3093073414159546</v>
      </c>
      <c r="N223">
        <f t="shared" si="43"/>
        <v>1.7637626158259732</v>
      </c>
    </row>
    <row r="224" spans="1:14" x14ac:dyDescent="0.25">
      <c r="A224" s="4">
        <f>IF('True_Odds_Calculator_2-way'!A225="","",'True_Odds_Calculator_2-way'!A225)</f>
        <v>2.13</v>
      </c>
      <c r="B224" s="4">
        <f>IF('True_Odds_Calculator_2-way'!B225="","",'True_Odds_Calculator_2-way'!B225)</f>
        <v>1.75</v>
      </c>
      <c r="C224" s="4">
        <f t="shared" si="33"/>
        <v>0.46948356807511737</v>
      </c>
      <c r="D224">
        <f t="shared" si="34"/>
        <v>0.5714285714285714</v>
      </c>
      <c r="E224">
        <f t="shared" si="35"/>
        <v>4.091213950368866E-2</v>
      </c>
      <c r="F224">
        <f t="shared" si="36"/>
        <v>-0.22736418511066403</v>
      </c>
      <c r="G224">
        <v>0</v>
      </c>
      <c r="H224">
        <f t="shared" si="37"/>
        <v>0.26827632461435275</v>
      </c>
      <c r="I224">
        <f t="shared" si="38"/>
        <v>-1.0862508931871366</v>
      </c>
      <c r="J224">
        <f t="shared" si="39"/>
        <v>1.0862508931871366</v>
      </c>
      <c r="K224">
        <f t="shared" si="40"/>
        <v>0.4489411367792065</v>
      </c>
      <c r="L224">
        <f t="shared" si="41"/>
        <v>0.55105886322079345</v>
      </c>
      <c r="M224">
        <f t="shared" si="42"/>
        <v>2.2274635093014643</v>
      </c>
      <c r="N224">
        <f t="shared" si="43"/>
        <v>1.814688169890353</v>
      </c>
    </row>
    <row r="225" spans="1:14" x14ac:dyDescent="0.25">
      <c r="A225" s="4">
        <f>IF('True_Odds_Calculator_2-way'!A226="","",'True_Odds_Calculator_2-way'!A226)</f>
        <v>2.27</v>
      </c>
      <c r="B225" s="4">
        <f>IF('True_Odds_Calculator_2-way'!B226="","",'True_Odds_Calculator_2-way'!B226)</f>
        <v>1.66</v>
      </c>
      <c r="C225" s="4">
        <f t="shared" si="33"/>
        <v>0.44052863436123346</v>
      </c>
      <c r="D225">
        <f t="shared" si="34"/>
        <v>0.60240963855421692</v>
      </c>
      <c r="E225">
        <f t="shared" si="35"/>
        <v>4.2938272915450382E-2</v>
      </c>
      <c r="F225">
        <f t="shared" si="36"/>
        <v>-0.22244042248288309</v>
      </c>
      <c r="G225">
        <v>0</v>
      </c>
      <c r="H225">
        <f t="shared" si="37"/>
        <v>0.26537869539833342</v>
      </c>
      <c r="I225">
        <f t="shared" si="38"/>
        <v>-1.0922603577424574</v>
      </c>
      <c r="J225">
        <f t="shared" si="39"/>
        <v>1.0922603577424574</v>
      </c>
      <c r="K225">
        <f t="shared" si="40"/>
        <v>0.41890595386840634</v>
      </c>
      <c r="L225">
        <f t="shared" si="41"/>
        <v>0.58109404613159377</v>
      </c>
      <c r="M225">
        <f t="shared" si="42"/>
        <v>2.387170654332921</v>
      </c>
      <c r="N225">
        <f t="shared" si="43"/>
        <v>1.7208918361100216</v>
      </c>
    </row>
    <row r="226" spans="1:14" x14ac:dyDescent="0.25">
      <c r="A226" s="4">
        <f>IF('True_Odds_Calculator_2-way'!A227="","",'True_Odds_Calculator_2-way'!A227)</f>
        <v>2.21</v>
      </c>
      <c r="B226" s="4">
        <f>IF('True_Odds_Calculator_2-way'!B227="","",'True_Odds_Calculator_2-way'!B227)</f>
        <v>1.71</v>
      </c>
      <c r="C226" s="4">
        <f t="shared" si="33"/>
        <v>0.45248868778280543</v>
      </c>
      <c r="D226">
        <f t="shared" si="34"/>
        <v>0.58479532163742687</v>
      </c>
      <c r="E226">
        <f t="shared" si="35"/>
        <v>3.7284009420232245E-2</v>
      </c>
      <c r="F226">
        <f t="shared" si="36"/>
        <v>-0.22732925828901074</v>
      </c>
      <c r="G226">
        <v>0</v>
      </c>
      <c r="H226">
        <f t="shared" si="37"/>
        <v>0.26461326770924293</v>
      </c>
      <c r="I226">
        <f t="shared" si="38"/>
        <v>-1.0788924165398663</v>
      </c>
      <c r="J226">
        <f t="shared" si="39"/>
        <v>1.0788924165398663</v>
      </c>
      <c r="K226">
        <f t="shared" si="40"/>
        <v>0.43375295009879905</v>
      </c>
      <c r="L226">
        <f t="shared" si="41"/>
        <v>0.56624704990120123</v>
      </c>
      <c r="M226">
        <f t="shared" si="42"/>
        <v>2.305459824013238</v>
      </c>
      <c r="N226">
        <f t="shared" si="43"/>
        <v>1.7660136157433048</v>
      </c>
    </row>
    <row r="227" spans="1:14" x14ac:dyDescent="0.25">
      <c r="A227" s="4">
        <f>IF('True_Odds_Calculator_2-way'!A228="","",'True_Odds_Calculator_2-way'!A228)</f>
        <v>1.38</v>
      </c>
      <c r="B227" s="4">
        <f>IF('True_Odds_Calculator_2-way'!B228="","",'True_Odds_Calculator_2-way'!B228)</f>
        <v>3.26</v>
      </c>
      <c r="C227" s="4">
        <f t="shared" si="33"/>
        <v>0.7246376811594204</v>
      </c>
      <c r="D227">
        <f t="shared" si="34"/>
        <v>0.30674846625766872</v>
      </c>
      <c r="E227">
        <f t="shared" si="35"/>
        <v>3.1386147417089116E-2</v>
      </c>
      <c r="F227">
        <f t="shared" si="36"/>
        <v>-0.19089534987107659</v>
      </c>
      <c r="G227">
        <v>0</v>
      </c>
      <c r="H227">
        <f t="shared" si="37"/>
        <v>0.22228149728816576</v>
      </c>
      <c r="I227">
        <f t="shared" si="38"/>
        <v>-1.0790808419378761</v>
      </c>
      <c r="J227">
        <f t="shared" si="39"/>
        <v>1.0790808419378761</v>
      </c>
      <c r="K227">
        <f t="shared" si="40"/>
        <v>0.70919434731050668</v>
      </c>
      <c r="L227">
        <f t="shared" si="41"/>
        <v>0.29080565268949332</v>
      </c>
      <c r="M227">
        <f t="shared" si="42"/>
        <v>1.4100507199363925</v>
      </c>
      <c r="N227">
        <f t="shared" si="43"/>
        <v>3.4387227027795997</v>
      </c>
    </row>
    <row r="228" spans="1:14" x14ac:dyDescent="0.25">
      <c r="A228" s="4">
        <f>IF('True_Odds_Calculator_2-way'!A229="","",'True_Odds_Calculator_2-way'!A229)</f>
        <v>1.6</v>
      </c>
      <c r="B228" s="4">
        <f>IF('True_Odds_Calculator_2-way'!B229="","",'True_Odds_Calculator_2-way'!B229)</f>
        <v>2.4500000000000002</v>
      </c>
      <c r="C228" s="4">
        <f t="shared" si="33"/>
        <v>0.625</v>
      </c>
      <c r="D228">
        <f t="shared" si="34"/>
        <v>0.4081632653061224</v>
      </c>
      <c r="E228">
        <f t="shared" si="35"/>
        <v>3.3163265306122458E-2</v>
      </c>
      <c r="F228">
        <f t="shared" si="36"/>
        <v>-0.22193877551020402</v>
      </c>
      <c r="G228">
        <v>0</v>
      </c>
      <c r="H228">
        <f t="shared" si="37"/>
        <v>0.25510204081632648</v>
      </c>
      <c r="I228">
        <f t="shared" si="38"/>
        <v>-1.0721125348377949</v>
      </c>
      <c r="J228">
        <f t="shared" si="39"/>
        <v>1.0721125348377949</v>
      </c>
      <c r="K228">
        <f t="shared" si="40"/>
        <v>0.60854364081308054</v>
      </c>
      <c r="L228">
        <f t="shared" si="41"/>
        <v>0.39145635918691934</v>
      </c>
      <c r="M228">
        <f t="shared" si="42"/>
        <v>1.643267520902677</v>
      </c>
      <c r="N228">
        <f t="shared" si="43"/>
        <v>2.5545631755148031</v>
      </c>
    </row>
    <row r="229" spans="1:14" x14ac:dyDescent="0.25">
      <c r="A229" s="4">
        <f>IF('True_Odds_Calculator_2-way'!A230="","",'True_Odds_Calculator_2-way'!A230)</f>
        <v>2.5</v>
      </c>
      <c r="B229" s="4">
        <f>IF('True_Odds_Calculator_2-way'!B230="","",'True_Odds_Calculator_2-way'!B230)</f>
        <v>1.55</v>
      </c>
      <c r="C229" s="4">
        <f t="shared" si="33"/>
        <v>0.4</v>
      </c>
      <c r="D229">
        <f t="shared" si="34"/>
        <v>0.64516129032258063</v>
      </c>
      <c r="E229">
        <f t="shared" si="35"/>
        <v>4.5161290322580649E-2</v>
      </c>
      <c r="F229">
        <f t="shared" si="36"/>
        <v>-0.2129032258064516</v>
      </c>
      <c r="G229">
        <v>0</v>
      </c>
      <c r="H229">
        <f t="shared" si="37"/>
        <v>0.25806451612903225</v>
      </c>
      <c r="I229">
        <f t="shared" si="38"/>
        <v>-1.1009637651263606</v>
      </c>
      <c r="J229">
        <f t="shared" si="39"/>
        <v>1.1009637651263606</v>
      </c>
      <c r="K229">
        <f t="shared" si="40"/>
        <v>0.3771527433992079</v>
      </c>
      <c r="L229">
        <f t="shared" si="41"/>
        <v>0.62284725660079221</v>
      </c>
      <c r="M229">
        <f t="shared" si="42"/>
        <v>2.6514456476895409</v>
      </c>
      <c r="N229">
        <f t="shared" si="43"/>
        <v>1.6055300708194982</v>
      </c>
    </row>
    <row r="230" spans="1:14" x14ac:dyDescent="0.25">
      <c r="A230" s="4">
        <f>IF('True_Odds_Calculator_2-way'!A231="","",'True_Odds_Calculator_2-way'!A231)</f>
        <v>2.4300000000000002</v>
      </c>
      <c r="B230" s="4">
        <f>IF('True_Odds_Calculator_2-way'!B231="","",'True_Odds_Calculator_2-way'!B231)</f>
        <v>1.58</v>
      </c>
      <c r="C230" s="4">
        <f t="shared" si="33"/>
        <v>0.41152263374485593</v>
      </c>
      <c r="D230">
        <f t="shared" si="34"/>
        <v>0.63291139240506322</v>
      </c>
      <c r="E230">
        <f t="shared" si="35"/>
        <v>4.4434026149919204E-2</v>
      </c>
      <c r="F230">
        <f t="shared" si="36"/>
        <v>-0.21602333697973641</v>
      </c>
      <c r="G230">
        <v>0</v>
      </c>
      <c r="H230">
        <f t="shared" si="37"/>
        <v>0.26045736312965562</v>
      </c>
      <c r="I230">
        <f t="shared" si="38"/>
        <v>-1.0980395534147549</v>
      </c>
      <c r="J230">
        <f t="shared" si="39"/>
        <v>1.0980395534147549</v>
      </c>
      <c r="K230">
        <f t="shared" si="40"/>
        <v>0.38907530070846807</v>
      </c>
      <c r="L230">
        <f t="shared" si="41"/>
        <v>0.61092469929153193</v>
      </c>
      <c r="M230">
        <f t="shared" si="42"/>
        <v>2.5701965613830993</v>
      </c>
      <c r="N230">
        <f t="shared" si="43"/>
        <v>1.636862940980558</v>
      </c>
    </row>
    <row r="231" spans="1:14" x14ac:dyDescent="0.25">
      <c r="A231" s="4">
        <f>IF('True_Odds_Calculator_2-way'!A232="","",'True_Odds_Calculator_2-way'!A232)</f>
        <v>2.0299999999999998</v>
      </c>
      <c r="B231" s="4">
        <f>IF('True_Odds_Calculator_2-way'!B232="","",'True_Odds_Calculator_2-way'!B232)</f>
        <v>1.83</v>
      </c>
      <c r="C231" s="4">
        <f t="shared" si="33"/>
        <v>0.49261083743842371</v>
      </c>
      <c r="D231">
        <f t="shared" si="34"/>
        <v>0.54644808743169393</v>
      </c>
      <c r="E231">
        <f t="shared" si="35"/>
        <v>3.9058924870117639E-2</v>
      </c>
      <c r="F231">
        <f t="shared" si="36"/>
        <v>-0.23012732509623413</v>
      </c>
      <c r="G231">
        <v>0</v>
      </c>
      <c r="H231">
        <f t="shared" si="37"/>
        <v>0.26918624996635171</v>
      </c>
      <c r="I231">
        <f t="shared" si="38"/>
        <v>-1.0815393906387938</v>
      </c>
      <c r="J231">
        <f t="shared" si="39"/>
        <v>1.0815393906387938</v>
      </c>
      <c r="K231">
        <f t="shared" si="40"/>
        <v>0.47304012528552486</v>
      </c>
      <c r="L231">
        <f t="shared" si="41"/>
        <v>0.52695987471447536</v>
      </c>
      <c r="M231">
        <f t="shared" si="42"/>
        <v>2.113985572357957</v>
      </c>
      <c r="N231">
        <f t="shared" si="43"/>
        <v>1.8976776942301987</v>
      </c>
    </row>
    <row r="232" spans="1:14" x14ac:dyDescent="0.25">
      <c r="A232" s="4">
        <f>IF('True_Odds_Calculator_2-way'!A233="","",'True_Odds_Calculator_2-way'!A233)</f>
        <v>2.31</v>
      </c>
      <c r="B232" s="4">
        <f>IF('True_Odds_Calculator_2-way'!B233="","",'True_Odds_Calculator_2-way'!B233)</f>
        <v>1.64</v>
      </c>
      <c r="C232" s="4">
        <f t="shared" si="33"/>
        <v>0.4329004329004329</v>
      </c>
      <c r="D232">
        <f t="shared" si="34"/>
        <v>0.6097560975609756</v>
      </c>
      <c r="E232">
        <f t="shared" si="35"/>
        <v>4.2656530461408604E-2</v>
      </c>
      <c r="F232">
        <f t="shared" si="36"/>
        <v>-0.22130714813641639</v>
      </c>
      <c r="G232">
        <v>0</v>
      </c>
      <c r="H232">
        <f t="shared" si="37"/>
        <v>0.26396367859782494</v>
      </c>
      <c r="I232">
        <f t="shared" si="38"/>
        <v>-1.0921300708262975</v>
      </c>
      <c r="J232">
        <f t="shared" si="39"/>
        <v>1.0921300708262975</v>
      </c>
      <c r="K232">
        <f t="shared" si="40"/>
        <v>0.41140574832950405</v>
      </c>
      <c r="L232">
        <f t="shared" si="41"/>
        <v>0.58859425167049584</v>
      </c>
      <c r="M232">
        <f t="shared" si="42"/>
        <v>2.4306903927824499</v>
      </c>
      <c r="N232">
        <f t="shared" si="43"/>
        <v>1.6989632453288304</v>
      </c>
    </row>
    <row r="233" spans="1:14" x14ac:dyDescent="0.25">
      <c r="A233" s="4">
        <f>IF('True_Odds_Calculator_2-way'!A234="","",'True_Odds_Calculator_2-way'!A234)</f>
        <v>2.2000000000000002</v>
      </c>
      <c r="B233" s="4">
        <f>IF('True_Odds_Calculator_2-way'!B234="","",'True_Odds_Calculator_2-way'!B234)</f>
        <v>1.7</v>
      </c>
      <c r="C233" s="4">
        <f t="shared" si="33"/>
        <v>0.45454545454545453</v>
      </c>
      <c r="D233">
        <f t="shared" si="34"/>
        <v>0.58823529411764708</v>
      </c>
      <c r="E233">
        <f t="shared" si="35"/>
        <v>4.2780748663101553E-2</v>
      </c>
      <c r="F233">
        <f t="shared" si="36"/>
        <v>-0.22459893048128343</v>
      </c>
      <c r="G233">
        <v>0</v>
      </c>
      <c r="H233">
        <f t="shared" si="37"/>
        <v>0.26737967914438504</v>
      </c>
      <c r="I233">
        <f t="shared" si="38"/>
        <v>-1.091089451179962</v>
      </c>
      <c r="J233">
        <f t="shared" si="39"/>
        <v>1.091089451179962</v>
      </c>
      <c r="K233">
        <f t="shared" si="40"/>
        <v>0.43303027798233595</v>
      </c>
      <c r="L233">
        <f t="shared" si="41"/>
        <v>0.56696972201766405</v>
      </c>
      <c r="M233">
        <f t="shared" si="42"/>
        <v>2.3093073414159546</v>
      </c>
      <c r="N233">
        <f t="shared" si="43"/>
        <v>1.7637626158259732</v>
      </c>
    </row>
    <row r="234" spans="1:14" x14ac:dyDescent="0.25">
      <c r="A234" s="4">
        <f>IF('True_Odds_Calculator_2-way'!A235="","",'True_Odds_Calculator_2-way'!A235)</f>
        <v>2.0699999999999998</v>
      </c>
      <c r="B234" s="4">
        <f>IF('True_Odds_Calculator_2-way'!B235="","",'True_Odds_Calculator_2-way'!B235)</f>
        <v>1.79</v>
      </c>
      <c r="C234" s="4">
        <f t="shared" si="33"/>
        <v>0.48309178743961356</v>
      </c>
      <c r="D234">
        <f t="shared" si="34"/>
        <v>0.55865921787709494</v>
      </c>
      <c r="E234">
        <f t="shared" si="35"/>
        <v>4.17510053167085E-2</v>
      </c>
      <c r="F234">
        <f t="shared" si="36"/>
        <v>-0.22813267481715382</v>
      </c>
      <c r="G234">
        <v>0</v>
      </c>
      <c r="H234">
        <f t="shared" si="37"/>
        <v>0.26988368013386232</v>
      </c>
      <c r="I234">
        <f t="shared" si="38"/>
        <v>-1.0876635272089796</v>
      </c>
      <c r="J234">
        <f t="shared" si="39"/>
        <v>1.0876635272089796</v>
      </c>
      <c r="K234">
        <f t="shared" si="40"/>
        <v>0.46214992696339507</v>
      </c>
      <c r="L234">
        <f t="shared" si="41"/>
        <v>0.53785007303660493</v>
      </c>
      <c r="M234">
        <f t="shared" si="42"/>
        <v>2.1637999741136076</v>
      </c>
      <c r="N234">
        <f t="shared" si="43"/>
        <v>1.8592541864950944</v>
      </c>
    </row>
    <row r="235" spans="1:14" x14ac:dyDescent="0.25">
      <c r="A235" s="4">
        <f>IF('True_Odds_Calculator_2-way'!A236="","",'True_Odds_Calculator_2-way'!A236)</f>
        <v>2.19</v>
      </c>
      <c r="B235" s="4">
        <f>IF('True_Odds_Calculator_2-way'!B236="","",'True_Odds_Calculator_2-way'!B236)</f>
        <v>1.71</v>
      </c>
      <c r="C235" s="4">
        <f t="shared" si="33"/>
        <v>0.45662100456621008</v>
      </c>
      <c r="D235">
        <f t="shared" si="34"/>
        <v>0.58479532163742687</v>
      </c>
      <c r="E235">
        <f t="shared" si="35"/>
        <v>4.1416326203636888E-2</v>
      </c>
      <c r="F235">
        <f t="shared" si="36"/>
        <v>-0.22561350102806488</v>
      </c>
      <c r="G235">
        <v>0</v>
      </c>
      <c r="H235">
        <f t="shared" si="37"/>
        <v>0.26702982723170177</v>
      </c>
      <c r="I235">
        <f t="shared" si="38"/>
        <v>-1.0879209623669537</v>
      </c>
      <c r="J235">
        <f t="shared" si="39"/>
        <v>1.0879209623669537</v>
      </c>
      <c r="K235">
        <f t="shared" si="40"/>
        <v>0.43580087729966505</v>
      </c>
      <c r="L235">
        <f t="shared" si="41"/>
        <v>0.5641991227003349</v>
      </c>
      <c r="M235">
        <f t="shared" si="42"/>
        <v>2.2946259452166746</v>
      </c>
      <c r="N235">
        <f t="shared" si="43"/>
        <v>1.7724238832805375</v>
      </c>
    </row>
    <row r="236" spans="1:14" x14ac:dyDescent="0.25">
      <c r="A236" s="4">
        <f>IF('True_Odds_Calculator_2-way'!A237="","",'True_Odds_Calculator_2-way'!A237)</f>
        <v>1.99</v>
      </c>
      <c r="B236" s="4">
        <f>IF('True_Odds_Calculator_2-way'!B237="","",'True_Odds_Calculator_2-way'!B237)</f>
        <v>1.86</v>
      </c>
      <c r="C236" s="4">
        <f t="shared" si="33"/>
        <v>0.50251256281407031</v>
      </c>
      <c r="D236">
        <f t="shared" si="34"/>
        <v>0.5376344086021505</v>
      </c>
      <c r="E236">
        <f t="shared" si="35"/>
        <v>4.0146971416220811E-2</v>
      </c>
      <c r="F236">
        <f t="shared" si="36"/>
        <v>-0.23002107310747288</v>
      </c>
      <c r="G236">
        <v>0</v>
      </c>
      <c r="H236">
        <f t="shared" si="37"/>
        <v>0.2701680445236937</v>
      </c>
      <c r="I236">
        <f t="shared" si="38"/>
        <v>-1.0837601479372583</v>
      </c>
      <c r="J236">
        <f t="shared" si="39"/>
        <v>1.0837601479372583</v>
      </c>
      <c r="K236">
        <f t="shared" si="40"/>
        <v>0.48241069195216857</v>
      </c>
      <c r="L236">
        <f t="shared" si="41"/>
        <v>0.51758930804783143</v>
      </c>
      <c r="M236">
        <f t="shared" si="42"/>
        <v>2.0729225464578858</v>
      </c>
      <c r="N236">
        <f t="shared" si="43"/>
        <v>1.9320337272260424</v>
      </c>
    </row>
    <row r="237" spans="1:14" x14ac:dyDescent="0.25">
      <c r="A237" s="4">
        <f>IF('True_Odds_Calculator_2-way'!A238="","",'True_Odds_Calculator_2-way'!A238)</f>
        <v>2.08</v>
      </c>
      <c r="B237" s="4">
        <f>IF('True_Odds_Calculator_2-way'!B238="","",'True_Odds_Calculator_2-way'!B238)</f>
        <v>1.78</v>
      </c>
      <c r="C237" s="4">
        <f t="shared" si="33"/>
        <v>0.48076923076923073</v>
      </c>
      <c r="D237">
        <f t="shared" si="34"/>
        <v>0.5617977528089888</v>
      </c>
      <c r="E237">
        <f t="shared" si="35"/>
        <v>4.2566983578219642E-2</v>
      </c>
      <c r="F237">
        <f t="shared" si="36"/>
        <v>-0.22752808988764039</v>
      </c>
      <c r="G237">
        <v>0</v>
      </c>
      <c r="H237">
        <f t="shared" si="37"/>
        <v>0.27009507346585998</v>
      </c>
      <c r="I237">
        <f t="shared" si="38"/>
        <v>-1.0895340841010226</v>
      </c>
      <c r="J237">
        <f t="shared" si="39"/>
        <v>1.0895340841010226</v>
      </c>
      <c r="K237">
        <f t="shared" si="40"/>
        <v>0.45941170815567078</v>
      </c>
      <c r="L237">
        <f t="shared" si="41"/>
        <v>0.54058829184432911</v>
      </c>
      <c r="M237">
        <f t="shared" si="42"/>
        <v>2.1766968108291049</v>
      </c>
      <c r="N237">
        <f t="shared" si="43"/>
        <v>1.8498365855987975</v>
      </c>
    </row>
    <row r="238" spans="1:14" x14ac:dyDescent="0.25">
      <c r="A238" s="4">
        <f>IF('True_Odds_Calculator_2-way'!A239="","",'True_Odds_Calculator_2-way'!A239)</f>
        <v>2.36</v>
      </c>
      <c r="B238" s="4">
        <f>IF('True_Odds_Calculator_2-way'!B239="","",'True_Odds_Calculator_2-way'!B239)</f>
        <v>1.64</v>
      </c>
      <c r="C238" s="4">
        <f t="shared" si="33"/>
        <v>0.42372881355932207</v>
      </c>
      <c r="D238">
        <f t="shared" si="34"/>
        <v>0.6097560975609756</v>
      </c>
      <c r="E238">
        <f t="shared" si="35"/>
        <v>3.3484911120297722E-2</v>
      </c>
      <c r="F238">
        <f t="shared" si="36"/>
        <v>-0.22488631665977676</v>
      </c>
      <c r="G238">
        <v>0</v>
      </c>
      <c r="H238">
        <f t="shared" si="37"/>
        <v>0.25837122778007443</v>
      </c>
      <c r="I238">
        <f t="shared" si="38"/>
        <v>-1.0718661571406802</v>
      </c>
      <c r="J238">
        <f t="shared" si="39"/>
        <v>1.0718661571406802</v>
      </c>
      <c r="K238">
        <f t="shared" si="40"/>
        <v>0.40687819885451121</v>
      </c>
      <c r="L238">
        <f t="shared" si="41"/>
        <v>0.59312180114548885</v>
      </c>
      <c r="M238">
        <f t="shared" si="42"/>
        <v>2.4577379737113252</v>
      </c>
      <c r="N238">
        <f t="shared" si="43"/>
        <v>1.6859943405700353</v>
      </c>
    </row>
    <row r="239" spans="1:14" x14ac:dyDescent="0.25">
      <c r="A239" s="4">
        <f>IF('True_Odds_Calculator_2-way'!A240="","",'True_Odds_Calculator_2-way'!A240)</f>
        <v>1.68</v>
      </c>
      <c r="B239" s="4">
        <f>IF('True_Odds_Calculator_2-way'!B240="","",'True_Odds_Calculator_2-way'!B240)</f>
        <v>2.27</v>
      </c>
      <c r="C239" s="4">
        <f t="shared" si="33"/>
        <v>0.59523809523809523</v>
      </c>
      <c r="D239">
        <f t="shared" si="34"/>
        <v>0.44052863436123346</v>
      </c>
      <c r="E239">
        <f t="shared" si="35"/>
        <v>3.5766729599328695E-2</v>
      </c>
      <c r="F239">
        <f t="shared" si="36"/>
        <v>-0.22645269561569115</v>
      </c>
      <c r="G239">
        <v>0</v>
      </c>
      <c r="H239">
        <f t="shared" si="37"/>
        <v>0.2622194252150199</v>
      </c>
      <c r="I239">
        <f t="shared" si="38"/>
        <v>-1.0760778282064791</v>
      </c>
      <c r="J239">
        <f t="shared" si="39"/>
        <v>1.0760778282064791</v>
      </c>
      <c r="K239">
        <f t="shared" si="40"/>
        <v>0.57745625010319412</v>
      </c>
      <c r="L239">
        <f t="shared" si="41"/>
        <v>0.42254374989680582</v>
      </c>
      <c r="M239">
        <f t="shared" si="42"/>
        <v>1.7317329231804059</v>
      </c>
      <c r="N239">
        <f t="shared" si="43"/>
        <v>2.3666188418222287</v>
      </c>
    </row>
    <row r="240" spans="1:14" x14ac:dyDescent="0.25">
      <c r="A240" s="4">
        <f>IF('True_Odds_Calculator_2-way'!A241="","",'True_Odds_Calculator_2-way'!A241)</f>
        <v>1.89</v>
      </c>
      <c r="B240" s="4">
        <f>IF('True_Odds_Calculator_2-way'!B241="","",'True_Odds_Calculator_2-way'!B241)</f>
        <v>1.99</v>
      </c>
      <c r="C240" s="4">
        <f t="shared" si="33"/>
        <v>0.52910052910052918</v>
      </c>
      <c r="D240">
        <f t="shared" si="34"/>
        <v>0.50251256281407031</v>
      </c>
      <c r="E240">
        <f t="shared" si="35"/>
        <v>3.16130919145996E-2</v>
      </c>
      <c r="F240">
        <f t="shared" si="36"/>
        <v>-0.23426657094998793</v>
      </c>
      <c r="G240">
        <v>0</v>
      </c>
      <c r="H240">
        <f t="shared" si="37"/>
        <v>0.26587966286458753</v>
      </c>
      <c r="I240">
        <f t="shared" si="38"/>
        <v>-1.0653379535009888</v>
      </c>
      <c r="J240">
        <f t="shared" si="39"/>
        <v>1.0653379535009888</v>
      </c>
      <c r="K240">
        <f t="shared" si="40"/>
        <v>0.51330729170279055</v>
      </c>
      <c r="L240">
        <f t="shared" si="41"/>
        <v>0.48669270829720923</v>
      </c>
      <c r="M240">
        <f t="shared" si="42"/>
        <v>1.9481507786158798</v>
      </c>
      <c r="N240">
        <f t="shared" si="43"/>
        <v>2.0546845739659791</v>
      </c>
    </row>
    <row r="241" spans="1:14" x14ac:dyDescent="0.25">
      <c r="A241" s="4">
        <f>IF('True_Odds_Calculator_2-way'!A242="","",'True_Odds_Calculator_2-way'!A242)</f>
        <v>1.69</v>
      </c>
      <c r="B241" s="4">
        <f>IF('True_Odds_Calculator_2-way'!B242="","",'True_Odds_Calculator_2-way'!B242)</f>
        <v>2.23</v>
      </c>
      <c r="C241" s="4">
        <f t="shared" si="33"/>
        <v>0.59171597633136097</v>
      </c>
      <c r="D241">
        <f t="shared" si="34"/>
        <v>0.44843049327354262</v>
      </c>
      <c r="E241">
        <f t="shared" si="35"/>
        <v>4.0146469604903645E-2</v>
      </c>
      <c r="F241">
        <f t="shared" si="36"/>
        <v>-0.2251970175392044</v>
      </c>
      <c r="G241">
        <v>0</v>
      </c>
      <c r="H241">
        <f t="shared" si="37"/>
        <v>0.26534348714410805</v>
      </c>
      <c r="I241">
        <f t="shared" si="38"/>
        <v>-1.0854826817097272</v>
      </c>
      <c r="J241">
        <f t="shared" si="39"/>
        <v>1.0854826817097272</v>
      </c>
      <c r="K241">
        <f t="shared" si="40"/>
        <v>0.571760829690657</v>
      </c>
      <c r="L241">
        <f t="shared" si="41"/>
        <v>0.42823917030934305</v>
      </c>
      <c r="M241">
        <f t="shared" si="42"/>
        <v>1.7489830503797115</v>
      </c>
      <c r="N241">
        <f t="shared" si="43"/>
        <v>2.3351436985029639</v>
      </c>
    </row>
    <row r="242" spans="1:14" x14ac:dyDescent="0.25">
      <c r="A242" s="4">
        <f>IF('True_Odds_Calculator_2-way'!A243="","",'True_Odds_Calculator_2-way'!A243)</f>
        <v>2.19</v>
      </c>
      <c r="B242" s="4">
        <f>IF('True_Odds_Calculator_2-way'!B243="","",'True_Odds_Calculator_2-way'!B243)</f>
        <v>1.72</v>
      </c>
      <c r="C242" s="4">
        <f t="shared" si="33"/>
        <v>0.45662100456621008</v>
      </c>
      <c r="D242">
        <f t="shared" si="34"/>
        <v>0.58139534883720934</v>
      </c>
      <c r="E242">
        <f t="shared" si="35"/>
        <v>3.8016353403419467E-2</v>
      </c>
      <c r="F242">
        <f t="shared" si="36"/>
        <v>-0.22746097483274919</v>
      </c>
      <c r="G242">
        <v>0</v>
      </c>
      <c r="H242">
        <f t="shared" si="37"/>
        <v>0.26547732823616865</v>
      </c>
      <c r="I242">
        <f t="shared" si="38"/>
        <v>-1.0803395392536077</v>
      </c>
      <c r="J242">
        <f t="shared" si="39"/>
        <v>1.0803395392536077</v>
      </c>
      <c r="K242">
        <f t="shared" si="40"/>
        <v>0.43752110049466114</v>
      </c>
      <c r="L242">
        <f t="shared" si="41"/>
        <v>0.5624788995053388</v>
      </c>
      <c r="M242">
        <f t="shared" si="42"/>
        <v>2.2856040517117928</v>
      </c>
      <c r="N242">
        <f t="shared" si="43"/>
        <v>1.7778444682625973</v>
      </c>
    </row>
    <row r="243" spans="1:14" x14ac:dyDescent="0.25">
      <c r="A243" s="4">
        <f>IF('True_Odds_Calculator_2-way'!A244="","",'True_Odds_Calculator_2-way'!A244)</f>
        <v>2.44</v>
      </c>
      <c r="B243" s="4">
        <f>IF('True_Odds_Calculator_2-way'!B244="","",'True_Odds_Calculator_2-way'!B244)</f>
        <v>1.57</v>
      </c>
      <c r="C243" s="4">
        <f t="shared" si="33"/>
        <v>0.4098360655737705</v>
      </c>
      <c r="D243">
        <f t="shared" si="34"/>
        <v>0.63694267515923564</v>
      </c>
      <c r="E243">
        <f t="shared" si="35"/>
        <v>4.6778740733006252E-2</v>
      </c>
      <c r="F243">
        <f t="shared" si="36"/>
        <v>-0.21426333925028707</v>
      </c>
      <c r="G243">
        <v>0</v>
      </c>
      <c r="H243">
        <f t="shared" si="37"/>
        <v>0.26104207998329332</v>
      </c>
      <c r="I243">
        <f t="shared" si="38"/>
        <v>-1.1037769642208701</v>
      </c>
      <c r="J243">
        <f t="shared" si="39"/>
        <v>1.1037769642208701</v>
      </c>
      <c r="K243">
        <f t="shared" si="40"/>
        <v>0.38618406003734473</v>
      </c>
      <c r="L243">
        <f t="shared" si="41"/>
        <v>0.61381593996265527</v>
      </c>
      <c r="M243">
        <f t="shared" si="42"/>
        <v>2.5894388284780527</v>
      </c>
      <c r="N243">
        <f t="shared" si="43"/>
        <v>1.6291528696058957</v>
      </c>
    </row>
    <row r="244" spans="1:14" x14ac:dyDescent="0.25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1.77</v>
      </c>
      <c r="C244" s="4">
        <f t="shared" si="33"/>
        <v>0.48076923076923073</v>
      </c>
      <c r="D244">
        <f t="shared" si="34"/>
        <v>0.56497175141242939</v>
      </c>
      <c r="E244">
        <f t="shared" si="35"/>
        <v>4.5740982181660117E-2</v>
      </c>
      <c r="F244">
        <f t="shared" si="36"/>
        <v>-0.22588005215123863</v>
      </c>
      <c r="G244">
        <v>0</v>
      </c>
      <c r="H244">
        <f t="shared" si="37"/>
        <v>0.27162103433289875</v>
      </c>
      <c r="I244">
        <f t="shared" si="38"/>
        <v>-1.0965861582662815</v>
      </c>
      <c r="J244">
        <f t="shared" si="39"/>
        <v>1.0965861582662815</v>
      </c>
      <c r="K244">
        <f t="shared" si="40"/>
        <v>0.45780983617496723</v>
      </c>
      <c r="L244">
        <f t="shared" si="41"/>
        <v>0.54219016382503293</v>
      </c>
      <c r="M244">
        <f t="shared" si="42"/>
        <v>2.1843130509275839</v>
      </c>
      <c r="N244">
        <f t="shared" si="43"/>
        <v>1.8443713418650365</v>
      </c>
    </row>
    <row r="245" spans="1:14" x14ac:dyDescent="0.25">
      <c r="A245" s="4">
        <f>IF('True_Odds_Calculator_2-way'!A246="","",'True_Odds_Calculator_2-way'!A246)</f>
        <v>1.97</v>
      </c>
      <c r="B245" s="4">
        <f>IF('True_Odds_Calculator_2-way'!B246="","",'True_Odds_Calculator_2-way'!B246)</f>
        <v>1.87</v>
      </c>
      <c r="C245" s="4">
        <f t="shared" si="33"/>
        <v>0.50761421319796951</v>
      </c>
      <c r="D245">
        <f t="shared" si="34"/>
        <v>0.53475935828876997</v>
      </c>
      <c r="E245">
        <f t="shared" si="35"/>
        <v>4.2373571486739481E-2</v>
      </c>
      <c r="F245">
        <f t="shared" si="36"/>
        <v>-0.22907787942126556</v>
      </c>
      <c r="G245">
        <v>0</v>
      </c>
      <c r="H245">
        <f t="shared" si="37"/>
        <v>0.27145145090800504</v>
      </c>
      <c r="I245">
        <f t="shared" si="38"/>
        <v>-1.0885653508392383</v>
      </c>
      <c r="J245">
        <f t="shared" si="39"/>
        <v>1.0885653508392383</v>
      </c>
      <c r="K245">
        <f t="shared" si="40"/>
        <v>0.48640299573233392</v>
      </c>
      <c r="L245">
        <f t="shared" si="41"/>
        <v>0.51359700426766597</v>
      </c>
      <c r="M245">
        <f t="shared" si="42"/>
        <v>2.0559083903140616</v>
      </c>
      <c r="N245">
        <f t="shared" si="43"/>
        <v>1.9470518552301377</v>
      </c>
    </row>
    <row r="246" spans="1:14" x14ac:dyDescent="0.25">
      <c r="A246" s="4">
        <f>IF('True_Odds_Calculator_2-way'!A247="","",'True_Odds_Calculator_2-way'!A247)</f>
        <v>2.48</v>
      </c>
      <c r="B246" s="4">
        <f>IF('True_Odds_Calculator_2-way'!B247="","",'True_Odds_Calculator_2-way'!B247)</f>
        <v>1.55</v>
      </c>
      <c r="C246" s="4">
        <f t="shared" si="33"/>
        <v>0.40322580645161293</v>
      </c>
      <c r="D246">
        <f t="shared" si="34"/>
        <v>0.64516129032258063</v>
      </c>
      <c r="E246">
        <f t="shared" si="35"/>
        <v>4.8387096774193505E-2</v>
      </c>
      <c r="F246">
        <f t="shared" si="36"/>
        <v>-0.21175858480749232</v>
      </c>
      <c r="G246">
        <v>0</v>
      </c>
      <c r="H246">
        <f t="shared" si="37"/>
        <v>0.26014568158168577</v>
      </c>
      <c r="I246">
        <f t="shared" si="38"/>
        <v>-1.1083777463036815</v>
      </c>
      <c r="J246">
        <f t="shared" si="39"/>
        <v>1.1083777463036815</v>
      </c>
      <c r="K246">
        <f t="shared" si="40"/>
        <v>0.3787306295604268</v>
      </c>
      <c r="L246">
        <f t="shared" si="41"/>
        <v>0.62126937043957342</v>
      </c>
      <c r="M246">
        <f t="shared" si="42"/>
        <v>2.6403990645294484</v>
      </c>
      <c r="N246">
        <f t="shared" si="43"/>
        <v>1.6096077604670245</v>
      </c>
    </row>
    <row r="247" spans="1:14" x14ac:dyDescent="0.25">
      <c r="A247" s="4">
        <f>IF('True_Odds_Calculator_2-way'!A248="","",'True_Odds_Calculator_2-way'!A248)</f>
        <v>1.9</v>
      </c>
      <c r="B247" s="4">
        <f>IF('True_Odds_Calculator_2-way'!B248="","",'True_Odds_Calculator_2-way'!B248)</f>
        <v>1.93</v>
      </c>
      <c r="C247" s="4">
        <f t="shared" si="33"/>
        <v>0.52631578947368418</v>
      </c>
      <c r="D247">
        <f t="shared" si="34"/>
        <v>0.5181347150259068</v>
      </c>
      <c r="E247">
        <f t="shared" si="35"/>
        <v>4.445050449959087E-2</v>
      </c>
      <c r="F247">
        <f t="shared" si="36"/>
        <v>-0.22825197709299161</v>
      </c>
      <c r="G247">
        <v>0</v>
      </c>
      <c r="H247">
        <f t="shared" si="37"/>
        <v>0.27270248159258254</v>
      </c>
      <c r="I247">
        <f t="shared" si="38"/>
        <v>-1.0930430596399217</v>
      </c>
      <c r="J247">
        <f t="shared" si="39"/>
        <v>1.0930430596399217</v>
      </c>
      <c r="K247">
        <f t="shared" si="40"/>
        <v>0.50409863604618754</v>
      </c>
      <c r="L247">
        <f t="shared" si="41"/>
        <v>0.49590136395381257</v>
      </c>
      <c r="M247">
        <f t="shared" si="42"/>
        <v>1.9837387536759294</v>
      </c>
      <c r="N247">
        <f t="shared" si="43"/>
        <v>2.0165300454651267</v>
      </c>
    </row>
    <row r="248" spans="1:14" x14ac:dyDescent="0.25">
      <c r="A248" s="4">
        <f>IF('True_Odds_Calculator_2-way'!A249="","",'True_Odds_Calculator_2-way'!A249)</f>
        <v>1.9</v>
      </c>
      <c r="B248" s="4">
        <f>IF('True_Odds_Calculator_2-way'!B249="","",'True_Odds_Calculator_2-way'!B249)</f>
        <v>1.92</v>
      </c>
      <c r="C248" s="4">
        <f t="shared" si="33"/>
        <v>0.52631578947368418</v>
      </c>
      <c r="D248">
        <f t="shared" si="34"/>
        <v>0.52083333333333337</v>
      </c>
      <c r="E248">
        <f t="shared" si="35"/>
        <v>4.7149122807017552E-2</v>
      </c>
      <c r="F248">
        <f t="shared" si="36"/>
        <v>-0.22697368421052633</v>
      </c>
      <c r="G248">
        <v>0</v>
      </c>
      <c r="H248">
        <f t="shared" si="37"/>
        <v>0.27412280701754388</v>
      </c>
      <c r="I248">
        <f t="shared" si="38"/>
        <v>-1.0989674556596449</v>
      </c>
      <c r="J248">
        <f t="shared" si="39"/>
        <v>1.0989674556596449</v>
      </c>
      <c r="K248">
        <f t="shared" si="40"/>
        <v>0.50274733569069663</v>
      </c>
      <c r="L248">
        <f t="shared" si="41"/>
        <v>0.49725266430930348</v>
      </c>
      <c r="M248">
        <f t="shared" si="42"/>
        <v>1.9890707100936806</v>
      </c>
      <c r="N248">
        <f t="shared" si="43"/>
        <v>2.0110500592068727</v>
      </c>
    </row>
    <row r="249" spans="1:14" x14ac:dyDescent="0.25">
      <c r="A249" s="4">
        <f>IF('True_Odds_Calculator_2-way'!A250="","",'True_Odds_Calculator_2-way'!A250)</f>
        <v>1.77</v>
      </c>
      <c r="B249" s="4">
        <f>IF('True_Odds_Calculator_2-way'!B250="","",'True_Odds_Calculator_2-way'!B250)</f>
        <v>2.04</v>
      </c>
      <c r="C249" s="4">
        <f t="shared" si="33"/>
        <v>0.56497175141242939</v>
      </c>
      <c r="D249">
        <f t="shared" si="34"/>
        <v>0.49019607843137253</v>
      </c>
      <c r="E249">
        <f t="shared" si="35"/>
        <v>5.5167829843801863E-2</v>
      </c>
      <c r="F249">
        <f t="shared" si="36"/>
        <v>-0.22177910712307525</v>
      </c>
      <c r="G249">
        <v>0</v>
      </c>
      <c r="H249">
        <f t="shared" si="37"/>
        <v>0.27694693696687717</v>
      </c>
      <c r="I249">
        <f t="shared" si="38"/>
        <v>-1.1174753906691854</v>
      </c>
      <c r="J249">
        <f t="shared" si="39"/>
        <v>1.1174753906691854</v>
      </c>
      <c r="K249">
        <f t="shared" si="40"/>
        <v>0.5375026190819121</v>
      </c>
      <c r="L249">
        <f t="shared" si="41"/>
        <v>0.46249738091808795</v>
      </c>
      <c r="M249">
        <f t="shared" si="42"/>
        <v>1.8604560508152725</v>
      </c>
      <c r="N249">
        <f t="shared" si="43"/>
        <v>2.1621744062959527</v>
      </c>
    </row>
    <row r="250" spans="1:14" x14ac:dyDescent="0.25">
      <c r="A250" s="4">
        <f>IF('True_Odds_Calculator_2-way'!A251="","",'True_Odds_Calculator_2-way'!A251)</f>
        <v>1.93</v>
      </c>
      <c r="B250" s="4">
        <f>IF('True_Odds_Calculator_2-way'!B251="","",'True_Odds_Calculator_2-way'!B251)</f>
        <v>1.88</v>
      </c>
      <c r="C250" s="4">
        <f t="shared" si="33"/>
        <v>0.5181347150259068</v>
      </c>
      <c r="D250">
        <f t="shared" si="34"/>
        <v>0.53191489361702127</v>
      </c>
      <c r="E250">
        <f t="shared" si="35"/>
        <v>5.0049608642928067E-2</v>
      </c>
      <c r="F250">
        <f t="shared" si="36"/>
        <v>-0.22555396317936283</v>
      </c>
      <c r="G250">
        <v>0</v>
      </c>
      <c r="H250">
        <f t="shared" si="37"/>
        <v>0.27560357182229084</v>
      </c>
      <c r="I250">
        <f t="shared" si="38"/>
        <v>-1.1053942207134546</v>
      </c>
      <c r="J250">
        <f t="shared" si="39"/>
        <v>1.1053942207134546</v>
      </c>
      <c r="K250">
        <f t="shared" si="40"/>
        <v>0.49309260463782639</v>
      </c>
      <c r="L250">
        <f t="shared" si="41"/>
        <v>0.50690739536217377</v>
      </c>
      <c r="M250">
        <f t="shared" si="42"/>
        <v>2.0280166252635121</v>
      </c>
      <c r="N250">
        <f t="shared" si="43"/>
        <v>1.97274691422784</v>
      </c>
    </row>
    <row r="251" spans="1:14" x14ac:dyDescent="0.25">
      <c r="A251" s="4">
        <f>IF('True_Odds_Calculator_2-way'!A252="","",'True_Odds_Calculator_2-way'!A252)</f>
        <v>1.73</v>
      </c>
      <c r="B251" s="4">
        <f>IF('True_Odds_Calculator_2-way'!B252="","",'True_Odds_Calculator_2-way'!B252)</f>
        <v>2.09</v>
      </c>
      <c r="C251" s="4">
        <f t="shared" si="33"/>
        <v>0.5780346820809249</v>
      </c>
      <c r="D251">
        <f t="shared" si="34"/>
        <v>0.47846889952153115</v>
      </c>
      <c r="E251">
        <f t="shared" si="35"/>
        <v>5.6503581602456165E-2</v>
      </c>
      <c r="F251">
        <f t="shared" si="36"/>
        <v>-0.22006803661808205</v>
      </c>
      <c r="G251">
        <v>0</v>
      </c>
      <c r="H251">
        <f t="shared" si="37"/>
        <v>0.27657161822053827</v>
      </c>
      <c r="I251">
        <f t="shared" si="38"/>
        <v>-1.1210508723689179</v>
      </c>
      <c r="J251">
        <f t="shared" si="39"/>
        <v>1.1210508723689179</v>
      </c>
      <c r="K251">
        <f t="shared" si="40"/>
        <v>0.54994394682236836</v>
      </c>
      <c r="L251">
        <f t="shared" si="41"/>
        <v>0.45005605317763153</v>
      </c>
      <c r="M251">
        <f t="shared" si="42"/>
        <v>1.8183671368293095</v>
      </c>
      <c r="N251">
        <f t="shared" si="43"/>
        <v>2.2219454508821204</v>
      </c>
    </row>
    <row r="252" spans="1:14" x14ac:dyDescent="0.25">
      <c r="A252" s="4">
        <f>IF('True_Odds_Calculator_2-way'!A253="","",'True_Odds_Calculator_2-way'!A253)</f>
        <v>1.94</v>
      </c>
      <c r="B252" s="4">
        <f>IF('True_Odds_Calculator_2-way'!B253="","",'True_Odds_Calculator_2-way'!B253)</f>
        <v>1.88</v>
      </c>
      <c r="C252" s="4">
        <f t="shared" si="33"/>
        <v>0.51546391752577325</v>
      </c>
      <c r="D252">
        <f t="shared" si="34"/>
        <v>0.53191489361702127</v>
      </c>
      <c r="E252">
        <f t="shared" si="35"/>
        <v>4.7378811142794408E-2</v>
      </c>
      <c r="F252">
        <f t="shared" si="36"/>
        <v>-0.22680412371134029</v>
      </c>
      <c r="G252">
        <v>0</v>
      </c>
      <c r="H252">
        <f t="shared" si="37"/>
        <v>0.2741829348541347</v>
      </c>
      <c r="I252">
        <f t="shared" si="38"/>
        <v>-1.0994987428338558</v>
      </c>
      <c r="J252">
        <f t="shared" si="39"/>
        <v>1.0994987428338558</v>
      </c>
      <c r="K252">
        <f t="shared" si="40"/>
        <v>0.49175600120276386</v>
      </c>
      <c r="L252">
        <f t="shared" si="41"/>
        <v>0.50824399879723636</v>
      </c>
      <c r="M252">
        <f t="shared" si="42"/>
        <v>2.0335288182638238</v>
      </c>
      <c r="N252">
        <f t="shared" si="43"/>
        <v>1.9675588936937933</v>
      </c>
    </row>
    <row r="253" spans="1:14" x14ac:dyDescent="0.25">
      <c r="A253" s="4">
        <f>IF('True_Odds_Calculator_2-way'!A254="","",'True_Odds_Calculator_2-way'!A254)</f>
        <v>1.7</v>
      </c>
      <c r="B253" s="4">
        <f>IF('True_Odds_Calculator_2-way'!B254="","",'True_Odds_Calculator_2-way'!B254)</f>
        <v>2.13</v>
      </c>
      <c r="C253" s="4">
        <f t="shared" si="33"/>
        <v>0.58823529411764708</v>
      </c>
      <c r="D253">
        <f t="shared" si="34"/>
        <v>0.46948356807511737</v>
      </c>
      <c r="E253">
        <f t="shared" si="35"/>
        <v>5.7718862192764453E-2</v>
      </c>
      <c r="F253">
        <f t="shared" si="36"/>
        <v>-0.2184479425573046</v>
      </c>
      <c r="G253">
        <v>0</v>
      </c>
      <c r="H253">
        <f t="shared" si="37"/>
        <v>0.27616680475006905</v>
      </c>
      <c r="I253">
        <f t="shared" si="38"/>
        <v>-1.1243764952899702</v>
      </c>
      <c r="J253">
        <f t="shared" si="39"/>
        <v>1.1243764952899702</v>
      </c>
      <c r="K253">
        <f t="shared" si="40"/>
        <v>0.55957719122240368</v>
      </c>
      <c r="L253">
        <f t="shared" si="41"/>
        <v>0.44042280877759621</v>
      </c>
      <c r="M253">
        <f t="shared" si="42"/>
        <v>1.7870635467029794</v>
      </c>
      <c r="N253">
        <f t="shared" si="43"/>
        <v>2.2705454396776665</v>
      </c>
    </row>
    <row r="254" spans="1:14" x14ac:dyDescent="0.25">
      <c r="A254" s="4">
        <f>IF('True_Odds_Calculator_2-way'!A255="","",'True_Odds_Calculator_2-way'!A255)</f>
        <v>1.78</v>
      </c>
      <c r="B254" s="4">
        <f>IF('True_Odds_Calculator_2-way'!B255="","",'True_Odds_Calculator_2-way'!B255)</f>
        <v>2.02</v>
      </c>
      <c r="C254" s="4">
        <f t="shared" si="33"/>
        <v>0.5617977528089888</v>
      </c>
      <c r="D254">
        <f t="shared" si="34"/>
        <v>0.49504950495049505</v>
      </c>
      <c r="E254">
        <f t="shared" si="35"/>
        <v>5.6847257759483849E-2</v>
      </c>
      <c r="F254">
        <f t="shared" si="36"/>
        <v>-0.22127044165090659</v>
      </c>
      <c r="G254">
        <v>0</v>
      </c>
      <c r="H254">
        <f t="shared" si="37"/>
        <v>0.2781176994103905</v>
      </c>
      <c r="I254">
        <f t="shared" si="38"/>
        <v>-1.1211213233271877</v>
      </c>
      <c r="J254">
        <f t="shared" si="39"/>
        <v>1.1211213233271877</v>
      </c>
      <c r="K254">
        <f t="shared" si="40"/>
        <v>0.5334828131703736</v>
      </c>
      <c r="L254">
        <f t="shared" si="41"/>
        <v>0.46651718682962634</v>
      </c>
      <c r="M254">
        <f t="shared" si="42"/>
        <v>1.8744746321952062</v>
      </c>
      <c r="N254">
        <f t="shared" si="43"/>
        <v>2.1435437497937313</v>
      </c>
    </row>
    <row r="255" spans="1:14" x14ac:dyDescent="0.25">
      <c r="A255" s="4">
        <f>IF('True_Odds_Calculator_2-way'!A256="","",'True_Odds_Calculator_2-way'!A256)</f>
        <v>1.63</v>
      </c>
      <c r="B255" s="4">
        <f>IF('True_Odds_Calculator_2-way'!B256="","",'True_Odds_Calculator_2-way'!B256)</f>
        <v>2.2599999999999998</v>
      </c>
      <c r="C255" s="4">
        <f t="shared" si="33"/>
        <v>0.61349693251533743</v>
      </c>
      <c r="D255">
        <f t="shared" si="34"/>
        <v>0.44247787610619471</v>
      </c>
      <c r="E255">
        <f t="shared" si="35"/>
        <v>5.5974808621532146E-2</v>
      </c>
      <c r="F255">
        <f t="shared" si="36"/>
        <v>-0.21548401107551984</v>
      </c>
      <c r="G255">
        <v>0</v>
      </c>
      <c r="H255">
        <f t="shared" si="37"/>
        <v>0.27145881969705199</v>
      </c>
      <c r="I255">
        <f t="shared" si="38"/>
        <v>-1.122391716169123</v>
      </c>
      <c r="J255">
        <f t="shared" si="39"/>
        <v>1.122391716169123</v>
      </c>
      <c r="K255">
        <f t="shared" si="40"/>
        <v>0.58578643762690497</v>
      </c>
      <c r="L255">
        <f t="shared" si="41"/>
        <v>0.41421356237309503</v>
      </c>
      <c r="M255">
        <f t="shared" si="42"/>
        <v>1.7071067811865475</v>
      </c>
      <c r="N255">
        <f t="shared" si="43"/>
        <v>2.4142135623730949</v>
      </c>
    </row>
    <row r="256" spans="1:14" x14ac:dyDescent="0.25">
      <c r="A256" s="4">
        <f>IF('True_Odds_Calculator_2-way'!A257="","",'True_Odds_Calculator_2-way'!A257)</f>
        <v>1.87</v>
      </c>
      <c r="B256" s="4">
        <f>IF('True_Odds_Calculator_2-way'!B257="","",'True_Odds_Calculator_2-way'!B257)</f>
        <v>1.94</v>
      </c>
      <c r="C256" s="4">
        <f t="shared" si="33"/>
        <v>0.53475935828876997</v>
      </c>
      <c r="D256">
        <f t="shared" si="34"/>
        <v>0.51546391752577325</v>
      </c>
      <c r="E256">
        <f t="shared" si="35"/>
        <v>5.0223275814543111E-2</v>
      </c>
      <c r="F256">
        <f t="shared" si="36"/>
        <v>-0.22542587794255486</v>
      </c>
      <c r="G256">
        <v>0</v>
      </c>
      <c r="H256">
        <f t="shared" si="37"/>
        <v>0.27564915375709798</v>
      </c>
      <c r="I256">
        <f t="shared" si="38"/>
        <v>-1.1057996468120721</v>
      </c>
      <c r="J256">
        <f t="shared" si="39"/>
        <v>1.1057996468120721</v>
      </c>
      <c r="K256">
        <f t="shared" si="40"/>
        <v>0.50967212624410252</v>
      </c>
      <c r="L256">
        <f t="shared" si="41"/>
        <v>0.49032787375589754</v>
      </c>
      <c r="M256">
        <f t="shared" si="42"/>
        <v>1.9620456927265033</v>
      </c>
      <c r="N256">
        <f t="shared" si="43"/>
        <v>2.0394516680033474</v>
      </c>
    </row>
    <row r="257" spans="1:14" x14ac:dyDescent="0.25">
      <c r="A257" s="4">
        <f>IF('True_Odds_Calculator_2-way'!A258="","",'True_Odds_Calculator_2-way'!A258)</f>
        <v>1.92</v>
      </c>
      <c r="B257" s="4">
        <f>IF('True_Odds_Calculator_2-way'!B258="","",'True_Odds_Calculator_2-way'!B258)</f>
        <v>1.9</v>
      </c>
      <c r="C257" s="4">
        <f t="shared" si="33"/>
        <v>0.52083333333333337</v>
      </c>
      <c r="D257">
        <f t="shared" si="34"/>
        <v>0.52631578947368418</v>
      </c>
      <c r="E257">
        <f t="shared" si="35"/>
        <v>4.7149122807017552E-2</v>
      </c>
      <c r="F257">
        <f t="shared" si="36"/>
        <v>-0.22697368421052633</v>
      </c>
      <c r="G257">
        <v>0</v>
      </c>
      <c r="H257">
        <f t="shared" si="37"/>
        <v>0.27412280701754388</v>
      </c>
      <c r="I257">
        <f t="shared" si="38"/>
        <v>-1.0989674556596449</v>
      </c>
      <c r="J257">
        <f t="shared" si="39"/>
        <v>1.0989674556596449</v>
      </c>
      <c r="K257">
        <f t="shared" si="40"/>
        <v>0.49725266430930348</v>
      </c>
      <c r="L257">
        <f t="shared" si="41"/>
        <v>0.50274733569069663</v>
      </c>
      <c r="M257">
        <f t="shared" si="42"/>
        <v>2.0110500592068727</v>
      </c>
      <c r="N257">
        <f t="shared" si="43"/>
        <v>1.9890707100936806</v>
      </c>
    </row>
    <row r="258" spans="1:14" x14ac:dyDescent="0.25">
      <c r="A258" s="4">
        <f>IF('True_Odds_Calculator_2-way'!A259="","",'True_Odds_Calculator_2-way'!A259)</f>
        <v>1.91</v>
      </c>
      <c r="B258" s="4">
        <f>IF('True_Odds_Calculator_2-way'!B259="","",'True_Odds_Calculator_2-way'!B259)</f>
        <v>1.94</v>
      </c>
      <c r="C258" s="4">
        <f t="shared" si="33"/>
        <v>0.52356020942408377</v>
      </c>
      <c r="D258">
        <f t="shared" si="34"/>
        <v>0.51546391752577325</v>
      </c>
      <c r="E258">
        <f t="shared" si="35"/>
        <v>3.9024126949857019E-2</v>
      </c>
      <c r="F258">
        <f t="shared" si="36"/>
        <v>-0.23085226966049555</v>
      </c>
      <c r="G258">
        <v>0</v>
      </c>
      <c r="H258">
        <f t="shared" si="37"/>
        <v>0.26987639661035251</v>
      </c>
      <c r="I258">
        <f t="shared" si="38"/>
        <v>-1.0812232527259167</v>
      </c>
      <c r="J258">
        <f t="shared" si="39"/>
        <v>1.0812232527259167</v>
      </c>
      <c r="K258">
        <f t="shared" si="40"/>
        <v>0.50405432060836108</v>
      </c>
      <c r="L258">
        <f t="shared" si="41"/>
        <v>0.49594567939163919</v>
      </c>
      <c r="M258">
        <f t="shared" si="42"/>
        <v>1.9839131599805839</v>
      </c>
      <c r="N258">
        <f t="shared" si="43"/>
        <v>2.0163498575623611</v>
      </c>
    </row>
    <row r="259" spans="1:14" x14ac:dyDescent="0.25">
      <c r="A259" s="4">
        <f>IF('True_Odds_Calculator_2-way'!A260="","",'True_Odds_Calculator_2-way'!A260)</f>
        <v>1.78</v>
      </c>
      <c r="B259" s="4">
        <f>IF('True_Odds_Calculator_2-way'!B260="","",'True_Odds_Calculator_2-way'!B260)</f>
        <v>2.08</v>
      </c>
      <c r="C259" s="4">
        <f t="shared" ref="C259:C322" si="44">1/A259</f>
        <v>0.5617977528089888</v>
      </c>
      <c r="D259">
        <f t="shared" ref="D259:D322" si="45">1/B259</f>
        <v>0.48076923076923073</v>
      </c>
      <c r="E259">
        <f t="shared" ref="E259:E322" si="46">C259+D259-1</f>
        <v>4.2566983578219642E-2</v>
      </c>
      <c r="F259">
        <f t="shared" ref="F259:F322" si="47">C259+D259-(C259*D259)-1</f>
        <v>-0.22752808988764039</v>
      </c>
      <c r="G259">
        <v>0</v>
      </c>
      <c r="H259">
        <f t="shared" ref="H259:H322" si="48">C259*D259</f>
        <v>0.27009507346585998</v>
      </c>
      <c r="I259">
        <f t="shared" ref="I259:I322" si="49">((-4*F259*H259)^0.5)/(2*F259)</f>
        <v>-1.0895340841010226</v>
      </c>
      <c r="J259">
        <f t="shared" ref="J259:J322" si="50">(-((-4*F259*H259)^0.5))/(2*F259)</f>
        <v>1.0895340841010226</v>
      </c>
      <c r="K259">
        <f t="shared" ref="K259:K322" si="51">IF(A259="","",(C259/($J259+C259-($J259*C259))))</f>
        <v>0.54058829184432911</v>
      </c>
      <c r="L259">
        <f t="shared" ref="L259:L322" si="52">IF(B259="","",(D259/($J259+D259-($J259*D259))))</f>
        <v>0.45941170815567078</v>
      </c>
      <c r="M259">
        <f t="shared" ref="M259:M322" si="53">IF(A259="","",1/K259)</f>
        <v>1.8498365855987975</v>
      </c>
      <c r="N259">
        <f t="shared" ref="N259:N322" si="54">IF(B259="","",1/L259)</f>
        <v>2.1766968108291049</v>
      </c>
    </row>
    <row r="260" spans="1:14" x14ac:dyDescent="0.25">
      <c r="A260" s="4">
        <f>IF('True_Odds_Calculator_2-way'!A261="","",'True_Odds_Calculator_2-way'!A261)</f>
        <v>1.62</v>
      </c>
      <c r="B260" s="4">
        <f>IF('True_Odds_Calculator_2-way'!B261="","",'True_Odds_Calculator_2-way'!B261)</f>
        <v>2.36</v>
      </c>
      <c r="C260" s="4">
        <f t="shared" si="44"/>
        <v>0.61728395061728392</v>
      </c>
      <c r="D260">
        <f t="shared" si="45"/>
        <v>0.42372881355932207</v>
      </c>
      <c r="E260">
        <f t="shared" si="46"/>
        <v>4.1012764176606042E-2</v>
      </c>
      <c r="F260">
        <f t="shared" si="47"/>
        <v>-0.22054823184766681</v>
      </c>
      <c r="G260">
        <v>0</v>
      </c>
      <c r="H260">
        <f t="shared" si="48"/>
        <v>0.26156099602427285</v>
      </c>
      <c r="I260">
        <f t="shared" si="49"/>
        <v>-1.0890171046725805</v>
      </c>
      <c r="J260">
        <f t="shared" si="50"/>
        <v>1.0890171046725805</v>
      </c>
      <c r="K260">
        <f t="shared" si="51"/>
        <v>0.59694699640551374</v>
      </c>
      <c r="L260">
        <f t="shared" si="52"/>
        <v>0.40305300359448615</v>
      </c>
      <c r="M260">
        <f t="shared" si="53"/>
        <v>1.6751906048970002</v>
      </c>
      <c r="N260">
        <f t="shared" si="54"/>
        <v>2.4810632623547089</v>
      </c>
    </row>
    <row r="261" spans="1:14" x14ac:dyDescent="0.25">
      <c r="A261" s="4">
        <f>IF('True_Odds_Calculator_2-way'!A262="","",'True_Odds_Calculator_2-way'!A262)</f>
        <v>1.66</v>
      </c>
      <c r="B261" s="4">
        <f>IF('True_Odds_Calculator_2-way'!B262="","",'True_Odds_Calculator_2-way'!B262)</f>
        <v>2.27</v>
      </c>
      <c r="C261" s="4">
        <f t="shared" si="44"/>
        <v>0.60240963855421692</v>
      </c>
      <c r="D261">
        <f t="shared" si="45"/>
        <v>0.44052863436123346</v>
      </c>
      <c r="E261">
        <f t="shared" si="46"/>
        <v>4.2938272915450382E-2</v>
      </c>
      <c r="F261">
        <f t="shared" si="47"/>
        <v>-0.22244042248288309</v>
      </c>
      <c r="G261">
        <v>0</v>
      </c>
      <c r="H261">
        <f t="shared" si="48"/>
        <v>0.26537869539833342</v>
      </c>
      <c r="I261">
        <f t="shared" si="49"/>
        <v>-1.0922603577424574</v>
      </c>
      <c r="J261">
        <f t="shared" si="50"/>
        <v>1.0922603577424574</v>
      </c>
      <c r="K261">
        <f t="shared" si="51"/>
        <v>0.58109404613159377</v>
      </c>
      <c r="L261">
        <f t="shared" si="52"/>
        <v>0.41890595386840634</v>
      </c>
      <c r="M261">
        <f t="shared" si="53"/>
        <v>1.7208918361100216</v>
      </c>
      <c r="N261">
        <f t="shared" si="54"/>
        <v>2.387170654332921</v>
      </c>
    </row>
    <row r="262" spans="1:14" x14ac:dyDescent="0.25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</v>
      </c>
      <c r="C262" s="4">
        <f t="shared" si="44"/>
        <v>0.48309178743961356</v>
      </c>
      <c r="D262">
        <f t="shared" si="45"/>
        <v>0.55555555555555558</v>
      </c>
      <c r="E262">
        <f t="shared" si="46"/>
        <v>3.8647342995169254E-2</v>
      </c>
      <c r="F262">
        <f t="shared" si="47"/>
        <v>-0.22973698336017168</v>
      </c>
      <c r="G262">
        <v>0</v>
      </c>
      <c r="H262">
        <f t="shared" si="48"/>
        <v>0.26838432635534087</v>
      </c>
      <c r="I262">
        <f t="shared" si="49"/>
        <v>-1.0808442529177926</v>
      </c>
      <c r="J262">
        <f t="shared" si="50"/>
        <v>1.0808442529177926</v>
      </c>
      <c r="K262">
        <f t="shared" si="51"/>
        <v>0.46371363147270434</v>
      </c>
      <c r="L262">
        <f t="shared" si="52"/>
        <v>0.53628636852729539</v>
      </c>
      <c r="M262">
        <f t="shared" si="53"/>
        <v>2.1565033506220384</v>
      </c>
      <c r="N262">
        <f t="shared" si="54"/>
        <v>1.8646754023342345</v>
      </c>
    </row>
    <row r="263" spans="1:14" x14ac:dyDescent="0.25">
      <c r="A263" s="4">
        <f>IF('True_Odds_Calculator_2-way'!A264="","",'True_Odds_Calculator_2-way'!A264)</f>
        <v>2.5099999999999998</v>
      </c>
      <c r="B263" s="4">
        <f>IF('True_Odds_Calculator_2-way'!B264="","",'True_Odds_Calculator_2-way'!B264)</f>
        <v>1.56</v>
      </c>
      <c r="C263" s="4">
        <f t="shared" si="44"/>
        <v>0.39840637450199207</v>
      </c>
      <c r="D263">
        <f t="shared" si="45"/>
        <v>0.64102564102564097</v>
      </c>
      <c r="E263">
        <f t="shared" si="46"/>
        <v>3.9432015527633091E-2</v>
      </c>
      <c r="F263">
        <f t="shared" si="47"/>
        <v>-0.21595668607620788</v>
      </c>
      <c r="G263">
        <v>0</v>
      </c>
      <c r="H263">
        <f t="shared" si="48"/>
        <v>0.25538870160384103</v>
      </c>
      <c r="I263">
        <f t="shared" si="49"/>
        <v>-1.0874705707258894</v>
      </c>
      <c r="J263">
        <f t="shared" si="50"/>
        <v>1.0874705707258894</v>
      </c>
      <c r="K263">
        <f t="shared" si="51"/>
        <v>0.37848959432190721</v>
      </c>
      <c r="L263">
        <f t="shared" si="52"/>
        <v>0.62151040567809257</v>
      </c>
      <c r="M263">
        <f t="shared" si="53"/>
        <v>2.6420805617960932</v>
      </c>
      <c r="N263">
        <f t="shared" si="54"/>
        <v>1.6089835196064983</v>
      </c>
    </row>
    <row r="264" spans="1:14" x14ac:dyDescent="0.25">
      <c r="A264" s="4">
        <f>IF('True_Odds_Calculator_2-way'!A265="","",'True_Odds_Calculator_2-way'!A265)</f>
        <v>2.0099999999999998</v>
      </c>
      <c r="B264" s="4">
        <f>IF('True_Odds_Calculator_2-way'!B265="","",'True_Odds_Calculator_2-way'!B265)</f>
        <v>1.9</v>
      </c>
      <c r="C264" s="4">
        <f t="shared" si="44"/>
        <v>0.49751243781094534</v>
      </c>
      <c r="D264">
        <f t="shared" si="45"/>
        <v>0.52631578947368418</v>
      </c>
      <c r="E264">
        <f t="shared" si="46"/>
        <v>2.3828227284629522E-2</v>
      </c>
      <c r="F264">
        <f t="shared" si="47"/>
        <v>-0.23802042419481539</v>
      </c>
      <c r="G264">
        <v>0</v>
      </c>
      <c r="H264">
        <f t="shared" si="48"/>
        <v>0.26184865147944492</v>
      </c>
      <c r="I264">
        <f t="shared" si="49"/>
        <v>-1.0488612925459211</v>
      </c>
      <c r="J264">
        <f t="shared" si="50"/>
        <v>1.0488612925459211</v>
      </c>
      <c r="K264">
        <f t="shared" si="51"/>
        <v>0.48559013567492909</v>
      </c>
      <c r="L264">
        <f t="shared" si="52"/>
        <v>0.51440986432507074</v>
      </c>
      <c r="M264">
        <f t="shared" si="53"/>
        <v>2.0593499054713802</v>
      </c>
      <c r="N264">
        <f t="shared" si="54"/>
        <v>1.9439751632913294</v>
      </c>
    </row>
    <row r="265" spans="1:14" x14ac:dyDescent="0.25">
      <c r="A265" s="4">
        <f>IF('True_Odds_Calculator_2-way'!A266="","",'True_Odds_Calculator_2-way'!A266)</f>
        <v>2.17</v>
      </c>
      <c r="B265" s="4">
        <f>IF('True_Odds_Calculator_2-way'!B266="","",'True_Odds_Calculator_2-way'!B266)</f>
        <v>1.76</v>
      </c>
      <c r="C265" s="4">
        <f t="shared" si="44"/>
        <v>0.46082949308755761</v>
      </c>
      <c r="D265">
        <f t="shared" si="45"/>
        <v>0.56818181818181823</v>
      </c>
      <c r="E265">
        <f t="shared" si="46"/>
        <v>2.9011311269375728E-2</v>
      </c>
      <c r="F265">
        <f t="shared" si="47"/>
        <v>-0.2328236279849184</v>
      </c>
      <c r="G265">
        <v>0</v>
      </c>
      <c r="H265">
        <f t="shared" si="48"/>
        <v>0.26183493925429413</v>
      </c>
      <c r="I265">
        <f t="shared" si="49"/>
        <v>-1.0604746049596294</v>
      </c>
      <c r="J265">
        <f t="shared" si="50"/>
        <v>1.0604746049596294</v>
      </c>
      <c r="K265">
        <f t="shared" si="51"/>
        <v>0.44627809446366512</v>
      </c>
      <c r="L265">
        <f t="shared" si="52"/>
        <v>0.55372190553633505</v>
      </c>
      <c r="M265">
        <f t="shared" si="53"/>
        <v>2.2407552878027661</v>
      </c>
      <c r="N265">
        <f t="shared" si="54"/>
        <v>1.8059606997693183</v>
      </c>
    </row>
    <row r="266" spans="1:14" x14ac:dyDescent="0.25">
      <c r="A266" s="4">
        <f>IF('True_Odds_Calculator_2-way'!A267="","",'True_Odds_Calculator_2-way'!A267)</f>
        <v>2.08</v>
      </c>
      <c r="B266" s="4">
        <f>IF('True_Odds_Calculator_2-way'!B267="","",'True_Odds_Calculator_2-way'!B267)</f>
        <v>1.82</v>
      </c>
      <c r="C266" s="4">
        <f t="shared" si="44"/>
        <v>0.48076923076923073</v>
      </c>
      <c r="D266">
        <f t="shared" si="45"/>
        <v>0.54945054945054939</v>
      </c>
      <c r="E266">
        <f t="shared" si="46"/>
        <v>3.0219780219780112E-2</v>
      </c>
      <c r="F266">
        <f t="shared" si="47"/>
        <v>-0.23393913778529174</v>
      </c>
      <c r="G266">
        <v>0</v>
      </c>
      <c r="H266">
        <f t="shared" si="48"/>
        <v>0.2641589180050718</v>
      </c>
      <c r="I266">
        <f t="shared" si="49"/>
        <v>-1.0626278551055635</v>
      </c>
      <c r="J266">
        <f t="shared" si="50"/>
        <v>1.0626278551055635</v>
      </c>
      <c r="K266">
        <f t="shared" si="51"/>
        <v>0.46562780185187441</v>
      </c>
      <c r="L266">
        <f t="shared" si="52"/>
        <v>0.53437219814812564</v>
      </c>
      <c r="M266">
        <f t="shared" si="53"/>
        <v>2.1476380835140083</v>
      </c>
      <c r="N266">
        <f t="shared" si="54"/>
        <v>1.8713548411865626</v>
      </c>
    </row>
    <row r="267" spans="1:14" x14ac:dyDescent="0.25">
      <c r="A267" s="4">
        <f>IF('True_Odds_Calculator_2-way'!A268="","",'True_Odds_Calculator_2-way'!A268)</f>
        <v>1.94</v>
      </c>
      <c r="B267" s="4">
        <f>IF('True_Odds_Calculator_2-way'!B268="","",'True_Odds_Calculator_2-way'!B268)</f>
        <v>1.96</v>
      </c>
      <c r="C267" s="4">
        <f t="shared" si="44"/>
        <v>0.51546391752577325</v>
      </c>
      <c r="D267">
        <f t="shared" si="45"/>
        <v>0.51020408163265307</v>
      </c>
      <c r="E267">
        <f t="shared" si="46"/>
        <v>2.5667999158426325E-2</v>
      </c>
      <c r="F267">
        <f t="shared" si="47"/>
        <v>-0.23732379549758043</v>
      </c>
      <c r="G267">
        <v>0</v>
      </c>
      <c r="H267">
        <f t="shared" si="48"/>
        <v>0.26299179465600675</v>
      </c>
      <c r="I267">
        <f t="shared" si="49"/>
        <v>-1.052689901333149</v>
      </c>
      <c r="J267">
        <f t="shared" si="50"/>
        <v>1.052689901333149</v>
      </c>
      <c r="K267">
        <f t="shared" si="51"/>
        <v>0.50263165184833114</v>
      </c>
      <c r="L267">
        <f t="shared" si="52"/>
        <v>0.49736834815166897</v>
      </c>
      <c r="M267">
        <f t="shared" si="53"/>
        <v>1.9895285072531594</v>
      </c>
      <c r="N267">
        <f t="shared" si="54"/>
        <v>2.0105823052798226</v>
      </c>
    </row>
    <row r="268" spans="1:14" x14ac:dyDescent="0.25">
      <c r="A268" s="4">
        <f>IF('True_Odds_Calculator_2-way'!A269="","",'True_Odds_Calculator_2-way'!A269)</f>
        <v>2.23</v>
      </c>
      <c r="B268" s="4">
        <f>IF('True_Odds_Calculator_2-way'!B269="","",'True_Odds_Calculator_2-way'!B269)</f>
        <v>1.72</v>
      </c>
      <c r="C268" s="4">
        <f t="shared" si="44"/>
        <v>0.44843049327354262</v>
      </c>
      <c r="D268">
        <f t="shared" si="45"/>
        <v>0.58139534883720934</v>
      </c>
      <c r="E268">
        <f t="shared" si="46"/>
        <v>2.982584211075201E-2</v>
      </c>
      <c r="F268">
        <f t="shared" si="47"/>
        <v>-0.23088956095526114</v>
      </c>
      <c r="G268">
        <v>0</v>
      </c>
      <c r="H268">
        <f t="shared" si="48"/>
        <v>0.26071540306601315</v>
      </c>
      <c r="I268">
        <f t="shared" si="49"/>
        <v>-1.0626278551055641</v>
      </c>
      <c r="J268">
        <f t="shared" si="50"/>
        <v>1.0626278551055641</v>
      </c>
      <c r="K268">
        <f t="shared" si="51"/>
        <v>0.43345731074801436</v>
      </c>
      <c r="L268">
        <f t="shared" si="52"/>
        <v>0.56654268925198559</v>
      </c>
      <c r="M268">
        <f t="shared" si="53"/>
        <v>2.3070322617798436</v>
      </c>
      <c r="N268">
        <f t="shared" si="54"/>
        <v>1.7650920556760061</v>
      </c>
    </row>
    <row r="269" spans="1:14" x14ac:dyDescent="0.25">
      <c r="A269" s="4">
        <f>IF('True_Odds_Calculator_2-way'!A270="","",'True_Odds_Calculator_2-way'!A270)</f>
        <v>2.41</v>
      </c>
      <c r="B269" s="4">
        <f>IF('True_Odds_Calculator_2-way'!B270="","",'True_Odds_Calculator_2-way'!B270)</f>
        <v>1.63</v>
      </c>
      <c r="C269" s="4">
        <f t="shared" si="44"/>
        <v>0.41493775933609955</v>
      </c>
      <c r="D269">
        <f t="shared" si="45"/>
        <v>0.61349693251533743</v>
      </c>
      <c r="E269">
        <f t="shared" si="46"/>
        <v>2.8434691851436877E-2</v>
      </c>
      <c r="F269">
        <f t="shared" si="47"/>
        <v>-0.22612835068604753</v>
      </c>
      <c r="G269">
        <v>0</v>
      </c>
      <c r="H269">
        <f t="shared" si="48"/>
        <v>0.25456304253748441</v>
      </c>
      <c r="I269">
        <f t="shared" si="49"/>
        <v>-1.0610116901320503</v>
      </c>
      <c r="J269">
        <f t="shared" si="50"/>
        <v>1.0610116901320503</v>
      </c>
      <c r="K269">
        <f t="shared" si="51"/>
        <v>0.40063677480038529</v>
      </c>
      <c r="L269">
        <f t="shared" si="52"/>
        <v>0.59936322519961482</v>
      </c>
      <c r="M269">
        <f t="shared" si="53"/>
        <v>2.4960264830861911</v>
      </c>
      <c r="N269">
        <f t="shared" si="54"/>
        <v>1.6684373647831916</v>
      </c>
    </row>
    <row r="270" spans="1:14" x14ac:dyDescent="0.25">
      <c r="A270" s="4">
        <f>IF('True_Odds_Calculator_2-way'!A271="","",'True_Odds_Calculator_2-way'!A271)</f>
        <v>1.94</v>
      </c>
      <c r="B270" s="4">
        <f>IF('True_Odds_Calculator_2-way'!B271="","",'True_Odds_Calculator_2-way'!B271)</f>
        <v>1.96</v>
      </c>
      <c r="C270" s="4">
        <f t="shared" si="44"/>
        <v>0.51546391752577325</v>
      </c>
      <c r="D270">
        <f t="shared" si="45"/>
        <v>0.51020408163265307</v>
      </c>
      <c r="E270">
        <f t="shared" si="46"/>
        <v>2.5667999158426325E-2</v>
      </c>
      <c r="F270">
        <f t="shared" si="47"/>
        <v>-0.23732379549758043</v>
      </c>
      <c r="G270">
        <v>0</v>
      </c>
      <c r="H270">
        <f t="shared" si="48"/>
        <v>0.26299179465600675</v>
      </c>
      <c r="I270">
        <f t="shared" si="49"/>
        <v>-1.052689901333149</v>
      </c>
      <c r="J270">
        <f t="shared" si="50"/>
        <v>1.052689901333149</v>
      </c>
      <c r="K270">
        <f t="shared" si="51"/>
        <v>0.50263165184833114</v>
      </c>
      <c r="L270">
        <f t="shared" si="52"/>
        <v>0.49736834815166897</v>
      </c>
      <c r="M270">
        <f t="shared" si="53"/>
        <v>1.9895285072531594</v>
      </c>
      <c r="N270">
        <f t="shared" si="54"/>
        <v>2.0105823052798226</v>
      </c>
    </row>
    <row r="271" spans="1:14" x14ac:dyDescent="0.25">
      <c r="A271" s="4">
        <f>IF('True_Odds_Calculator_2-way'!A272="","",'True_Odds_Calculator_2-way'!A272)</f>
        <v>2.23</v>
      </c>
      <c r="B271" s="4">
        <f>IF('True_Odds_Calculator_2-way'!B272="","",'True_Odds_Calculator_2-way'!B272)</f>
        <v>1.69</v>
      </c>
      <c r="C271" s="4">
        <f t="shared" si="44"/>
        <v>0.44843049327354262</v>
      </c>
      <c r="D271">
        <f t="shared" si="45"/>
        <v>0.59171597633136097</v>
      </c>
      <c r="E271">
        <f t="shared" si="46"/>
        <v>4.0146469604903645E-2</v>
      </c>
      <c r="F271">
        <f t="shared" si="47"/>
        <v>-0.2251970175392044</v>
      </c>
      <c r="G271">
        <v>0</v>
      </c>
      <c r="H271">
        <f t="shared" si="48"/>
        <v>0.26534348714410805</v>
      </c>
      <c r="I271">
        <f t="shared" si="49"/>
        <v>-1.0854826817097272</v>
      </c>
      <c r="J271">
        <f t="shared" si="50"/>
        <v>1.0854826817097272</v>
      </c>
      <c r="K271">
        <f t="shared" si="51"/>
        <v>0.42823917030934305</v>
      </c>
      <c r="L271">
        <f t="shared" si="52"/>
        <v>0.571760829690657</v>
      </c>
      <c r="M271">
        <f t="shared" si="53"/>
        <v>2.3351436985029639</v>
      </c>
      <c r="N271">
        <f t="shared" si="54"/>
        <v>1.7489830503797115</v>
      </c>
    </row>
    <row r="272" spans="1:14" x14ac:dyDescent="0.25">
      <c r="A272" s="4">
        <f>IF('True_Odds_Calculator_2-way'!A273="","",'True_Odds_Calculator_2-way'!A273)</f>
        <v>2.2000000000000002</v>
      </c>
      <c r="B272" s="4">
        <f>IF('True_Odds_Calculator_2-way'!B273="","",'True_Odds_Calculator_2-way'!B273)</f>
        <v>1.71</v>
      </c>
      <c r="C272" s="4">
        <f t="shared" si="44"/>
        <v>0.45454545454545453</v>
      </c>
      <c r="D272">
        <f t="shared" si="45"/>
        <v>0.58479532163742687</v>
      </c>
      <c r="E272">
        <f t="shared" si="46"/>
        <v>3.9340776182881454E-2</v>
      </c>
      <c r="F272">
        <f t="shared" si="47"/>
        <v>-0.22647527910685805</v>
      </c>
      <c r="G272">
        <v>0</v>
      </c>
      <c r="H272">
        <f t="shared" si="48"/>
        <v>0.26581605528973945</v>
      </c>
      <c r="I272">
        <f t="shared" si="49"/>
        <v>-1.0833784750435986</v>
      </c>
      <c r="J272">
        <f t="shared" si="50"/>
        <v>1.0833784750435986</v>
      </c>
      <c r="K272">
        <f t="shared" si="51"/>
        <v>0.43477236885131854</v>
      </c>
      <c r="L272">
        <f t="shared" si="52"/>
        <v>0.56522763114868146</v>
      </c>
      <c r="M272">
        <f t="shared" si="53"/>
        <v>2.3000541700523187</v>
      </c>
      <c r="N272">
        <f t="shared" si="54"/>
        <v>1.7691987172809549</v>
      </c>
    </row>
    <row r="273" spans="1:14" x14ac:dyDescent="0.25">
      <c r="A273" s="4">
        <f>IF('True_Odds_Calculator_2-way'!A274="","",'True_Odds_Calculator_2-way'!A274)</f>
        <v>1.57</v>
      </c>
      <c r="B273" s="4">
        <f>IF('True_Odds_Calculator_2-way'!B274="","",'True_Odds_Calculator_2-way'!B274)</f>
        <v>2.46</v>
      </c>
      <c r="C273" s="4">
        <f t="shared" si="44"/>
        <v>0.63694267515923564</v>
      </c>
      <c r="D273">
        <f t="shared" si="45"/>
        <v>0.4065040650406504</v>
      </c>
      <c r="E273">
        <f t="shared" si="46"/>
        <v>4.3446740199886147E-2</v>
      </c>
      <c r="F273">
        <f t="shared" si="47"/>
        <v>-0.2154730464502097</v>
      </c>
      <c r="G273">
        <v>0</v>
      </c>
      <c r="H273">
        <f t="shared" si="48"/>
        <v>0.2589197866500958</v>
      </c>
      <c r="I273">
        <f t="shared" si="49"/>
        <v>-1.0961907783514044</v>
      </c>
      <c r="J273">
        <f t="shared" si="50"/>
        <v>1.0961907783514044</v>
      </c>
      <c r="K273">
        <f t="shared" si="51"/>
        <v>0.61544947669209116</v>
      </c>
      <c r="L273">
        <f t="shared" si="52"/>
        <v>0.38455052330790873</v>
      </c>
      <c r="M273">
        <f t="shared" si="53"/>
        <v>1.6248287436603006</v>
      </c>
      <c r="N273">
        <f t="shared" si="54"/>
        <v>2.6004385363930509</v>
      </c>
    </row>
    <row r="274" spans="1:14" x14ac:dyDescent="0.25">
      <c r="A274" s="4">
        <f>IF('True_Odds_Calculator_2-way'!A275="","",'True_Odds_Calculator_2-way'!A275)</f>
        <v>2.4</v>
      </c>
      <c r="B274" s="4">
        <f>IF('True_Odds_Calculator_2-way'!B275="","",'True_Odds_Calculator_2-way'!B275)</f>
        <v>1.61</v>
      </c>
      <c r="C274" s="4">
        <f t="shared" si="44"/>
        <v>0.41666666666666669</v>
      </c>
      <c r="D274">
        <f t="shared" si="45"/>
        <v>0.6211180124223602</v>
      </c>
      <c r="E274">
        <f t="shared" si="46"/>
        <v>3.7784679089026829E-2</v>
      </c>
      <c r="F274">
        <f t="shared" si="47"/>
        <v>-0.22101449275362328</v>
      </c>
      <c r="G274">
        <v>0</v>
      </c>
      <c r="H274">
        <f t="shared" si="48"/>
        <v>0.25879917184265011</v>
      </c>
      <c r="I274">
        <f t="shared" si="49"/>
        <v>-1.0821091383745125</v>
      </c>
      <c r="J274">
        <f t="shared" si="50"/>
        <v>1.0821091383745125</v>
      </c>
      <c r="K274">
        <f t="shared" si="51"/>
        <v>0.39762177743270088</v>
      </c>
      <c r="L274">
        <f t="shared" si="52"/>
        <v>0.602378222567299</v>
      </c>
      <c r="M274">
        <f t="shared" si="53"/>
        <v>2.5149527937243179</v>
      </c>
      <c r="N274">
        <f t="shared" si="54"/>
        <v>1.660086574408453</v>
      </c>
    </row>
    <row r="275" spans="1:14" x14ac:dyDescent="0.25">
      <c r="A275" s="4">
        <f>IF('True_Odds_Calculator_2-way'!A276="","",'True_Odds_Calculator_2-way'!A276)</f>
        <v>1.56</v>
      </c>
      <c r="B275" s="4">
        <f>IF('True_Odds_Calculator_2-way'!B276="","",'True_Odds_Calculator_2-way'!B276)</f>
        <v>2.4900000000000002</v>
      </c>
      <c r="C275" s="4">
        <f t="shared" si="44"/>
        <v>0.64102564102564097</v>
      </c>
      <c r="D275">
        <f t="shared" si="45"/>
        <v>0.40160642570281119</v>
      </c>
      <c r="E275">
        <f t="shared" si="46"/>
        <v>4.26320667284521E-2</v>
      </c>
      <c r="F275">
        <f t="shared" si="47"/>
        <v>-0.21480794974770889</v>
      </c>
      <c r="G275">
        <v>0</v>
      </c>
      <c r="H275">
        <f t="shared" si="48"/>
        <v>0.25744001647616099</v>
      </c>
      <c r="I275">
        <f t="shared" si="49"/>
        <v>-1.0947447024610961</v>
      </c>
      <c r="J275">
        <f t="shared" si="50"/>
        <v>1.0947447024610961</v>
      </c>
      <c r="K275">
        <f t="shared" si="51"/>
        <v>0.61994088200694741</v>
      </c>
      <c r="L275">
        <f t="shared" si="52"/>
        <v>0.38005911799305264</v>
      </c>
      <c r="M275">
        <f t="shared" si="53"/>
        <v>1.6130570333782139</v>
      </c>
      <c r="N275">
        <f t="shared" si="54"/>
        <v>2.6311696066670334</v>
      </c>
    </row>
    <row r="276" spans="1:14" x14ac:dyDescent="0.25">
      <c r="A276" s="4">
        <f>IF('True_Odds_Calculator_2-way'!A277="","",'True_Odds_Calculator_2-way'!A277)</f>
        <v>1.92</v>
      </c>
      <c r="B276" s="4">
        <f>IF('True_Odds_Calculator_2-way'!B277="","",'True_Odds_Calculator_2-way'!B277)</f>
        <v>1.95</v>
      </c>
      <c r="C276" s="4">
        <f t="shared" si="44"/>
        <v>0.52083333333333337</v>
      </c>
      <c r="D276">
        <f t="shared" si="45"/>
        <v>0.51282051282051289</v>
      </c>
      <c r="E276">
        <f t="shared" si="46"/>
        <v>3.3653846153846256E-2</v>
      </c>
      <c r="F276">
        <f t="shared" si="47"/>
        <v>-0.23344017094017089</v>
      </c>
      <c r="G276">
        <v>0</v>
      </c>
      <c r="H276">
        <f t="shared" si="48"/>
        <v>0.26709401709401714</v>
      </c>
      <c r="I276">
        <f t="shared" si="49"/>
        <v>-1.0696563746013956</v>
      </c>
      <c r="J276">
        <f t="shared" si="50"/>
        <v>1.0696563746013956</v>
      </c>
      <c r="K276">
        <f t="shared" si="51"/>
        <v>0.50401095327935097</v>
      </c>
      <c r="L276">
        <f t="shared" si="52"/>
        <v>0.49598904672064897</v>
      </c>
      <c r="M276">
        <f t="shared" si="53"/>
        <v>1.9840838646332837</v>
      </c>
      <c r="N276">
        <f t="shared" si="54"/>
        <v>2.0161735558713256</v>
      </c>
    </row>
    <row r="277" spans="1:14" x14ac:dyDescent="0.25">
      <c r="A277" s="4">
        <f>IF('True_Odds_Calculator_2-way'!A278="","",'True_Odds_Calculator_2-way'!A278)</f>
        <v>2.44</v>
      </c>
      <c r="B277" s="4">
        <f>IF('True_Odds_Calculator_2-way'!B278="","",'True_Odds_Calculator_2-way'!B278)</f>
        <v>1.59</v>
      </c>
      <c r="C277" s="4">
        <f t="shared" si="44"/>
        <v>0.4098360655737705</v>
      </c>
      <c r="D277">
        <f t="shared" si="45"/>
        <v>0.62893081761006286</v>
      </c>
      <c r="E277">
        <f t="shared" si="46"/>
        <v>3.8766883183833478E-2</v>
      </c>
      <c r="F277">
        <f t="shared" si="47"/>
        <v>-0.21899164862356935</v>
      </c>
      <c r="G277">
        <v>0</v>
      </c>
      <c r="H277">
        <f t="shared" si="48"/>
        <v>0.25775853180740282</v>
      </c>
      <c r="I277">
        <f t="shared" si="49"/>
        <v>-1.0849075915068658</v>
      </c>
      <c r="J277">
        <f t="shared" si="50"/>
        <v>1.0849075915068658</v>
      </c>
      <c r="K277">
        <f t="shared" si="51"/>
        <v>0.39027939969909758</v>
      </c>
      <c r="L277">
        <f t="shared" si="52"/>
        <v>0.60972060030090225</v>
      </c>
      <c r="M277">
        <f t="shared" si="53"/>
        <v>2.5622669317698867</v>
      </c>
      <c r="N277">
        <f t="shared" si="54"/>
        <v>1.6400954789890509</v>
      </c>
    </row>
    <row r="278" spans="1:14" x14ac:dyDescent="0.25">
      <c r="A278" s="4">
        <f>IF('True_Odds_Calculator_2-way'!A279="","",'True_Odds_Calculator_2-way'!A279)</f>
        <v>2.27</v>
      </c>
      <c r="B278" s="4">
        <f>IF('True_Odds_Calculator_2-way'!B279="","",'True_Odds_Calculator_2-way'!B279)</f>
        <v>1.67</v>
      </c>
      <c r="C278" s="4">
        <f t="shared" si="44"/>
        <v>0.44052863436123346</v>
      </c>
      <c r="D278">
        <f t="shared" si="45"/>
        <v>0.5988023952095809</v>
      </c>
      <c r="E278">
        <f t="shared" si="46"/>
        <v>3.9331029570814469E-2</v>
      </c>
      <c r="F278">
        <f t="shared" si="47"/>
        <v>-0.22445857184309781</v>
      </c>
      <c r="G278">
        <v>0</v>
      </c>
      <c r="H278">
        <f t="shared" si="48"/>
        <v>0.26378960141391228</v>
      </c>
      <c r="I278">
        <f t="shared" si="49"/>
        <v>-1.0840785170131719</v>
      </c>
      <c r="J278">
        <f t="shared" si="50"/>
        <v>1.0840785170131719</v>
      </c>
      <c r="K278">
        <f t="shared" si="51"/>
        <v>0.42073735021084574</v>
      </c>
      <c r="L278">
        <f t="shared" si="52"/>
        <v>0.57926264978915398</v>
      </c>
      <c r="M278">
        <f t="shared" si="53"/>
        <v>2.376779716606729</v>
      </c>
      <c r="N278">
        <f t="shared" si="54"/>
        <v>1.7263326063988251</v>
      </c>
    </row>
    <row r="279" spans="1:14" x14ac:dyDescent="0.25">
      <c r="A279" s="4">
        <f>IF('True_Odds_Calculator_2-way'!A280="","",'True_Odds_Calculator_2-way'!A280)</f>
        <v>2.4700000000000002</v>
      </c>
      <c r="B279" s="4">
        <f>IF('True_Odds_Calculator_2-way'!B280="","",'True_Odds_Calculator_2-way'!B280)</f>
        <v>1.58</v>
      </c>
      <c r="C279" s="4">
        <f t="shared" si="44"/>
        <v>0.40485829959514169</v>
      </c>
      <c r="D279">
        <f t="shared" si="45"/>
        <v>0.63291139240506322</v>
      </c>
      <c r="E279">
        <f t="shared" si="46"/>
        <v>3.7769692000204858E-2</v>
      </c>
      <c r="F279">
        <f t="shared" si="47"/>
        <v>-0.2184697381233025</v>
      </c>
      <c r="G279">
        <v>0</v>
      </c>
      <c r="H279">
        <f t="shared" si="48"/>
        <v>0.25623943012350736</v>
      </c>
      <c r="I279">
        <f t="shared" si="49"/>
        <v>-1.0829972051127188</v>
      </c>
      <c r="J279">
        <f t="shared" si="50"/>
        <v>1.0829972051127188</v>
      </c>
      <c r="K279">
        <f t="shared" si="51"/>
        <v>0.3858015922237128</v>
      </c>
      <c r="L279">
        <f t="shared" si="52"/>
        <v>0.61419840777628731</v>
      </c>
      <c r="M279">
        <f t="shared" si="53"/>
        <v>2.5920058915156967</v>
      </c>
      <c r="N279">
        <f t="shared" si="54"/>
        <v>1.6281383789653769</v>
      </c>
    </row>
    <row r="280" spans="1:14" x14ac:dyDescent="0.25">
      <c r="A280" s="4">
        <f>IF('True_Odds_Calculator_2-way'!A281="","",'True_Odds_Calculator_2-way'!A281)</f>
        <v>2.27</v>
      </c>
      <c r="B280" s="4">
        <f>IF('True_Odds_Calculator_2-way'!B281="","",'True_Odds_Calculator_2-way'!B281)</f>
        <v>1.66</v>
      </c>
      <c r="C280" s="4">
        <f t="shared" si="44"/>
        <v>0.44052863436123346</v>
      </c>
      <c r="D280">
        <f t="shared" si="45"/>
        <v>0.60240963855421692</v>
      </c>
      <c r="E280">
        <f t="shared" si="46"/>
        <v>4.2938272915450382E-2</v>
      </c>
      <c r="F280">
        <f t="shared" si="47"/>
        <v>-0.22244042248288309</v>
      </c>
      <c r="G280">
        <v>0</v>
      </c>
      <c r="H280">
        <f t="shared" si="48"/>
        <v>0.26537869539833342</v>
      </c>
      <c r="I280">
        <f t="shared" si="49"/>
        <v>-1.0922603577424574</v>
      </c>
      <c r="J280">
        <f t="shared" si="50"/>
        <v>1.0922603577424574</v>
      </c>
      <c r="K280">
        <f t="shared" si="51"/>
        <v>0.41890595386840634</v>
      </c>
      <c r="L280">
        <f t="shared" si="52"/>
        <v>0.58109404613159377</v>
      </c>
      <c r="M280">
        <f t="shared" si="53"/>
        <v>2.387170654332921</v>
      </c>
      <c r="N280">
        <f t="shared" si="54"/>
        <v>1.7208918361100216</v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76" activePane="bottomLeft" state="frozen"/>
      <selection pane="bottomLeft" activeCell="X293" sqref="X29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2.9279456277931555</v>
      </c>
      <c r="K130" s="46">
        <f>IF('Log_working_2-way'!$D129="","",B130^('Log_working_2-way'!$D129))</f>
        <v>1.5186868268394946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1.53</v>
      </c>
      <c r="B187">
        <v>2.58</v>
      </c>
      <c r="C187" s="43">
        <f t="shared" si="26"/>
        <v>4.1191670466636188E-2</v>
      </c>
      <c r="D187" s="44">
        <f>IF(OR($A187="",$B187=""),"",A187*'MPTO_working_2-way'!$G186)</f>
        <v>1.5930232558139534</v>
      </c>
      <c r="E187" s="46">
        <f>IF(OR($A187="",$B187=""),"",B187*'MPTO_working_2-way'!$G186)</f>
        <v>2.6862745098039214</v>
      </c>
      <c r="F187" s="44">
        <f>IF(OR($A187="",$B187=""),"",'MPTO_working_2-way'!D186)</f>
        <v>1.5797814863729138</v>
      </c>
      <c r="G187" s="46">
        <f>IF(OR($A187="",$B187=""),"",'MPTO_working_2-way'!E186)</f>
        <v>2.7247877407330705</v>
      </c>
      <c r="H187" s="44">
        <f>IF(OR($A187="",$B187=""),"",'OddsRatio_working_2-way'!M186)</f>
        <v>1.579174445201688</v>
      </c>
      <c r="I187" s="44">
        <f>IF(OR($A187="",$B187=""),"",'OddsRatio_working_2-way'!N186)</f>
        <v>2.7265955158842785</v>
      </c>
      <c r="J187" s="44">
        <f>IF('Log_working_2-way'!$D186="","",A187^('Log_working_2-way'!$D186))</f>
        <v>1.5731157791885362</v>
      </c>
      <c r="K187" s="46">
        <f>IF('Log_working_2-way'!$D186="","",B187^('Log_working_2-way'!$D186))</f>
        <v>2.7448481376925802</v>
      </c>
      <c r="L187" s="53">
        <f t="shared" ref="L187:L250" si="35">(1/D187)</f>
        <v>0.62773722627737227</v>
      </c>
      <c r="M187" s="53">
        <f t="shared" ref="M187:M250" si="36">(1/E187)</f>
        <v>0.37226277372262778</v>
      </c>
      <c r="N187" s="54">
        <v>101</v>
      </c>
      <c r="O187" s="54">
        <f t="shared" ref="O187:O250" si="37">(1/A187)*((N187*A187)-N187)</f>
        <v>34.986928104575163</v>
      </c>
      <c r="P187" s="54">
        <f t="shared" ref="P187:P250" si="38">(1/B187)*((N187*B187)-N187)</f>
        <v>61.852713178294564</v>
      </c>
      <c r="Q187" s="54">
        <f t="shared" ref="Q187:Q250" si="39">(1/B187)*N187</f>
        <v>39.147286821705421</v>
      </c>
      <c r="R187" s="54">
        <f t="shared" ref="R187:R250" si="40">(1/A187)*N187</f>
        <v>66.013071895424844</v>
      </c>
      <c r="S187" s="55">
        <f t="shared" ref="S187:S250" si="41">O187-Q187</f>
        <v>-4.1603587171302578</v>
      </c>
      <c r="T187" s="55">
        <f t="shared" ref="T187:T250" si="42">P187-R187</f>
        <v>-4.1603587171302792</v>
      </c>
      <c r="U187" t="s">
        <v>380</v>
      </c>
      <c r="V187" t="s">
        <v>387</v>
      </c>
      <c r="W187" t="s">
        <v>438</v>
      </c>
      <c r="X187" s="38">
        <v>44355</v>
      </c>
      <c r="Y187" s="66"/>
    </row>
    <row r="188" spans="1:25" s="50" customFormat="1" ht="15" x14ac:dyDescent="0.25">
      <c r="A188">
        <v>2.1</v>
      </c>
      <c r="B188">
        <v>1.79</v>
      </c>
      <c r="C188" s="43">
        <f t="shared" si="26"/>
        <v>3.4849694067571102E-2</v>
      </c>
      <c r="D188" s="44">
        <f>IF(OR($A188="",$B188=""),"",A188*'MPTO_working_2-way'!$G187)</f>
        <v>2.1731843575418992</v>
      </c>
      <c r="E188" s="46">
        <f>IF(OR($A188="",$B188=""),"",B188*'MPTO_working_2-way'!$G187)</f>
        <v>1.8523809523809522</v>
      </c>
      <c r="F188" s="44">
        <f>IF(OR($A188="",$B188=""),"",'MPTO_working_2-way'!D187)</f>
        <v>2.1797622499275153</v>
      </c>
      <c r="G188" s="46">
        <f>IF(OR($A188="",$B188=""),"",'MPTO_working_2-way'!E187)</f>
        <v>1.8476284099287292</v>
      </c>
      <c r="H188" s="44">
        <f>IF(OR($A188="",$B188=""),"",'OddsRatio_working_2-way'!M187)</f>
        <v>2.1800021454603971</v>
      </c>
      <c r="I188" s="44">
        <f>IF(OR($A188="",$B188=""),"",'OddsRatio_working_2-way'!N187)</f>
        <v>1.8474560862851939</v>
      </c>
      <c r="J188" s="44">
        <f>IF('Log_working_2-way'!$D187="","",A188^('Log_working_2-way'!$D187))</f>
        <v>2.1830172065936067</v>
      </c>
      <c r="K188" s="46">
        <f>IF('Log_working_2-way'!$D187="","",B188^('Log_working_2-way'!$D187))</f>
        <v>1.8452962428833544</v>
      </c>
      <c r="L188" s="53">
        <f t="shared" si="35"/>
        <v>0.46015424164524427</v>
      </c>
      <c r="M188" s="53">
        <f t="shared" si="36"/>
        <v>0.53984575835475579</v>
      </c>
      <c r="N188" s="54">
        <v>102</v>
      </c>
      <c r="O188" s="54">
        <f t="shared" si="37"/>
        <v>53.428571428571431</v>
      </c>
      <c r="P188" s="54">
        <f t="shared" si="38"/>
        <v>45.016759776536318</v>
      </c>
      <c r="Q188" s="54">
        <f t="shared" si="39"/>
        <v>56.983240223463682</v>
      </c>
      <c r="R188" s="54">
        <f t="shared" si="40"/>
        <v>48.571428571428569</v>
      </c>
      <c r="S188" s="55">
        <f t="shared" si="41"/>
        <v>-3.5546687948922511</v>
      </c>
      <c r="T188" s="55">
        <f t="shared" si="42"/>
        <v>-3.5546687948922511</v>
      </c>
      <c r="U188" t="s">
        <v>132</v>
      </c>
      <c r="V188" t="s">
        <v>78</v>
      </c>
      <c r="W188" t="s">
        <v>433</v>
      </c>
      <c r="X188" s="38">
        <v>44355</v>
      </c>
      <c r="Y188" s="66"/>
    </row>
    <row r="189" spans="1:25" s="50" customFormat="1" ht="15" x14ac:dyDescent="0.25">
      <c r="A189">
        <v>1.71</v>
      </c>
      <c r="B189">
        <v>2.25</v>
      </c>
      <c r="C189" s="43">
        <f t="shared" si="26"/>
        <v>2.9239766081871288E-2</v>
      </c>
      <c r="D189" s="44">
        <f>IF(OR($A189="",$B189=""),"",A189*'MPTO_working_2-way'!$G188)</f>
        <v>1.7599999999999998</v>
      </c>
      <c r="E189" s="46">
        <f>IF(OR($A189="",$B189=""),"",B189*'MPTO_working_2-way'!$G188)</f>
        <v>2.3157894736842106</v>
      </c>
      <c r="F189" s="44">
        <f>IF(OR($A189="",$B189=""),"",'MPTO_working_2-way'!D188)</f>
        <v>1.7538461538461536</v>
      </c>
      <c r="G189" s="46">
        <f>IF(OR($A189="",$B189=""),"",'MPTO_working_2-way'!E188)</f>
        <v>2.3265306122448979</v>
      </c>
      <c r="H189" s="44">
        <f>IF(OR($A189="",$B189=""),"",'OddsRatio_working_2-way'!M188)</f>
        <v>1.753657747256671</v>
      </c>
      <c r="I189" s="44">
        <f>IF(OR($A189="",$B189=""),"",'OddsRatio_working_2-way'!N188)</f>
        <v>2.3268622310856886</v>
      </c>
      <c r="J189" s="44">
        <f>IF('Log_working_2-way'!$D188="","",A189^('Log_working_2-way'!$D188))</f>
        <v>1.7508722508087184</v>
      </c>
      <c r="K189" s="46">
        <f>IF('Log_working_2-way'!$D188="","",B189^('Log_working_2-way'!$D188))</f>
        <v>2.331784466562643</v>
      </c>
      <c r="L189" s="53">
        <f t="shared" si="35"/>
        <v>0.56818181818181823</v>
      </c>
      <c r="M189" s="53">
        <f t="shared" si="36"/>
        <v>0.43181818181818182</v>
      </c>
      <c r="N189" s="54">
        <v>103</v>
      </c>
      <c r="O189" s="54">
        <f t="shared" si="37"/>
        <v>42.766081871345023</v>
      </c>
      <c r="P189" s="54">
        <f t="shared" si="38"/>
        <v>57.222222222222221</v>
      </c>
      <c r="Q189" s="54">
        <f t="shared" si="39"/>
        <v>45.777777777777779</v>
      </c>
      <c r="R189" s="54">
        <f t="shared" si="40"/>
        <v>60.23391812865497</v>
      </c>
      <c r="S189" s="55">
        <f t="shared" si="41"/>
        <v>-3.011695906432756</v>
      </c>
      <c r="T189" s="55">
        <f t="shared" si="42"/>
        <v>-3.0116959064327489</v>
      </c>
      <c r="U189" t="s">
        <v>408</v>
      </c>
      <c r="V189" t="s">
        <v>407</v>
      </c>
      <c r="W189" t="s">
        <v>440</v>
      </c>
      <c r="X189" s="38">
        <v>44355</v>
      </c>
      <c r="Y189" s="66"/>
    </row>
    <row r="190" spans="1:25" s="50" customFormat="1" ht="15" x14ac:dyDescent="0.25">
      <c r="A190">
        <v>1.79</v>
      </c>
      <c r="B190">
        <v>2.11</v>
      </c>
      <c r="C190" s="43">
        <f t="shared" si="26"/>
        <v>3.2592867166194583E-2</v>
      </c>
      <c r="D190" s="44">
        <f>IF(OR($A190="",$B190=""),"",A190*'MPTO_working_2-way'!$G189)</f>
        <v>1.8483412322274884</v>
      </c>
      <c r="E190" s="46">
        <f>IF(OR($A190="",$B190=""),"",B190*'MPTO_working_2-way'!$G189)</f>
        <v>2.1787709497206706</v>
      </c>
      <c r="F190" s="44">
        <f>IF(OR($A190="",$B190=""),"",'MPTO_working_2-way'!D189)</f>
        <v>1.8437843247333352</v>
      </c>
      <c r="G190" s="46">
        <f>IF(OR($A190="",$B190=""),"",'MPTO_working_2-way'!E189)</f>
        <v>2.1851369724319478</v>
      </c>
      <c r="H190" s="44">
        <f>IF(OR($A190="",$B190=""),"",'OddsRatio_working_2-way'!M189)</f>
        <v>1.8436300798997822</v>
      </c>
      <c r="I190" s="44">
        <f>IF(OR($A190="",$B190=""),"",'OddsRatio_working_2-way'!N189)</f>
        <v>2.1853536565680476</v>
      </c>
      <c r="J190" s="44">
        <f>IF('Log_working_2-way'!$D189="","",A190^('Log_working_2-way'!$D189))</f>
        <v>1.8415626408173078</v>
      </c>
      <c r="K190" s="46">
        <f>IF('Log_working_2-way'!$D189="","",B190^('Log_working_2-way'!$D189))</f>
        <v>2.1882656756587764</v>
      </c>
      <c r="L190" s="53">
        <f t="shared" si="35"/>
        <v>0.54102564102564099</v>
      </c>
      <c r="M190" s="53">
        <f t="shared" si="36"/>
        <v>0.4589743589743589</v>
      </c>
      <c r="N190" s="54">
        <v>104</v>
      </c>
      <c r="O190" s="54">
        <f t="shared" si="37"/>
        <v>45.899441340782118</v>
      </c>
      <c r="P190" s="54">
        <f t="shared" si="38"/>
        <v>54.710900473933648</v>
      </c>
      <c r="Q190" s="54">
        <f t="shared" si="39"/>
        <v>49.289099526066352</v>
      </c>
      <c r="R190" s="54">
        <f t="shared" si="40"/>
        <v>58.100558659217874</v>
      </c>
      <c r="S190" s="55">
        <f t="shared" si="41"/>
        <v>-3.3896581852842331</v>
      </c>
      <c r="T190" s="55">
        <f t="shared" si="42"/>
        <v>-3.389658185284226</v>
      </c>
      <c r="U190" t="s">
        <v>172</v>
      </c>
      <c r="V190" t="s">
        <v>528</v>
      </c>
      <c r="W190" t="s">
        <v>435</v>
      </c>
      <c r="X190" s="38">
        <v>44355</v>
      </c>
      <c r="Y190" s="66"/>
    </row>
    <row r="191" spans="1:25" ht="15" x14ac:dyDescent="0.25">
      <c r="A191">
        <v>1.81</v>
      </c>
      <c r="B191">
        <v>2.0499999999999998</v>
      </c>
      <c r="C191" s="43">
        <f t="shared" si="26"/>
        <v>4.0291065894084488E-2</v>
      </c>
      <c r="D191" s="44">
        <f>IF(OR($A191="",$B191=""),"",A191*'MPTO_working_2-way'!$G190)</f>
        <v>1.882926829268293</v>
      </c>
      <c r="E191" s="46">
        <f>IF(OR($A191="",$B191=""),"",B191*'MPTO_working_2-way'!$G190)</f>
        <v>2.132596685082873</v>
      </c>
      <c r="F191" s="44">
        <f>IF(OR($A191="",$B191=""),"",'MPTO_working_2-way'!D190)</f>
        <v>1.8784963928616634</v>
      </c>
      <c r="G191" s="46">
        <f>IF(OR($A191="",$B191=""),"",'MPTO_working_2-way'!E190)</f>
        <v>2.1383086010661287</v>
      </c>
      <c r="H191" s="44">
        <f>IF(OR($A191="",$B191=""),"",'OddsRatio_working_2-way'!M190)</f>
        <v>1.8783100656536802</v>
      </c>
      <c r="I191" s="44">
        <f>IF(OR($A191="",$B191=""),"",'OddsRatio_working_2-way'!N190)</f>
        <v>2.1385500851066221</v>
      </c>
      <c r="J191" s="44">
        <f>IF('Log_working_2-way'!$D190="","",A191^('Log_working_2-way'!$D190))</f>
        <v>1.8762874687184776</v>
      </c>
      <c r="K191" s="46">
        <f>IF('Log_working_2-way'!$D190="","",B191^('Log_working_2-way'!$D190))</f>
        <v>2.1411780217081708</v>
      </c>
      <c r="L191" s="53">
        <f t="shared" si="35"/>
        <v>0.53108808290155429</v>
      </c>
      <c r="M191" s="53">
        <f t="shared" si="36"/>
        <v>0.4689119170984456</v>
      </c>
      <c r="N191" s="54">
        <v>105</v>
      </c>
      <c r="O191" s="54">
        <f t="shared" si="37"/>
        <v>46.988950276243102</v>
      </c>
      <c r="P191" s="54">
        <f t="shared" si="38"/>
        <v>53.780487804878042</v>
      </c>
      <c r="Q191" s="54">
        <f t="shared" si="39"/>
        <v>51.219512195121958</v>
      </c>
      <c r="R191" s="54">
        <f t="shared" si="40"/>
        <v>58.011049723756912</v>
      </c>
      <c r="S191" s="55">
        <f t="shared" si="41"/>
        <v>-4.2305619188788555</v>
      </c>
      <c r="T191" s="55">
        <f t="shared" si="42"/>
        <v>-4.2305619188788697</v>
      </c>
      <c r="U191" t="s">
        <v>257</v>
      </c>
      <c r="V191" t="s">
        <v>501</v>
      </c>
      <c r="W191" t="s">
        <v>438</v>
      </c>
      <c r="X191" s="38">
        <v>44385</v>
      </c>
      <c r="Y191" s="66"/>
    </row>
    <row r="192" spans="1:25" s="50" customFormat="1" ht="15" x14ac:dyDescent="0.25">
      <c r="A192">
        <v>1.62</v>
      </c>
      <c r="B192">
        <v>2.35</v>
      </c>
      <c r="C192" s="43">
        <f t="shared" si="26"/>
        <v>4.2815865510900997E-2</v>
      </c>
      <c r="D192" s="44">
        <f>IF(OR($A192="",$B192=""),"",A192*'MPTO_working_2-way'!$G191)</f>
        <v>1.6893617021276597</v>
      </c>
      <c r="E192" s="46">
        <f>IF(OR($A192="",$B192=""),"",B192*'MPTO_working_2-way'!$G191)</f>
        <v>2.4506172839506175</v>
      </c>
      <c r="F192" s="44">
        <f>IF(OR($A192="",$B192=""),"",'MPTO_working_2-way'!D191)</f>
        <v>1.6782014547057529</v>
      </c>
      <c r="G192" s="46">
        <f>IF(OR($A192="",$B192=""),"",'MPTO_working_2-way'!E191)</f>
        <v>2.4744881377965555</v>
      </c>
      <c r="H192" s="44">
        <f>IF(OR($A192="",$B192=""),"",'OddsRatio_working_2-way'!M191)</f>
        <v>1.6776866969767514</v>
      </c>
      <c r="I192" s="44">
        <f>IF(OR($A192="",$B192=""),"",'OddsRatio_working_2-way'!N191)</f>
        <v>2.4756081305138942</v>
      </c>
      <c r="J192" s="44">
        <f>IF('Log_working_2-way'!$D191="","",A192^('Log_working_2-way'!$D191))</f>
        <v>1.6725881209900304</v>
      </c>
      <c r="K192" s="46">
        <f>IF('Log_working_2-way'!$D191="","",B192^('Log_working_2-way'!$D191))</f>
        <v>2.4867940256326873</v>
      </c>
      <c r="L192" s="53">
        <f t="shared" si="35"/>
        <v>0.59193954659949621</v>
      </c>
      <c r="M192" s="53">
        <f t="shared" si="36"/>
        <v>0.40806045340050373</v>
      </c>
      <c r="N192" s="54">
        <v>106</v>
      </c>
      <c r="O192" s="54">
        <f t="shared" si="37"/>
        <v>40.567901234567898</v>
      </c>
      <c r="P192" s="54">
        <f t="shared" si="38"/>
        <v>60.893617021276604</v>
      </c>
      <c r="Q192" s="54">
        <f t="shared" si="39"/>
        <v>45.106382978723403</v>
      </c>
      <c r="R192" s="54">
        <f t="shared" si="40"/>
        <v>65.432098765432102</v>
      </c>
      <c r="S192" s="55">
        <f t="shared" si="41"/>
        <v>-4.5384817441555043</v>
      </c>
      <c r="T192" s="55">
        <f t="shared" si="42"/>
        <v>-4.5384817441554972</v>
      </c>
      <c r="U192" t="s">
        <v>252</v>
      </c>
      <c r="V192" t="s">
        <v>254</v>
      </c>
      <c r="W192" t="s">
        <v>438</v>
      </c>
      <c r="X192" s="38">
        <v>44385</v>
      </c>
      <c r="Y192" s="66"/>
    </row>
    <row r="193" spans="1:25" ht="15" x14ac:dyDescent="0.25">
      <c r="A193">
        <v>1.81</v>
      </c>
      <c r="B193">
        <v>2.04</v>
      </c>
      <c r="C193" s="43">
        <f t="shared" si="26"/>
        <v>4.2682266276676373E-2</v>
      </c>
      <c r="D193" s="44">
        <f>IF(OR($A193="",$B193=""),"",A193*'MPTO_working_2-way'!$G192)</f>
        <v>1.8872549019607843</v>
      </c>
      <c r="E193" s="46">
        <f>IF(OR($A193="",$B193=""),"",B193*'MPTO_working_2-way'!$G192)</f>
        <v>2.1270718232044197</v>
      </c>
      <c r="F193" s="44">
        <f>IF(OR($A193="",$B193=""),"",'MPTO_working_2-way'!D192)</f>
        <v>1.8827248623291861</v>
      </c>
      <c r="G193" s="46">
        <f>IF(OR($A193="",$B193=""),"",'MPTO_working_2-way'!E192)</f>
        <v>2.1328558225508316</v>
      </c>
      <c r="H193" s="44">
        <f>IF(OR($A193="",$B193=""),"",'OddsRatio_working_2-way'!M192)</f>
        <v>1.8825226081218283</v>
      </c>
      <c r="I193" s="44">
        <f>IF(OR($A193="",$B193=""),"",'OddsRatio_working_2-way'!N192)</f>
        <v>2.1331154474650633</v>
      </c>
      <c r="J193" s="44">
        <f>IF('Log_working_2-way'!$D192="","",A193^('Log_working_2-way'!$D192))</f>
        <v>1.8804505599252526</v>
      </c>
      <c r="K193" s="46">
        <f>IF('Log_working_2-way'!$D192="","",B193^('Log_working_2-way'!$D192))</f>
        <v>2.1357821160163764</v>
      </c>
      <c r="L193" s="53">
        <f t="shared" si="35"/>
        <v>0.52987012987012994</v>
      </c>
      <c r="M193" s="53">
        <f t="shared" si="36"/>
        <v>0.47012987012987018</v>
      </c>
      <c r="N193" s="54">
        <v>107</v>
      </c>
      <c r="O193" s="54">
        <f t="shared" si="37"/>
        <v>47.883977900552495</v>
      </c>
      <c r="P193" s="54">
        <f t="shared" si="38"/>
        <v>54.549019607843135</v>
      </c>
      <c r="Q193" s="54">
        <f t="shared" si="39"/>
        <v>52.450980392156858</v>
      </c>
      <c r="R193" s="54">
        <f t="shared" si="40"/>
        <v>59.11602209944752</v>
      </c>
      <c r="S193" s="55">
        <f t="shared" si="41"/>
        <v>-4.567002491604363</v>
      </c>
      <c r="T193" s="55">
        <f t="shared" si="42"/>
        <v>-4.5670024916043843</v>
      </c>
      <c r="U193" t="s">
        <v>386</v>
      </c>
      <c r="V193" t="s">
        <v>382</v>
      </c>
      <c r="W193" t="s">
        <v>438</v>
      </c>
      <c r="X193" s="38">
        <v>44385</v>
      </c>
      <c r="Y193" s="66"/>
    </row>
    <row r="194" spans="1:25" ht="15" x14ac:dyDescent="0.25">
      <c r="A194">
        <v>1.7</v>
      </c>
      <c r="B194">
        <v>2.2000000000000002</v>
      </c>
      <c r="C194" s="43">
        <f t="shared" si="26"/>
        <v>4.2780748663101553E-2</v>
      </c>
      <c r="D194" s="44">
        <f>IF(OR($A194="",$B194=""),"",A194*'MPTO_working_2-way'!$G193)</f>
        <v>1.7727272727272725</v>
      </c>
      <c r="E194" s="46">
        <f>IF(OR($A194="",$B194=""),"",B194*'MPTO_working_2-way'!$G193)</f>
        <v>2.2941176470588238</v>
      </c>
      <c r="F194" s="44">
        <f>IF(OR($A194="",$B194=""),"",'MPTO_working_2-way'!D193)</f>
        <v>1.7641509433962264</v>
      </c>
      <c r="G194" s="46">
        <f>IF(OR($A194="",$B194=""),"",'MPTO_working_2-way'!E193)</f>
        <v>2.308641975308642</v>
      </c>
      <c r="H194" s="44">
        <f>IF(OR($A194="",$B194=""),"",'OddsRatio_working_2-way'!M193)</f>
        <v>1.7637626158259732</v>
      </c>
      <c r="I194" s="44">
        <f>IF(OR($A194="",$B194=""),"",'OddsRatio_working_2-way'!N193)</f>
        <v>2.3093073414159546</v>
      </c>
      <c r="J194" s="44">
        <f>IF('Log_working_2-way'!$D193="","",A194^('Log_working_2-way'!$D193))</f>
        <v>1.7598456230871857</v>
      </c>
      <c r="K194" s="46">
        <f>IF('Log_working_2-way'!$D193="","",B194^('Log_working_2-way'!$D193))</f>
        <v>2.3160568010337612</v>
      </c>
      <c r="L194" s="53">
        <f t="shared" si="35"/>
        <v>0.56410256410256421</v>
      </c>
      <c r="M194" s="53">
        <f t="shared" si="36"/>
        <v>0.43589743589743585</v>
      </c>
      <c r="N194" s="54">
        <v>108</v>
      </c>
      <c r="O194" s="54">
        <f t="shared" si="37"/>
        <v>44.470588235294116</v>
      </c>
      <c r="P194" s="54">
        <f t="shared" si="38"/>
        <v>58.909090909090921</v>
      </c>
      <c r="Q194" s="54">
        <f t="shared" si="39"/>
        <v>49.090909090909086</v>
      </c>
      <c r="R194" s="54">
        <f t="shared" si="40"/>
        <v>63.529411764705884</v>
      </c>
      <c r="S194" s="55">
        <f t="shared" si="41"/>
        <v>-4.6203208556149704</v>
      </c>
      <c r="T194" s="55">
        <f t="shared" si="42"/>
        <v>-4.6203208556149633</v>
      </c>
      <c r="U194" t="s">
        <v>258</v>
      </c>
      <c r="V194" t="s">
        <v>253</v>
      </c>
      <c r="W194" t="s">
        <v>438</v>
      </c>
      <c r="X194" s="38">
        <v>44385</v>
      </c>
      <c r="Y194" s="66"/>
    </row>
    <row r="195" spans="1:25" ht="15" x14ac:dyDescent="0.25">
      <c r="A195">
        <v>2.31</v>
      </c>
      <c r="B195">
        <v>1.67</v>
      </c>
      <c r="C195" s="43">
        <f t="shared" ref="C195:C258" si="43">IF(OR($A195="",$B195=""),"",(1/A195)+(1/B195)-1)</f>
        <v>3.1702828110013792E-2</v>
      </c>
      <c r="D195" s="44">
        <f>IF(OR($A195="",$B195=""),"",A195*'MPTO_working_2-way'!$G194)</f>
        <v>2.3832335329341321</v>
      </c>
      <c r="E195" s="46">
        <f>IF(OR($A195="",$B195=""),"",B195*'MPTO_working_2-way'!$G194)</f>
        <v>1.722943722943723</v>
      </c>
      <c r="F195" s="44">
        <f>IF(OR($A195="",$B195=""),"",'MPTO_working_2-way'!D194)</f>
        <v>2.397799670572148</v>
      </c>
      <c r="G195" s="46">
        <f>IF(OR($A195="",$B195=""),"",'MPTO_working_2-way'!E194)</f>
        <v>1.7154100984947862</v>
      </c>
      <c r="H195" s="44">
        <f>IF(OR($A195="",$B195=""),"",'OddsRatio_working_2-way'!M194)</f>
        <v>2.3982932026570873</v>
      </c>
      <c r="I195" s="44">
        <f>IF(OR($A195="",$B195=""),"",'OddsRatio_working_2-way'!N194)</f>
        <v>1.7151575921986633</v>
      </c>
      <c r="J195" s="44">
        <f>IF('Log_working_2-way'!$D194="","",A195^('Log_working_2-way'!$D194))</f>
        <v>2.4050060096166201</v>
      </c>
      <c r="K195" s="46">
        <f>IF('Log_working_2-way'!$D194="","",B195^('Log_working_2-way'!$D194))</f>
        <v>1.7117407279082215</v>
      </c>
      <c r="L195" s="53">
        <f t="shared" si="35"/>
        <v>0.41959798994974867</v>
      </c>
      <c r="M195" s="53">
        <f t="shared" si="36"/>
        <v>0.58040201005025127</v>
      </c>
      <c r="N195" s="54">
        <v>109</v>
      </c>
      <c r="O195" s="54">
        <f t="shared" si="37"/>
        <v>61.813852813852812</v>
      </c>
      <c r="P195" s="54">
        <f t="shared" si="38"/>
        <v>43.730538922155695</v>
      </c>
      <c r="Q195" s="54">
        <f t="shared" si="39"/>
        <v>65.269461077844312</v>
      </c>
      <c r="R195" s="54">
        <f t="shared" si="40"/>
        <v>47.186147186147188</v>
      </c>
      <c r="S195" s="55">
        <f t="shared" si="41"/>
        <v>-3.4556082639915005</v>
      </c>
      <c r="T195" s="55">
        <f t="shared" si="42"/>
        <v>-3.4556082639914933</v>
      </c>
      <c r="U195" t="s">
        <v>49</v>
      </c>
      <c r="V195" t="s">
        <v>81</v>
      </c>
      <c r="W195" t="s">
        <v>433</v>
      </c>
      <c r="X195" s="38">
        <v>44385</v>
      </c>
      <c r="Y195" s="66"/>
    </row>
    <row r="196" spans="1:25" ht="15" x14ac:dyDescent="0.25">
      <c r="A196">
        <v>2.19</v>
      </c>
      <c r="B196">
        <v>1.72</v>
      </c>
      <c r="C196" s="43">
        <f t="shared" si="43"/>
        <v>3.8016353403419467E-2</v>
      </c>
      <c r="D196" s="44">
        <f>IF(OR($A196="",$B196=""),"",A196*'MPTO_working_2-way'!$G195)</f>
        <v>2.2732558139534884</v>
      </c>
      <c r="E196" s="46">
        <f>IF(OR($A196="",$B196=""),"",B196*'MPTO_working_2-way'!$G195)</f>
        <v>1.7853881278538815</v>
      </c>
      <c r="F196" s="44">
        <f>IF(OR($A196="",$B196=""),"",'MPTO_working_2-way'!D195)</f>
        <v>2.2851249696675566</v>
      </c>
      <c r="G196" s="46">
        <f>IF(OR($A196="",$B196=""),"",'MPTO_working_2-way'!E195)</f>
        <v>1.7781344410876134</v>
      </c>
      <c r="H196" s="44">
        <f>IF(OR($A196="",$B196=""),"",'OddsRatio_working_2-way'!M195)</f>
        <v>2.2856040517117928</v>
      </c>
      <c r="I196" s="44">
        <f>IF(OR($A196="",$B196=""),"",'OddsRatio_working_2-way'!N195)</f>
        <v>1.7778444682625973</v>
      </c>
      <c r="J196" s="44">
        <f>IF('Log_working_2-way'!$D195="","",A196^('Log_working_2-way'!$D195))</f>
        <v>2.291085448482058</v>
      </c>
      <c r="K196" s="46">
        <f>IF('Log_working_2-way'!$D195="","",B196^('Log_working_2-way'!$D195))</f>
        <v>1.7745420732419892</v>
      </c>
      <c r="L196" s="53">
        <f t="shared" si="35"/>
        <v>0.43989769820971864</v>
      </c>
      <c r="M196" s="53">
        <f t="shared" si="36"/>
        <v>0.56010230179028131</v>
      </c>
      <c r="N196" s="54">
        <v>110</v>
      </c>
      <c r="O196" s="54">
        <f t="shared" si="37"/>
        <v>59.771689497716899</v>
      </c>
      <c r="P196" s="54">
        <f t="shared" si="38"/>
        <v>46.046511627906973</v>
      </c>
      <c r="Q196" s="54">
        <f t="shared" si="39"/>
        <v>63.953488372093027</v>
      </c>
      <c r="R196" s="54">
        <f t="shared" si="40"/>
        <v>50.228310502283108</v>
      </c>
      <c r="S196" s="55">
        <f t="shared" si="41"/>
        <v>-4.1817988743761276</v>
      </c>
      <c r="T196" s="55">
        <f t="shared" si="42"/>
        <v>-4.1817988743761347</v>
      </c>
      <c r="U196" t="s">
        <v>82</v>
      </c>
      <c r="V196" t="s">
        <v>451</v>
      </c>
      <c r="W196" t="s">
        <v>433</v>
      </c>
      <c r="X196" s="38">
        <v>44385</v>
      </c>
      <c r="Y196" s="66"/>
    </row>
    <row r="197" spans="1:25" ht="15" x14ac:dyDescent="0.25">
      <c r="A197">
        <v>2.39</v>
      </c>
      <c r="B197">
        <v>1.63</v>
      </c>
      <c r="C197" s="43">
        <f t="shared" si="43"/>
        <v>3.19069743563416E-2</v>
      </c>
      <c r="D197" s="44">
        <f>IF(OR($A197="",$B197=""),"",A197*'MPTO_working_2-way'!$G196)</f>
        <v>2.4662576687116564</v>
      </c>
      <c r="E197" s="46">
        <f>IF(OR($A197="",$B197=""),"",B197*'MPTO_working_2-way'!$G196)</f>
        <v>1.6820083682008367</v>
      </c>
      <c r="F197" s="44">
        <f>IF(OR($A197="",$B197=""),"",'MPTO_working_2-way'!D196)</f>
        <v>2.4847402493861024</v>
      </c>
      <c r="G197" s="46">
        <f>IF(OR($A197="",$B197=""),"",'MPTO_working_2-way'!E196)</f>
        <v>1.6735184827201064</v>
      </c>
      <c r="H197" s="44">
        <f>IF(OR($A197="",$B197=""),"",'OddsRatio_working_2-way'!M196)</f>
        <v>2.4853784724268779</v>
      </c>
      <c r="I197" s="44">
        <f>IF(OR($A197="",$B197=""),"",'OddsRatio_working_2-way'!N196)</f>
        <v>1.6732290918193764</v>
      </c>
      <c r="J197" s="44">
        <f>IF('Log_working_2-way'!$D196="","",A197^('Log_working_2-way'!$D196))</f>
        <v>2.4939306210789667</v>
      </c>
      <c r="K197" s="46">
        <f>IF('Log_working_2-way'!$D196="","",B197^('Log_working_2-way'!$D196))</f>
        <v>1.6693751275261461</v>
      </c>
      <c r="L197" s="53">
        <f t="shared" si="35"/>
        <v>0.40547263681592038</v>
      </c>
      <c r="M197" s="53">
        <f t="shared" si="36"/>
        <v>0.59452736318407962</v>
      </c>
      <c r="N197" s="54">
        <v>111</v>
      </c>
      <c r="O197" s="54">
        <f t="shared" si="37"/>
        <v>64.556485355648547</v>
      </c>
      <c r="P197" s="54">
        <f t="shared" si="38"/>
        <v>42.901840490797532</v>
      </c>
      <c r="Q197" s="54">
        <f t="shared" si="39"/>
        <v>68.098159509202461</v>
      </c>
      <c r="R197" s="54">
        <f t="shared" si="40"/>
        <v>46.44351464435146</v>
      </c>
      <c r="S197" s="55">
        <f t="shared" si="41"/>
        <v>-3.5416741535539131</v>
      </c>
      <c r="T197" s="55">
        <f t="shared" si="42"/>
        <v>-3.5416741535539273</v>
      </c>
      <c r="U197" t="s">
        <v>48</v>
      </c>
      <c r="V197" t="s">
        <v>45</v>
      </c>
      <c r="W197" t="s">
        <v>433</v>
      </c>
      <c r="X197" s="38">
        <v>44385</v>
      </c>
      <c r="Y197" s="66"/>
    </row>
    <row r="198" spans="1:25" ht="15" x14ac:dyDescent="0.25">
      <c r="A198">
        <v>2.09</v>
      </c>
      <c r="B198">
        <v>1.77</v>
      </c>
      <c r="C198" s="43">
        <f t="shared" si="43"/>
        <v>4.3440650933960434E-2</v>
      </c>
      <c r="D198" s="44">
        <f>IF(OR($A198="",$B198=""),"",A198*'MPTO_working_2-way'!$G197)</f>
        <v>2.1807909604519771</v>
      </c>
      <c r="E198" s="46">
        <f>IF(OR($A198="",$B198=""),"",B198*'MPTO_working_2-way'!$G197)</f>
        <v>1.8468899521531099</v>
      </c>
      <c r="F198" s="44">
        <f>IF(OR($A198="",$B198=""),"",'MPTO_working_2-way'!D197)</f>
        <v>2.1893883348622492</v>
      </c>
      <c r="G198" s="46">
        <f>IF(OR($A198="",$B198=""),"",'MPTO_working_2-way'!E197)</f>
        <v>1.8407682929863407</v>
      </c>
      <c r="H198" s="44">
        <f>IF(OR($A198="",$B198=""),"",'OddsRatio_working_2-way'!M197)</f>
        <v>2.189783348170756</v>
      </c>
      <c r="I198" s="44">
        <f>IF(OR($A198="",$B198=""),"",'OddsRatio_working_2-way'!N197)</f>
        <v>1.8404891542123691</v>
      </c>
      <c r="J198" s="44">
        <f>IF('Log_working_2-way'!$D197="","",A198^('Log_working_2-way'!$D197))</f>
        <v>2.1937595056671091</v>
      </c>
      <c r="K198" s="46">
        <f>IF('Log_working_2-way'!$D197="","",B198^('Log_working_2-way'!$D197))</f>
        <v>1.8376896646706193</v>
      </c>
      <c r="L198" s="53">
        <f t="shared" si="35"/>
        <v>0.45854922279792754</v>
      </c>
      <c r="M198" s="53">
        <f t="shared" si="36"/>
        <v>0.54145077720207258</v>
      </c>
      <c r="N198" s="54">
        <v>112</v>
      </c>
      <c r="O198" s="54">
        <f t="shared" si="37"/>
        <v>58.411483253588514</v>
      </c>
      <c r="P198" s="54">
        <f t="shared" si="38"/>
        <v>48.723163841807917</v>
      </c>
      <c r="Q198" s="54">
        <f t="shared" si="39"/>
        <v>63.27683615819209</v>
      </c>
      <c r="R198" s="54">
        <f t="shared" si="40"/>
        <v>53.588516746411486</v>
      </c>
      <c r="S198" s="55">
        <f t="shared" si="41"/>
        <v>-4.8653529046035757</v>
      </c>
      <c r="T198" s="55">
        <f t="shared" si="42"/>
        <v>-4.8653529046035686</v>
      </c>
      <c r="U198" t="s">
        <v>79</v>
      </c>
      <c r="V198" t="s">
        <v>47</v>
      </c>
      <c r="W198" t="s">
        <v>433</v>
      </c>
      <c r="X198" s="38">
        <v>44385</v>
      </c>
      <c r="Y198" s="66"/>
    </row>
    <row r="199" spans="1:25" ht="15" x14ac:dyDescent="0.25">
      <c r="A199">
        <v>2.0299999999999998</v>
      </c>
      <c r="B199">
        <v>1.87</v>
      </c>
      <c r="C199" s="43">
        <f t="shared" si="43"/>
        <v>2.737019572719368E-2</v>
      </c>
      <c r="D199" s="44">
        <f>IF(OR($A199="",$B199=""),"",A199*'MPTO_working_2-way'!$G198)</f>
        <v>2.0855614973262031</v>
      </c>
      <c r="E199" s="46">
        <f>IF(OR($A199="",$B199=""),"",B199*'MPTO_working_2-way'!$G198)</f>
        <v>1.9211822660098523</v>
      </c>
      <c r="F199" s="44">
        <f>IF(OR($A199="",$B199=""),"",'MPTO_working_2-way'!D198)</f>
        <v>2.0880063804625832</v>
      </c>
      <c r="G199" s="46">
        <f>IF(OR($A199="",$B199=""),"",'MPTO_working_2-way'!E198)</f>
        <v>1.9191122570208035</v>
      </c>
      <c r="H199" s="44">
        <f>IF(OR($A199="",$B199=""),"",'OddsRatio_working_2-way'!M198)</f>
        <v>2.0880753861644932</v>
      </c>
      <c r="I199" s="44">
        <f>IF(OR($A199="",$B199=""),"",'OddsRatio_working_2-way'!N198)</f>
        <v>1.9190539669544755</v>
      </c>
      <c r="J199" s="44">
        <f>IF('Log_working_2-way'!$D198="","",A199^('Log_working_2-way'!$D198))</f>
        <v>2.0891848566626599</v>
      </c>
      <c r="K199" s="46">
        <f>IF('Log_working_2-way'!$D198="","",B199^('Log_working_2-way'!$D198))</f>
        <v>1.9181177959672178</v>
      </c>
      <c r="L199" s="53">
        <f t="shared" si="35"/>
        <v>0.4794871794871795</v>
      </c>
      <c r="M199" s="53">
        <f t="shared" si="36"/>
        <v>0.52051282051282044</v>
      </c>
      <c r="N199" s="54">
        <v>113</v>
      </c>
      <c r="O199" s="54">
        <f t="shared" si="37"/>
        <v>57.334975369458128</v>
      </c>
      <c r="P199" s="54">
        <f t="shared" si="38"/>
        <v>52.572192513368975</v>
      </c>
      <c r="Q199" s="54">
        <f t="shared" si="39"/>
        <v>60.427807486631004</v>
      </c>
      <c r="R199" s="54">
        <f t="shared" si="40"/>
        <v>55.665024630541879</v>
      </c>
      <c r="S199" s="55">
        <f t="shared" si="41"/>
        <v>-3.0928321171728754</v>
      </c>
      <c r="T199" s="55">
        <f t="shared" si="42"/>
        <v>-3.0928321171729038</v>
      </c>
      <c r="U199" t="s">
        <v>44</v>
      </c>
      <c r="V199" t="s">
        <v>295</v>
      </c>
      <c r="W199" t="s">
        <v>433</v>
      </c>
      <c r="X199" s="38">
        <v>44385</v>
      </c>
      <c r="Y199" s="66"/>
    </row>
    <row r="200" spans="1:25" ht="15" x14ac:dyDescent="0.25">
      <c r="A200">
        <v>2.1</v>
      </c>
      <c r="B200">
        <v>1.8</v>
      </c>
      <c r="C200" s="43">
        <f t="shared" si="43"/>
        <v>3.1746031746031633E-2</v>
      </c>
      <c r="D200" s="44">
        <f>IF(OR($A200="",$B200=""),"",A200*'MPTO_working_2-way'!$G199)</f>
        <v>2.1666666666666665</v>
      </c>
      <c r="E200" s="46">
        <f>IF(OR($A200="",$B200=""),"",B200*'MPTO_working_2-way'!$G199)</f>
        <v>1.857142857142857</v>
      </c>
      <c r="F200" s="44">
        <f>IF(OR($A200="",$B200=""),"",'MPTO_working_2-way'!D199)</f>
        <v>2.172413793103448</v>
      </c>
      <c r="G200" s="46">
        <f>IF(OR($A200="",$B200=""),"",'MPTO_working_2-way'!E199)</f>
        <v>1.8529411764705881</v>
      </c>
      <c r="H200" s="44">
        <f>IF(OR($A200="",$B200=""),"",'OddsRatio_working_2-way'!M199)</f>
        <v>2.1726039399558572</v>
      </c>
      <c r="I200" s="44">
        <f>IF(OR($A200="",$B200=""),"",'OddsRatio_working_2-way'!N199)</f>
        <v>1.8528028654224413</v>
      </c>
      <c r="J200" s="44">
        <f>IF('Log_working_2-way'!$D199="","",A200^('Log_working_2-way'!$D199))</f>
        <v>2.1752294998990545</v>
      </c>
      <c r="K200" s="46">
        <f>IF('Log_working_2-way'!$D199="","",B200^('Log_working_2-way'!$D199))</f>
        <v>1.8508976332587501</v>
      </c>
      <c r="L200" s="53">
        <f t="shared" si="35"/>
        <v>0.46153846153846156</v>
      </c>
      <c r="M200" s="53">
        <f t="shared" si="36"/>
        <v>0.53846153846153855</v>
      </c>
      <c r="N200" s="54">
        <v>114</v>
      </c>
      <c r="O200" s="54">
        <f t="shared" si="37"/>
        <v>59.714285714285715</v>
      </c>
      <c r="P200" s="54">
        <f t="shared" si="38"/>
        <v>50.666666666666679</v>
      </c>
      <c r="Q200" s="54">
        <f t="shared" si="39"/>
        <v>63.333333333333336</v>
      </c>
      <c r="R200" s="54">
        <f t="shared" si="40"/>
        <v>54.285714285714285</v>
      </c>
      <c r="S200" s="55">
        <f t="shared" si="41"/>
        <v>-3.6190476190476204</v>
      </c>
      <c r="T200" s="55">
        <f t="shared" si="42"/>
        <v>-3.6190476190476062</v>
      </c>
      <c r="U200" t="s">
        <v>87</v>
      </c>
      <c r="V200" t="s">
        <v>83</v>
      </c>
      <c r="W200" t="s">
        <v>433</v>
      </c>
      <c r="X200" s="38">
        <v>44385</v>
      </c>
      <c r="Y200" s="66"/>
    </row>
    <row r="201" spans="1:25" ht="15" x14ac:dyDescent="0.25">
      <c r="A201">
        <v>2.2400000000000002</v>
      </c>
      <c r="B201">
        <v>1.7</v>
      </c>
      <c r="C201" s="43">
        <f t="shared" si="43"/>
        <v>3.4663865546218364E-2</v>
      </c>
      <c r="D201" s="44">
        <f>IF(OR($A201="",$B201=""),"",A201*'MPTO_working_2-way'!$G200)</f>
        <v>2.3176470588235292</v>
      </c>
      <c r="E201" s="46">
        <f>IF(OR($A201="",$B201=""),"",B201*'MPTO_working_2-way'!$G200)</f>
        <v>1.7589285714285712</v>
      </c>
      <c r="F201" s="44">
        <f>IF(OR($A201="",$B201=""),"",'MPTO_working_2-way'!D200)</f>
        <v>2.3304773561811505</v>
      </c>
      <c r="G201" s="46">
        <f>IF(OR($A201="",$B201=""),"",'MPTO_working_2-way'!E200)</f>
        <v>1.7516099356025756</v>
      </c>
      <c r="H201" s="44">
        <f>IF(OR($A201="",$B201=""),"",'OddsRatio_working_2-way'!M200)</f>
        <v>2.3309502512973848</v>
      </c>
      <c r="I201" s="44">
        <f>IF(OR($A201="",$B201=""),"",'OddsRatio_working_2-way'!N200)</f>
        <v>1.7513428837969105</v>
      </c>
      <c r="J201" s="44">
        <f>IF('Log_working_2-way'!$D200="","",A201^('Log_working_2-way'!$D200))</f>
        <v>2.3368656510313084</v>
      </c>
      <c r="K201" s="46">
        <f>IF('Log_working_2-way'!$D200="","",B201^('Log_working_2-way'!$D200))</f>
        <v>1.7480183212340654</v>
      </c>
      <c r="L201" s="53">
        <f t="shared" si="35"/>
        <v>0.43147208121827418</v>
      </c>
      <c r="M201" s="53">
        <f t="shared" si="36"/>
        <v>0.56852791878172593</v>
      </c>
      <c r="N201" s="54">
        <v>115</v>
      </c>
      <c r="O201" s="54">
        <f t="shared" si="37"/>
        <v>63.660714285714292</v>
      </c>
      <c r="P201" s="54">
        <f t="shared" si="38"/>
        <v>47.352941176470587</v>
      </c>
      <c r="Q201" s="54">
        <f t="shared" si="39"/>
        <v>67.64705882352942</v>
      </c>
      <c r="R201" s="54">
        <f t="shared" si="40"/>
        <v>51.339285714285708</v>
      </c>
      <c r="S201" s="55">
        <f t="shared" si="41"/>
        <v>-3.9863445378151283</v>
      </c>
      <c r="T201" s="55">
        <f t="shared" si="42"/>
        <v>-3.9863445378151212</v>
      </c>
      <c r="U201" t="s">
        <v>85</v>
      </c>
      <c r="V201" t="s">
        <v>76</v>
      </c>
      <c r="W201" t="s">
        <v>433</v>
      </c>
      <c r="X201" s="38">
        <v>44385</v>
      </c>
      <c r="Y201" s="66"/>
    </row>
    <row r="202" spans="1:25" ht="15" x14ac:dyDescent="0.25">
      <c r="A202">
        <v>2.48</v>
      </c>
      <c r="B202">
        <v>1.58</v>
      </c>
      <c r="C202" s="43">
        <f t="shared" si="43"/>
        <v>3.61371988566761E-2</v>
      </c>
      <c r="D202" s="44">
        <f>IF(OR($A202="",$B202=""),"",A202*'MPTO_working_2-way'!$G201)</f>
        <v>2.5696202531645569</v>
      </c>
      <c r="E202" s="46">
        <f>IF(OR($A202="",$B202=""),"",B202*'MPTO_working_2-way'!$G201)</f>
        <v>1.6370967741935483</v>
      </c>
      <c r="F202" s="44">
        <f>IF(OR($A202="",$B202=""),"",'MPTO_working_2-way'!D201)</f>
        <v>2.5963424330771265</v>
      </c>
      <c r="G202" s="46">
        <f>IF(OR($A202="",$B202=""),"",'MPTO_working_2-way'!E201)</f>
        <v>1.6264320106259338</v>
      </c>
      <c r="H202" s="44">
        <f>IF(OR($A202="",$B202=""),"",'OddsRatio_working_2-way'!M201)</f>
        <v>2.5974116995724779</v>
      </c>
      <c r="I202" s="44">
        <f>IF(OR($A202="",$B202=""),"",'OddsRatio_working_2-way'!N201)</f>
        <v>1.6260126930757011</v>
      </c>
      <c r="J202" s="44">
        <f>IF('Log_working_2-way'!$D201="","",A202^('Log_working_2-way'!$D201))</f>
        <v>2.6099071390443571</v>
      </c>
      <c r="K202" s="46">
        <f>IF('Log_working_2-way'!$D201="","",B202^('Log_working_2-way'!$D201))</f>
        <v>1.6211538390924995</v>
      </c>
      <c r="L202" s="53">
        <f t="shared" si="35"/>
        <v>0.3891625615763547</v>
      </c>
      <c r="M202" s="53">
        <f t="shared" si="36"/>
        <v>0.61083743842364535</v>
      </c>
      <c r="N202" s="54">
        <v>116</v>
      </c>
      <c r="O202" s="54">
        <f t="shared" si="37"/>
        <v>69.225806451612911</v>
      </c>
      <c r="P202" s="54">
        <f t="shared" si="38"/>
        <v>42.582278481012658</v>
      </c>
      <c r="Q202" s="54">
        <f t="shared" si="39"/>
        <v>73.417721518987335</v>
      </c>
      <c r="R202" s="54">
        <f t="shared" si="40"/>
        <v>46.774193548387103</v>
      </c>
      <c r="S202" s="55">
        <f t="shared" si="41"/>
        <v>-4.1919150673744241</v>
      </c>
      <c r="T202" s="55">
        <f t="shared" si="42"/>
        <v>-4.1919150673744454</v>
      </c>
      <c r="U202" t="s">
        <v>139</v>
      </c>
      <c r="V202" t="s">
        <v>46</v>
      </c>
      <c r="W202" t="s">
        <v>433</v>
      </c>
      <c r="X202" s="38">
        <v>44385</v>
      </c>
      <c r="Y202" s="66"/>
    </row>
    <row r="203" spans="1:25" ht="15" x14ac:dyDescent="0.25">
      <c r="A203">
        <v>2.27</v>
      </c>
      <c r="B203">
        <v>1.67</v>
      </c>
      <c r="C203" s="43">
        <f t="shared" si="43"/>
        <v>3.9331029570814469E-2</v>
      </c>
      <c r="D203" s="44">
        <f>IF(OR($A203="",$B203=""),"",A203*'MPTO_working_2-way'!$G202)</f>
        <v>2.3592814371257487</v>
      </c>
      <c r="E203" s="46">
        <f>IF(OR($A203="",$B203=""),"",B203*'MPTO_working_2-way'!$G202)</f>
        <v>1.7356828193832601</v>
      </c>
      <c r="F203" s="44">
        <f>IF(OR($A203="",$B203=""),"",'MPTO_working_2-way'!D202)</f>
        <v>2.3760694474913038</v>
      </c>
      <c r="G203" s="46">
        <f>IF(OR($A203="",$B203=""),"",'MPTO_working_2-way'!E202)</f>
        <v>1.7267075087111983</v>
      </c>
      <c r="H203" s="44">
        <f>IF(OR($A203="",$B203=""),"",'OddsRatio_working_2-way'!M202)</f>
        <v>2.376779716606729</v>
      </c>
      <c r="I203" s="44">
        <f>IF(OR($A203="",$B203=""),"",'OddsRatio_working_2-way'!N202)</f>
        <v>1.7263326063988251</v>
      </c>
      <c r="J203" s="44">
        <f>IF('Log_working_2-way'!$D202="","",A203^('Log_working_2-way'!$D202))</f>
        <v>2.3845761893383783</v>
      </c>
      <c r="K203" s="46">
        <f>IF('Log_working_2-way'!$D202="","",B203^('Log_working_2-way'!$D202))</f>
        <v>1.7222426672508611</v>
      </c>
      <c r="L203" s="53">
        <f t="shared" si="35"/>
        <v>0.42385786802030456</v>
      </c>
      <c r="M203" s="53">
        <f t="shared" si="36"/>
        <v>0.57614213197969533</v>
      </c>
      <c r="N203" s="54">
        <v>117</v>
      </c>
      <c r="O203" s="54">
        <f t="shared" si="37"/>
        <v>65.458149779735663</v>
      </c>
      <c r="P203" s="54">
        <f t="shared" si="38"/>
        <v>46.940119760479035</v>
      </c>
      <c r="Q203" s="54">
        <f t="shared" si="39"/>
        <v>70.059880239520965</v>
      </c>
      <c r="R203" s="54">
        <f t="shared" si="40"/>
        <v>51.541850220264315</v>
      </c>
      <c r="S203" s="55">
        <f t="shared" si="41"/>
        <v>-4.6017304597853013</v>
      </c>
      <c r="T203" s="55">
        <f t="shared" si="42"/>
        <v>-4.6017304597852799</v>
      </c>
      <c r="U203" t="s">
        <v>70</v>
      </c>
      <c r="V203" t="s">
        <v>80</v>
      </c>
      <c r="W203" t="s">
        <v>433</v>
      </c>
      <c r="X203" s="38">
        <v>44385</v>
      </c>
      <c r="Y203" s="66"/>
    </row>
    <row r="204" spans="1:25" ht="15" x14ac:dyDescent="0.25">
      <c r="A204">
        <v>1.84</v>
      </c>
      <c r="B204">
        <v>2.02</v>
      </c>
      <c r="C204" s="43">
        <f t="shared" si="43"/>
        <v>3.8527765820060234E-2</v>
      </c>
      <c r="D204" s="44">
        <f>IF(OR($A204="",$B204=""),"",A204*'MPTO_working_2-way'!$G203)</f>
        <v>1.9108910891089108</v>
      </c>
      <c r="E204" s="46">
        <f>IF(OR($A204="",$B204=""),"",B204*'MPTO_working_2-way'!$G203)</f>
        <v>2.0978260869565215</v>
      </c>
      <c r="F204" s="44">
        <f>IF(OR($A204="",$B204=""),"",'MPTO_working_2-way'!D203)</f>
        <v>1.9076165058509547</v>
      </c>
      <c r="G204" s="46">
        <f>IF(OR($A204="",$B204=""),"",'MPTO_working_2-way'!E203)</f>
        <v>2.1017869260348339</v>
      </c>
      <c r="H204" s="44">
        <f>IF(OR($A204="",$B204=""),"",'OddsRatio_working_2-way'!M203)</f>
        <v>1.9074852129730298</v>
      </c>
      <c r="I204" s="44">
        <f>IF(OR($A204="",$B204=""),"",'OddsRatio_working_2-way'!N203)</f>
        <v>2.1019463300386789</v>
      </c>
      <c r="J204" s="44">
        <f>IF('Log_working_2-way'!$D203="","",A204^('Log_working_2-way'!$D203))</f>
        <v>1.9059915032763037</v>
      </c>
      <c r="K204" s="46">
        <f>IF('Log_working_2-way'!$D203="","",B204^('Log_working_2-way'!$D203))</f>
        <v>2.1037631107837189</v>
      </c>
      <c r="L204" s="53">
        <f t="shared" si="35"/>
        <v>0.52331606217616577</v>
      </c>
      <c r="M204" s="53">
        <f t="shared" si="36"/>
        <v>0.47668393782383423</v>
      </c>
      <c r="N204" s="54">
        <v>118</v>
      </c>
      <c r="O204" s="54">
        <f t="shared" si="37"/>
        <v>53.869565217391305</v>
      </c>
      <c r="P204" s="54">
        <f t="shared" si="38"/>
        <v>59.584158415841593</v>
      </c>
      <c r="Q204" s="54">
        <f t="shared" si="39"/>
        <v>58.415841584158414</v>
      </c>
      <c r="R204" s="54">
        <f t="shared" si="40"/>
        <v>64.130434782608688</v>
      </c>
      <c r="S204" s="55">
        <f t="shared" si="41"/>
        <v>-4.5462763667671098</v>
      </c>
      <c r="T204" s="55">
        <f t="shared" si="42"/>
        <v>-4.5462763667670956</v>
      </c>
      <c r="U204" t="s">
        <v>296</v>
      </c>
      <c r="V204" t="s">
        <v>283</v>
      </c>
      <c r="W204" t="s">
        <v>444</v>
      </c>
      <c r="X204" s="38">
        <v>44385</v>
      </c>
      <c r="Y204" s="66"/>
    </row>
    <row r="205" spans="1:25" ht="15" x14ac:dyDescent="0.25">
      <c r="A205">
        <v>1.97</v>
      </c>
      <c r="B205">
        <v>1.88</v>
      </c>
      <c r="C205" s="43">
        <f t="shared" si="43"/>
        <v>3.9529106814990778E-2</v>
      </c>
      <c r="D205" s="44">
        <f>IF(OR($A205="",$B205=""),"",A205*'MPTO_working_2-way'!$G204)</f>
        <v>2.0478723404255317</v>
      </c>
      <c r="E205" s="46">
        <f>IF(OR($A205="",$B205=""),"",B205*'MPTO_working_2-way'!$G204)</f>
        <v>1.9543147208121825</v>
      </c>
      <c r="F205" s="44">
        <f>IF(OR($A205="",$B205=""),"",'MPTO_working_2-way'!D204)</f>
        <v>2.049811822005756</v>
      </c>
      <c r="G205" s="46">
        <f>IF(OR($A205="",$B205=""),"",'MPTO_working_2-way'!E204)</f>
        <v>1.9525516659637281</v>
      </c>
      <c r="H205" s="44">
        <f>IF(OR($A205="",$B205=""),"",'OddsRatio_working_2-way'!M204)</f>
        <v>2.049891769313736</v>
      </c>
      <c r="I205" s="44">
        <f>IF(OR($A205="",$B205=""),"",'OddsRatio_working_2-way'!N204)</f>
        <v>1.9524791309238021</v>
      </c>
      <c r="J205" s="44">
        <f>IF('Log_working_2-way'!$D204="","",A205^('Log_working_2-way'!$D204))</f>
        <v>2.0507806142198279</v>
      </c>
      <c r="K205" s="46">
        <f>IF('Log_working_2-way'!$D204="","",B205^('Log_working_2-way'!$D204))</f>
        <v>1.9516734382679068</v>
      </c>
      <c r="L205" s="53">
        <f t="shared" si="35"/>
        <v>0.48831168831168836</v>
      </c>
      <c r="M205" s="53">
        <f t="shared" si="36"/>
        <v>0.51168831168831175</v>
      </c>
      <c r="N205" s="54">
        <v>119</v>
      </c>
      <c r="O205" s="54">
        <f t="shared" si="37"/>
        <v>58.593908629441621</v>
      </c>
      <c r="P205" s="54">
        <f t="shared" si="38"/>
        <v>55.702127659574465</v>
      </c>
      <c r="Q205" s="54">
        <f t="shared" si="39"/>
        <v>63.297872340425528</v>
      </c>
      <c r="R205" s="54">
        <f t="shared" si="40"/>
        <v>60.406091370558372</v>
      </c>
      <c r="S205" s="55">
        <f t="shared" si="41"/>
        <v>-4.7039637109839063</v>
      </c>
      <c r="T205" s="55">
        <f t="shared" si="42"/>
        <v>-4.7039637109839063</v>
      </c>
      <c r="U205" t="s">
        <v>298</v>
      </c>
      <c r="V205" t="s">
        <v>466</v>
      </c>
      <c r="W205" t="s">
        <v>444</v>
      </c>
      <c r="X205" s="38">
        <v>44385</v>
      </c>
      <c r="Y205" s="66"/>
    </row>
    <row r="206" spans="1:25" ht="15" x14ac:dyDescent="0.25">
      <c r="A206">
        <v>2.1</v>
      </c>
      <c r="B206">
        <v>1.77</v>
      </c>
      <c r="C206" s="43">
        <f t="shared" si="43"/>
        <v>4.1162227602905554E-2</v>
      </c>
      <c r="D206" s="44">
        <f>IF(OR($A206="",$B206=""),"",A206*'MPTO_working_2-way'!$G205)</f>
        <v>2.1864406779661016</v>
      </c>
      <c r="E206" s="46">
        <f>IF(OR($A206="",$B206=""),"",B206*'MPTO_working_2-way'!$G205)</f>
        <v>1.8428571428571427</v>
      </c>
      <c r="F206" s="44">
        <f>IF(OR($A206="",$B206=""),"",'MPTO_working_2-way'!D205)</f>
        <v>2.1948627103631533</v>
      </c>
      <c r="G206" s="46">
        <f>IF(OR($A206="",$B206=""),"",'MPTO_working_2-way'!E205)</f>
        <v>1.8369162342475907</v>
      </c>
      <c r="H206" s="44">
        <f>IF(OR($A206="",$B206=""),"",'OddsRatio_working_2-way'!M205)</f>
        <v>2.1952286093343938</v>
      </c>
      <c r="I206" s="44">
        <f>IF(OR($A206="",$B206=""),"",'OddsRatio_working_2-way'!N205)</f>
        <v>1.8366600265340756</v>
      </c>
      <c r="J206" s="44">
        <f>IF('Log_working_2-way'!$D205="","",A206^('Log_working_2-way'!$D205))</f>
        <v>2.1991156611681375</v>
      </c>
      <c r="K206" s="46">
        <f>IF('Log_working_2-way'!$D205="","",B206^('Log_working_2-way'!$D205))</f>
        <v>1.8339479104339262</v>
      </c>
      <c r="L206" s="53">
        <f t="shared" si="35"/>
        <v>0.45736434108527135</v>
      </c>
      <c r="M206" s="53">
        <f t="shared" si="36"/>
        <v>0.54263565891472876</v>
      </c>
      <c r="N206" s="54">
        <v>120</v>
      </c>
      <c r="O206" s="54">
        <f t="shared" si="37"/>
        <v>62.857142857142854</v>
      </c>
      <c r="P206" s="54">
        <f t="shared" si="38"/>
        <v>52.203389830508478</v>
      </c>
      <c r="Q206" s="54">
        <f t="shared" si="39"/>
        <v>67.79661016949153</v>
      </c>
      <c r="R206" s="54">
        <f t="shared" si="40"/>
        <v>57.142857142857139</v>
      </c>
      <c r="S206" s="55">
        <f t="shared" si="41"/>
        <v>-4.9394673123486754</v>
      </c>
      <c r="T206" s="55">
        <f t="shared" si="42"/>
        <v>-4.9394673123486612</v>
      </c>
      <c r="U206" t="s">
        <v>467</v>
      </c>
      <c r="V206" t="s">
        <v>299</v>
      </c>
      <c r="W206" t="s">
        <v>444</v>
      </c>
      <c r="X206" s="38">
        <v>44385</v>
      </c>
      <c r="Y206" s="66"/>
    </row>
    <row r="207" spans="1:25" ht="15" x14ac:dyDescent="0.25">
      <c r="A207">
        <v>2.06</v>
      </c>
      <c r="B207">
        <v>1.79</v>
      </c>
      <c r="C207" s="43">
        <f t="shared" si="43"/>
        <v>4.4096111080978329E-2</v>
      </c>
      <c r="D207" s="44">
        <f>IF(OR($A207="",$B207=""),"",A207*'MPTO_working_2-way'!$G206)</f>
        <v>2.1508379888268152</v>
      </c>
      <c r="E207" s="46">
        <f>IF(OR($A207="",$B207=""),"",B207*'MPTO_working_2-way'!$G206)</f>
        <v>1.8689320388349513</v>
      </c>
      <c r="F207" s="44">
        <f>IF(OR($A207="",$B207=""),"",'MPTO_working_2-way'!D206)</f>
        <v>2.1580148651021243</v>
      </c>
      <c r="G207" s="46">
        <f>IF(OR($A207="",$B207=""),"",'MPTO_working_2-way'!E206)</f>
        <v>1.8635467731338755</v>
      </c>
      <c r="H207" s="44">
        <f>IF(OR($A207="",$B207=""),"",'OddsRatio_working_2-way'!M206)</f>
        <v>2.1583488904033761</v>
      </c>
      <c r="I207" s="44">
        <f>IF(OR($A207="",$B207=""),"",'OddsRatio_working_2-way'!N206)</f>
        <v>1.863297757942139</v>
      </c>
      <c r="J207" s="44">
        <f>IF('Log_working_2-way'!$D206="","",A207^('Log_working_2-way'!$D206))</f>
        <v>2.1616657579923269</v>
      </c>
      <c r="K207" s="46">
        <f>IF('Log_working_2-way'!$D206="","",B207^('Log_working_2-way'!$D206))</f>
        <v>1.8608328110900716</v>
      </c>
      <c r="L207" s="53">
        <f t="shared" si="35"/>
        <v>0.46493506493506503</v>
      </c>
      <c r="M207" s="53">
        <f t="shared" si="36"/>
        <v>0.53506493506493513</v>
      </c>
      <c r="N207" s="54">
        <v>121</v>
      </c>
      <c r="O207" s="54">
        <f t="shared" si="37"/>
        <v>62.26213592233011</v>
      </c>
      <c r="P207" s="54">
        <f t="shared" si="38"/>
        <v>53.402234636871505</v>
      </c>
      <c r="Q207" s="54">
        <f t="shared" si="39"/>
        <v>67.597765363128488</v>
      </c>
      <c r="R207" s="54">
        <f t="shared" si="40"/>
        <v>58.737864077669904</v>
      </c>
      <c r="S207" s="55">
        <f t="shared" si="41"/>
        <v>-5.3356294407983782</v>
      </c>
      <c r="T207" s="55">
        <f t="shared" si="42"/>
        <v>-5.3356294407983995</v>
      </c>
      <c r="U207" t="s">
        <v>289</v>
      </c>
      <c r="V207" t="s">
        <v>282</v>
      </c>
      <c r="W207" t="s">
        <v>444</v>
      </c>
      <c r="X207" s="38">
        <v>44385</v>
      </c>
      <c r="Y207" s="66"/>
    </row>
    <row r="208" spans="1:25" ht="15" x14ac:dyDescent="0.25">
      <c r="A208">
        <v>2.2999999999999998</v>
      </c>
      <c r="B208">
        <v>1.65</v>
      </c>
      <c r="C208" s="43">
        <f t="shared" si="43"/>
        <v>4.0843214756258295E-2</v>
      </c>
      <c r="D208" s="44">
        <f>IF(OR($A208="",$B208=""),"",A208*'MPTO_working_2-way'!$G207)</f>
        <v>2.393939393939394</v>
      </c>
      <c r="E208" s="46">
        <f>IF(OR($A208="",$B208=""),"",B208*'MPTO_working_2-way'!$G207)</f>
        <v>1.7173913043478262</v>
      </c>
      <c r="F208" s="44">
        <f>IF(OR($A208="",$B208=""),"",'MPTO_working_2-way'!D207)</f>
        <v>2.4133545310015898</v>
      </c>
      <c r="G208" s="46">
        <f>IF(OR($A208="",$B208=""),"",'MPTO_working_2-way'!E207)</f>
        <v>1.7075365579302588</v>
      </c>
      <c r="H208" s="44">
        <f>IF(OR($A208="",$B208=""),"",'OddsRatio_working_2-way'!M207)</f>
        <v>2.4142135623730949</v>
      </c>
      <c r="I208" s="44">
        <f>IF(OR($A208="",$B208=""),"",'OddsRatio_working_2-way'!N207)</f>
        <v>1.7071067811865481</v>
      </c>
      <c r="J208" s="44">
        <f>IF('Log_working_2-way'!$D207="","",A208^('Log_working_2-way'!$D207))</f>
        <v>2.4232620837218128</v>
      </c>
      <c r="K208" s="46">
        <f>IF('Log_working_2-way'!$D207="","",B208^('Log_working_2-way'!$D207))</f>
        <v>1.7026112839208782</v>
      </c>
      <c r="L208" s="53">
        <f t="shared" si="35"/>
        <v>0.41772151898734178</v>
      </c>
      <c r="M208" s="53">
        <f t="shared" si="36"/>
        <v>0.58227848101265822</v>
      </c>
      <c r="N208" s="54">
        <v>122</v>
      </c>
      <c r="O208" s="54">
        <f t="shared" si="37"/>
        <v>68.956521739130423</v>
      </c>
      <c r="P208" s="54">
        <f t="shared" si="38"/>
        <v>48.060606060606048</v>
      </c>
      <c r="Q208" s="54">
        <f t="shared" si="39"/>
        <v>73.939393939393938</v>
      </c>
      <c r="R208" s="54">
        <f t="shared" si="40"/>
        <v>53.04347826086957</v>
      </c>
      <c r="S208" s="55">
        <f t="shared" si="41"/>
        <v>-4.9828722002635146</v>
      </c>
      <c r="T208" s="55">
        <f t="shared" si="42"/>
        <v>-4.9828722002635217</v>
      </c>
      <c r="U208" t="s">
        <v>291</v>
      </c>
      <c r="V208" t="s">
        <v>458</v>
      </c>
      <c r="W208" t="s">
        <v>444</v>
      </c>
      <c r="X208" s="38">
        <v>44385</v>
      </c>
      <c r="Y208" s="66"/>
    </row>
    <row r="209" spans="1:25" ht="15" x14ac:dyDescent="0.25">
      <c r="A209">
        <v>2.0499999999999998</v>
      </c>
      <c r="B209">
        <v>1.79</v>
      </c>
      <c r="C209" s="43">
        <f t="shared" si="43"/>
        <v>4.6464095925875526E-2</v>
      </c>
      <c r="D209" s="44">
        <f>IF(OR($A209="",$B209=""),"",A209*'MPTO_working_2-way'!$G208)</f>
        <v>2.1452513966480447</v>
      </c>
      <c r="E209" s="46">
        <f>IF(OR($A209="",$B209=""),"",B209*'MPTO_working_2-way'!$G208)</f>
        <v>1.8731707317073172</v>
      </c>
      <c r="F209" s="44">
        <f>IF(OR($A209="",$B209=""),"",'MPTO_working_2-way'!D208)</f>
        <v>2.1525150315295498</v>
      </c>
      <c r="G209" s="46">
        <f>IF(OR($A209="",$B209=""),"",'MPTO_working_2-way'!E208)</f>
        <v>1.8676676421936633</v>
      </c>
      <c r="H209" s="44">
        <f>IF(OR($A209="",$B209=""),"",'OddsRatio_working_2-way'!M208)</f>
        <v>2.1528720328165796</v>
      </c>
      <c r="I209" s="44">
        <f>IF(OR($A209="",$B209=""),"",'OddsRatio_working_2-way'!N208)</f>
        <v>1.8673989580239028</v>
      </c>
      <c r="J209" s="44">
        <f>IF('Log_working_2-way'!$D208="","",A209^('Log_working_2-way'!$D208))</f>
        <v>2.1562360266982945</v>
      </c>
      <c r="K209" s="46">
        <f>IF('Log_working_2-way'!$D208="","",B209^('Log_working_2-way'!$D208))</f>
        <v>1.8648753168978718</v>
      </c>
      <c r="L209" s="53">
        <f t="shared" si="35"/>
        <v>0.46614583333333331</v>
      </c>
      <c r="M209" s="53">
        <f t="shared" si="36"/>
        <v>0.53385416666666663</v>
      </c>
      <c r="N209" s="54">
        <v>123</v>
      </c>
      <c r="O209" s="54">
        <f t="shared" si="37"/>
        <v>62.999999999999993</v>
      </c>
      <c r="P209" s="54">
        <f t="shared" si="38"/>
        <v>54.284916201117326</v>
      </c>
      <c r="Q209" s="54">
        <f t="shared" si="39"/>
        <v>68.715083798882674</v>
      </c>
      <c r="R209" s="54">
        <f t="shared" si="40"/>
        <v>60.000000000000007</v>
      </c>
      <c r="S209" s="55">
        <f t="shared" si="41"/>
        <v>-5.7150837988826808</v>
      </c>
      <c r="T209" s="55">
        <f t="shared" si="42"/>
        <v>-5.7150837988826808</v>
      </c>
      <c r="U209" t="s">
        <v>281</v>
      </c>
      <c r="V209" t="s">
        <v>288</v>
      </c>
      <c r="W209" t="s">
        <v>444</v>
      </c>
      <c r="X209" s="38">
        <v>44385</v>
      </c>
      <c r="Y209" s="66"/>
    </row>
    <row r="210" spans="1:25" ht="15" x14ac:dyDescent="0.25">
      <c r="A210">
        <v>1.84</v>
      </c>
      <c r="B210">
        <v>2.02</v>
      </c>
      <c r="C210" s="43">
        <f t="shared" si="43"/>
        <v>3.8527765820060234E-2</v>
      </c>
      <c r="D210" s="44">
        <f>IF(OR($A210="",$B210=""),"",A210*'MPTO_working_2-way'!$G209)</f>
        <v>1.9108910891089108</v>
      </c>
      <c r="E210" s="46">
        <f>IF(OR($A210="",$B210=""),"",B210*'MPTO_working_2-way'!$G209)</f>
        <v>2.0978260869565215</v>
      </c>
      <c r="F210" s="44">
        <f>IF(OR($A210="",$B210=""),"",'MPTO_working_2-way'!D209)</f>
        <v>1.9076165058509547</v>
      </c>
      <c r="G210" s="46">
        <f>IF(OR($A210="",$B210=""),"",'MPTO_working_2-way'!E209)</f>
        <v>2.1017869260348339</v>
      </c>
      <c r="H210" s="44">
        <f>IF(OR($A210="",$B210=""),"",'OddsRatio_working_2-way'!M209)</f>
        <v>1.9074852129730298</v>
      </c>
      <c r="I210" s="44">
        <f>IF(OR($A210="",$B210=""),"",'OddsRatio_working_2-way'!N209)</f>
        <v>2.1019463300386789</v>
      </c>
      <c r="J210" s="44">
        <f>IF('Log_working_2-way'!$D209="","",A210^('Log_working_2-way'!$D209))</f>
        <v>1.9059915032763037</v>
      </c>
      <c r="K210" s="46">
        <f>IF('Log_working_2-way'!$D209="","",B210^('Log_working_2-way'!$D209))</f>
        <v>2.1037631107837189</v>
      </c>
      <c r="L210" s="53">
        <f t="shared" si="35"/>
        <v>0.52331606217616577</v>
      </c>
      <c r="M210" s="53">
        <f t="shared" si="36"/>
        <v>0.47668393782383423</v>
      </c>
      <c r="N210" s="54">
        <v>124</v>
      </c>
      <c r="O210" s="54">
        <f t="shared" si="37"/>
        <v>56.608695652173907</v>
      </c>
      <c r="P210" s="54">
        <f t="shared" si="38"/>
        <v>62.613861386138609</v>
      </c>
      <c r="Q210" s="54">
        <f t="shared" si="39"/>
        <v>61.386138613861384</v>
      </c>
      <c r="R210" s="54">
        <f t="shared" si="40"/>
        <v>67.391304347826079</v>
      </c>
      <c r="S210" s="55">
        <f t="shared" si="41"/>
        <v>-4.777442961687477</v>
      </c>
      <c r="T210" s="55">
        <f t="shared" si="42"/>
        <v>-4.7774429616874698</v>
      </c>
      <c r="U210" t="s">
        <v>286</v>
      </c>
      <c r="V210" t="s">
        <v>302</v>
      </c>
      <c r="W210" t="s">
        <v>444</v>
      </c>
      <c r="X210" s="38">
        <v>44385</v>
      </c>
      <c r="Y210" s="66"/>
    </row>
    <row r="211" spans="1:25" ht="15" x14ac:dyDescent="0.25">
      <c r="A211">
        <v>1.93</v>
      </c>
      <c r="B211">
        <v>1.92</v>
      </c>
      <c r="C211" s="43">
        <f t="shared" si="43"/>
        <v>3.8968048359240282E-2</v>
      </c>
      <c r="D211" s="44">
        <f>IF(OR($A211="",$B211=""),"",A211*'MPTO_working_2-way'!$G210)</f>
        <v>2.0052083333333335</v>
      </c>
      <c r="E211" s="46">
        <f>IF(OR($A211="",$B211=""),"",B211*'MPTO_working_2-way'!$G210)</f>
        <v>1.9948186528497414</v>
      </c>
      <c r="F211" s="44">
        <f>IF(OR($A211="",$B211=""),"",'MPTO_working_2-way'!D210)</f>
        <v>2.0054118411083453</v>
      </c>
      <c r="G211" s="46">
        <f>IF(OR($A211="",$B211=""),"",'MPTO_working_2-way'!E210)</f>
        <v>1.9946172892668752</v>
      </c>
      <c r="H211" s="44">
        <f>IF(OR($A211="",$B211=""),"",'OddsRatio_working_2-way'!M210)</f>
        <v>2.0054200938997546</v>
      </c>
      <c r="I211" s="44">
        <f>IF(OR($A211="",$B211=""),"",'OddsRatio_working_2-way'!N210)</f>
        <v>1.9946091251481448</v>
      </c>
      <c r="J211" s="44">
        <f>IF('Log_working_2-way'!$D210="","",A211^('Log_working_2-way'!$D210))</f>
        <v>2.0055131845379748</v>
      </c>
      <c r="K211" s="46">
        <f>IF('Log_working_2-way'!$D210="","",B211^('Log_working_2-way'!$D210))</f>
        <v>1.9945170440100763</v>
      </c>
      <c r="L211" s="53">
        <f t="shared" si="35"/>
        <v>0.49870129870129865</v>
      </c>
      <c r="M211" s="53">
        <f t="shared" si="36"/>
        <v>0.50129870129870124</v>
      </c>
      <c r="N211" s="54">
        <v>125</v>
      </c>
      <c r="O211" s="54">
        <f t="shared" si="37"/>
        <v>60.233160621761662</v>
      </c>
      <c r="P211" s="54">
        <f t="shared" si="38"/>
        <v>59.895833333333336</v>
      </c>
      <c r="Q211" s="54">
        <f t="shared" si="39"/>
        <v>65.104166666666671</v>
      </c>
      <c r="R211" s="54">
        <f t="shared" si="40"/>
        <v>64.766839378238345</v>
      </c>
      <c r="S211" s="55">
        <f t="shared" si="41"/>
        <v>-4.871006044905009</v>
      </c>
      <c r="T211" s="55">
        <f t="shared" si="42"/>
        <v>-4.871006044905009</v>
      </c>
      <c r="U211" t="s">
        <v>279</v>
      </c>
      <c r="V211" t="s">
        <v>292</v>
      </c>
      <c r="W211" t="s">
        <v>444</v>
      </c>
      <c r="X211" s="38">
        <v>44385</v>
      </c>
      <c r="Y211" s="66"/>
    </row>
    <row r="212" spans="1:25" ht="15" x14ac:dyDescent="0.25">
      <c r="A212">
        <v>2.25</v>
      </c>
      <c r="B212">
        <v>1.66</v>
      </c>
      <c r="C212" s="43">
        <f t="shared" si="43"/>
        <v>4.685408299866145E-2</v>
      </c>
      <c r="D212" s="44">
        <f>IF(OR($A212="",$B212=""),"",A212*'MPTO_working_2-way'!$G211)</f>
        <v>2.3554216867469884</v>
      </c>
      <c r="E212" s="46">
        <f>IF(OR($A212="",$B212=""),"",B212*'MPTO_working_2-way'!$G211)</f>
        <v>1.7377777777777779</v>
      </c>
      <c r="F212" s="44">
        <f>IF(OR($A212="",$B212=""),"",'MPTO_working_2-way'!D211)</f>
        <v>2.375198728139905</v>
      </c>
      <c r="G212" s="46">
        <f>IF(OR($A212="",$B212=""),"",'MPTO_working_2-way'!E211)</f>
        <v>1.7271676300578036</v>
      </c>
      <c r="H212" s="44">
        <f>IF(OR($A212="",$B212=""),"",'OddsRatio_working_2-way'!M211)</f>
        <v>2.3762047064079508</v>
      </c>
      <c r="I212" s="44">
        <f>IF(OR($A212="",$B212=""),"",'OddsRatio_working_2-way'!N211)</f>
        <v>1.7266360849833982</v>
      </c>
      <c r="J212" s="44">
        <f>IF('Log_working_2-way'!$D211="","",A212^('Log_working_2-way'!$D211))</f>
        <v>2.3854680656592984</v>
      </c>
      <c r="K212" s="46">
        <f>IF('Log_working_2-way'!$D211="","",B212^('Log_working_2-way'!$D211))</f>
        <v>1.7217777333058093</v>
      </c>
      <c r="L212" s="53">
        <f t="shared" si="35"/>
        <v>0.4245524296675191</v>
      </c>
      <c r="M212" s="53">
        <f t="shared" si="36"/>
        <v>0.57544757033248084</v>
      </c>
      <c r="N212" s="54">
        <v>126</v>
      </c>
      <c r="O212" s="54">
        <f t="shared" si="37"/>
        <v>70</v>
      </c>
      <c r="P212" s="54">
        <f t="shared" si="38"/>
        <v>50.096385542168676</v>
      </c>
      <c r="Q212" s="54">
        <f t="shared" si="39"/>
        <v>75.903614457831338</v>
      </c>
      <c r="R212" s="54">
        <f t="shared" si="40"/>
        <v>56</v>
      </c>
      <c r="S212" s="55">
        <f t="shared" si="41"/>
        <v>-5.9036144578313383</v>
      </c>
      <c r="T212" s="55">
        <f t="shared" si="42"/>
        <v>-5.9036144578313241</v>
      </c>
      <c r="U212" t="s">
        <v>294</v>
      </c>
      <c r="V212" t="s">
        <v>455</v>
      </c>
      <c r="W212" t="s">
        <v>444</v>
      </c>
      <c r="X212" s="38">
        <v>44385</v>
      </c>
      <c r="Y212" s="66"/>
    </row>
    <row r="213" spans="1:25" ht="15" x14ac:dyDescent="0.25">
      <c r="A213">
        <v>1.93</v>
      </c>
      <c r="B213">
        <v>1.92</v>
      </c>
      <c r="C213" s="43">
        <f t="shared" si="43"/>
        <v>3.8968048359240282E-2</v>
      </c>
      <c r="D213" s="44">
        <f>IF(OR($A213="",$B213=""),"",A213*'MPTO_working_2-way'!$G212)</f>
        <v>2.0052083333333335</v>
      </c>
      <c r="E213" s="46">
        <f>IF(OR($A213="",$B213=""),"",B213*'MPTO_working_2-way'!$G212)</f>
        <v>1.9948186528497414</v>
      </c>
      <c r="F213" s="44">
        <f>IF(OR($A213="",$B213=""),"",'MPTO_working_2-way'!D212)</f>
        <v>2.0054118411083453</v>
      </c>
      <c r="G213" s="46">
        <f>IF(OR($A213="",$B213=""),"",'MPTO_working_2-way'!E212)</f>
        <v>1.9946172892668752</v>
      </c>
      <c r="H213" s="44">
        <f>IF(OR($A213="",$B213=""),"",'OddsRatio_working_2-way'!M212)</f>
        <v>2.0054200938997546</v>
      </c>
      <c r="I213" s="44">
        <f>IF(OR($A213="",$B213=""),"",'OddsRatio_working_2-way'!N212)</f>
        <v>1.9946091251481448</v>
      </c>
      <c r="J213" s="44">
        <f>IF('Log_working_2-way'!$D212="","",A213^('Log_working_2-way'!$D212))</f>
        <v>2.0055131845379748</v>
      </c>
      <c r="K213" s="46">
        <f>IF('Log_working_2-way'!$D212="","",B213^('Log_working_2-way'!$D212))</f>
        <v>1.9945170440100763</v>
      </c>
      <c r="L213" s="53">
        <f t="shared" si="35"/>
        <v>0.49870129870129865</v>
      </c>
      <c r="M213" s="53">
        <f t="shared" si="36"/>
        <v>0.50129870129870124</v>
      </c>
      <c r="N213" s="54">
        <v>127</v>
      </c>
      <c r="O213" s="54">
        <f t="shared" si="37"/>
        <v>61.196891191709845</v>
      </c>
      <c r="P213" s="54">
        <f t="shared" si="38"/>
        <v>60.854166666666671</v>
      </c>
      <c r="Q213" s="54">
        <f t="shared" si="39"/>
        <v>66.145833333333343</v>
      </c>
      <c r="R213" s="54">
        <f t="shared" si="40"/>
        <v>65.803108808290162</v>
      </c>
      <c r="S213" s="55">
        <f t="shared" si="41"/>
        <v>-4.9489421416234975</v>
      </c>
      <c r="T213" s="55">
        <f t="shared" si="42"/>
        <v>-4.9489421416234904</v>
      </c>
      <c r="U213" t="s">
        <v>280</v>
      </c>
      <c r="V213" t="s">
        <v>84</v>
      </c>
      <c r="W213" t="s">
        <v>444</v>
      </c>
      <c r="X213" s="38">
        <v>44385</v>
      </c>
      <c r="Y213" s="66"/>
    </row>
    <row r="214" spans="1:25" ht="15" x14ac:dyDescent="0.25">
      <c r="A214">
        <v>2.02</v>
      </c>
      <c r="B214">
        <v>1.84</v>
      </c>
      <c r="C214" s="43">
        <f t="shared" si="43"/>
        <v>3.8527765820060234E-2</v>
      </c>
      <c r="D214" s="44">
        <f>IF(OR($A214="",$B214=""),"",A214*'MPTO_working_2-way'!$G213)</f>
        <v>2.0978260869565215</v>
      </c>
      <c r="E214" s="46">
        <f>IF(OR($A214="",$B214=""),"",B214*'MPTO_working_2-way'!$G213)</f>
        <v>1.9108910891089108</v>
      </c>
      <c r="F214" s="44">
        <f>IF(OR($A214="",$B214=""),"",'MPTO_working_2-way'!D213)</f>
        <v>2.1017869260348339</v>
      </c>
      <c r="G214" s="46">
        <f>IF(OR($A214="",$B214=""),"",'MPTO_working_2-way'!E213)</f>
        <v>1.9076165058509547</v>
      </c>
      <c r="H214" s="44">
        <f>IF(OR($A214="",$B214=""),"",'OddsRatio_working_2-way'!M213)</f>
        <v>2.1019463300386789</v>
      </c>
      <c r="I214" s="44">
        <f>IF(OR($A214="",$B214=""),"",'OddsRatio_working_2-way'!N213)</f>
        <v>1.9074852129730298</v>
      </c>
      <c r="J214" s="44">
        <f>IF('Log_working_2-way'!$D213="","",A214^('Log_working_2-way'!$D213))</f>
        <v>2.1037631107837189</v>
      </c>
      <c r="K214" s="46">
        <f>IF('Log_working_2-way'!$D213="","",B214^('Log_working_2-way'!$D213))</f>
        <v>1.9059915032763037</v>
      </c>
      <c r="L214" s="53">
        <f t="shared" si="35"/>
        <v>0.47668393782383423</v>
      </c>
      <c r="M214" s="53">
        <f t="shared" si="36"/>
        <v>0.52331606217616577</v>
      </c>
      <c r="N214" s="54">
        <v>128</v>
      </c>
      <c r="O214" s="54">
        <f t="shared" si="37"/>
        <v>64.633663366336634</v>
      </c>
      <c r="P214" s="54">
        <f t="shared" si="38"/>
        <v>58.434782608695656</v>
      </c>
      <c r="Q214" s="54">
        <f t="shared" si="39"/>
        <v>69.565217391304344</v>
      </c>
      <c r="R214" s="54">
        <f t="shared" si="40"/>
        <v>63.366336633663366</v>
      </c>
      <c r="S214" s="55">
        <f t="shared" si="41"/>
        <v>-4.9315540249677099</v>
      </c>
      <c r="T214" s="55">
        <f t="shared" si="42"/>
        <v>-4.9315540249677099</v>
      </c>
      <c r="U214" t="s">
        <v>277</v>
      </c>
      <c r="V214" t="s">
        <v>293</v>
      </c>
      <c r="W214" t="s">
        <v>444</v>
      </c>
      <c r="X214" s="38">
        <v>44385</v>
      </c>
      <c r="Y214" s="66"/>
    </row>
    <row r="215" spans="1:25" ht="15" x14ac:dyDescent="0.25">
      <c r="A215">
        <v>2.21</v>
      </c>
      <c r="B215">
        <v>1.69</v>
      </c>
      <c r="C215" s="43">
        <f t="shared" si="43"/>
        <v>4.4204664114166459E-2</v>
      </c>
      <c r="D215" s="44">
        <f>IF(OR($A215="",$B215=""),"",A215*'MPTO_working_2-way'!$G214)</f>
        <v>2.3076923076923079</v>
      </c>
      <c r="E215" s="46">
        <f>IF(OR($A215="",$B215=""),"",B215*'MPTO_working_2-way'!$G214)</f>
        <v>1.7647058823529413</v>
      </c>
      <c r="F215" s="44">
        <f>IF(OR($A215="",$B215=""),"",'MPTO_working_2-way'!D214)</f>
        <v>2.3234937323089366</v>
      </c>
      <c r="G215" s="46">
        <f>IF(OR($A215="",$B215=""),"",'MPTO_working_2-way'!E214)</f>
        <v>1.7555759242285367</v>
      </c>
      <c r="H215" s="44">
        <f>IF(OR($A215="",$B215=""),"",'OddsRatio_working_2-way'!M214)</f>
        <v>2.3242443839434617</v>
      </c>
      <c r="I215" s="44">
        <f>IF(OR($A215="",$B215=""),"",'OddsRatio_working_2-way'!N214)</f>
        <v>1.7551476239016437</v>
      </c>
      <c r="J215" s="44">
        <f>IF('Log_working_2-way'!$D214="","",A215^('Log_working_2-way'!$D214))</f>
        <v>2.3316041139779355</v>
      </c>
      <c r="K215" s="46">
        <f>IF('Log_working_2-way'!$D214="","",B215^('Log_working_2-way'!$D214))</f>
        <v>1.7509739490156586</v>
      </c>
      <c r="L215" s="53">
        <f t="shared" si="35"/>
        <v>0.43333333333333329</v>
      </c>
      <c r="M215" s="53">
        <f t="shared" si="36"/>
        <v>0.56666666666666665</v>
      </c>
      <c r="N215" s="54">
        <v>129</v>
      </c>
      <c r="O215" s="54">
        <f t="shared" si="37"/>
        <v>70.628959276018094</v>
      </c>
      <c r="P215" s="54">
        <f t="shared" si="38"/>
        <v>52.668639053254438</v>
      </c>
      <c r="Q215" s="54">
        <f t="shared" si="39"/>
        <v>76.331360946745562</v>
      </c>
      <c r="R215" s="54">
        <f t="shared" si="40"/>
        <v>58.371040723981899</v>
      </c>
      <c r="S215" s="55">
        <f t="shared" si="41"/>
        <v>-5.7024016707274683</v>
      </c>
      <c r="T215" s="55">
        <f t="shared" si="42"/>
        <v>-5.7024016707274612</v>
      </c>
      <c r="U215" t="s">
        <v>43</v>
      </c>
      <c r="V215" t="s">
        <v>86</v>
      </c>
      <c r="W215" t="s">
        <v>444</v>
      </c>
      <c r="X215" s="38">
        <v>44385</v>
      </c>
      <c r="Y215" s="66"/>
    </row>
    <row r="216" spans="1:25" ht="15" x14ac:dyDescent="0.25">
      <c r="A216">
        <v>2.14</v>
      </c>
      <c r="B216">
        <v>1.74</v>
      </c>
      <c r="C216" s="43">
        <f t="shared" si="43"/>
        <v>4.200236330432916E-2</v>
      </c>
      <c r="D216" s="44">
        <f>IF(OR($A216="",$B216=""),"",A216*'MPTO_working_2-way'!$G215)</f>
        <v>2.2298850574712645</v>
      </c>
      <c r="E216" s="46">
        <f>IF(OR($A216="",$B216=""),"",B216*'MPTO_working_2-way'!$G215)</f>
        <v>1.8130841121495327</v>
      </c>
      <c r="F216" s="44">
        <f>IF(OR($A216="",$B216=""),"",'MPTO_working_2-way'!D215)</f>
        <v>2.2407028523288002</v>
      </c>
      <c r="G216" s="46">
        <f>IF(OR($A216="",$B216=""),"",'MPTO_working_2-way'!E215)</f>
        <v>1.8059947618585701</v>
      </c>
      <c r="H216" s="44">
        <f>IF(OR($A216="",$B216=""),"",'OddsRatio_working_2-way'!M215)</f>
        <v>2.2411851354816257</v>
      </c>
      <c r="I216" s="44">
        <f>IF(OR($A216="",$B216=""),"",'OddsRatio_working_2-way'!N215)</f>
        <v>1.8056815791722833</v>
      </c>
      <c r="J216" s="44">
        <f>IF('Log_working_2-way'!$D215="","",A216^('Log_working_2-way'!$D215))</f>
        <v>2.2461922009554618</v>
      </c>
      <c r="K216" s="46">
        <f>IF('Log_working_2-way'!$D215="","",B216^('Log_working_2-way'!$D215))</f>
        <v>1.8024444377303941</v>
      </c>
      <c r="L216" s="53">
        <f t="shared" si="35"/>
        <v>0.44845360824742264</v>
      </c>
      <c r="M216" s="53">
        <f t="shared" si="36"/>
        <v>0.55154639175257736</v>
      </c>
      <c r="N216" s="54">
        <v>130</v>
      </c>
      <c r="O216" s="54">
        <f t="shared" si="37"/>
        <v>69.252336448598129</v>
      </c>
      <c r="P216" s="54">
        <f t="shared" si="38"/>
        <v>55.28735632183907</v>
      </c>
      <c r="Q216" s="54">
        <f t="shared" si="39"/>
        <v>74.712643678160916</v>
      </c>
      <c r="R216" s="54">
        <f t="shared" si="40"/>
        <v>60.747663551401871</v>
      </c>
      <c r="S216" s="55">
        <f t="shared" si="41"/>
        <v>-5.4603072295627868</v>
      </c>
      <c r="T216" s="55">
        <f t="shared" si="42"/>
        <v>-5.460307229562801</v>
      </c>
      <c r="U216" t="s">
        <v>461</v>
      </c>
      <c r="V216" t="s">
        <v>245</v>
      </c>
      <c r="W216" t="s">
        <v>439</v>
      </c>
      <c r="X216" s="38">
        <v>44385</v>
      </c>
      <c r="Y216" s="66"/>
    </row>
    <row r="217" spans="1:25" ht="15" x14ac:dyDescent="0.25">
      <c r="A217">
        <v>2.19</v>
      </c>
      <c r="B217">
        <v>1.71</v>
      </c>
      <c r="C217" s="43">
        <f t="shared" si="43"/>
        <v>4.1416326203636888E-2</v>
      </c>
      <c r="D217" s="44">
        <f>IF(OR($A217="",$B217=""),"",A217*'MPTO_working_2-way'!$G216)</f>
        <v>2.2807017543859649</v>
      </c>
      <c r="E217" s="46">
        <f>IF(OR($A217="",$B217=""),"",B217*'MPTO_working_2-way'!$G216)</f>
        <v>1.780821917808219</v>
      </c>
      <c r="F217" s="44">
        <f>IF(OR($A217="",$B217=""),"",'MPTO_working_2-way'!D216)</f>
        <v>2.2940365707984927</v>
      </c>
      <c r="G217" s="46">
        <f>IF(OR($A217="",$B217=""),"",'MPTO_working_2-way'!E216)</f>
        <v>1.7727756869985087</v>
      </c>
      <c r="H217" s="44">
        <f>IF(OR($A217="",$B217=""),"",'OddsRatio_working_2-way'!M216)</f>
        <v>2.2946259452166746</v>
      </c>
      <c r="I217" s="44">
        <f>IF(OR($A217="",$B217=""),"",'OddsRatio_working_2-way'!N216)</f>
        <v>1.7724238832805375</v>
      </c>
      <c r="J217" s="44">
        <f>IF('Log_working_2-way'!$D216="","",A217^('Log_working_2-way'!$D216))</f>
        <v>2.300809210627615</v>
      </c>
      <c r="K217" s="46">
        <f>IF('Log_working_2-way'!$D216="","",B217^('Log_working_2-way'!$D216))</f>
        <v>1.7687522442412873</v>
      </c>
      <c r="L217" s="53">
        <f t="shared" si="35"/>
        <v>0.43846153846153846</v>
      </c>
      <c r="M217" s="53">
        <f t="shared" si="36"/>
        <v>0.56153846153846165</v>
      </c>
      <c r="N217" s="54">
        <v>131</v>
      </c>
      <c r="O217" s="54">
        <f t="shared" si="37"/>
        <v>71.182648401826484</v>
      </c>
      <c r="P217" s="54">
        <f t="shared" si="38"/>
        <v>54.391812865497066</v>
      </c>
      <c r="Q217" s="54">
        <f t="shared" si="39"/>
        <v>76.608187134502913</v>
      </c>
      <c r="R217" s="54">
        <f t="shared" si="40"/>
        <v>59.817351598173516</v>
      </c>
      <c r="S217" s="55">
        <f t="shared" si="41"/>
        <v>-5.4255387326764293</v>
      </c>
      <c r="T217" s="55">
        <f t="shared" si="42"/>
        <v>-5.4255387326764506</v>
      </c>
      <c r="U217" t="s">
        <v>463</v>
      </c>
      <c r="V217" t="s">
        <v>297</v>
      </c>
      <c r="W217" t="s">
        <v>439</v>
      </c>
      <c r="X217" s="38">
        <v>44385</v>
      </c>
      <c r="Y217" s="66"/>
    </row>
    <row r="218" spans="1:25" ht="15" x14ac:dyDescent="0.25">
      <c r="A218">
        <v>1.9</v>
      </c>
      <c r="B218">
        <v>1.95</v>
      </c>
      <c r="C218" s="43">
        <f t="shared" si="43"/>
        <v>3.9136302294197067E-2</v>
      </c>
      <c r="D218" s="44">
        <f>IF(OR($A218="",$B218=""),"",A218*'MPTO_working_2-way'!$G217)</f>
        <v>1.9743589743589742</v>
      </c>
      <c r="E218" s="46">
        <f>IF(OR($A218="",$B218=""),"",B218*'MPTO_working_2-way'!$G217)</f>
        <v>2.0263157894736841</v>
      </c>
      <c r="F218" s="44">
        <f>IF(OR($A218="",$B218=""),"",'MPTO_working_2-way'!D217)</f>
        <v>1.9733688415446073</v>
      </c>
      <c r="G218" s="46">
        <f>IF(OR($A218="",$B218=""),"",'MPTO_working_2-way'!E217)</f>
        <v>2.027359781121751</v>
      </c>
      <c r="H218" s="44">
        <f>IF(OR($A218="",$B218=""),"",'OddsRatio_working_2-way'!M217)</f>
        <v>1.9733285267845753</v>
      </c>
      <c r="I218" s="44">
        <f>IF(OR($A218="",$B218=""),"",'OddsRatio_working_2-way'!N217)</f>
        <v>2.0274023338281628</v>
      </c>
      <c r="J218" s="44">
        <f>IF('Log_working_2-way'!$D217="","",A218^('Log_working_2-way'!$D217))</f>
        <v>1.9728759519930477</v>
      </c>
      <c r="K218" s="46">
        <f>IF('Log_working_2-way'!$D217="","",B218^('Log_working_2-way'!$D217))</f>
        <v>2.02788027389437</v>
      </c>
      <c r="L218" s="53">
        <f t="shared" si="35"/>
        <v>0.50649350649350655</v>
      </c>
      <c r="M218" s="53">
        <f t="shared" si="36"/>
        <v>0.49350649350649356</v>
      </c>
      <c r="N218" s="54">
        <v>132</v>
      </c>
      <c r="O218" s="54">
        <f t="shared" si="37"/>
        <v>62.526315789473671</v>
      </c>
      <c r="P218" s="54">
        <f t="shared" si="38"/>
        <v>64.307692307692307</v>
      </c>
      <c r="Q218" s="54">
        <f t="shared" si="39"/>
        <v>67.692307692307708</v>
      </c>
      <c r="R218" s="54">
        <f t="shared" si="40"/>
        <v>69.473684210526315</v>
      </c>
      <c r="S218" s="55">
        <f t="shared" si="41"/>
        <v>-5.1659919028340369</v>
      </c>
      <c r="T218" s="55">
        <f t="shared" si="42"/>
        <v>-5.1659919028340084</v>
      </c>
      <c r="U218" t="s">
        <v>456</v>
      </c>
      <c r="V218" t="s">
        <v>529</v>
      </c>
      <c r="W218" t="s">
        <v>439</v>
      </c>
      <c r="X218" s="38">
        <v>44385</v>
      </c>
      <c r="Y218" s="66"/>
    </row>
    <row r="219" spans="1:25" ht="15" x14ac:dyDescent="0.25">
      <c r="A219">
        <v>2.0499999999999998</v>
      </c>
      <c r="B219">
        <v>1.82</v>
      </c>
      <c r="C219" s="43">
        <f t="shared" si="43"/>
        <v>3.7255427499329974E-2</v>
      </c>
      <c r="D219" s="44">
        <f>IF(OR($A219="",$B219=""),"",A219*'MPTO_working_2-way'!$G218)</f>
        <v>2.1263736263736264</v>
      </c>
      <c r="E219" s="46">
        <f>IF(OR($A219="",$B219=""),"",B219*'MPTO_working_2-way'!$G218)</f>
        <v>1.8878048780487806</v>
      </c>
      <c r="F219" s="44">
        <f>IF(OR($A219="",$B219=""),"",'MPTO_working_2-way'!D218)</f>
        <v>2.1313910311339619</v>
      </c>
      <c r="G219" s="46">
        <f>IF(OR($A219="",$B219=""),"",'MPTO_working_2-way'!E218)</f>
        <v>1.8838677101741985</v>
      </c>
      <c r="H219" s="44">
        <f>IF(OR($A219="",$B219=""),"",'OddsRatio_working_2-way'!M218)</f>
        <v>2.1315864106987359</v>
      </c>
      <c r="I219" s="44">
        <f>IF(OR($A219="",$B219=""),"",'OddsRatio_working_2-way'!N218)</f>
        <v>1.883715101688537</v>
      </c>
      <c r="J219" s="44">
        <f>IF('Log_working_2-way'!$D218="","",A219^('Log_working_2-way'!$D218))</f>
        <v>2.1338875006808986</v>
      </c>
      <c r="K219" s="46">
        <f>IF('Log_working_2-way'!$D218="","",B219^('Log_working_2-way'!$D218))</f>
        <v>1.8819217068707428</v>
      </c>
      <c r="L219" s="53">
        <f t="shared" si="35"/>
        <v>0.47028423772609818</v>
      </c>
      <c r="M219" s="53">
        <f t="shared" si="36"/>
        <v>0.52971576227390182</v>
      </c>
      <c r="N219" s="54">
        <v>133</v>
      </c>
      <c r="O219" s="54">
        <f t="shared" si="37"/>
        <v>68.121951219512184</v>
      </c>
      <c r="P219" s="54">
        <f t="shared" si="38"/>
        <v>59.92307692307692</v>
      </c>
      <c r="Q219" s="54">
        <f t="shared" si="39"/>
        <v>73.076923076923066</v>
      </c>
      <c r="R219" s="54">
        <f t="shared" si="40"/>
        <v>64.878048780487816</v>
      </c>
      <c r="S219" s="55">
        <f t="shared" si="41"/>
        <v>-4.9549718574108823</v>
      </c>
      <c r="T219" s="55">
        <f t="shared" si="42"/>
        <v>-4.9549718574108965</v>
      </c>
      <c r="U219" t="s">
        <v>460</v>
      </c>
      <c r="V219" t="s">
        <v>285</v>
      </c>
      <c r="W219" t="s">
        <v>439</v>
      </c>
      <c r="X219" s="38">
        <v>44385</v>
      </c>
      <c r="Y219" s="66"/>
    </row>
    <row r="220" spans="1:25" ht="15" x14ac:dyDescent="0.25">
      <c r="A220">
        <v>2.14</v>
      </c>
      <c r="B220">
        <v>1.72</v>
      </c>
      <c r="C220" s="43">
        <f t="shared" si="43"/>
        <v>4.8685068463377501E-2</v>
      </c>
      <c r="D220" s="44">
        <f>IF(OR($A220="",$B220=""),"",A220*'MPTO_working_2-way'!$G219)</f>
        <v>2.2441860465116279</v>
      </c>
      <c r="E220" s="46">
        <f>IF(OR($A220="",$B220=""),"",B220*'MPTO_working_2-way'!$G219)</f>
        <v>1.8037383177570092</v>
      </c>
      <c r="F220" s="44">
        <f>IF(OR($A220="",$B220=""),"",'MPTO_working_2-way'!D219)</f>
        <v>2.2576054955839058</v>
      </c>
      <c r="G220" s="46">
        <f>IF(OR($A220="",$B220=""),"",'MPTO_working_2-way'!E219)</f>
        <v>1.7951619196254389</v>
      </c>
      <c r="H220" s="44">
        <f>IF(OR($A220="",$B220=""),"",'OddsRatio_working_2-way'!M219)</f>
        <v>2.2583057392117913</v>
      </c>
      <c r="I220" s="44">
        <f>IF(OR($A220="",$B220=""),"",'OddsRatio_working_2-way'!N219)</f>
        <v>1.7947194142390264</v>
      </c>
      <c r="J220" s="44">
        <f>IF('Log_working_2-way'!$D219="","",A220^('Log_working_2-way'!$D219))</f>
        <v>2.2645658948599179</v>
      </c>
      <c r="K220" s="46">
        <f>IF('Log_working_2-way'!$D219="","",B220^('Log_working_2-way'!$D219))</f>
        <v>1.7907852046807202</v>
      </c>
      <c r="L220" s="53">
        <f t="shared" si="35"/>
        <v>0.44559585492227982</v>
      </c>
      <c r="M220" s="53">
        <f t="shared" si="36"/>
        <v>0.55440414507772029</v>
      </c>
      <c r="N220" s="54">
        <v>134</v>
      </c>
      <c r="O220" s="54">
        <f t="shared" si="37"/>
        <v>71.383177570093451</v>
      </c>
      <c r="P220" s="54">
        <f t="shared" si="38"/>
        <v>56.093023255813954</v>
      </c>
      <c r="Q220" s="54">
        <f t="shared" si="39"/>
        <v>77.906976744186053</v>
      </c>
      <c r="R220" s="54">
        <f t="shared" si="40"/>
        <v>62.616822429906541</v>
      </c>
      <c r="S220" s="55">
        <f t="shared" si="41"/>
        <v>-6.523799174092602</v>
      </c>
      <c r="T220" s="55">
        <f t="shared" si="42"/>
        <v>-6.5237991740925878</v>
      </c>
      <c r="U220" t="s">
        <v>311</v>
      </c>
      <c r="V220" t="s">
        <v>459</v>
      </c>
      <c r="W220" t="s">
        <v>439</v>
      </c>
      <c r="X220" s="38">
        <v>44385</v>
      </c>
      <c r="Y220" s="66"/>
    </row>
    <row r="221" spans="1:25" ht="15" x14ac:dyDescent="0.25">
      <c r="A221">
        <v>2.2200000000000002</v>
      </c>
      <c r="B221">
        <v>1.7</v>
      </c>
      <c r="C221" s="43">
        <f t="shared" si="43"/>
        <v>3.868574456809748E-2</v>
      </c>
      <c r="D221" s="44">
        <f>IF(OR($A221="",$B221=""),"",A221*'MPTO_working_2-way'!$G220)</f>
        <v>2.3058823529411767</v>
      </c>
      <c r="E221" s="46">
        <f>IF(OR($A221="",$B221=""),"",B221*'MPTO_working_2-way'!$G220)</f>
        <v>1.7657657657657657</v>
      </c>
      <c r="F221" s="44">
        <f>IF(OR($A221="",$B221=""),"",'MPTO_working_2-way'!D220)</f>
        <v>2.3196066379840201</v>
      </c>
      <c r="G221" s="46">
        <f>IF(OR($A221="",$B221=""),"",'MPTO_working_2-way'!E220)</f>
        <v>1.7578015836050302</v>
      </c>
      <c r="H221" s="44">
        <f>IF(OR($A221="",$B221=""),"",'OddsRatio_working_2-way'!M220)</f>
        <v>2.3201731488169055</v>
      </c>
      <c r="I221" s="44">
        <f>IF(OR($A221="",$B221=""),"",'OddsRatio_working_2-way'!N220)</f>
        <v>1.7574763968621581</v>
      </c>
      <c r="J221" s="44">
        <f>IF('Log_working_2-way'!$D220="","",A221^('Log_working_2-way'!$D220))</f>
        <v>2.3265255894258647</v>
      </c>
      <c r="K221" s="46">
        <f>IF('Log_working_2-way'!$D220="","",B221^('Log_working_2-way'!$D220))</f>
        <v>1.7538490082446418</v>
      </c>
      <c r="L221" s="53">
        <f t="shared" si="35"/>
        <v>0.43367346938775503</v>
      </c>
      <c r="M221" s="53">
        <f t="shared" si="36"/>
        <v>0.56632653061224492</v>
      </c>
      <c r="N221" s="54">
        <v>135</v>
      </c>
      <c r="O221" s="54">
        <f t="shared" si="37"/>
        <v>74.189189189189207</v>
      </c>
      <c r="P221" s="54">
        <f t="shared" si="38"/>
        <v>55.588235294117652</v>
      </c>
      <c r="Q221" s="54">
        <f t="shared" si="39"/>
        <v>79.411764705882362</v>
      </c>
      <c r="R221" s="54">
        <f t="shared" si="40"/>
        <v>60.810810810810807</v>
      </c>
      <c r="S221" s="55">
        <f t="shared" si="41"/>
        <v>-5.2225755166931549</v>
      </c>
      <c r="T221" s="55">
        <f t="shared" si="42"/>
        <v>-5.2225755166931549</v>
      </c>
      <c r="U221" t="s">
        <v>307</v>
      </c>
      <c r="V221" t="s">
        <v>284</v>
      </c>
      <c r="W221" t="s">
        <v>439</v>
      </c>
      <c r="X221" s="38">
        <v>44385</v>
      </c>
      <c r="Y221" s="66"/>
    </row>
    <row r="222" spans="1:25" ht="15" x14ac:dyDescent="0.25">
      <c r="A222">
        <v>2.14</v>
      </c>
      <c r="B222">
        <v>1.74</v>
      </c>
      <c r="C222" s="43">
        <f t="shared" si="43"/>
        <v>4.200236330432916E-2</v>
      </c>
      <c r="D222" s="44">
        <f>IF(OR($A222="",$B222=""),"",A222*'MPTO_working_2-way'!$G221)</f>
        <v>2.2298850574712645</v>
      </c>
      <c r="E222" s="46">
        <f>IF(OR($A222="",$B222=""),"",B222*'MPTO_working_2-way'!$G221)</f>
        <v>1.8130841121495327</v>
      </c>
      <c r="F222" s="44">
        <f>IF(OR($A222="",$B222=""),"",'MPTO_working_2-way'!D221)</f>
        <v>2.2407028523288002</v>
      </c>
      <c r="G222" s="46">
        <f>IF(OR($A222="",$B222=""),"",'MPTO_working_2-way'!E221)</f>
        <v>1.8059947618585701</v>
      </c>
      <c r="H222" s="44">
        <f>IF(OR($A222="",$B222=""),"",'OddsRatio_working_2-way'!M221)</f>
        <v>2.2411851354816257</v>
      </c>
      <c r="I222" s="44">
        <f>IF(OR($A222="",$B222=""),"",'OddsRatio_working_2-way'!N221)</f>
        <v>1.8056815791722833</v>
      </c>
      <c r="J222" s="44">
        <f>IF('Log_working_2-way'!$D221="","",A222^('Log_working_2-way'!$D221))</f>
        <v>2.2461922009554618</v>
      </c>
      <c r="K222" s="46">
        <f>IF('Log_working_2-way'!$D221="","",B222^('Log_working_2-way'!$D221))</f>
        <v>1.8024444377303941</v>
      </c>
      <c r="L222" s="53">
        <f t="shared" si="35"/>
        <v>0.44845360824742264</v>
      </c>
      <c r="M222" s="53">
        <f t="shared" si="36"/>
        <v>0.55154639175257736</v>
      </c>
      <c r="N222" s="54">
        <v>136</v>
      </c>
      <c r="O222" s="54">
        <f t="shared" si="37"/>
        <v>72.448598130841134</v>
      </c>
      <c r="P222" s="54">
        <f t="shared" si="38"/>
        <v>57.839080459770102</v>
      </c>
      <c r="Q222" s="54">
        <f t="shared" si="39"/>
        <v>78.160919540229884</v>
      </c>
      <c r="R222" s="54">
        <f t="shared" si="40"/>
        <v>63.55140186915888</v>
      </c>
      <c r="S222" s="55">
        <f t="shared" si="41"/>
        <v>-5.7123214093887498</v>
      </c>
      <c r="T222" s="55">
        <f t="shared" si="42"/>
        <v>-5.7123214093887782</v>
      </c>
      <c r="U222" t="s">
        <v>290</v>
      </c>
      <c r="V222" t="s">
        <v>469</v>
      </c>
      <c r="W222" t="s">
        <v>439</v>
      </c>
      <c r="X222" s="38">
        <v>44385</v>
      </c>
      <c r="Y222" s="66"/>
    </row>
    <row r="223" spans="1:25" ht="15" x14ac:dyDescent="0.25">
      <c r="A223">
        <v>2.0299999999999998</v>
      </c>
      <c r="B223">
        <v>1.83</v>
      </c>
      <c r="C223" s="43">
        <f t="shared" si="43"/>
        <v>3.9058924870117639E-2</v>
      </c>
      <c r="D223" s="44">
        <f>IF(OR($A223="",$B223=""),"",A223*'MPTO_working_2-way'!$G222)</f>
        <v>2.1092896174863385</v>
      </c>
      <c r="E223" s="46">
        <f>IF(OR($A223="",$B223=""),"",B223*'MPTO_working_2-way'!$G222)</f>
        <v>1.9014778325123154</v>
      </c>
      <c r="F223" s="44">
        <f>IF(OR($A223="",$B223=""),"",'MPTO_working_2-way'!D222)</f>
        <v>2.1138012461236451</v>
      </c>
      <c r="G223" s="46">
        <f>IF(OR($A223="",$B223=""),"",'MPTO_working_2-way'!E222)</f>
        <v>1.8978262535441519</v>
      </c>
      <c r="H223" s="44">
        <f>IF(OR($A223="",$B223=""),"",'OddsRatio_working_2-way'!M222)</f>
        <v>2.113985572357957</v>
      </c>
      <c r="I223" s="44">
        <f>IF(OR($A223="",$B223=""),"",'OddsRatio_working_2-way'!N222)</f>
        <v>1.8976776942301987</v>
      </c>
      <c r="J223" s="44">
        <f>IF('Log_working_2-way'!$D222="","",A223^('Log_working_2-way'!$D222))</f>
        <v>2.1160569234955591</v>
      </c>
      <c r="K223" s="46">
        <f>IF('Log_working_2-way'!$D222="","",B223^('Log_working_2-way'!$D222))</f>
        <v>1.8960116450582052</v>
      </c>
      <c r="L223" s="53">
        <f t="shared" si="35"/>
        <v>0.47409326424870474</v>
      </c>
      <c r="M223" s="53">
        <f t="shared" si="36"/>
        <v>0.52590673575129532</v>
      </c>
      <c r="N223" s="54">
        <v>137</v>
      </c>
      <c r="O223" s="54">
        <f t="shared" si="37"/>
        <v>69.512315270935943</v>
      </c>
      <c r="P223" s="54">
        <f t="shared" si="38"/>
        <v>62.136612021857921</v>
      </c>
      <c r="Q223" s="54">
        <f t="shared" si="39"/>
        <v>74.863387978142072</v>
      </c>
      <c r="R223" s="54">
        <f t="shared" si="40"/>
        <v>67.487684729064043</v>
      </c>
      <c r="S223" s="55">
        <f t="shared" si="41"/>
        <v>-5.3510727072061286</v>
      </c>
      <c r="T223" s="55">
        <f t="shared" si="42"/>
        <v>-5.3510727072061215</v>
      </c>
      <c r="U223" t="s">
        <v>457</v>
      </c>
      <c r="V223" t="s">
        <v>462</v>
      </c>
      <c r="W223" t="s">
        <v>439</v>
      </c>
      <c r="X223" s="38">
        <v>44385</v>
      </c>
      <c r="Y223" s="66"/>
    </row>
    <row r="224" spans="1:25" ht="15" x14ac:dyDescent="0.25">
      <c r="A224">
        <v>2.2000000000000002</v>
      </c>
      <c r="B224">
        <v>1.7</v>
      </c>
      <c r="C224" s="43">
        <f t="shared" si="43"/>
        <v>4.2780748663101553E-2</v>
      </c>
      <c r="D224" s="44">
        <f>IF(OR($A224="",$B224=""),"",A224*'MPTO_working_2-way'!$G223)</f>
        <v>2.2941176470588238</v>
      </c>
      <c r="E224" s="46">
        <f>IF(OR($A224="",$B224=""),"",B224*'MPTO_working_2-way'!$G223)</f>
        <v>1.7727272727272725</v>
      </c>
      <c r="F224" s="44">
        <f>IF(OR($A224="",$B224=""),"",'MPTO_working_2-way'!D223)</f>
        <v>2.308641975308642</v>
      </c>
      <c r="G224" s="46">
        <f>IF(OR($A224="",$B224=""),"",'MPTO_working_2-way'!E223)</f>
        <v>1.7641509433962264</v>
      </c>
      <c r="H224" s="44">
        <f>IF(OR($A224="",$B224=""),"",'OddsRatio_working_2-way'!M223)</f>
        <v>2.3093073414159546</v>
      </c>
      <c r="I224" s="44">
        <f>IF(OR($A224="",$B224=""),"",'OddsRatio_working_2-way'!N223)</f>
        <v>1.7637626158259732</v>
      </c>
      <c r="J224" s="44">
        <f>IF('Log_working_2-way'!$D223="","",A224^('Log_working_2-way'!$D223))</f>
        <v>2.3160568010337612</v>
      </c>
      <c r="K224" s="46">
        <f>IF('Log_working_2-way'!$D223="","",B224^('Log_working_2-way'!$D223))</f>
        <v>1.7598456230871857</v>
      </c>
      <c r="L224" s="53">
        <f t="shared" si="35"/>
        <v>0.43589743589743585</v>
      </c>
      <c r="M224" s="53">
        <f t="shared" si="36"/>
        <v>0.56410256410256421</v>
      </c>
      <c r="N224" s="54">
        <v>138</v>
      </c>
      <c r="O224" s="54">
        <f t="shared" si="37"/>
        <v>75.27272727272728</v>
      </c>
      <c r="P224" s="54">
        <f t="shared" si="38"/>
        <v>56.823529411764703</v>
      </c>
      <c r="Q224" s="54">
        <f t="shared" si="39"/>
        <v>81.17647058823529</v>
      </c>
      <c r="R224" s="54">
        <f t="shared" si="40"/>
        <v>62.727272727272727</v>
      </c>
      <c r="S224" s="55">
        <f t="shared" si="41"/>
        <v>-5.9037433155080095</v>
      </c>
      <c r="T224" s="55">
        <f t="shared" si="42"/>
        <v>-5.9037433155080237</v>
      </c>
      <c r="U224" t="s">
        <v>304</v>
      </c>
      <c r="V224" t="s">
        <v>468</v>
      </c>
      <c r="W224" t="s">
        <v>439</v>
      </c>
      <c r="X224" s="38">
        <v>44385</v>
      </c>
      <c r="Y224" s="66"/>
    </row>
    <row r="225" spans="1:25" ht="15" x14ac:dyDescent="0.25">
      <c r="A225">
        <v>2.13</v>
      </c>
      <c r="B225">
        <v>1.75</v>
      </c>
      <c r="C225" s="43">
        <f t="shared" si="43"/>
        <v>4.091213950368866E-2</v>
      </c>
      <c r="D225" s="44">
        <f>IF(OR($A225="",$B225=""),"",A225*'MPTO_working_2-way'!$G224)</f>
        <v>2.2171428571428566</v>
      </c>
      <c r="E225" s="46">
        <f>IF(OR($A225="",$B225=""),"",B225*'MPTO_working_2-way'!$G224)</f>
        <v>1.821596244131455</v>
      </c>
      <c r="F225" s="44">
        <f>IF(OR($A225="",$B225=""),"",'MPTO_working_2-way'!D224)</f>
        <v>2.2270351008215079</v>
      </c>
      <c r="G225" s="46">
        <f>IF(OR($A225="",$B225=""),"",'MPTO_working_2-way'!E224)</f>
        <v>1.8149726110772972</v>
      </c>
      <c r="H225" s="44">
        <f>IF(OR($A225="",$B225=""),"",'OddsRatio_working_2-way'!M224)</f>
        <v>2.2274635093014643</v>
      </c>
      <c r="I225" s="44">
        <f>IF(OR($A225="",$B225=""),"",'OddsRatio_working_2-way'!N224)</f>
        <v>1.814688169890353</v>
      </c>
      <c r="J225" s="44">
        <f>IF('Log_working_2-way'!$D224="","",A225^('Log_working_2-way'!$D224))</f>
        <v>2.2320342511460129</v>
      </c>
      <c r="K225" s="46">
        <f>IF('Log_working_2-way'!$D224="","",B225^('Log_working_2-way'!$D224))</f>
        <v>1.8116657463618295</v>
      </c>
      <c r="L225" s="53">
        <f t="shared" si="35"/>
        <v>0.45103092783505166</v>
      </c>
      <c r="M225" s="53">
        <f t="shared" si="36"/>
        <v>0.54896907216494861</v>
      </c>
      <c r="N225" s="54">
        <v>139</v>
      </c>
      <c r="O225" s="54">
        <f t="shared" si="37"/>
        <v>73.741784037558688</v>
      </c>
      <c r="P225" s="54">
        <f t="shared" si="38"/>
        <v>59.571428571428569</v>
      </c>
      <c r="Q225" s="54">
        <f t="shared" si="39"/>
        <v>79.428571428571431</v>
      </c>
      <c r="R225" s="54">
        <f t="shared" si="40"/>
        <v>65.258215962441312</v>
      </c>
      <c r="S225" s="55">
        <f t="shared" si="41"/>
        <v>-5.6867873910127429</v>
      </c>
      <c r="T225" s="55">
        <f t="shared" si="42"/>
        <v>-5.6867873910127429</v>
      </c>
      <c r="U225" t="s">
        <v>246</v>
      </c>
      <c r="V225" t="s">
        <v>287</v>
      </c>
      <c r="W225" t="s">
        <v>439</v>
      </c>
      <c r="X225" s="38">
        <v>44385</v>
      </c>
      <c r="Y225" s="66"/>
    </row>
    <row r="226" spans="1:25" ht="15" x14ac:dyDescent="0.25">
      <c r="A226">
        <v>2.27</v>
      </c>
      <c r="B226">
        <v>1.66</v>
      </c>
      <c r="C226" s="43">
        <f t="shared" si="43"/>
        <v>4.2938272915450382E-2</v>
      </c>
      <c r="D226" s="44">
        <f>IF(OR($A226="",$B226=""),"",A226*'MPTO_working_2-way'!$G225)</f>
        <v>2.3674698795180724</v>
      </c>
      <c r="E226" s="46">
        <f>IF(OR($A226="",$B226=""),"",B226*'MPTO_working_2-way'!$G225)</f>
        <v>1.7312775330396475</v>
      </c>
      <c r="F226" s="44">
        <f>IF(OR($A226="",$B226=""),"",'MPTO_working_2-way'!D225)</f>
        <v>2.3862959913874993</v>
      </c>
      <c r="G226" s="46">
        <f>IF(OR($A226="",$B226=""),"",'MPTO_working_2-way'!E225)</f>
        <v>1.7213466721483714</v>
      </c>
      <c r="H226" s="44">
        <f>IF(OR($A226="",$B226=""),"",'OddsRatio_working_2-way'!M225)</f>
        <v>2.387170654332921</v>
      </c>
      <c r="I226" s="44">
        <f>IF(OR($A226="",$B226=""),"",'OddsRatio_working_2-way'!N225)</f>
        <v>1.7208918361100216</v>
      </c>
      <c r="J226" s="44">
        <f>IF('Log_working_2-way'!$D225="","",A226^('Log_working_2-way'!$D225))</f>
        <v>2.3959540887220943</v>
      </c>
      <c r="K226" s="46">
        <f>IF('Log_working_2-way'!$D225="","",B226^('Log_working_2-way'!$D225))</f>
        <v>1.7163559375473425</v>
      </c>
      <c r="L226" s="53">
        <f t="shared" si="35"/>
        <v>0.42239185750636132</v>
      </c>
      <c r="M226" s="53">
        <f t="shared" si="36"/>
        <v>0.57760814249363868</v>
      </c>
      <c r="N226" s="54">
        <v>140</v>
      </c>
      <c r="O226" s="54">
        <f t="shared" si="37"/>
        <v>78.325991189427313</v>
      </c>
      <c r="P226" s="54">
        <f t="shared" si="38"/>
        <v>55.662650602409627</v>
      </c>
      <c r="Q226" s="54">
        <f t="shared" si="39"/>
        <v>84.337349397590373</v>
      </c>
      <c r="R226" s="54">
        <f t="shared" si="40"/>
        <v>61.674008810572687</v>
      </c>
      <c r="S226" s="55">
        <f t="shared" si="41"/>
        <v>-6.0113582081630597</v>
      </c>
      <c r="T226" s="55">
        <f t="shared" si="42"/>
        <v>-6.0113582081630597</v>
      </c>
      <c r="U226" t="s">
        <v>301</v>
      </c>
      <c r="V226" t="s">
        <v>464</v>
      </c>
      <c r="W226" t="s">
        <v>439</v>
      </c>
      <c r="X226" s="38">
        <v>44385</v>
      </c>
      <c r="Y226" s="66"/>
    </row>
    <row r="227" spans="1:25" ht="15" x14ac:dyDescent="0.25">
      <c r="A227">
        <v>2.21</v>
      </c>
      <c r="B227">
        <v>1.71</v>
      </c>
      <c r="C227" s="43">
        <f t="shared" si="43"/>
        <v>3.7284009420232245E-2</v>
      </c>
      <c r="D227" s="44">
        <f>IF(OR($A227="",$B227=""),"",A227*'MPTO_working_2-way'!$G226)</f>
        <v>2.2923976608187133</v>
      </c>
      <c r="E227" s="46">
        <f>IF(OR($A227="",$B227=""),"",B227*'MPTO_working_2-way'!$G226)</f>
        <v>1.7737556561085972</v>
      </c>
      <c r="F227" s="44">
        <f>IF(OR($A227="",$B227=""),"",'MPTO_working_2-way'!D226)</f>
        <v>2.3049617273032235</v>
      </c>
      <c r="G227" s="46">
        <f>IF(OR($A227="",$B227=""),"",'MPTO_working_2-way'!E226)</f>
        <v>1.7663059989250076</v>
      </c>
      <c r="H227" s="44">
        <f>IF(OR($A227="",$B227=""),"",'OddsRatio_working_2-way'!M226)</f>
        <v>2.305459824013238</v>
      </c>
      <c r="I227" s="44">
        <f>IF(OR($A227="",$B227=""),"",'OddsRatio_working_2-way'!N226)</f>
        <v>1.7660136157433048</v>
      </c>
      <c r="J227" s="44">
        <f>IF('Log_working_2-way'!$D226="","",A227^('Log_working_2-way'!$D226))</f>
        <v>2.3112626061065349</v>
      </c>
      <c r="K227" s="46">
        <f>IF('Log_working_2-way'!$D226="","",B227^('Log_working_2-way'!$D226))</f>
        <v>1.7626237454975722</v>
      </c>
      <c r="L227" s="53">
        <f t="shared" si="35"/>
        <v>0.43622448979591838</v>
      </c>
      <c r="M227" s="53">
        <f t="shared" si="36"/>
        <v>0.56377551020408168</v>
      </c>
      <c r="N227" s="54">
        <v>141</v>
      </c>
      <c r="O227" s="54">
        <f t="shared" si="37"/>
        <v>77.199095022624448</v>
      </c>
      <c r="P227" s="54">
        <f t="shared" si="38"/>
        <v>58.543859649122794</v>
      </c>
      <c r="Q227" s="54">
        <f t="shared" si="39"/>
        <v>82.456140350877192</v>
      </c>
      <c r="R227" s="54">
        <f t="shared" si="40"/>
        <v>63.800904977375566</v>
      </c>
      <c r="S227" s="55">
        <f t="shared" si="41"/>
        <v>-5.2570453282527438</v>
      </c>
      <c r="T227" s="55">
        <f t="shared" si="42"/>
        <v>-5.2570453282527723</v>
      </c>
      <c r="U227" t="s">
        <v>303</v>
      </c>
      <c r="V227" t="s">
        <v>306</v>
      </c>
      <c r="W227" t="s">
        <v>439</v>
      </c>
      <c r="X227" s="38">
        <v>44385</v>
      </c>
      <c r="Y227" s="66"/>
    </row>
    <row r="228" spans="1:25" s="50" customFormat="1" ht="15" x14ac:dyDescent="0.25">
      <c r="A228">
        <v>1.38</v>
      </c>
      <c r="B228">
        <v>3.26</v>
      </c>
      <c r="C228" s="43">
        <f t="shared" si="43"/>
        <v>3.1386147417089116E-2</v>
      </c>
      <c r="D228" s="44">
        <f>IF(OR($A228="",$B228=""),"",A228*'MPTO_working_2-way'!$G227)</f>
        <v>1.4233128834355828</v>
      </c>
      <c r="E228" s="46">
        <f>IF(OR($A228="",$B228=""),"",B228*'MPTO_working_2-way'!$G227)</f>
        <v>3.3623188405797104</v>
      </c>
      <c r="F228" s="44">
        <f>IF(OR($A228="",$B228=""),"",'MPTO_working_2-way'!D227)</f>
        <v>1.4105474383896657</v>
      </c>
      <c r="G228" s="46">
        <f>IF(OR($A228="",$B228=""),"",'MPTO_working_2-way'!E227)</f>
        <v>3.4357721093630671</v>
      </c>
      <c r="H228" s="44">
        <f>IF(OR($A228="",$B228=""),"",'OddsRatio_working_2-way'!M227)</f>
        <v>1.4100507199363925</v>
      </c>
      <c r="I228" s="44">
        <f>IF(OR($A228="",$B228=""),"",'OddsRatio_working_2-way'!N227)</f>
        <v>3.4387227027795997</v>
      </c>
      <c r="J228" s="44">
        <f>IF('Log_working_2-way'!$D227="","",A228^('Log_working_2-way'!$D227))</f>
        <v>1.404154986861365</v>
      </c>
      <c r="K228" s="46">
        <f>IF('Log_working_2-way'!$D227="","",B228^('Log_working_2-way'!$D227))</f>
        <v>3.4742983076009897</v>
      </c>
      <c r="L228" s="53">
        <f t="shared" si="35"/>
        <v>0.70258620689655171</v>
      </c>
      <c r="M228" s="53">
        <f t="shared" si="36"/>
        <v>0.29741379310344823</v>
      </c>
      <c r="N228" s="54">
        <v>142</v>
      </c>
      <c r="O228" s="54">
        <f t="shared" si="37"/>
        <v>39.101449275362313</v>
      </c>
      <c r="P228" s="54">
        <f t="shared" si="38"/>
        <v>98.441717791411037</v>
      </c>
      <c r="Q228" s="54">
        <f t="shared" si="39"/>
        <v>43.558282208588956</v>
      </c>
      <c r="R228" s="54">
        <f t="shared" si="40"/>
        <v>102.8985507246377</v>
      </c>
      <c r="S228" s="55">
        <f t="shared" si="41"/>
        <v>-4.456832933226643</v>
      </c>
      <c r="T228" s="55">
        <f t="shared" si="42"/>
        <v>-4.4568329332266643</v>
      </c>
      <c r="U228" t="s">
        <v>247</v>
      </c>
      <c r="V228" t="s">
        <v>399</v>
      </c>
      <c r="W228" t="s">
        <v>440</v>
      </c>
      <c r="X228" s="38">
        <v>44385</v>
      </c>
      <c r="Y228" s="66"/>
    </row>
    <row r="229" spans="1:25" ht="15" x14ac:dyDescent="0.25">
      <c r="A229">
        <v>1.6</v>
      </c>
      <c r="B229">
        <v>2.4500000000000002</v>
      </c>
      <c r="C229" s="43">
        <f t="shared" si="43"/>
        <v>3.3163265306122458E-2</v>
      </c>
      <c r="D229" s="44">
        <f>IF(OR($A229="",$B229=""),"",A229*'MPTO_working_2-way'!$G228)</f>
        <v>1.653061224489796</v>
      </c>
      <c r="E229" s="46">
        <f>IF(OR($A229="",$B229=""),"",B229*'MPTO_working_2-way'!$G228)</f>
        <v>2.53125</v>
      </c>
      <c r="F229" s="44">
        <f>IF(OR($A229="",$B229=""),"",'MPTO_working_2-way'!D228)</f>
        <v>1.6436058700209644</v>
      </c>
      <c r="G229" s="46">
        <f>IF(OR($A229="",$B229=""),"",'MPTO_working_2-way'!E228)</f>
        <v>2.5537459283387625</v>
      </c>
      <c r="H229" s="44">
        <f>IF(OR($A229="",$B229=""),"",'OddsRatio_working_2-way'!M228)</f>
        <v>1.643267520902677</v>
      </c>
      <c r="I229" s="44">
        <f>IF(OR($A229="",$B229=""),"",'OddsRatio_working_2-way'!N228)</f>
        <v>2.5545631755148031</v>
      </c>
      <c r="J229" s="44">
        <f>IF('Log_working_2-way'!$D228="","",A229^('Log_working_2-way'!$D228))</f>
        <v>1.6389689112690746</v>
      </c>
      <c r="K229" s="46">
        <f>IF('Log_working_2-way'!$D228="","",B229^('Log_working_2-way'!$D228))</f>
        <v>2.5650213685886376</v>
      </c>
      <c r="L229" s="53">
        <f t="shared" si="35"/>
        <v>0.60493827160493829</v>
      </c>
      <c r="M229" s="53">
        <f t="shared" si="36"/>
        <v>0.39506172839506171</v>
      </c>
      <c r="N229" s="54">
        <v>143</v>
      </c>
      <c r="O229" s="54">
        <f t="shared" si="37"/>
        <v>53.625000000000007</v>
      </c>
      <c r="P229" s="54">
        <f t="shared" si="38"/>
        <v>84.632653061224488</v>
      </c>
      <c r="Q229" s="54">
        <f t="shared" si="39"/>
        <v>58.367346938775505</v>
      </c>
      <c r="R229" s="54">
        <f t="shared" si="40"/>
        <v>89.375</v>
      </c>
      <c r="S229" s="55">
        <f t="shared" si="41"/>
        <v>-4.7423469387754977</v>
      </c>
      <c r="T229" s="55">
        <f t="shared" si="42"/>
        <v>-4.7423469387755119</v>
      </c>
      <c r="U229" t="s">
        <v>325</v>
      </c>
      <c r="V229" t="s">
        <v>402</v>
      </c>
      <c r="W229" t="s">
        <v>440</v>
      </c>
      <c r="X229" s="38">
        <v>44385</v>
      </c>
      <c r="Y229" s="66"/>
    </row>
    <row r="230" spans="1:25" ht="15" x14ac:dyDescent="0.25">
      <c r="A230">
        <v>2.5</v>
      </c>
      <c r="B230">
        <v>1.55</v>
      </c>
      <c r="C230" s="43">
        <f t="shared" si="43"/>
        <v>4.5161290322580649E-2</v>
      </c>
      <c r="D230" s="44">
        <f>IF(OR($A230="",$B230=""),"",A230*'MPTO_working_2-way'!$G229)</f>
        <v>2.6129032258064515</v>
      </c>
      <c r="E230" s="46">
        <f>IF(OR($A230="",$B230=""),"",B230*'MPTO_working_2-way'!$G229)</f>
        <v>1.62</v>
      </c>
      <c r="F230" s="44">
        <f>IF(OR($A230="",$B230=""),"",'MPTO_working_2-way'!D229)</f>
        <v>2.6495726495726495</v>
      </c>
      <c r="G230" s="46">
        <f>IF(OR($A230="",$B230=""),"",'MPTO_working_2-way'!E229)</f>
        <v>1.606217616580311</v>
      </c>
      <c r="H230" s="44">
        <f>IF(OR($A230="",$B230=""),"",'OddsRatio_working_2-way'!M229)</f>
        <v>2.6514456476895409</v>
      </c>
      <c r="I230" s="44">
        <f>IF(OR($A230="",$B230=""),"",'OddsRatio_working_2-way'!N229)</f>
        <v>1.6055300708194982</v>
      </c>
      <c r="J230" s="44">
        <f>IF('Log_working_2-way'!$D229="","",A230^('Log_working_2-way'!$D229))</f>
        <v>2.6688456458838368</v>
      </c>
      <c r="K230" s="46">
        <f>IF('Log_working_2-way'!$D229="","",B230^('Log_working_2-way'!$D229))</f>
        <v>1.5992165916993883</v>
      </c>
      <c r="L230" s="53">
        <f t="shared" si="35"/>
        <v>0.38271604938271608</v>
      </c>
      <c r="M230" s="53">
        <f t="shared" si="36"/>
        <v>0.61728395061728392</v>
      </c>
      <c r="N230" s="54">
        <v>144</v>
      </c>
      <c r="O230" s="54">
        <f t="shared" si="37"/>
        <v>86.4</v>
      </c>
      <c r="P230" s="54">
        <f t="shared" si="38"/>
        <v>51.096774193548399</v>
      </c>
      <c r="Q230" s="54">
        <f t="shared" si="39"/>
        <v>92.903225806451616</v>
      </c>
      <c r="R230" s="54">
        <f t="shared" si="40"/>
        <v>57.6</v>
      </c>
      <c r="S230" s="55">
        <f t="shared" si="41"/>
        <v>-6.50322580645161</v>
      </c>
      <c r="T230" s="55">
        <f t="shared" si="42"/>
        <v>-6.5032258064516029</v>
      </c>
      <c r="U230" t="s">
        <v>332</v>
      </c>
      <c r="V230" t="s">
        <v>340</v>
      </c>
      <c r="W230" t="s">
        <v>446</v>
      </c>
      <c r="X230" s="38">
        <v>44385</v>
      </c>
      <c r="Y230" s="66"/>
    </row>
    <row r="231" spans="1:25" s="50" customFormat="1" ht="15" x14ac:dyDescent="0.25">
      <c r="A231">
        <v>2.4300000000000002</v>
      </c>
      <c r="B231">
        <v>1.58</v>
      </c>
      <c r="C231" s="43">
        <f t="shared" si="43"/>
        <v>4.4434026149919204E-2</v>
      </c>
      <c r="D231" s="44">
        <f>IF(OR($A231="",$B231=""),"",A231*'MPTO_working_2-way'!$G230)</f>
        <v>2.537974683544304</v>
      </c>
      <c r="E231" s="46">
        <f>IF(OR($A231="",$B231=""),"",B231*'MPTO_working_2-way'!$G230)</f>
        <v>1.6502057613168724</v>
      </c>
      <c r="F231" s="44">
        <f>IF(OR($A231="",$B231=""),"",'MPTO_working_2-way'!D230)</f>
        <v>2.5686759884926742</v>
      </c>
      <c r="G231" s="46">
        <f>IF(OR($A231="",$B231=""),"",'MPTO_working_2-way'!E230)</f>
        <v>1.6374802746620036</v>
      </c>
      <c r="H231" s="44">
        <f>IF(OR($A231="",$B231=""),"",'OddsRatio_working_2-way'!M230)</f>
        <v>2.5701965613830993</v>
      </c>
      <c r="I231" s="44">
        <f>IF(OR($A231="",$B231=""),"",'OddsRatio_working_2-way'!N230)</f>
        <v>1.636862940980558</v>
      </c>
      <c r="J231" s="44">
        <f>IF('Log_working_2-way'!$D230="","",A231^('Log_working_2-way'!$D230))</f>
        <v>2.5846851995954396</v>
      </c>
      <c r="K231" s="46">
        <f>IF('Log_working_2-way'!$D230="","",B231^('Log_working_2-way'!$D230))</f>
        <v>1.6310401587990264</v>
      </c>
      <c r="L231" s="53">
        <f t="shared" si="35"/>
        <v>0.3940149625935162</v>
      </c>
      <c r="M231" s="53">
        <f t="shared" si="36"/>
        <v>0.6059850374064838</v>
      </c>
      <c r="N231" s="54">
        <v>145</v>
      </c>
      <c r="O231" s="54">
        <f t="shared" si="37"/>
        <v>85.329218106995881</v>
      </c>
      <c r="P231" s="54">
        <f t="shared" si="38"/>
        <v>53.227848101265835</v>
      </c>
      <c r="Q231" s="54">
        <f t="shared" si="39"/>
        <v>91.772151898734165</v>
      </c>
      <c r="R231" s="54">
        <f t="shared" si="40"/>
        <v>59.670781893004111</v>
      </c>
      <c r="S231" s="55">
        <f t="shared" si="41"/>
        <v>-6.4429337917382838</v>
      </c>
      <c r="T231" s="55">
        <f t="shared" si="42"/>
        <v>-6.4429337917382767</v>
      </c>
      <c r="U231" t="s">
        <v>329</v>
      </c>
      <c r="V231" t="s">
        <v>530</v>
      </c>
      <c r="W231" t="s">
        <v>446</v>
      </c>
      <c r="X231" s="38">
        <v>44385</v>
      </c>
      <c r="Y231" s="66"/>
    </row>
    <row r="232" spans="1:25" ht="15" x14ac:dyDescent="0.25">
      <c r="A232">
        <v>2.0299999999999998</v>
      </c>
      <c r="B232">
        <v>1.83</v>
      </c>
      <c r="C232" s="43">
        <f t="shared" si="43"/>
        <v>3.9058924870117639E-2</v>
      </c>
      <c r="D232" s="44">
        <f>IF(OR($A232="",$B232=""),"",A232*'MPTO_working_2-way'!$G231)</f>
        <v>2.1092896174863385</v>
      </c>
      <c r="E232" s="46">
        <f>IF(OR($A232="",$B232=""),"",B232*'MPTO_working_2-way'!$G231)</f>
        <v>1.9014778325123154</v>
      </c>
      <c r="F232" s="44">
        <f>IF(OR($A232="",$B232=""),"",'MPTO_working_2-way'!D231)</f>
        <v>2.1138012461236451</v>
      </c>
      <c r="G232" s="46">
        <f>IF(OR($A232="",$B232=""),"",'MPTO_working_2-way'!E231)</f>
        <v>1.8978262535441519</v>
      </c>
      <c r="H232" s="44">
        <f>IF(OR($A232="",$B232=""),"",'OddsRatio_working_2-way'!M231)</f>
        <v>2.113985572357957</v>
      </c>
      <c r="I232" s="44">
        <f>IF(OR($A232="",$B232=""),"",'OddsRatio_working_2-way'!N231)</f>
        <v>1.8976776942301987</v>
      </c>
      <c r="J232" s="44">
        <f>IF('Log_working_2-way'!$D231="","",A232^('Log_working_2-way'!$D231))</f>
        <v>2.1160569234955591</v>
      </c>
      <c r="K232" s="46">
        <f>IF('Log_working_2-way'!$D231="","",B232^('Log_working_2-way'!$D231))</f>
        <v>1.8960116450582052</v>
      </c>
      <c r="L232" s="53">
        <f t="shared" si="35"/>
        <v>0.47409326424870474</v>
      </c>
      <c r="M232" s="53">
        <f t="shared" si="36"/>
        <v>0.52590673575129532</v>
      </c>
      <c r="N232" s="54">
        <v>146</v>
      </c>
      <c r="O232" s="54">
        <f t="shared" si="37"/>
        <v>74.078817733990149</v>
      </c>
      <c r="P232" s="54">
        <f t="shared" si="38"/>
        <v>66.21857923497268</v>
      </c>
      <c r="Q232" s="54">
        <f t="shared" si="39"/>
        <v>79.78142076502732</v>
      </c>
      <c r="R232" s="54">
        <f t="shared" si="40"/>
        <v>71.921182266009865</v>
      </c>
      <c r="S232" s="55">
        <f t="shared" si="41"/>
        <v>-5.7026030310371709</v>
      </c>
      <c r="T232" s="55">
        <f t="shared" si="42"/>
        <v>-5.7026030310371851</v>
      </c>
      <c r="U232" t="s">
        <v>326</v>
      </c>
      <c r="V232" t="s">
        <v>327</v>
      </c>
      <c r="W232" t="s">
        <v>446</v>
      </c>
      <c r="X232" s="38">
        <v>44385</v>
      </c>
      <c r="Y232" s="66"/>
    </row>
    <row r="233" spans="1:25" ht="15" x14ac:dyDescent="0.25">
      <c r="A233">
        <v>2.31</v>
      </c>
      <c r="B233">
        <v>1.64</v>
      </c>
      <c r="C233" s="43">
        <f t="shared" si="43"/>
        <v>4.2656530461408604E-2</v>
      </c>
      <c r="D233" s="44">
        <f>IF(OR($A233="",$B233=""),"",A233*'MPTO_working_2-way'!$G232)</f>
        <v>2.4085365853658538</v>
      </c>
      <c r="E233" s="46">
        <f>IF(OR($A233="",$B233=""),"",B233*'MPTO_working_2-way'!$G232)</f>
        <v>1.7099567099567101</v>
      </c>
      <c r="F233" s="44">
        <f>IF(OR($A233="",$B233=""),"",'MPTO_working_2-way'!D232)</f>
        <v>2.4297075423294001</v>
      </c>
      <c r="G233" s="46">
        <f>IF(OR($A233="",$B233=""),"",'MPTO_working_2-way'!E232)</f>
        <v>1.6994437466355645</v>
      </c>
      <c r="H233" s="44">
        <f>IF(OR($A233="",$B233=""),"",'OddsRatio_working_2-way'!M232)</f>
        <v>2.4306903927824499</v>
      </c>
      <c r="I233" s="44">
        <f>IF(OR($A233="",$B233=""),"",'OddsRatio_working_2-way'!N232)</f>
        <v>1.6989632453288304</v>
      </c>
      <c r="J233" s="44">
        <f>IF('Log_working_2-way'!$D232="","",A233^('Log_working_2-way'!$D232))</f>
        <v>2.4405863243940802</v>
      </c>
      <c r="K233" s="46">
        <f>IF('Log_working_2-way'!$D232="","",B233^('Log_working_2-way'!$D232))</f>
        <v>1.694161802778569</v>
      </c>
      <c r="L233" s="53">
        <f t="shared" si="35"/>
        <v>0.41518987341772151</v>
      </c>
      <c r="M233" s="53">
        <f t="shared" si="36"/>
        <v>0.58481012658227838</v>
      </c>
      <c r="N233" s="54">
        <v>147</v>
      </c>
      <c r="O233" s="54">
        <f t="shared" si="37"/>
        <v>83.36363636363636</v>
      </c>
      <c r="P233" s="54">
        <f t="shared" si="38"/>
        <v>57.365853658536572</v>
      </c>
      <c r="Q233" s="54">
        <f t="shared" si="39"/>
        <v>89.634146341463406</v>
      </c>
      <c r="R233" s="54">
        <f t="shared" si="40"/>
        <v>63.636363636363633</v>
      </c>
      <c r="S233" s="55">
        <f t="shared" si="41"/>
        <v>-6.2705099778270466</v>
      </c>
      <c r="T233" s="55">
        <f t="shared" si="42"/>
        <v>-6.2705099778270608</v>
      </c>
      <c r="U233" t="s">
        <v>406</v>
      </c>
      <c r="V233" t="s">
        <v>339</v>
      </c>
      <c r="W233" t="s">
        <v>446</v>
      </c>
      <c r="X233" s="38">
        <v>44385</v>
      </c>
      <c r="Y233" s="66"/>
    </row>
    <row r="234" spans="1:25" ht="15" x14ac:dyDescent="0.25">
      <c r="A234">
        <v>2.2000000000000002</v>
      </c>
      <c r="B234">
        <v>1.7</v>
      </c>
      <c r="C234" s="43">
        <f t="shared" si="43"/>
        <v>4.2780748663101553E-2</v>
      </c>
      <c r="D234" s="44">
        <f>IF(OR($A234="",$B234=""),"",A234*'MPTO_working_2-way'!$G233)</f>
        <v>2.2941176470588238</v>
      </c>
      <c r="E234" s="46">
        <f>IF(OR($A234="",$B234=""),"",B234*'MPTO_working_2-way'!$G233)</f>
        <v>1.7727272727272725</v>
      </c>
      <c r="F234" s="44">
        <f>IF(OR($A234="",$B234=""),"",'MPTO_working_2-way'!D233)</f>
        <v>2.308641975308642</v>
      </c>
      <c r="G234" s="46">
        <f>IF(OR($A234="",$B234=""),"",'MPTO_working_2-way'!E233)</f>
        <v>1.7641509433962264</v>
      </c>
      <c r="H234" s="44">
        <f>IF(OR($A234="",$B234=""),"",'OddsRatio_working_2-way'!M233)</f>
        <v>2.3093073414159546</v>
      </c>
      <c r="I234" s="44">
        <f>IF(OR($A234="",$B234=""),"",'OddsRatio_working_2-way'!N233)</f>
        <v>1.7637626158259732</v>
      </c>
      <c r="J234" s="44">
        <f>IF('Log_working_2-way'!$D233="","",A234^('Log_working_2-way'!$D233))</f>
        <v>2.3160568010337612</v>
      </c>
      <c r="K234" s="46">
        <f>IF('Log_working_2-way'!$D233="","",B234^('Log_working_2-way'!$D233))</f>
        <v>1.7598456230871857</v>
      </c>
      <c r="L234" s="53">
        <f t="shared" si="35"/>
        <v>0.43589743589743585</v>
      </c>
      <c r="M234" s="53">
        <f t="shared" si="36"/>
        <v>0.56410256410256421</v>
      </c>
      <c r="N234" s="54">
        <v>148</v>
      </c>
      <c r="O234" s="54">
        <f t="shared" si="37"/>
        <v>80.727272727272734</v>
      </c>
      <c r="P234" s="54">
        <f t="shared" si="38"/>
        <v>60.941176470588232</v>
      </c>
      <c r="Q234" s="54">
        <f t="shared" si="39"/>
        <v>87.058823529411768</v>
      </c>
      <c r="R234" s="54">
        <f t="shared" si="40"/>
        <v>67.272727272727266</v>
      </c>
      <c r="S234" s="55">
        <f t="shared" si="41"/>
        <v>-6.3315508021390343</v>
      </c>
      <c r="T234" s="55">
        <f t="shared" si="42"/>
        <v>-6.3315508021390343</v>
      </c>
      <c r="U234" t="s">
        <v>342</v>
      </c>
      <c r="V234" t="s">
        <v>337</v>
      </c>
      <c r="W234" t="s">
        <v>446</v>
      </c>
      <c r="X234" s="38">
        <v>44385</v>
      </c>
      <c r="Y234" s="66"/>
    </row>
    <row r="235" spans="1:25" ht="15" x14ac:dyDescent="0.25">
      <c r="A235">
        <v>2.0699999999999998</v>
      </c>
      <c r="B235">
        <v>1.79</v>
      </c>
      <c r="C235" s="43">
        <f t="shared" si="43"/>
        <v>4.17510053167085E-2</v>
      </c>
      <c r="D235" s="44">
        <f>IF(OR($A235="",$B235=""),"",A235*'MPTO_working_2-way'!$G234)</f>
        <v>2.1564245810055866</v>
      </c>
      <c r="E235" s="46">
        <f>IF(OR($A235="",$B235=""),"",B235*'MPTO_working_2-way'!$G234)</f>
        <v>1.8647342995169083</v>
      </c>
      <c r="F235" s="44">
        <f>IF(OR($A235="",$B235=""),"",'MPTO_working_2-way'!D234)</f>
        <v>2.1634893294018038</v>
      </c>
      <c r="G235" s="46">
        <f>IF(OR($A235="",$B235=""),"",'MPTO_working_2-way'!E234)</f>
        <v>1.8594836022382255</v>
      </c>
      <c r="H235" s="44">
        <f>IF(OR($A235="",$B235=""),"",'OddsRatio_working_2-way'!M234)</f>
        <v>2.1637999741136076</v>
      </c>
      <c r="I235" s="44">
        <f>IF(OR($A235="",$B235=""),"",'OddsRatio_working_2-way'!N234)</f>
        <v>1.8592541864950944</v>
      </c>
      <c r="J235" s="44">
        <f>IF('Log_working_2-way'!$D234="","",A235^('Log_working_2-way'!$D234))</f>
        <v>2.167058235858538</v>
      </c>
      <c r="K235" s="46">
        <f>IF('Log_working_2-way'!$D234="","",B235^('Log_working_2-way'!$D234))</f>
        <v>1.8568552701777588</v>
      </c>
      <c r="L235" s="53">
        <f t="shared" si="35"/>
        <v>0.46373056994818651</v>
      </c>
      <c r="M235" s="53">
        <f t="shared" si="36"/>
        <v>0.53626943005181349</v>
      </c>
      <c r="N235" s="54">
        <v>149</v>
      </c>
      <c r="O235" s="54">
        <f t="shared" si="37"/>
        <v>77.01932367149756</v>
      </c>
      <c r="P235" s="54">
        <f t="shared" si="38"/>
        <v>65.759776536312827</v>
      </c>
      <c r="Q235" s="54">
        <f t="shared" si="39"/>
        <v>83.240223463687144</v>
      </c>
      <c r="R235" s="54">
        <f t="shared" si="40"/>
        <v>71.980676328502426</v>
      </c>
      <c r="S235" s="55">
        <f t="shared" si="41"/>
        <v>-6.2208997921895843</v>
      </c>
      <c r="T235" s="55">
        <f t="shared" si="42"/>
        <v>-6.2208997921895985</v>
      </c>
      <c r="U235" t="s">
        <v>328</v>
      </c>
      <c r="V235" t="s">
        <v>333</v>
      </c>
      <c r="W235" t="s">
        <v>446</v>
      </c>
      <c r="X235" s="38">
        <v>44385</v>
      </c>
      <c r="Y235" s="66"/>
    </row>
    <row r="236" spans="1:25" ht="15" x14ac:dyDescent="0.25">
      <c r="A236">
        <v>2.19</v>
      </c>
      <c r="B236">
        <v>1.71</v>
      </c>
      <c r="C236" s="43">
        <f t="shared" si="43"/>
        <v>4.1416326203636888E-2</v>
      </c>
      <c r="D236" s="44">
        <f>IF(OR($A236="",$B236=""),"",A236*'MPTO_working_2-way'!$G235)</f>
        <v>2.2807017543859649</v>
      </c>
      <c r="E236" s="46">
        <f>IF(OR($A236="",$B236=""),"",B236*'MPTO_working_2-way'!$G235)</f>
        <v>1.780821917808219</v>
      </c>
      <c r="F236" s="44">
        <f>IF(OR($A236="",$B236=""),"",'MPTO_working_2-way'!D235)</f>
        <v>2.2940365707984927</v>
      </c>
      <c r="G236" s="46">
        <f>IF(OR($A236="",$B236=""),"",'MPTO_working_2-way'!E235)</f>
        <v>1.7727756869985087</v>
      </c>
      <c r="H236" s="44">
        <f>IF(OR($A236="",$B236=""),"",'OddsRatio_working_2-way'!M235)</f>
        <v>2.2946259452166746</v>
      </c>
      <c r="I236" s="44">
        <f>IF(OR($A236="",$B236=""),"",'OddsRatio_working_2-way'!N235)</f>
        <v>1.7724238832805375</v>
      </c>
      <c r="J236" s="44">
        <f>IF('Log_working_2-way'!$D235="","",A236^('Log_working_2-way'!$D235))</f>
        <v>2.300809210627615</v>
      </c>
      <c r="K236" s="46">
        <f>IF('Log_working_2-way'!$D235="","",B236^('Log_working_2-way'!$D235))</f>
        <v>1.7687522442412873</v>
      </c>
      <c r="L236" s="53">
        <f t="shared" si="35"/>
        <v>0.43846153846153846</v>
      </c>
      <c r="M236" s="53">
        <f t="shared" si="36"/>
        <v>0.56153846153846165</v>
      </c>
      <c r="N236" s="54">
        <v>150</v>
      </c>
      <c r="O236" s="54">
        <f t="shared" si="37"/>
        <v>81.506849315068493</v>
      </c>
      <c r="P236" s="54">
        <f t="shared" si="38"/>
        <v>62.280701754385959</v>
      </c>
      <c r="Q236" s="54">
        <f t="shared" si="39"/>
        <v>87.719298245614027</v>
      </c>
      <c r="R236" s="54">
        <f t="shared" si="40"/>
        <v>68.493150684931507</v>
      </c>
      <c r="S236" s="55">
        <f t="shared" si="41"/>
        <v>-6.2124489305455342</v>
      </c>
      <c r="T236" s="55">
        <f t="shared" si="42"/>
        <v>-6.2124489305455484</v>
      </c>
      <c r="U236" t="s">
        <v>338</v>
      </c>
      <c r="V236" t="s">
        <v>336</v>
      </c>
      <c r="W236" t="s">
        <v>446</v>
      </c>
      <c r="X236" s="38">
        <v>44385</v>
      </c>
      <c r="Y236" s="66"/>
    </row>
    <row r="237" spans="1:25" ht="15" x14ac:dyDescent="0.25">
      <c r="A237">
        <v>1.99</v>
      </c>
      <c r="B237">
        <v>1.86</v>
      </c>
      <c r="C237" s="43">
        <f t="shared" si="43"/>
        <v>4.0146971416220811E-2</v>
      </c>
      <c r="D237" s="44">
        <f>IF(OR($A237="",$B237=""),"",A237*'MPTO_working_2-way'!$G236)</f>
        <v>2.0698924731182795</v>
      </c>
      <c r="E237" s="46">
        <f>IF(OR($A237="",$B237=""),"",B237*'MPTO_working_2-way'!$G236)</f>
        <v>1.9346733668341709</v>
      </c>
      <c r="F237" s="44">
        <f>IF(OR($A237="",$B237=""),"",'MPTO_working_2-way'!D236)</f>
        <v>2.0728005824046591</v>
      </c>
      <c r="G237" s="46">
        <f>IF(OR($A237="",$B237=""),"",'MPTO_working_2-way'!E236)</f>
        <v>1.9321396878425641</v>
      </c>
      <c r="H237" s="44">
        <f>IF(OR($A237="",$B237=""),"",'OddsRatio_working_2-way'!M236)</f>
        <v>2.0729225464578858</v>
      </c>
      <c r="I237" s="44">
        <f>IF(OR($A237="",$B237=""),"",'OddsRatio_working_2-way'!N236)</f>
        <v>1.9320337272260424</v>
      </c>
      <c r="J237" s="44">
        <f>IF('Log_working_2-way'!$D236="","",A237^('Log_working_2-way'!$D236))</f>
        <v>2.0742570920821759</v>
      </c>
      <c r="K237" s="46">
        <f>IF('Log_working_2-way'!$D236="","",B237^('Log_working_2-way'!$D236))</f>
        <v>1.9308758651633173</v>
      </c>
      <c r="L237" s="53">
        <f t="shared" si="35"/>
        <v>0.48311688311688311</v>
      </c>
      <c r="M237" s="53">
        <f t="shared" si="36"/>
        <v>0.51688311688311683</v>
      </c>
      <c r="N237" s="54">
        <v>151</v>
      </c>
      <c r="O237" s="54">
        <f t="shared" si="37"/>
        <v>75.120603015075375</v>
      </c>
      <c r="P237" s="54">
        <f t="shared" si="38"/>
        <v>69.817204301075279</v>
      </c>
      <c r="Q237" s="54">
        <f t="shared" si="39"/>
        <v>81.182795698924721</v>
      </c>
      <c r="R237" s="54">
        <f t="shared" si="40"/>
        <v>75.879396984924611</v>
      </c>
      <c r="S237" s="55">
        <f t="shared" si="41"/>
        <v>-6.0621926838493465</v>
      </c>
      <c r="T237" s="55">
        <f t="shared" si="42"/>
        <v>-6.0621926838493323</v>
      </c>
      <c r="U237" t="s">
        <v>334</v>
      </c>
      <c r="V237" t="s">
        <v>323</v>
      </c>
      <c r="W237" t="s">
        <v>446</v>
      </c>
      <c r="X237" s="38">
        <v>44385</v>
      </c>
      <c r="Y237" s="66"/>
    </row>
    <row r="238" spans="1:25" ht="15" x14ac:dyDescent="0.25">
      <c r="A238">
        <v>2.08</v>
      </c>
      <c r="B238">
        <v>1.78</v>
      </c>
      <c r="C238" s="43">
        <f t="shared" si="43"/>
        <v>4.2566983578219642E-2</v>
      </c>
      <c r="D238" s="44">
        <f>IF(OR($A238="",$B238=""),"",A238*'MPTO_working_2-way'!$G237)</f>
        <v>2.1685393258426968</v>
      </c>
      <c r="E238" s="46">
        <f>IF(OR($A238="",$B238=""),"",B238*'MPTO_working_2-way'!$G237)</f>
        <v>1.8557692307692311</v>
      </c>
      <c r="F238" s="44">
        <f>IF(OR($A238="",$B238=""),"",'MPTO_working_2-way'!D237)</f>
        <v>2.1763461086292031</v>
      </c>
      <c r="G238" s="46">
        <f>IF(OR($A238="",$B238=""),"",'MPTO_working_2-way'!E237)</f>
        <v>1.8500899460323807</v>
      </c>
      <c r="H238" s="44">
        <f>IF(OR($A238="",$B238=""),"",'OddsRatio_working_2-way'!M237)</f>
        <v>2.1766968108291049</v>
      </c>
      <c r="I238" s="44">
        <f>IF(OR($A238="",$B238=""),"",'OddsRatio_working_2-way'!N237)</f>
        <v>1.8498365855987975</v>
      </c>
      <c r="J238" s="44">
        <f>IF('Log_working_2-way'!$D237="","",A238^('Log_working_2-way'!$D237))</f>
        <v>2.180302148833781</v>
      </c>
      <c r="K238" s="46">
        <f>IF('Log_working_2-way'!$D237="","",B238^('Log_working_2-way'!$D237))</f>
        <v>1.8472406840805713</v>
      </c>
      <c r="L238" s="53">
        <f t="shared" si="35"/>
        <v>0.46113989637305697</v>
      </c>
      <c r="M238" s="53">
        <f t="shared" si="36"/>
        <v>0.53886010362694292</v>
      </c>
      <c r="N238" s="54">
        <v>152</v>
      </c>
      <c r="O238" s="54">
        <f t="shared" si="37"/>
        <v>78.923076923076934</v>
      </c>
      <c r="P238" s="54">
        <f t="shared" si="38"/>
        <v>66.606741573033716</v>
      </c>
      <c r="Q238" s="54">
        <f t="shared" si="39"/>
        <v>85.393258426966298</v>
      </c>
      <c r="R238" s="54">
        <f t="shared" si="40"/>
        <v>73.076923076923066</v>
      </c>
      <c r="S238" s="55">
        <f t="shared" si="41"/>
        <v>-6.4701815038893642</v>
      </c>
      <c r="T238" s="55">
        <f t="shared" si="42"/>
        <v>-6.47018150388935</v>
      </c>
      <c r="U238" t="s">
        <v>341</v>
      </c>
      <c r="V238" t="s">
        <v>398</v>
      </c>
      <c r="W238" t="s">
        <v>446</v>
      </c>
      <c r="X238" s="38">
        <v>44385</v>
      </c>
      <c r="Y238" s="66"/>
    </row>
    <row r="239" spans="1:25" ht="15" x14ac:dyDescent="0.25">
      <c r="A239">
        <v>2.36</v>
      </c>
      <c r="B239">
        <v>1.64</v>
      </c>
      <c r="C239" s="43">
        <f t="shared" si="43"/>
        <v>3.3484911120297722E-2</v>
      </c>
      <c r="D239" s="44">
        <f>IF(OR($A239="",$B239=""),"",A239*'MPTO_working_2-way'!$G238)</f>
        <v>2.4390243902439024</v>
      </c>
      <c r="E239" s="46">
        <f>IF(OR($A239="",$B239=""),"",B239*'MPTO_working_2-way'!$G238)</f>
        <v>1.6949152542372881</v>
      </c>
      <c r="F239" s="44">
        <f>IF(OR($A239="",$B239=""),"",'MPTO_working_2-way'!D238)</f>
        <v>2.4570848146267141</v>
      </c>
      <c r="G239" s="46">
        <f>IF(OR($A239="",$B239=""),"",'MPTO_working_2-way'!E238)</f>
        <v>1.6863018473335656</v>
      </c>
      <c r="H239" s="44">
        <f>IF(OR($A239="",$B239=""),"",'OddsRatio_working_2-way'!M238)</f>
        <v>2.4577379737113252</v>
      </c>
      <c r="I239" s="44">
        <f>IF(OR($A239="",$B239=""),"",'OddsRatio_working_2-way'!N238)</f>
        <v>1.6859943405700353</v>
      </c>
      <c r="J239" s="44">
        <f>IF('Log_working_2-way'!$D238="","",A239^('Log_working_2-way'!$D238))</f>
        <v>2.4661000827478752</v>
      </c>
      <c r="K239" s="46">
        <f>IF('Log_working_2-way'!$D238="","",B239^('Log_working_2-way'!$D238))</f>
        <v>1.6820816748919711</v>
      </c>
      <c r="L239" s="53">
        <f t="shared" si="35"/>
        <v>0.41000000000000003</v>
      </c>
      <c r="M239" s="53">
        <f t="shared" si="36"/>
        <v>0.59000000000000008</v>
      </c>
      <c r="N239" s="54">
        <v>153</v>
      </c>
      <c r="O239" s="54">
        <f t="shared" si="37"/>
        <v>88.169491525423723</v>
      </c>
      <c r="P239" s="54">
        <f t="shared" si="38"/>
        <v>59.707317073170721</v>
      </c>
      <c r="Q239" s="54">
        <f t="shared" si="39"/>
        <v>93.292682926829272</v>
      </c>
      <c r="R239" s="54">
        <f t="shared" si="40"/>
        <v>64.830508474576277</v>
      </c>
      <c r="S239" s="55">
        <f t="shared" si="41"/>
        <v>-5.1231914014055491</v>
      </c>
      <c r="T239" s="55">
        <f t="shared" si="42"/>
        <v>-5.1231914014055562</v>
      </c>
      <c r="U239" t="s">
        <v>531</v>
      </c>
      <c r="V239" t="s">
        <v>532</v>
      </c>
      <c r="W239" t="s">
        <v>435</v>
      </c>
      <c r="X239" s="38">
        <v>44385</v>
      </c>
      <c r="Y239" s="66"/>
    </row>
    <row r="240" spans="1:25" ht="15" x14ac:dyDescent="0.25">
      <c r="A240">
        <v>1.68</v>
      </c>
      <c r="B240">
        <v>2.27</v>
      </c>
      <c r="C240" s="43">
        <f t="shared" si="43"/>
        <v>3.5766729599328695E-2</v>
      </c>
      <c r="D240" s="44">
        <f>IF(OR($A240="",$B240=""),"",A240*'MPTO_working_2-way'!$G239)</f>
        <v>1.7400881057268722</v>
      </c>
      <c r="E240" s="46">
        <f>IF(OR($A240="",$B240=""),"",B240*'MPTO_working_2-way'!$G239)</f>
        <v>2.3511904761904763</v>
      </c>
      <c r="F240" s="44">
        <f>IF(OR($A240="",$B240=""),"",'MPTO_working_2-way'!D239)</f>
        <v>1.7320374239258789</v>
      </c>
      <c r="G240" s="46">
        <f>IF(OR($A240="",$B240=""),"",'MPTO_working_2-way'!E239)</f>
        <v>2.3660503784588656</v>
      </c>
      <c r="H240" s="44">
        <f>IF(OR($A240="",$B240=""),"",'OddsRatio_working_2-way'!M239)</f>
        <v>1.7317329231804059</v>
      </c>
      <c r="I240" s="44">
        <f>IF(OR($A240="",$B240=""),"",'OddsRatio_working_2-way'!N239)</f>
        <v>2.3666188418222287</v>
      </c>
      <c r="J240" s="44">
        <f>IF('Log_working_2-way'!$D239="","",A240^('Log_working_2-way'!$D239))</f>
        <v>1.72807279838637</v>
      </c>
      <c r="K240" s="46">
        <f>IF('Log_working_2-way'!$D239="","",B240^('Log_working_2-way'!$D239))</f>
        <v>2.37348902776783</v>
      </c>
      <c r="L240" s="53">
        <f t="shared" si="35"/>
        <v>0.57468354430379742</v>
      </c>
      <c r="M240" s="53">
        <f t="shared" si="36"/>
        <v>0.42531645569620252</v>
      </c>
      <c r="N240" s="54">
        <v>154</v>
      </c>
      <c r="O240" s="54">
        <f t="shared" si="37"/>
        <v>62.333333333333314</v>
      </c>
      <c r="P240" s="54">
        <f t="shared" si="38"/>
        <v>86.158590308370037</v>
      </c>
      <c r="Q240" s="54">
        <f t="shared" si="39"/>
        <v>67.841409691629948</v>
      </c>
      <c r="R240" s="54">
        <f t="shared" si="40"/>
        <v>91.666666666666671</v>
      </c>
      <c r="S240" s="55">
        <f t="shared" si="41"/>
        <v>-5.5080763582966341</v>
      </c>
      <c r="T240" s="55">
        <f t="shared" si="42"/>
        <v>-5.5080763582966341</v>
      </c>
      <c r="U240" t="s">
        <v>182</v>
      </c>
      <c r="V240" t="s">
        <v>149</v>
      </c>
      <c r="W240" t="s">
        <v>435</v>
      </c>
      <c r="X240" s="38">
        <v>44385</v>
      </c>
      <c r="Y240" s="66"/>
    </row>
    <row r="241" spans="1:25" ht="15" x14ac:dyDescent="0.25">
      <c r="A241">
        <v>1.89</v>
      </c>
      <c r="B241">
        <v>1.99</v>
      </c>
      <c r="C241" s="43">
        <f t="shared" si="43"/>
        <v>3.16130919145996E-2</v>
      </c>
      <c r="D241" s="44">
        <f>IF(OR($A241="",$B241=""),"",A241*'MPTO_working_2-way'!$G240)</f>
        <v>1.9497487437185932</v>
      </c>
      <c r="E241" s="46">
        <f>IF(OR($A241="",$B241=""),"",B241*'MPTO_working_2-way'!$G240)</f>
        <v>2.052910052910053</v>
      </c>
      <c r="F241" s="44">
        <f>IF(OR($A241="",$B241=""),"",'MPTO_working_2-way'!D240)</f>
        <v>1.9482012897878844</v>
      </c>
      <c r="G241" s="46">
        <f>IF(OR($A241="",$B241=""),"",'MPTO_working_2-way'!E240)</f>
        <v>2.0546283903744778</v>
      </c>
      <c r="H241" s="44">
        <f>IF(OR($A241="",$B241=""),"",'OddsRatio_working_2-way'!M240)</f>
        <v>1.9481507786158798</v>
      </c>
      <c r="I241" s="44">
        <f>IF(OR($A241="",$B241=""),"",'OddsRatio_working_2-way'!N240)</f>
        <v>2.0546845739659791</v>
      </c>
      <c r="J241" s="44">
        <f>IF('Log_working_2-way'!$D240="","",A241^('Log_working_2-way'!$D240))</f>
        <v>1.9474482422922217</v>
      </c>
      <c r="K241" s="46">
        <f>IF('Log_working_2-way'!$D240="","",B241^('Log_working_2-way'!$D240))</f>
        <v>2.0554666264202575</v>
      </c>
      <c r="L241" s="53">
        <f t="shared" si="35"/>
        <v>0.51288659793814428</v>
      </c>
      <c r="M241" s="53">
        <f t="shared" si="36"/>
        <v>0.48711340206185566</v>
      </c>
      <c r="N241" s="54">
        <v>155</v>
      </c>
      <c r="O241" s="54">
        <f t="shared" si="37"/>
        <v>72.989417989418001</v>
      </c>
      <c r="P241" s="54">
        <f t="shared" si="38"/>
        <v>77.110552763819086</v>
      </c>
      <c r="Q241" s="54">
        <f t="shared" si="39"/>
        <v>77.889447236180899</v>
      </c>
      <c r="R241" s="54">
        <f t="shared" si="40"/>
        <v>82.010582010582027</v>
      </c>
      <c r="S241" s="55">
        <f t="shared" si="41"/>
        <v>-4.9000292467628981</v>
      </c>
      <c r="T241" s="55">
        <f t="shared" si="42"/>
        <v>-4.9000292467629407</v>
      </c>
      <c r="U241" t="s">
        <v>107</v>
      </c>
      <c r="V241" t="s">
        <v>175</v>
      </c>
      <c r="W241" t="s">
        <v>435</v>
      </c>
      <c r="X241" s="38">
        <v>44385</v>
      </c>
      <c r="Y241" s="66"/>
    </row>
    <row r="242" spans="1:25" ht="15" x14ac:dyDescent="0.25">
      <c r="A242">
        <v>1.69</v>
      </c>
      <c r="B242">
        <v>2.23</v>
      </c>
      <c r="C242" s="43">
        <f t="shared" si="43"/>
        <v>4.0146469604903645E-2</v>
      </c>
      <c r="D242" s="44">
        <f>IF(OR($A242="",$B242=""),"",A242*'MPTO_working_2-way'!$G241)</f>
        <v>1.7578475336322872</v>
      </c>
      <c r="E242" s="46">
        <f>IF(OR($A242="",$B242=""),"",B242*'MPTO_working_2-way'!$G241)</f>
        <v>2.3195266272189352</v>
      </c>
      <c r="F242" s="44">
        <f>IF(OR($A242="",$B242=""),"",'MPTO_working_2-way'!D241)</f>
        <v>1.7493443498038854</v>
      </c>
      <c r="G242" s="46">
        <f>IF(OR($A242="",$B242=""),"",'MPTO_working_2-way'!E241)</f>
        <v>2.3344999535416733</v>
      </c>
      <c r="H242" s="44">
        <f>IF(OR($A242="",$B242=""),"",'OddsRatio_working_2-way'!M241)</f>
        <v>1.7489830503797115</v>
      </c>
      <c r="I242" s="44">
        <f>IF(OR($A242="",$B242=""),"",'OddsRatio_working_2-way'!N241)</f>
        <v>2.3351436985029639</v>
      </c>
      <c r="J242" s="44">
        <f>IF('Log_working_2-way'!$D241="","",A242^('Log_working_2-way'!$D241))</f>
        <v>1.7451064167640695</v>
      </c>
      <c r="K242" s="46">
        <f>IF('Log_working_2-way'!$D241="","",B242^('Log_working_2-way'!$D241))</f>
        <v>2.3420901732972235</v>
      </c>
      <c r="L242" s="53">
        <f t="shared" si="35"/>
        <v>0.56887755102040816</v>
      </c>
      <c r="M242" s="53">
        <f t="shared" si="36"/>
        <v>0.43112244897959179</v>
      </c>
      <c r="N242" s="54">
        <v>156</v>
      </c>
      <c r="O242" s="54">
        <f t="shared" si="37"/>
        <v>63.692307692307686</v>
      </c>
      <c r="P242" s="54">
        <f t="shared" si="38"/>
        <v>86.044843049327355</v>
      </c>
      <c r="Q242" s="54">
        <f t="shared" si="39"/>
        <v>69.955156950672645</v>
      </c>
      <c r="R242" s="54">
        <f t="shared" si="40"/>
        <v>92.307692307692307</v>
      </c>
      <c r="S242" s="55">
        <f t="shared" si="41"/>
        <v>-6.2628492583649589</v>
      </c>
      <c r="T242" s="55">
        <f t="shared" si="42"/>
        <v>-6.2628492583649518</v>
      </c>
      <c r="U242" t="s">
        <v>368</v>
      </c>
      <c r="V242" t="s">
        <v>502</v>
      </c>
      <c r="W242" t="s">
        <v>449</v>
      </c>
      <c r="X242" s="38">
        <v>44385</v>
      </c>
      <c r="Y242" s="66"/>
    </row>
    <row r="243" spans="1:25" ht="15" x14ac:dyDescent="0.25">
      <c r="A243">
        <v>2.19</v>
      </c>
      <c r="B243">
        <v>1.72</v>
      </c>
      <c r="C243" s="43">
        <f t="shared" si="43"/>
        <v>3.8016353403419467E-2</v>
      </c>
      <c r="D243" s="44">
        <f>IF(OR($A243="",$B243=""),"",A243*'MPTO_working_2-way'!$G242)</f>
        <v>2.2732558139534884</v>
      </c>
      <c r="E243" s="46">
        <f>IF(OR($A243="",$B243=""),"",B243*'MPTO_working_2-way'!$G242)</f>
        <v>1.7853881278538815</v>
      </c>
      <c r="F243" s="44">
        <f>IF(OR($A243="",$B243=""),"",'MPTO_working_2-way'!D242)</f>
        <v>2.2851249696675566</v>
      </c>
      <c r="G243" s="46">
        <f>IF(OR($A243="",$B243=""),"",'MPTO_working_2-way'!E242)</f>
        <v>1.7781344410876134</v>
      </c>
      <c r="H243" s="44">
        <f>IF(OR($A243="",$B243=""),"",'OddsRatio_working_2-way'!M242)</f>
        <v>2.2856040517117928</v>
      </c>
      <c r="I243" s="44">
        <f>IF(OR($A243="",$B243=""),"",'OddsRatio_working_2-way'!N242)</f>
        <v>1.7778444682625973</v>
      </c>
      <c r="J243" s="44">
        <f>IF('Log_working_2-way'!$D242="","",A243^('Log_working_2-way'!$D242))</f>
        <v>2.291085448482058</v>
      </c>
      <c r="K243" s="46">
        <f>IF('Log_working_2-way'!$D242="","",B243^('Log_working_2-way'!$D242))</f>
        <v>1.7745420732419892</v>
      </c>
      <c r="L243" s="53">
        <f t="shared" si="35"/>
        <v>0.43989769820971864</v>
      </c>
      <c r="M243" s="53">
        <f t="shared" si="36"/>
        <v>0.56010230179028131</v>
      </c>
      <c r="N243" s="54">
        <v>157</v>
      </c>
      <c r="O243" s="54">
        <f t="shared" si="37"/>
        <v>85.310502283105023</v>
      </c>
      <c r="P243" s="54">
        <f t="shared" si="38"/>
        <v>65.72093023255816</v>
      </c>
      <c r="Q243" s="54">
        <f t="shared" si="39"/>
        <v>91.279069767441868</v>
      </c>
      <c r="R243" s="54">
        <f t="shared" si="40"/>
        <v>71.689497716894977</v>
      </c>
      <c r="S243" s="55">
        <f t="shared" si="41"/>
        <v>-5.9685674843368446</v>
      </c>
      <c r="T243" s="55">
        <f t="shared" si="42"/>
        <v>-5.9685674843368162</v>
      </c>
      <c r="U243" t="s">
        <v>367</v>
      </c>
      <c r="V243" t="s">
        <v>373</v>
      </c>
      <c r="W243" t="s">
        <v>449</v>
      </c>
      <c r="X243" s="38">
        <v>44385</v>
      </c>
      <c r="Y243" s="66"/>
    </row>
    <row r="244" spans="1:25" ht="15" x14ac:dyDescent="0.25">
      <c r="A244">
        <v>2.44</v>
      </c>
      <c r="B244">
        <v>1.57</v>
      </c>
      <c r="C244" s="43">
        <f t="shared" si="43"/>
        <v>4.6778740733006252E-2</v>
      </c>
      <c r="D244" s="44">
        <f>IF(OR($A244="",$B244=""),"",A244*'MPTO_working_2-way'!$G243)</f>
        <v>2.5541401273885351</v>
      </c>
      <c r="E244" s="46">
        <f>IF(OR($A244="",$B244=""),"",B244*'MPTO_working_2-way'!$G243)</f>
        <v>1.6434426229508199</v>
      </c>
      <c r="F244" s="44">
        <f>IF(OR($A244="",$B244=""),"",'MPTO_working_2-way'!D243)</f>
        <v>2.5876790056741421</v>
      </c>
      <c r="G244" s="46">
        <f>IF(OR($A244="",$B244=""),"",'MPTO_working_2-way'!E243)</f>
        <v>1.6298502382573181</v>
      </c>
      <c r="H244" s="44">
        <f>IF(OR($A244="",$B244=""),"",'OddsRatio_working_2-way'!M243)</f>
        <v>2.5894388284780527</v>
      </c>
      <c r="I244" s="44">
        <f>IF(OR($A244="",$B244=""),"",'OddsRatio_working_2-way'!N243)</f>
        <v>1.6291528696058957</v>
      </c>
      <c r="J244" s="44">
        <f>IF('Log_working_2-way'!$D243="","",A244^('Log_working_2-way'!$D243))</f>
        <v>2.6053313936761384</v>
      </c>
      <c r="K244" s="46">
        <f>IF('Log_working_2-way'!$D243="","",B244^('Log_working_2-way'!$D243))</f>
        <v>1.6229243406925202</v>
      </c>
      <c r="L244" s="53">
        <f t="shared" si="35"/>
        <v>0.39152119700748128</v>
      </c>
      <c r="M244" s="53">
        <f t="shared" si="36"/>
        <v>0.60847880299251866</v>
      </c>
      <c r="N244" s="54">
        <v>158</v>
      </c>
      <c r="O244" s="54">
        <f t="shared" si="37"/>
        <v>93.245901639344254</v>
      </c>
      <c r="P244" s="54">
        <f t="shared" si="38"/>
        <v>57.36305732484076</v>
      </c>
      <c r="Q244" s="54">
        <f t="shared" si="39"/>
        <v>100.63694267515923</v>
      </c>
      <c r="R244" s="54">
        <f t="shared" si="40"/>
        <v>64.754098360655746</v>
      </c>
      <c r="S244" s="55">
        <f t="shared" si="41"/>
        <v>-7.391041035814979</v>
      </c>
      <c r="T244" s="55">
        <f t="shared" si="42"/>
        <v>-7.3910410358149861</v>
      </c>
      <c r="U244" t="s">
        <v>472</v>
      </c>
      <c r="V244" t="s">
        <v>377</v>
      </c>
      <c r="W244" t="s">
        <v>450</v>
      </c>
      <c r="X244" s="38">
        <v>44385</v>
      </c>
      <c r="Y244" s="66"/>
    </row>
    <row r="245" spans="1:25" ht="15" x14ac:dyDescent="0.25">
      <c r="A245">
        <v>2.08</v>
      </c>
      <c r="B245">
        <v>1.77</v>
      </c>
      <c r="C245" s="43">
        <f t="shared" si="43"/>
        <v>4.5740982181660117E-2</v>
      </c>
      <c r="D245" s="44">
        <f>IF(OR($A245="",$B245=""),"",A245*'MPTO_working_2-way'!$G244)</f>
        <v>2.1751412429378529</v>
      </c>
      <c r="E245" s="46">
        <f>IF(OR($A245="",$B245=""),"",B245*'MPTO_working_2-way'!$G244)</f>
        <v>1.8509615384615383</v>
      </c>
      <c r="F245" s="44">
        <f>IF(OR($A245="",$B245=""),"",'MPTO_working_2-way'!D244)</f>
        <v>2.1838889547989084</v>
      </c>
      <c r="G245" s="46">
        <f>IF(OR($A245="",$B245=""),"",'MPTO_working_2-way'!E244)</f>
        <v>1.8446738150115241</v>
      </c>
      <c r="H245" s="44">
        <f>IF(OR($A245="",$B245=""),"",'OddsRatio_working_2-way'!M244)</f>
        <v>2.1843130509275839</v>
      </c>
      <c r="I245" s="44">
        <f>IF(OR($A245="",$B245=""),"",'OddsRatio_working_2-way'!N244)</f>
        <v>1.8443713418650365</v>
      </c>
      <c r="J245" s="44">
        <f>IF('Log_working_2-way'!$D244="","",A245^('Log_working_2-way'!$D244))</f>
        <v>2.1883671237775504</v>
      </c>
      <c r="K245" s="46">
        <f>IF('Log_working_2-way'!$D244="","",B245^('Log_working_2-way'!$D244))</f>
        <v>1.8414907985847828</v>
      </c>
      <c r="L245" s="53">
        <f t="shared" si="35"/>
        <v>0.45974025974025978</v>
      </c>
      <c r="M245" s="53">
        <f t="shared" si="36"/>
        <v>0.54025974025974033</v>
      </c>
      <c r="N245" s="54">
        <v>159</v>
      </c>
      <c r="O245" s="54">
        <f t="shared" si="37"/>
        <v>82.557692307692307</v>
      </c>
      <c r="P245" s="54">
        <f t="shared" si="38"/>
        <v>69.169491525423737</v>
      </c>
      <c r="Q245" s="54">
        <f t="shared" si="39"/>
        <v>89.830508474576277</v>
      </c>
      <c r="R245" s="54">
        <f t="shared" si="40"/>
        <v>76.442307692307679</v>
      </c>
      <c r="S245" s="55">
        <f t="shared" si="41"/>
        <v>-7.2728161668839704</v>
      </c>
      <c r="T245" s="55">
        <f t="shared" si="42"/>
        <v>-7.2728161668839419</v>
      </c>
      <c r="U245" t="s">
        <v>474</v>
      </c>
      <c r="V245" t="s">
        <v>505</v>
      </c>
      <c r="W245" t="s">
        <v>450</v>
      </c>
      <c r="X245" s="38">
        <v>44385</v>
      </c>
      <c r="Y245" s="66"/>
    </row>
    <row r="246" spans="1:25" ht="15" x14ac:dyDescent="0.25">
      <c r="A246">
        <v>1.97</v>
      </c>
      <c r="B246">
        <v>1.87</v>
      </c>
      <c r="C246" s="43">
        <f t="shared" si="43"/>
        <v>4.2373571486739481E-2</v>
      </c>
      <c r="D246" s="44">
        <f>IF(OR($A246="",$B246=""),"",A246*'MPTO_working_2-way'!$G245)</f>
        <v>2.0534759358288768</v>
      </c>
      <c r="E246" s="46">
        <f>IF(OR($A246="",$B246=""),"",B246*'MPTO_working_2-way'!$G245)</f>
        <v>1.9492385786802029</v>
      </c>
      <c r="F246" s="44">
        <f>IF(OR($A246="",$B246=""),"",'MPTO_working_2-way'!D245)</f>
        <v>2.0558051284913081</v>
      </c>
      <c r="G246" s="46">
        <f>IF(OR($A246="",$B246=""),"",'MPTO_working_2-way'!E245)</f>
        <v>1.9471444805623825</v>
      </c>
      <c r="H246" s="44">
        <f>IF(OR($A246="",$B246=""),"",'OddsRatio_working_2-way'!M245)</f>
        <v>2.0559083903140616</v>
      </c>
      <c r="I246" s="44">
        <f>IF(OR($A246="",$B246=""),"",'OddsRatio_working_2-way'!N245)</f>
        <v>1.9470518552301377</v>
      </c>
      <c r="J246" s="44">
        <f>IF('Log_working_2-way'!$D245="","",A246^('Log_working_2-way'!$D245))</f>
        <v>2.0569787979748906</v>
      </c>
      <c r="K246" s="46">
        <f>IF('Log_working_2-way'!$D245="","",B246^('Log_working_2-way'!$D245))</f>
        <v>1.9460927711281228</v>
      </c>
      <c r="L246" s="53">
        <f t="shared" si="35"/>
        <v>0.48697916666666674</v>
      </c>
      <c r="M246" s="53">
        <f t="shared" si="36"/>
        <v>0.51302083333333337</v>
      </c>
      <c r="N246" s="54">
        <v>160</v>
      </c>
      <c r="O246" s="54">
        <f t="shared" si="37"/>
        <v>78.781725888324857</v>
      </c>
      <c r="P246" s="54">
        <f t="shared" si="38"/>
        <v>74.438502673796805</v>
      </c>
      <c r="Q246" s="54">
        <f t="shared" si="39"/>
        <v>85.561497326203195</v>
      </c>
      <c r="R246" s="54">
        <f t="shared" si="40"/>
        <v>81.218274111675129</v>
      </c>
      <c r="S246" s="55">
        <f t="shared" si="41"/>
        <v>-6.7797714378783382</v>
      </c>
      <c r="T246" s="55">
        <f t="shared" si="42"/>
        <v>-6.779771437878324</v>
      </c>
      <c r="U246" t="s">
        <v>506</v>
      </c>
      <c r="V246" t="s">
        <v>376</v>
      </c>
      <c r="W246" t="s">
        <v>450</v>
      </c>
      <c r="X246" s="38">
        <v>44385</v>
      </c>
      <c r="Y246" s="66"/>
    </row>
    <row r="247" spans="1:25" ht="15" x14ac:dyDescent="0.25">
      <c r="A247">
        <v>2.48</v>
      </c>
      <c r="B247">
        <v>1.55</v>
      </c>
      <c r="C247" s="43">
        <f t="shared" si="43"/>
        <v>4.8387096774193505E-2</v>
      </c>
      <c r="D247" s="44">
        <f>IF(OR($A247="",$B247=""),"",A247*'MPTO_working_2-way'!$G246)</f>
        <v>2.6</v>
      </c>
      <c r="E247" s="46">
        <f>IF(OR($A247="",$B247=""),"",B247*'MPTO_working_2-way'!$G246)</f>
        <v>1.625</v>
      </c>
      <c r="F247" s="44">
        <f>IF(OR($A247="",$B247=""),"",'MPTO_working_2-way'!D246)</f>
        <v>2.6382978723404253</v>
      </c>
      <c r="G247" s="46">
        <f>IF(OR($A247="",$B247=""),"",'MPTO_working_2-way'!E246)</f>
        <v>1.6103896103896105</v>
      </c>
      <c r="H247" s="44">
        <f>IF(OR($A247="",$B247=""),"",'OddsRatio_working_2-way'!M246)</f>
        <v>2.6403990645294484</v>
      </c>
      <c r="I247" s="44">
        <f>IF(OR($A247="",$B247=""),"",'OddsRatio_working_2-way'!N246)</f>
        <v>1.6096077604670245</v>
      </c>
      <c r="J247" s="44">
        <f>IF('Log_working_2-way'!$D246="","",A247^('Log_working_2-way'!$D246))</f>
        <v>2.6586385406816029</v>
      </c>
      <c r="K247" s="46">
        <f>IF('Log_working_2-way'!$D246="","",B247^('Log_working_2-way'!$D246))</f>
        <v>1.602904114109869</v>
      </c>
      <c r="L247" s="53">
        <f t="shared" si="35"/>
        <v>0.38461538461538458</v>
      </c>
      <c r="M247" s="53">
        <f t="shared" si="36"/>
        <v>0.61538461538461542</v>
      </c>
      <c r="N247" s="54">
        <v>161</v>
      </c>
      <c r="O247" s="54">
        <f t="shared" si="37"/>
        <v>96.08064516129032</v>
      </c>
      <c r="P247" s="54">
        <f t="shared" si="38"/>
        <v>57.12903225806452</v>
      </c>
      <c r="Q247" s="54">
        <f t="shared" si="39"/>
        <v>103.87096774193549</v>
      </c>
      <c r="R247" s="54">
        <f t="shared" si="40"/>
        <v>64.91935483870968</v>
      </c>
      <c r="S247" s="55">
        <f t="shared" si="41"/>
        <v>-7.7903225806451672</v>
      </c>
      <c r="T247" s="55">
        <f t="shared" si="42"/>
        <v>-7.7903225806451601</v>
      </c>
      <c r="U247" t="s">
        <v>374</v>
      </c>
      <c r="V247" t="s">
        <v>471</v>
      </c>
      <c r="W247" t="s">
        <v>450</v>
      </c>
      <c r="X247" s="38">
        <v>44385</v>
      </c>
      <c r="Y247" s="66"/>
    </row>
    <row r="248" spans="1:25" s="50" customFormat="1" ht="15" x14ac:dyDescent="0.25">
      <c r="A248">
        <v>1.9</v>
      </c>
      <c r="B248">
        <v>1.93</v>
      </c>
      <c r="C248" s="43">
        <f t="shared" si="43"/>
        <v>4.445050449959087E-2</v>
      </c>
      <c r="D248" s="44">
        <f>IF(OR($A248="",$B248=""),"",A248*'MPTO_working_2-way'!$G247)</f>
        <v>1.9844559585492225</v>
      </c>
      <c r="E248" s="46">
        <f>IF(OR($A248="",$B248=""),"",B248*'MPTO_working_2-way'!$G247)</f>
        <v>2.0157894736842104</v>
      </c>
      <c r="F248" s="44">
        <f>IF(OR($A248="",$B248=""),"",'MPTO_working_2-way'!D247)</f>
        <v>1.9837706248309437</v>
      </c>
      <c r="G248" s="46">
        <f>IF(OR($A248="",$B248=""),"",'MPTO_working_2-way'!E247)</f>
        <v>2.0164971130052241</v>
      </c>
      <c r="H248" s="44">
        <f>IF(OR($A248="",$B248=""),"",'OddsRatio_working_2-way'!M247)</f>
        <v>1.9837387536759294</v>
      </c>
      <c r="I248" s="44">
        <f>IF(OR($A248="",$B248=""),"",'OddsRatio_working_2-way'!N247)</f>
        <v>2.0165300454651267</v>
      </c>
      <c r="J248" s="44">
        <f>IF('Log_working_2-way'!$D247="","",A248^('Log_working_2-way'!$D247))</f>
        <v>1.9834239894126766</v>
      </c>
      <c r="K248" s="46">
        <f>IF('Log_working_2-way'!$D247="","",B248^('Log_working_2-way'!$D247))</f>
        <v>2.0168554059748378</v>
      </c>
      <c r="L248" s="53">
        <f t="shared" si="35"/>
        <v>0.50391644908616195</v>
      </c>
      <c r="M248" s="53">
        <f t="shared" si="36"/>
        <v>0.49608355091383816</v>
      </c>
      <c r="N248" s="54">
        <v>162</v>
      </c>
      <c r="O248" s="54">
        <f t="shared" si="37"/>
        <v>76.736842105263165</v>
      </c>
      <c r="P248" s="54">
        <f t="shared" si="38"/>
        <v>78.062176165803109</v>
      </c>
      <c r="Q248" s="54">
        <f t="shared" si="39"/>
        <v>83.937823834196905</v>
      </c>
      <c r="R248" s="54">
        <f t="shared" si="40"/>
        <v>85.263157894736835</v>
      </c>
      <c r="S248" s="55">
        <f t="shared" si="41"/>
        <v>-7.2009817289337406</v>
      </c>
      <c r="T248" s="55">
        <f t="shared" si="42"/>
        <v>-7.2009817289337263</v>
      </c>
      <c r="U248" t="s">
        <v>375</v>
      </c>
      <c r="V248" t="s">
        <v>370</v>
      </c>
      <c r="W248" t="s">
        <v>450</v>
      </c>
      <c r="X248" s="38">
        <v>44385</v>
      </c>
      <c r="Y248" s="66"/>
    </row>
    <row r="249" spans="1:25" ht="15" x14ac:dyDescent="0.25">
      <c r="A249">
        <v>1.9</v>
      </c>
      <c r="B249">
        <v>1.92</v>
      </c>
      <c r="C249" s="43">
        <f t="shared" si="43"/>
        <v>4.7149122807017552E-2</v>
      </c>
      <c r="D249" s="44">
        <f>IF(OR($A249="",$B249=""),"",A249*'MPTO_working_2-way'!$G248)</f>
        <v>1.9895833333333333</v>
      </c>
      <c r="E249" s="46">
        <f>IF(OR($A249="",$B249=""),"",B249*'MPTO_working_2-way'!$G248)</f>
        <v>2.0105263157894737</v>
      </c>
      <c r="F249" s="44">
        <f>IF(OR($A249="",$B249=""),"",'MPTO_working_2-way'!D248)</f>
        <v>1.9890948745910577</v>
      </c>
      <c r="G249" s="46">
        <f>IF(OR($A249="",$B249=""),"",'MPTO_working_2-way'!E248)</f>
        <v>2.0110253583241455</v>
      </c>
      <c r="H249" s="44">
        <f>IF(OR($A249="",$B249=""),"",'OddsRatio_working_2-way'!M248)</f>
        <v>1.9890707100936806</v>
      </c>
      <c r="I249" s="44">
        <f>IF(OR($A249="",$B249=""),"",'OddsRatio_working_2-way'!N248)</f>
        <v>2.0110500592068727</v>
      </c>
      <c r="J249" s="44">
        <f>IF('Log_working_2-way'!$D248="","",A249^('Log_working_2-way'!$D248))</f>
        <v>1.9888458084128613</v>
      </c>
      <c r="K249" s="46">
        <f>IF('Log_working_2-way'!$D248="","",B249^('Log_working_2-way'!$D248))</f>
        <v>2.0112800109902316</v>
      </c>
      <c r="L249" s="53">
        <f t="shared" si="35"/>
        <v>0.50261780104712039</v>
      </c>
      <c r="M249" s="53">
        <f t="shared" si="36"/>
        <v>0.49738219895287955</v>
      </c>
      <c r="N249" s="54">
        <v>163</v>
      </c>
      <c r="O249" s="54">
        <f t="shared" si="37"/>
        <v>77.210526315789465</v>
      </c>
      <c r="P249" s="54">
        <f t="shared" si="38"/>
        <v>78.104166666666657</v>
      </c>
      <c r="Q249" s="54">
        <f t="shared" si="39"/>
        <v>84.895833333333343</v>
      </c>
      <c r="R249" s="54">
        <f t="shared" si="40"/>
        <v>85.78947368421052</v>
      </c>
      <c r="S249" s="55">
        <f t="shared" si="41"/>
        <v>-7.6853070175438774</v>
      </c>
      <c r="T249" s="55">
        <f t="shared" si="42"/>
        <v>-7.6853070175438631</v>
      </c>
      <c r="U249" t="s">
        <v>372</v>
      </c>
      <c r="V249" t="s">
        <v>513</v>
      </c>
      <c r="W249" t="s">
        <v>526</v>
      </c>
      <c r="X249" s="38">
        <v>44385</v>
      </c>
      <c r="Y249" s="66"/>
    </row>
    <row r="250" spans="1:25" ht="15" x14ac:dyDescent="0.25">
      <c r="A250">
        <v>1.77</v>
      </c>
      <c r="B250">
        <v>2.04</v>
      </c>
      <c r="C250" s="43">
        <f t="shared" si="43"/>
        <v>5.5167829843801863E-2</v>
      </c>
      <c r="D250" s="44">
        <f>IF(OR($A250="",$B250=""),"",A250*'MPTO_working_2-way'!$G249)</f>
        <v>1.8676470588235292</v>
      </c>
      <c r="E250" s="46">
        <f>IF(OR($A250="",$B250=""),"",B250*'MPTO_working_2-way'!$G249)</f>
        <v>2.152542372881356</v>
      </c>
      <c r="F250" s="44">
        <f>IF(OR($A250="",$B250=""),"",'MPTO_working_2-way'!D249)</f>
        <v>1.8608534322820036</v>
      </c>
      <c r="G250" s="46">
        <f>IF(OR($A250="",$B250=""),"",'MPTO_working_2-way'!E249)</f>
        <v>2.1616379310344827</v>
      </c>
      <c r="H250" s="44">
        <f>IF(OR($A250="",$B250=""),"",'OddsRatio_working_2-way'!M249)</f>
        <v>1.8604560508152725</v>
      </c>
      <c r="I250" s="44">
        <f>IF(OR($A250="",$B250=""),"",'OddsRatio_working_2-way'!N249)</f>
        <v>2.1621744062959527</v>
      </c>
      <c r="J250" s="44">
        <f>IF('Log_working_2-way'!$D249="","",A250^('Log_working_2-way'!$D249))</f>
        <v>1.8573202636406585</v>
      </c>
      <c r="K250" s="46">
        <f>IF('Log_working_2-way'!$D249="","",B250^('Log_working_2-way'!$D249))</f>
        <v>2.16642524667648</v>
      </c>
      <c r="L250" s="53">
        <f t="shared" si="35"/>
        <v>0.53543307086614178</v>
      </c>
      <c r="M250" s="53">
        <f t="shared" si="36"/>
        <v>0.46456692913385828</v>
      </c>
      <c r="N250" s="54">
        <v>164</v>
      </c>
      <c r="O250" s="54">
        <f t="shared" si="37"/>
        <v>71.344632768361606</v>
      </c>
      <c r="P250" s="54">
        <f t="shared" si="38"/>
        <v>83.607843137254903</v>
      </c>
      <c r="Q250" s="54">
        <f t="shared" si="39"/>
        <v>80.392156862745097</v>
      </c>
      <c r="R250" s="54">
        <f t="shared" si="40"/>
        <v>92.655367231638422</v>
      </c>
      <c r="S250" s="55">
        <f t="shared" si="41"/>
        <v>-9.0475240943834905</v>
      </c>
      <c r="T250" s="55">
        <f t="shared" si="42"/>
        <v>-9.0475240943835189</v>
      </c>
      <c r="U250" t="s">
        <v>510</v>
      </c>
      <c r="V250" t="s">
        <v>507</v>
      </c>
      <c r="W250" t="s">
        <v>526</v>
      </c>
      <c r="X250" s="38">
        <v>44385</v>
      </c>
      <c r="Y250" s="66"/>
    </row>
    <row r="251" spans="1:25" ht="15" x14ac:dyDescent="0.25">
      <c r="A251">
        <v>1.93</v>
      </c>
      <c r="B251">
        <v>1.88</v>
      </c>
      <c r="C251" s="43">
        <f t="shared" si="43"/>
        <v>5.0049608642928067E-2</v>
      </c>
      <c r="D251" s="44">
        <f>IF(OR($A251="",$B251=""),"",A251*'MPTO_working_2-way'!$G250)</f>
        <v>2.0265957446808511</v>
      </c>
      <c r="E251" s="46">
        <f>IF(OR($A251="",$B251=""),"",B251*'MPTO_working_2-way'!$G250)</f>
        <v>1.9740932642487046</v>
      </c>
      <c r="F251" s="44">
        <f>IF(OR($A251="",$B251=""),"",'MPTO_working_2-way'!D250)</f>
        <v>2.027945450480662</v>
      </c>
      <c r="G251" s="46">
        <f>IF(OR($A251="",$B251=""),"",'MPTO_working_2-way'!E250)</f>
        <v>1.9728142670726401</v>
      </c>
      <c r="H251" s="44">
        <f>IF(OR($A251="",$B251=""),"",'OddsRatio_working_2-way'!M250)</f>
        <v>2.0280166252635121</v>
      </c>
      <c r="I251" s="44">
        <f>IF(OR($A251="",$B251=""),"",'OddsRatio_working_2-way'!N250)</f>
        <v>1.97274691422784</v>
      </c>
      <c r="J251" s="44">
        <f>IF('Log_working_2-way'!$D250="","",A251^('Log_working_2-way'!$D250))</f>
        <v>2.0286405498267945</v>
      </c>
      <c r="K251" s="46">
        <f>IF('Log_working_2-way'!$D250="","",B251^('Log_working_2-way'!$D250))</f>
        <v>1.972156892091637</v>
      </c>
      <c r="L251" s="53">
        <f t="shared" ref="L251:L280" si="44">(1/D251)</f>
        <v>0.49343832020997375</v>
      </c>
      <c r="M251" s="53">
        <f t="shared" ref="M251:M280" si="45">(1/E251)</f>
        <v>0.50656167979002631</v>
      </c>
      <c r="N251" s="54">
        <v>165</v>
      </c>
      <c r="O251" s="54">
        <f t="shared" ref="O251:O280" si="46">(1/A251)*((N251*A251)-N251)</f>
        <v>79.507772020725398</v>
      </c>
      <c r="P251" s="54">
        <f t="shared" ref="P251:P280" si="47">(1/B251)*((N251*B251)-N251)</f>
        <v>77.234042553191486</v>
      </c>
      <c r="Q251" s="54">
        <f t="shared" ref="Q251:Q280" si="48">(1/B251)*N251</f>
        <v>87.765957446808514</v>
      </c>
      <c r="R251" s="54">
        <f t="shared" ref="R251:R280" si="49">(1/A251)*N251</f>
        <v>85.492227979274617</v>
      </c>
      <c r="S251" s="55">
        <f t="shared" ref="S251:S280" si="50">O251-Q251</f>
        <v>-8.2581854260831165</v>
      </c>
      <c r="T251" s="55">
        <f t="shared" ref="T251:T280" si="51">P251-R251</f>
        <v>-8.2581854260831307</v>
      </c>
      <c r="U251" t="s">
        <v>512</v>
      </c>
      <c r="V251" t="s">
        <v>515</v>
      </c>
      <c r="W251" t="s">
        <v>526</v>
      </c>
      <c r="X251" s="38">
        <v>44385</v>
      </c>
      <c r="Y251" s="66"/>
    </row>
    <row r="252" spans="1:25" ht="15" x14ac:dyDescent="0.25">
      <c r="A252">
        <v>1.73</v>
      </c>
      <c r="B252">
        <v>2.09</v>
      </c>
      <c r="C252" s="43">
        <f t="shared" si="43"/>
        <v>5.6503581602456165E-2</v>
      </c>
      <c r="D252" s="44">
        <f>IF(OR($A252="",$B252=""),"",A252*'MPTO_working_2-way'!$G251)</f>
        <v>1.8277511961722492</v>
      </c>
      <c r="E252" s="46">
        <f>IF(OR($A252="",$B252=""),"",B252*'MPTO_working_2-way'!$G251)</f>
        <v>2.2080924855491331</v>
      </c>
      <c r="F252" s="44">
        <f>IF(OR($A252="",$B252=""),"",'MPTO_working_2-way'!D251)</f>
        <v>1.8188998163845365</v>
      </c>
      <c r="G252" s="46">
        <f>IF(OR($A252="",$B252=""),"",'MPTO_working_2-way'!E251)</f>
        <v>2.2211505974137671</v>
      </c>
      <c r="H252" s="44">
        <f>IF(OR($A252="",$B252=""),"",'OddsRatio_working_2-way'!M251)</f>
        <v>1.8183671368293095</v>
      </c>
      <c r="I252" s="44">
        <f>IF(OR($A252="",$B252=""),"",'OddsRatio_working_2-way'!N251)</f>
        <v>2.2219454508821204</v>
      </c>
      <c r="J252" s="44">
        <f>IF('Log_working_2-way'!$D251="","",A252^('Log_working_2-way'!$D251))</f>
        <v>1.8142819465382745</v>
      </c>
      <c r="K252" s="46">
        <f>IF('Log_working_2-way'!$D251="","",B252^('Log_working_2-way'!$D251))</f>
        <v>2.228075857813653</v>
      </c>
      <c r="L252" s="53">
        <f t="shared" si="44"/>
        <v>0.54712041884816742</v>
      </c>
      <c r="M252" s="53">
        <f t="shared" si="45"/>
        <v>0.45287958115183241</v>
      </c>
      <c r="N252" s="54">
        <v>166</v>
      </c>
      <c r="O252" s="54">
        <f t="shared" si="46"/>
        <v>70.04624277456648</v>
      </c>
      <c r="P252" s="54">
        <f t="shared" si="47"/>
        <v>86.574162679425839</v>
      </c>
      <c r="Q252" s="54">
        <f t="shared" si="48"/>
        <v>79.425837320574175</v>
      </c>
      <c r="R252" s="54">
        <f t="shared" si="49"/>
        <v>95.953757225433534</v>
      </c>
      <c r="S252" s="55">
        <f t="shared" si="50"/>
        <v>-9.379594546007695</v>
      </c>
      <c r="T252" s="55">
        <f t="shared" si="51"/>
        <v>-9.379594546007695</v>
      </c>
      <c r="U252" t="s">
        <v>508</v>
      </c>
      <c r="V252" t="s">
        <v>509</v>
      </c>
      <c r="W252" t="s">
        <v>526</v>
      </c>
      <c r="X252" s="38">
        <v>44385</v>
      </c>
      <c r="Y252" s="66"/>
    </row>
    <row r="253" spans="1:25" ht="15" x14ac:dyDescent="0.25">
      <c r="A253">
        <v>1.94</v>
      </c>
      <c r="B253">
        <v>1.88</v>
      </c>
      <c r="C253" s="43">
        <f t="shared" si="43"/>
        <v>4.7378811142794408E-2</v>
      </c>
      <c r="D253" s="44">
        <f>IF(OR($A253="",$B253=""),"",A253*'MPTO_working_2-way'!$G252)</f>
        <v>2.0319148936170213</v>
      </c>
      <c r="E253" s="46">
        <f>IF(OR($A253="",$B253=""),"",B253*'MPTO_working_2-way'!$G252)</f>
        <v>1.9690721649484533</v>
      </c>
      <c r="F253" s="44">
        <f>IF(OR($A253="",$B253=""),"",'MPTO_working_2-way'!D252)</f>
        <v>2.033452274754683</v>
      </c>
      <c r="G253" s="46">
        <f>IF(OR($A253="",$B253=""),"",'MPTO_working_2-way'!E252)</f>
        <v>1.9676305567544234</v>
      </c>
      <c r="H253" s="44">
        <f>IF(OR($A253="",$B253=""),"",'OddsRatio_working_2-way'!M252)</f>
        <v>2.0335288182638238</v>
      </c>
      <c r="I253" s="44">
        <f>IF(OR($A253="",$B253=""),"",'OddsRatio_working_2-way'!N252)</f>
        <v>1.9675588936937933</v>
      </c>
      <c r="J253" s="44">
        <f>IF('Log_working_2-way'!$D252="","",A253^('Log_working_2-way'!$D252))</f>
        <v>2.0342379522187155</v>
      </c>
      <c r="K253" s="46">
        <f>IF('Log_working_2-way'!$D252="","",B253^('Log_working_2-way'!$D252))</f>
        <v>1.9668954787958726</v>
      </c>
      <c r="L253" s="53">
        <f t="shared" si="44"/>
        <v>0.49214659685863876</v>
      </c>
      <c r="M253" s="53">
        <f t="shared" si="45"/>
        <v>0.50785340314136129</v>
      </c>
      <c r="N253" s="54">
        <v>167</v>
      </c>
      <c r="O253" s="54">
        <f t="shared" si="46"/>
        <v>80.917525773195891</v>
      </c>
      <c r="P253" s="54">
        <f t="shared" si="47"/>
        <v>78.17021276595743</v>
      </c>
      <c r="Q253" s="54">
        <f t="shared" si="48"/>
        <v>88.829787234042556</v>
      </c>
      <c r="R253" s="54">
        <f t="shared" si="49"/>
        <v>86.082474226804138</v>
      </c>
      <c r="S253" s="55">
        <f t="shared" si="50"/>
        <v>-7.9122614608466648</v>
      </c>
      <c r="T253" s="55">
        <f t="shared" si="51"/>
        <v>-7.9122614608467075</v>
      </c>
      <c r="U253" t="s">
        <v>514</v>
      </c>
      <c r="V253" t="s">
        <v>511</v>
      </c>
      <c r="W253" t="s">
        <v>526</v>
      </c>
      <c r="X253" s="38">
        <v>44385</v>
      </c>
      <c r="Y253" s="66"/>
    </row>
    <row r="254" spans="1:25" ht="15" x14ac:dyDescent="0.25">
      <c r="A254">
        <v>1.7</v>
      </c>
      <c r="B254">
        <v>2.13</v>
      </c>
      <c r="C254" s="43">
        <f t="shared" si="43"/>
        <v>5.7718862192764453E-2</v>
      </c>
      <c r="D254" s="44">
        <f>IF(OR($A254="",$B254=""),"",A254*'MPTO_working_2-way'!$G253)</f>
        <v>1.7981220657276995</v>
      </c>
      <c r="E254" s="46">
        <f>IF(OR($A254="",$B254=""),"",B254*'MPTO_working_2-way'!$G253)</f>
        <v>2.2529411764705882</v>
      </c>
      <c r="F254" s="44">
        <f>IF(OR($A254="",$B254=""),"",'MPTO_working_2-way'!D253)</f>
        <v>1.7877067390767711</v>
      </c>
      <c r="G254" s="46">
        <f>IF(OR($A254="",$B254=""),"",'MPTO_working_2-way'!E253)</f>
        <v>2.2695079912253213</v>
      </c>
      <c r="H254" s="44">
        <f>IF(OR($A254="",$B254=""),"",'OddsRatio_working_2-way'!M253)</f>
        <v>1.7870635467029794</v>
      </c>
      <c r="I254" s="44">
        <f>IF(OR($A254="",$B254=""),"",'OddsRatio_working_2-way'!N253)</f>
        <v>2.2705454396776665</v>
      </c>
      <c r="J254" s="44">
        <f>IF('Log_working_2-way'!$D253="","",A254^('Log_working_2-way'!$D253))</f>
        <v>1.782255727545798</v>
      </c>
      <c r="K254" s="46">
        <f>IF('Log_working_2-way'!$D253="","",B254^('Log_working_2-way'!$D253))</f>
        <v>2.2783543345010226</v>
      </c>
      <c r="L254" s="53">
        <f t="shared" si="44"/>
        <v>0.55613577023498695</v>
      </c>
      <c r="M254" s="53">
        <f t="shared" si="45"/>
        <v>0.44386422976501305</v>
      </c>
      <c r="N254" s="54">
        <v>168</v>
      </c>
      <c r="O254" s="54">
        <f t="shared" si="46"/>
        <v>69.176470588235276</v>
      </c>
      <c r="P254" s="54">
        <f t="shared" si="47"/>
        <v>89.126760563380273</v>
      </c>
      <c r="Q254" s="54">
        <f t="shared" si="48"/>
        <v>78.873239436619713</v>
      </c>
      <c r="R254" s="54">
        <f t="shared" si="49"/>
        <v>98.82352941176471</v>
      </c>
      <c r="S254" s="55">
        <f t="shared" si="50"/>
        <v>-9.696768848384437</v>
      </c>
      <c r="T254" s="55">
        <f t="shared" si="51"/>
        <v>-9.696768848384437</v>
      </c>
      <c r="U254" t="s">
        <v>516</v>
      </c>
      <c r="V254" t="s">
        <v>524</v>
      </c>
      <c r="W254" t="s">
        <v>527</v>
      </c>
      <c r="X254" s="38">
        <v>44385</v>
      </c>
      <c r="Y254" s="66"/>
    </row>
    <row r="255" spans="1:25" ht="15" x14ac:dyDescent="0.25">
      <c r="A255">
        <v>1.78</v>
      </c>
      <c r="B255">
        <v>2.02</v>
      </c>
      <c r="C255" s="43">
        <f t="shared" si="43"/>
        <v>5.6847257759483849E-2</v>
      </c>
      <c r="D255" s="44">
        <f>IF(OR($A255="",$B255=""),"",A255*'MPTO_working_2-way'!$G254)</f>
        <v>1.8811881188118813</v>
      </c>
      <c r="E255" s="46">
        <f>IF(OR($A255="",$B255=""),"",B255*'MPTO_working_2-way'!$G254)</f>
        <v>2.1348314606741572</v>
      </c>
      <c r="F255" s="44">
        <f>IF(OR($A255="",$B255=""),"",'MPTO_working_2-way'!D254)</f>
        <v>1.8748566065283139</v>
      </c>
      <c r="G255" s="46">
        <f>IF(OR($A255="",$B255=""),"",'MPTO_working_2-way'!E254)</f>
        <v>2.1430444629872452</v>
      </c>
      <c r="H255" s="44">
        <f>IF(OR($A255="",$B255=""),"",'OddsRatio_working_2-way'!M254)</f>
        <v>1.8744746321952062</v>
      </c>
      <c r="I255" s="44">
        <f>IF(OR($A255="",$B255=""),"",'OddsRatio_working_2-way'!N254)</f>
        <v>2.1435437497937313</v>
      </c>
      <c r="J255" s="44">
        <f>IF('Log_working_2-way'!$D254="","",A255^('Log_working_2-way'!$D254))</f>
        <v>1.8715471181062422</v>
      </c>
      <c r="K255" s="46">
        <f>IF('Log_working_2-way'!$D254="","",B255^('Log_working_2-way'!$D254))</f>
        <v>2.1473848966079383</v>
      </c>
      <c r="L255" s="53">
        <f t="shared" si="44"/>
        <v>0.53157894736842104</v>
      </c>
      <c r="M255" s="53">
        <f t="shared" si="45"/>
        <v>0.46842105263157896</v>
      </c>
      <c r="N255" s="54">
        <v>169</v>
      </c>
      <c r="O255" s="54">
        <f t="shared" si="46"/>
        <v>74.056179775280896</v>
      </c>
      <c r="P255" s="54">
        <f t="shared" si="47"/>
        <v>85.336633663366328</v>
      </c>
      <c r="Q255" s="54">
        <f t="shared" si="48"/>
        <v>83.663366336633658</v>
      </c>
      <c r="R255" s="54">
        <f t="shared" si="49"/>
        <v>94.943820224719104</v>
      </c>
      <c r="S255" s="55">
        <f t="shared" si="50"/>
        <v>-9.6071865613527621</v>
      </c>
      <c r="T255" s="55">
        <f t="shared" si="51"/>
        <v>-9.6071865613527763</v>
      </c>
      <c r="U255" t="s">
        <v>523</v>
      </c>
      <c r="V255" t="s">
        <v>520</v>
      </c>
      <c r="W255" t="s">
        <v>527</v>
      </c>
      <c r="X255" s="38">
        <v>44385</v>
      </c>
      <c r="Y255" s="66"/>
    </row>
    <row r="256" spans="1:25" ht="15" x14ac:dyDescent="0.25">
      <c r="A256">
        <v>1.63</v>
      </c>
      <c r="B256">
        <v>2.2599999999999998</v>
      </c>
      <c r="C256" s="43">
        <f t="shared" si="43"/>
        <v>5.5974808621532146E-2</v>
      </c>
      <c r="D256" s="44">
        <f>IF(OR($A256="",$B256=""),"",A256*'MPTO_working_2-way'!$G255)</f>
        <v>1.7212389380530972</v>
      </c>
      <c r="E256" s="46">
        <f>IF(OR($A256="",$B256=""),"",B256*'MPTO_working_2-way'!$G255)</f>
        <v>2.3865030674846626</v>
      </c>
      <c r="F256" s="44">
        <f>IF(OR($A256="",$B256=""),"",'MPTO_working_2-way'!D255)</f>
        <v>1.7079141360285595</v>
      </c>
      <c r="G256" s="46">
        <f>IF(OR($A256="",$B256=""),"",'MPTO_working_2-way'!E255)</f>
        <v>2.4126006942170406</v>
      </c>
      <c r="H256" s="44">
        <f>IF(OR($A256="",$B256=""),"",'OddsRatio_working_2-way'!M255)</f>
        <v>1.7071067811865475</v>
      </c>
      <c r="I256" s="44">
        <f>IF(OR($A256="",$B256=""),"",'OddsRatio_working_2-way'!N255)</f>
        <v>2.4142135623730949</v>
      </c>
      <c r="J256" s="44">
        <f>IF('Log_working_2-way'!$D255="","",A256^('Log_working_2-way'!$D255))</f>
        <v>1.7009700374213639</v>
      </c>
      <c r="K256" s="46">
        <f>IF('Log_working_2-way'!$D255="","",B256^('Log_working_2-way'!$D255))</f>
        <v>2.4265944999233642</v>
      </c>
      <c r="L256" s="53">
        <f t="shared" si="44"/>
        <v>0.58097686375321345</v>
      </c>
      <c r="M256" s="53">
        <f t="shared" si="45"/>
        <v>0.41902313624678661</v>
      </c>
      <c r="N256" s="54">
        <v>170</v>
      </c>
      <c r="O256" s="54">
        <f t="shared" si="46"/>
        <v>65.705521472392618</v>
      </c>
      <c r="P256" s="54">
        <f t="shared" si="47"/>
        <v>94.778761061946909</v>
      </c>
      <c r="Q256" s="54">
        <f t="shared" si="48"/>
        <v>75.221238938053105</v>
      </c>
      <c r="R256" s="54">
        <f t="shared" si="49"/>
        <v>104.29447852760737</v>
      </c>
      <c r="S256" s="55">
        <f t="shared" si="50"/>
        <v>-9.5157174656604866</v>
      </c>
      <c r="T256" s="55">
        <f t="shared" si="51"/>
        <v>-9.5157174656604582</v>
      </c>
      <c r="U256" t="s">
        <v>519</v>
      </c>
      <c r="V256" t="s">
        <v>517</v>
      </c>
      <c r="W256" t="s">
        <v>527</v>
      </c>
      <c r="X256" s="38">
        <v>44385</v>
      </c>
      <c r="Y256" s="66"/>
    </row>
    <row r="257" spans="1:25" ht="15" x14ac:dyDescent="0.25">
      <c r="A257">
        <v>1.87</v>
      </c>
      <c r="B257">
        <v>1.94</v>
      </c>
      <c r="C257" s="43">
        <f t="shared" si="43"/>
        <v>5.0223275814543111E-2</v>
      </c>
      <c r="D257" s="44">
        <f>IF(OR($A257="",$B257=""),"",A257*'MPTO_working_2-way'!$G256)</f>
        <v>1.9639175257731958</v>
      </c>
      <c r="E257" s="46">
        <f>IF(OR($A257="",$B257=""),"",B257*'MPTO_working_2-way'!$G256)</f>
        <v>2.0374331550802136</v>
      </c>
      <c r="F257" s="44">
        <f>IF(OR($A257="",$B257=""),"",'MPTO_working_2-way'!D256)</f>
        <v>1.9621396506030613</v>
      </c>
      <c r="G257" s="46">
        <f>IF(OR($A257="",$B257=""),"",'MPTO_working_2-way'!E256)</f>
        <v>2.0393501602113662</v>
      </c>
      <c r="H257" s="44">
        <f>IF(OR($A257="",$B257=""),"",'OddsRatio_working_2-way'!M256)</f>
        <v>1.9620456927265033</v>
      </c>
      <c r="I257" s="44">
        <f>IF(OR($A257="",$B257=""),"",'OddsRatio_working_2-way'!N256)</f>
        <v>2.0394516680033474</v>
      </c>
      <c r="J257" s="44">
        <f>IF('Log_working_2-way'!$D256="","",A257^('Log_working_2-way'!$D256))</f>
        <v>1.9612257138583866</v>
      </c>
      <c r="K257" s="46">
        <f>IF('Log_working_2-way'!$D256="","",B257^('Log_working_2-way'!$D256))</f>
        <v>2.0403383779497468</v>
      </c>
      <c r="L257" s="53">
        <f t="shared" si="44"/>
        <v>0.50918635170603677</v>
      </c>
      <c r="M257" s="53">
        <f t="shared" si="45"/>
        <v>0.49081364829396334</v>
      </c>
      <c r="N257" s="54">
        <v>171</v>
      </c>
      <c r="O257" s="54">
        <f t="shared" si="46"/>
        <v>79.556149732620327</v>
      </c>
      <c r="P257" s="54">
        <f t="shared" si="47"/>
        <v>82.855670103092791</v>
      </c>
      <c r="Q257" s="54">
        <f t="shared" si="48"/>
        <v>88.144329896907223</v>
      </c>
      <c r="R257" s="54">
        <f t="shared" si="49"/>
        <v>91.443850267379659</v>
      </c>
      <c r="S257" s="55">
        <f t="shared" si="50"/>
        <v>-8.5881801642868965</v>
      </c>
      <c r="T257" s="55">
        <f t="shared" si="51"/>
        <v>-8.588180164286868</v>
      </c>
      <c r="U257" t="s">
        <v>525</v>
      </c>
      <c r="V257" t="s">
        <v>522</v>
      </c>
      <c r="W257" t="s">
        <v>527</v>
      </c>
      <c r="X257" s="38">
        <v>44385</v>
      </c>
      <c r="Y257" s="66"/>
    </row>
    <row r="258" spans="1:25" ht="15" x14ac:dyDescent="0.25">
      <c r="A258">
        <v>1.92</v>
      </c>
      <c r="B258">
        <v>1.9</v>
      </c>
      <c r="C258" s="43">
        <f t="shared" si="43"/>
        <v>4.7149122807017552E-2</v>
      </c>
      <c r="D258" s="44">
        <f>IF(OR($A258="",$B258=""),"",A258*'MPTO_working_2-way'!$G257)</f>
        <v>2.0105263157894737</v>
      </c>
      <c r="E258" s="46">
        <f>IF(OR($A258="",$B258=""),"",B258*'MPTO_working_2-way'!$G257)</f>
        <v>1.9895833333333333</v>
      </c>
      <c r="F258" s="44">
        <f>IF(OR($A258="",$B258=""),"",'MPTO_working_2-way'!D257)</f>
        <v>2.0110253583241455</v>
      </c>
      <c r="G258" s="46">
        <f>IF(OR($A258="",$B258=""),"",'MPTO_working_2-way'!E257)</f>
        <v>1.9890948745910577</v>
      </c>
      <c r="H258" s="44">
        <f>IF(OR($A258="",$B258=""),"",'OddsRatio_working_2-way'!M257)</f>
        <v>2.0110500592068727</v>
      </c>
      <c r="I258" s="44">
        <f>IF(OR($A258="",$B258=""),"",'OddsRatio_working_2-way'!N257)</f>
        <v>1.9890707100936806</v>
      </c>
      <c r="J258" s="44">
        <f>IF('Log_working_2-way'!$D257="","",A258^('Log_working_2-way'!$D257))</f>
        <v>2.0112800109902316</v>
      </c>
      <c r="K258" s="46">
        <f>IF('Log_working_2-way'!$D257="","",B258^('Log_working_2-way'!$D257))</f>
        <v>1.9888458084128613</v>
      </c>
      <c r="L258" s="53">
        <f t="shared" si="44"/>
        <v>0.49738219895287955</v>
      </c>
      <c r="M258" s="53">
        <f t="shared" si="45"/>
        <v>0.50261780104712039</v>
      </c>
      <c r="N258" s="54">
        <v>172</v>
      </c>
      <c r="O258" s="54">
        <f t="shared" si="46"/>
        <v>82.416666666666671</v>
      </c>
      <c r="P258" s="54">
        <f t="shared" si="47"/>
        <v>81.473684210526315</v>
      </c>
      <c r="Q258" s="54">
        <f t="shared" si="48"/>
        <v>90.526315789473685</v>
      </c>
      <c r="R258" s="54">
        <f t="shared" si="49"/>
        <v>89.583333333333343</v>
      </c>
      <c r="S258" s="55">
        <f t="shared" si="50"/>
        <v>-8.1096491228070136</v>
      </c>
      <c r="T258" s="55">
        <f t="shared" si="51"/>
        <v>-8.1096491228070278</v>
      </c>
      <c r="U258" t="s">
        <v>521</v>
      </c>
      <c r="V258" t="s">
        <v>518</v>
      </c>
      <c r="W258" t="s">
        <v>527</v>
      </c>
      <c r="X258" s="38">
        <v>44385</v>
      </c>
      <c r="Y258" s="66"/>
    </row>
    <row r="259" spans="1:25" ht="15" x14ac:dyDescent="0.25">
      <c r="A259">
        <v>1.91</v>
      </c>
      <c r="B259">
        <v>1.94</v>
      </c>
      <c r="C259" s="43">
        <f t="shared" ref="C259:C280" si="52">IF(OR($A259="",$B259=""),"",(1/A259)+(1/B259)-1)</f>
        <v>3.9024126949857019E-2</v>
      </c>
      <c r="D259" s="44">
        <f>IF(OR($A259="",$B259=""),"",A259*'MPTO_working_2-way'!$G258)</f>
        <v>1.9845360824742269</v>
      </c>
      <c r="E259" s="46">
        <f>IF(OR($A259="",$B259=""),"",B259*'MPTO_working_2-way'!$G258)</f>
        <v>2.0157068062827226</v>
      </c>
      <c r="F259" s="44">
        <f>IF(OR($A259="",$B259=""),"",'MPTO_working_2-way'!D258)</f>
        <v>1.98393746319002</v>
      </c>
      <c r="G259" s="46">
        <f>IF(OR($A259="",$B259=""),"",'MPTO_working_2-way'!E258)</f>
        <v>2.0163247537682976</v>
      </c>
      <c r="H259" s="44">
        <f>IF(OR($A259="",$B259=""),"",'OddsRatio_working_2-way'!M258)</f>
        <v>1.9839131599805839</v>
      </c>
      <c r="I259" s="44">
        <f>IF(OR($A259="",$B259=""),"",'OddsRatio_working_2-way'!N258)</f>
        <v>2.0163498575623611</v>
      </c>
      <c r="J259" s="44">
        <f>IF('Log_working_2-way'!$D258="","",A259^('Log_working_2-way'!$D258))</f>
        <v>1.9836394873960235</v>
      </c>
      <c r="K259" s="46">
        <f>IF('Log_working_2-way'!$D258="","",B259^('Log_working_2-way'!$D258))</f>
        <v>2.0166326309725022</v>
      </c>
      <c r="L259" s="53">
        <f t="shared" si="44"/>
        <v>0.50389610389610384</v>
      </c>
      <c r="M259" s="53">
        <f t="shared" si="45"/>
        <v>0.4961038961038961</v>
      </c>
      <c r="N259" s="54">
        <v>173</v>
      </c>
      <c r="O259" s="54">
        <f t="shared" si="46"/>
        <v>82.424083769633512</v>
      </c>
      <c r="P259" s="54">
        <f t="shared" si="47"/>
        <v>83.824742268041248</v>
      </c>
      <c r="Q259" s="54">
        <f t="shared" si="48"/>
        <v>89.175257731958766</v>
      </c>
      <c r="R259" s="54">
        <f t="shared" si="49"/>
        <v>90.575916230366488</v>
      </c>
      <c r="S259" s="55">
        <f t="shared" si="50"/>
        <v>-6.7511739623252538</v>
      </c>
      <c r="T259" s="55">
        <f t="shared" si="51"/>
        <v>-6.7511739623252396</v>
      </c>
      <c r="U259" t="s">
        <v>381</v>
      </c>
      <c r="V259" t="s">
        <v>238</v>
      </c>
      <c r="W259" t="s">
        <v>438</v>
      </c>
      <c r="X259" s="38">
        <v>44416</v>
      </c>
      <c r="Y259" s="66"/>
    </row>
    <row r="260" spans="1:25" ht="15" x14ac:dyDescent="0.25">
      <c r="A260">
        <v>1.78</v>
      </c>
      <c r="B260">
        <v>2.08</v>
      </c>
      <c r="C260" s="43">
        <f t="shared" si="52"/>
        <v>4.2566983578219642E-2</v>
      </c>
      <c r="D260" s="44">
        <f>IF(OR($A260="",$B260=""),"",A260*'MPTO_working_2-way'!$G259)</f>
        <v>1.8557692307692311</v>
      </c>
      <c r="E260" s="46">
        <f>IF(OR($A260="",$B260=""),"",B260*'MPTO_working_2-way'!$G259)</f>
        <v>2.1685393258426968</v>
      </c>
      <c r="F260" s="44">
        <f>IF(OR($A260="",$B260=""),"",'MPTO_working_2-way'!D259)</f>
        <v>1.8500899460323807</v>
      </c>
      <c r="G260" s="46">
        <f>IF(OR($A260="",$B260=""),"",'MPTO_working_2-way'!E259)</f>
        <v>2.1763461086292031</v>
      </c>
      <c r="H260" s="44">
        <f>IF(OR($A260="",$B260=""),"",'OddsRatio_working_2-way'!M259)</f>
        <v>1.8498365855987975</v>
      </c>
      <c r="I260" s="44">
        <f>IF(OR($A260="",$B260=""),"",'OddsRatio_working_2-way'!N259)</f>
        <v>2.1766968108291049</v>
      </c>
      <c r="J260" s="44">
        <f>IF('Log_working_2-way'!$D259="","",A260^('Log_working_2-way'!$D259))</f>
        <v>1.8472406840805713</v>
      </c>
      <c r="K260" s="46">
        <f>IF('Log_working_2-way'!$D259="","",B260^('Log_working_2-way'!$D259))</f>
        <v>2.180302148833781</v>
      </c>
      <c r="L260" s="53">
        <f t="shared" si="44"/>
        <v>0.53886010362694292</v>
      </c>
      <c r="M260" s="53">
        <f t="shared" si="45"/>
        <v>0.46113989637305697</v>
      </c>
      <c r="N260" s="54">
        <v>174</v>
      </c>
      <c r="O260" s="54">
        <f t="shared" si="46"/>
        <v>76.247191011235969</v>
      </c>
      <c r="P260" s="54">
        <f t="shared" si="47"/>
        <v>90.34615384615384</v>
      </c>
      <c r="Q260" s="54">
        <f t="shared" si="48"/>
        <v>83.653846153846146</v>
      </c>
      <c r="R260" s="54">
        <f t="shared" si="49"/>
        <v>97.752808988764059</v>
      </c>
      <c r="S260" s="55">
        <f t="shared" si="50"/>
        <v>-7.4066551426101768</v>
      </c>
      <c r="T260" s="55">
        <f t="shared" si="51"/>
        <v>-7.4066551426102194</v>
      </c>
      <c r="U260" t="s">
        <v>256</v>
      </c>
      <c r="V260" t="s">
        <v>259</v>
      </c>
      <c r="W260" t="s">
        <v>438</v>
      </c>
      <c r="X260" s="38">
        <v>44416</v>
      </c>
      <c r="Y260" s="66"/>
    </row>
    <row r="261" spans="1:25" ht="15" x14ac:dyDescent="0.25">
      <c r="A261">
        <v>1.62</v>
      </c>
      <c r="B261">
        <v>2.36</v>
      </c>
      <c r="C261" s="43">
        <f t="shared" si="52"/>
        <v>4.1012764176606042E-2</v>
      </c>
      <c r="D261" s="44">
        <f>IF(OR($A261="",$B261=""),"",A261*'MPTO_working_2-way'!$G260)</f>
        <v>1.6864406779661019</v>
      </c>
      <c r="E261" s="46">
        <f>IF(OR($A261="",$B261=""),"",B261*'MPTO_working_2-way'!$G260)</f>
        <v>2.4567901234567899</v>
      </c>
      <c r="F261" s="44">
        <f>IF(OR($A261="",$B261=""),"",'MPTO_working_2-way'!D260)</f>
        <v>1.6756661991584854</v>
      </c>
      <c r="G261" s="46">
        <f>IF(OR($A261="",$B261=""),"",'MPTO_working_2-way'!E260)</f>
        <v>2.4800207576543851</v>
      </c>
      <c r="H261" s="44">
        <f>IF(OR($A261="",$B261=""),"",'OddsRatio_working_2-way'!M260)</f>
        <v>1.6751906048970002</v>
      </c>
      <c r="I261" s="44">
        <f>IF(OR($A261="",$B261=""),"",'OddsRatio_working_2-way'!N260)</f>
        <v>2.4810632623547089</v>
      </c>
      <c r="J261" s="44">
        <f>IF('Log_working_2-way'!$D260="","",A261^('Log_working_2-way'!$D260))</f>
        <v>1.6702734046022476</v>
      </c>
      <c r="K261" s="46">
        <f>IF('Log_working_2-way'!$D260="","",B261^('Log_working_2-way'!$D260))</f>
        <v>2.4919285072828607</v>
      </c>
      <c r="L261" s="53">
        <f t="shared" si="44"/>
        <v>0.59296482412060292</v>
      </c>
      <c r="M261" s="53">
        <f t="shared" si="45"/>
        <v>0.40703517587939703</v>
      </c>
      <c r="N261" s="54">
        <v>175</v>
      </c>
      <c r="O261" s="54">
        <f t="shared" si="46"/>
        <v>66.975308641975303</v>
      </c>
      <c r="P261" s="54">
        <f t="shared" si="47"/>
        <v>100.84745762711866</v>
      </c>
      <c r="Q261" s="54">
        <f t="shared" si="48"/>
        <v>74.152542372881356</v>
      </c>
      <c r="R261" s="54">
        <f t="shared" si="49"/>
        <v>108.02469135802468</v>
      </c>
      <c r="S261" s="55">
        <f t="shared" si="50"/>
        <v>-7.1772337309060532</v>
      </c>
      <c r="T261" s="55">
        <f t="shared" si="51"/>
        <v>-7.1772337309060248</v>
      </c>
      <c r="U261" t="s">
        <v>384</v>
      </c>
      <c r="V261" t="s">
        <v>500</v>
      </c>
      <c r="W261" t="s">
        <v>438</v>
      </c>
      <c r="X261" s="38">
        <v>44416</v>
      </c>
      <c r="Y261" s="66"/>
    </row>
    <row r="262" spans="1:25" ht="15" x14ac:dyDescent="0.25">
      <c r="A262">
        <v>1.66</v>
      </c>
      <c r="B262">
        <v>2.27</v>
      </c>
      <c r="C262" s="43">
        <f t="shared" si="52"/>
        <v>4.2938272915450382E-2</v>
      </c>
      <c r="D262" s="44">
        <f>IF(OR($A262="",$B262=""),"",A262*'MPTO_working_2-way'!$G261)</f>
        <v>1.7312775330396475</v>
      </c>
      <c r="E262" s="46">
        <f>IF(OR($A262="",$B262=""),"",B262*'MPTO_working_2-way'!$G261)</f>
        <v>2.3674698795180724</v>
      </c>
      <c r="F262" s="44">
        <f>IF(OR($A262="",$B262=""),"",'MPTO_working_2-way'!D261)</f>
        <v>1.7213466721483714</v>
      </c>
      <c r="G262" s="46">
        <f>IF(OR($A262="",$B262=""),"",'MPTO_working_2-way'!E261)</f>
        <v>2.3862959913874993</v>
      </c>
      <c r="H262" s="44">
        <f>IF(OR($A262="",$B262=""),"",'OddsRatio_working_2-way'!M261)</f>
        <v>1.7208918361100216</v>
      </c>
      <c r="I262" s="44">
        <f>IF(OR($A262="",$B262=""),"",'OddsRatio_working_2-way'!N261)</f>
        <v>2.387170654332921</v>
      </c>
      <c r="J262" s="44">
        <f>IF('Log_working_2-way'!$D261="","",A262^('Log_working_2-way'!$D261))</f>
        <v>1.7163559375473425</v>
      </c>
      <c r="K262" s="46">
        <f>IF('Log_working_2-way'!$D261="","",B262^('Log_working_2-way'!$D261))</f>
        <v>2.3959540887220943</v>
      </c>
      <c r="L262" s="53">
        <f t="shared" si="44"/>
        <v>0.57760814249363868</v>
      </c>
      <c r="M262" s="53">
        <f t="shared" si="45"/>
        <v>0.42239185750636132</v>
      </c>
      <c r="N262" s="54">
        <v>176</v>
      </c>
      <c r="O262" s="54">
        <f t="shared" si="46"/>
        <v>69.97590361445782</v>
      </c>
      <c r="P262" s="54">
        <f t="shared" si="47"/>
        <v>98.466960352422902</v>
      </c>
      <c r="Q262" s="54">
        <f t="shared" si="48"/>
        <v>77.533039647577084</v>
      </c>
      <c r="R262" s="54">
        <f t="shared" si="49"/>
        <v>106.02409638554218</v>
      </c>
      <c r="S262" s="55">
        <f t="shared" si="50"/>
        <v>-7.5571360331192636</v>
      </c>
      <c r="T262" s="55">
        <f t="shared" si="51"/>
        <v>-7.5571360331192778</v>
      </c>
      <c r="U262" t="s">
        <v>383</v>
      </c>
      <c r="V262" t="s">
        <v>385</v>
      </c>
      <c r="W262" t="s">
        <v>438</v>
      </c>
      <c r="X262" s="38">
        <v>44416</v>
      </c>
      <c r="Y262" s="66"/>
    </row>
    <row r="263" spans="1:25" ht="15" x14ac:dyDescent="0.25">
      <c r="A263">
        <v>2.0699999999999998</v>
      </c>
      <c r="B263">
        <v>1.8</v>
      </c>
      <c r="C263" s="43">
        <f t="shared" si="52"/>
        <v>3.8647342995169254E-2</v>
      </c>
      <c r="D263" s="44">
        <f>IF(OR($A263="",$B263=""),"",A263*'MPTO_working_2-way'!$G262)</f>
        <v>2.1500000000000004</v>
      </c>
      <c r="E263" s="46">
        <f>IF(OR($A263="",$B263=""),"",B263*'MPTO_working_2-way'!$G262)</f>
        <v>1.8695652173913047</v>
      </c>
      <c r="F263" s="44">
        <f>IF(OR($A263="",$B263=""),"",'MPTO_working_2-way'!D262)</f>
        <v>2.15625</v>
      </c>
      <c r="G263" s="46">
        <f>IF(OR($A263="",$B263=""),"",'MPTO_working_2-way'!E262)</f>
        <v>1.8648648648648651</v>
      </c>
      <c r="H263" s="44">
        <f>IF(OR($A263="",$B263=""),"",'OddsRatio_working_2-way'!M262)</f>
        <v>2.1565033506220384</v>
      </c>
      <c r="I263" s="44">
        <f>IF(OR($A263="",$B263=""),"",'OddsRatio_working_2-way'!N262)</f>
        <v>1.8646754023342345</v>
      </c>
      <c r="J263" s="44">
        <f>IF('Log_working_2-way'!$D262="","",A263^('Log_working_2-way'!$D262))</f>
        <v>2.1593762623614712</v>
      </c>
      <c r="K263" s="46">
        <f>IF('Log_working_2-way'!$D262="","",B263^('Log_working_2-way'!$D262))</f>
        <v>1.8625327535713179</v>
      </c>
      <c r="L263" s="53">
        <f t="shared" si="44"/>
        <v>0.46511627906976738</v>
      </c>
      <c r="M263" s="53">
        <f t="shared" si="45"/>
        <v>0.53488372093023251</v>
      </c>
      <c r="N263" s="54">
        <v>177</v>
      </c>
      <c r="O263" s="54">
        <f t="shared" si="46"/>
        <v>91.492753623188406</v>
      </c>
      <c r="P263" s="54">
        <f t="shared" si="47"/>
        <v>78.666666666666686</v>
      </c>
      <c r="Q263" s="54">
        <f t="shared" si="48"/>
        <v>98.333333333333343</v>
      </c>
      <c r="R263" s="54">
        <f t="shared" si="49"/>
        <v>85.507246376811594</v>
      </c>
      <c r="S263" s="55">
        <f t="shared" si="50"/>
        <v>-6.8405797101449366</v>
      </c>
      <c r="T263" s="55">
        <f t="shared" si="51"/>
        <v>-6.8405797101449082</v>
      </c>
      <c r="U263" t="s">
        <v>41</v>
      </c>
      <c r="V263" t="s">
        <v>77</v>
      </c>
      <c r="W263" t="s">
        <v>433</v>
      </c>
      <c r="X263" s="38">
        <v>44416</v>
      </c>
      <c r="Y263" s="66"/>
    </row>
    <row r="264" spans="1:25" ht="15" x14ac:dyDescent="0.25">
      <c r="A264">
        <v>2.5099999999999998</v>
      </c>
      <c r="B264">
        <v>1.56</v>
      </c>
      <c r="C264" s="43">
        <f t="shared" si="52"/>
        <v>3.9432015527633091E-2</v>
      </c>
      <c r="D264" s="44">
        <f>IF(OR($A264="",$B264=""),"",A264*'MPTO_working_2-way'!$G263)</f>
        <v>2.608974358974359</v>
      </c>
      <c r="E264" s="46">
        <f>IF(OR($A264="",$B264=""),"",B264*'MPTO_working_2-way'!$G263)</f>
        <v>1.6215139442231077</v>
      </c>
      <c r="F264" s="44">
        <f>IF(OR($A264="",$B264=""),"",'MPTO_working_2-way'!D263)</f>
        <v>2.6406797949824656</v>
      </c>
      <c r="G264" s="46">
        <f>IF(OR($A264="",$B264=""),"",'MPTO_working_2-way'!E263)</f>
        <v>1.6095034528115753</v>
      </c>
      <c r="H264" s="44">
        <f>IF(OR($A264="",$B264=""),"",'OddsRatio_working_2-way'!M263)</f>
        <v>2.6420805617960932</v>
      </c>
      <c r="I264" s="44">
        <f>IF(OR($A264="",$B264=""),"",'OddsRatio_working_2-way'!N263)</f>
        <v>1.6089835196064983</v>
      </c>
      <c r="J264" s="44">
        <f>IF('Log_working_2-way'!$D263="","",A264^('Log_working_2-way'!$D263))</f>
        <v>2.6570036663424066</v>
      </c>
      <c r="K264" s="46">
        <f>IF('Log_working_2-way'!$D263="","",B264^('Log_working_2-way'!$D263))</f>
        <v>1.603498966424723</v>
      </c>
      <c r="L264" s="53">
        <f t="shared" si="44"/>
        <v>0.3832923832923833</v>
      </c>
      <c r="M264" s="53">
        <f t="shared" si="45"/>
        <v>0.61670761670761665</v>
      </c>
      <c r="N264" s="54">
        <v>178</v>
      </c>
      <c r="O264" s="54">
        <f t="shared" si="46"/>
        <v>107.08366533864542</v>
      </c>
      <c r="P264" s="54">
        <f t="shared" si="47"/>
        <v>63.897435897435898</v>
      </c>
      <c r="Q264" s="54">
        <f t="shared" si="48"/>
        <v>114.10256410256409</v>
      </c>
      <c r="R264" s="54">
        <f t="shared" si="49"/>
        <v>70.916334661354583</v>
      </c>
      <c r="S264" s="55">
        <f t="shared" si="50"/>
        <v>-7.0188987639186706</v>
      </c>
      <c r="T264" s="55">
        <f t="shared" si="51"/>
        <v>-7.0188987639186848</v>
      </c>
      <c r="U264" t="s">
        <v>208</v>
      </c>
      <c r="V264" t="s">
        <v>278</v>
      </c>
      <c r="W264" t="s">
        <v>433</v>
      </c>
      <c r="X264" s="38">
        <v>44416</v>
      </c>
      <c r="Y264" s="66"/>
    </row>
    <row r="265" spans="1:25" ht="15" x14ac:dyDescent="0.25">
      <c r="A265">
        <v>2.0099999999999998</v>
      </c>
      <c r="B265">
        <v>1.9</v>
      </c>
      <c r="C265" s="43">
        <f t="shared" si="52"/>
        <v>2.3828227284629522E-2</v>
      </c>
      <c r="D265" s="44">
        <f>IF(OR($A265="",$B265=""),"",A265*'MPTO_working_2-way'!$G264)</f>
        <v>2.0578947368421052</v>
      </c>
      <c r="E265" s="46">
        <f>IF(OR($A265="",$B265=""),"",B265*'MPTO_working_2-way'!$G264)</f>
        <v>1.9452736318407959</v>
      </c>
      <c r="F265" s="44">
        <f>IF(OR($A265="",$B265=""),"",'MPTO_working_2-way'!D264)</f>
        <v>2.05931517929361</v>
      </c>
      <c r="G265" s="46">
        <f>IF(OR($A265="",$B265=""),"",'MPTO_working_2-way'!E264)</f>
        <v>1.9440061084245355</v>
      </c>
      <c r="H265" s="44">
        <f>IF(OR($A265="",$B265=""),"",'OddsRatio_working_2-way'!M264)</f>
        <v>2.0593499054713802</v>
      </c>
      <c r="I265" s="44">
        <f>IF(OR($A265="",$B265=""),"",'OddsRatio_working_2-way'!N264)</f>
        <v>1.9439751632913294</v>
      </c>
      <c r="J265" s="44">
        <f>IF('Log_working_2-way'!$D264="","",A265^('Log_working_2-way'!$D264))</f>
        <v>2.0599919987911819</v>
      </c>
      <c r="K265" s="46">
        <f>IF('Log_working_2-way'!$D264="","",B265^('Log_working_2-way'!$D264))</f>
        <v>1.9434033475162076</v>
      </c>
      <c r="L265" s="53">
        <f t="shared" si="44"/>
        <v>0.48593350383631717</v>
      </c>
      <c r="M265" s="53">
        <f t="shared" si="45"/>
        <v>0.51406649616368294</v>
      </c>
      <c r="N265" s="54">
        <v>179</v>
      </c>
      <c r="O265" s="54">
        <f t="shared" si="46"/>
        <v>89.945273631840791</v>
      </c>
      <c r="P265" s="54">
        <f t="shared" si="47"/>
        <v>84.789473684210506</v>
      </c>
      <c r="Q265" s="54">
        <f t="shared" si="48"/>
        <v>94.210526315789465</v>
      </c>
      <c r="R265" s="54">
        <f t="shared" si="49"/>
        <v>89.054726368159223</v>
      </c>
      <c r="S265" s="55">
        <f t="shared" si="50"/>
        <v>-4.265252683948674</v>
      </c>
      <c r="T265" s="55">
        <f t="shared" si="51"/>
        <v>-4.2652526839487166</v>
      </c>
      <c r="U265" t="s">
        <v>322</v>
      </c>
      <c r="V265" t="s">
        <v>320</v>
      </c>
      <c r="W265" t="s">
        <v>440</v>
      </c>
      <c r="X265" s="38">
        <v>44416</v>
      </c>
      <c r="Y265" s="66"/>
    </row>
    <row r="266" spans="1:25" ht="15" x14ac:dyDescent="0.25">
      <c r="A266">
        <v>2.17</v>
      </c>
      <c r="B266">
        <v>1.76</v>
      </c>
      <c r="C266" s="43">
        <f t="shared" si="52"/>
        <v>2.9011311269375728E-2</v>
      </c>
      <c r="D266" s="44">
        <f>IF(OR($A266="",$B266=""),"",A266*'MPTO_working_2-way'!$G265)</f>
        <v>2.2329545454545454</v>
      </c>
      <c r="E266" s="46">
        <f>IF(OR($A266="",$B266=""),"",B266*'MPTO_working_2-way'!$G265)</f>
        <v>1.8110599078341012</v>
      </c>
      <c r="F266" s="44">
        <f>IF(OR($A266="",$B266=""),"",'MPTO_working_2-way'!D265)</f>
        <v>2.2405256365129644</v>
      </c>
      <c r="G266" s="46">
        <f>IF(OR($A266="",$B266=""),"",'MPTO_working_2-way'!E265)</f>
        <v>1.8061099025820484</v>
      </c>
      <c r="H266" s="44">
        <f>IF(OR($A266="",$B266=""),"",'OddsRatio_working_2-way'!M265)</f>
        <v>2.2407552878027661</v>
      </c>
      <c r="I266" s="44">
        <f>IF(OR($A266="",$B266=""),"",'OddsRatio_working_2-way'!N265)</f>
        <v>1.8059606997693183</v>
      </c>
      <c r="J266" s="44">
        <f>IF('Log_working_2-way'!$D265="","",A266^('Log_working_2-way'!$D265))</f>
        <v>2.2442129030289037</v>
      </c>
      <c r="K266" s="46">
        <f>IF('Log_working_2-way'!$D265="","",B266^('Log_working_2-way'!$D265))</f>
        <v>1.8037209689479914</v>
      </c>
      <c r="L266" s="53">
        <f t="shared" si="44"/>
        <v>0.44783715012722647</v>
      </c>
      <c r="M266" s="53">
        <f t="shared" si="45"/>
        <v>0.55216284987277364</v>
      </c>
      <c r="N266" s="54">
        <v>180</v>
      </c>
      <c r="O266" s="54">
        <f t="shared" si="46"/>
        <v>97.050691244239616</v>
      </c>
      <c r="P266" s="54">
        <f t="shared" si="47"/>
        <v>77.727272727272734</v>
      </c>
      <c r="Q266" s="54">
        <f t="shared" si="48"/>
        <v>102.27272727272728</v>
      </c>
      <c r="R266" s="54">
        <f t="shared" si="49"/>
        <v>82.94930875576037</v>
      </c>
      <c r="S266" s="55">
        <f t="shared" si="50"/>
        <v>-5.2220360284876648</v>
      </c>
      <c r="T266" s="55">
        <f t="shared" si="51"/>
        <v>-5.2220360284876364</v>
      </c>
      <c r="U266" t="s">
        <v>248</v>
      </c>
      <c r="V266" t="s">
        <v>324</v>
      </c>
      <c r="W266" t="s">
        <v>440</v>
      </c>
      <c r="X266" s="38">
        <v>44416</v>
      </c>
      <c r="Y266" s="66"/>
    </row>
    <row r="267" spans="1:25" ht="15" x14ac:dyDescent="0.25">
      <c r="A267">
        <v>2.08</v>
      </c>
      <c r="B267">
        <v>1.82</v>
      </c>
      <c r="C267" s="43">
        <f t="shared" si="52"/>
        <v>3.0219780219780112E-2</v>
      </c>
      <c r="D267" s="44">
        <f>IF(OR($A267="",$B267=""),"",A267*'MPTO_working_2-way'!$G266)</f>
        <v>2.1428571428571428</v>
      </c>
      <c r="E267" s="46">
        <f>IF(OR($A267="",$B267=""),"",B267*'MPTO_working_2-way'!$G266)</f>
        <v>1.8749999999999998</v>
      </c>
      <c r="F267" s="44">
        <f>IF(OR($A267="",$B267=""),"",'MPTO_working_2-way'!D266)</f>
        <v>2.1474926253687316</v>
      </c>
      <c r="G267" s="46">
        <f>IF(OR($A267="",$B267=""),"",'MPTO_working_2-way'!E266)</f>
        <v>1.8714652956298199</v>
      </c>
      <c r="H267" s="44">
        <f>IF(OR($A267="",$B267=""),"",'OddsRatio_working_2-way'!M266)</f>
        <v>2.1476380835140083</v>
      </c>
      <c r="I267" s="44">
        <f>IF(OR($A267="",$B267=""),"",'OddsRatio_working_2-way'!N266)</f>
        <v>1.8713548411865626</v>
      </c>
      <c r="J267" s="44">
        <f>IF('Log_working_2-way'!$D266="","",A267^('Log_working_2-way'!$D266))</f>
        <v>2.1497509176455911</v>
      </c>
      <c r="K267" s="46">
        <f>IF('Log_working_2-way'!$D266="","",B267^('Log_working_2-way'!$D266))</f>
        <v>1.8697536002386808</v>
      </c>
      <c r="L267" s="53">
        <f t="shared" si="44"/>
        <v>0.46666666666666667</v>
      </c>
      <c r="M267" s="53">
        <f t="shared" si="45"/>
        <v>0.53333333333333344</v>
      </c>
      <c r="N267" s="54">
        <v>181</v>
      </c>
      <c r="O267" s="54">
        <f t="shared" si="46"/>
        <v>93.980769230769226</v>
      </c>
      <c r="P267" s="54">
        <f t="shared" si="47"/>
        <v>81.549450549450555</v>
      </c>
      <c r="Q267" s="54">
        <f t="shared" si="48"/>
        <v>99.450549450549445</v>
      </c>
      <c r="R267" s="54">
        <f t="shared" si="49"/>
        <v>87.019230769230759</v>
      </c>
      <c r="S267" s="55">
        <f t="shared" si="50"/>
        <v>-5.469780219780219</v>
      </c>
      <c r="T267" s="55">
        <f t="shared" si="51"/>
        <v>-5.4697802197802048</v>
      </c>
      <c r="U267" t="s">
        <v>395</v>
      </c>
      <c r="V267" t="s">
        <v>404</v>
      </c>
      <c r="W267" t="s">
        <v>440</v>
      </c>
      <c r="X267" s="38">
        <v>44416</v>
      </c>
      <c r="Y267" s="66"/>
    </row>
    <row r="268" spans="1:25" ht="15" x14ac:dyDescent="0.25">
      <c r="A268">
        <v>1.94</v>
      </c>
      <c r="B268">
        <v>1.96</v>
      </c>
      <c r="C268" s="43">
        <f t="shared" si="52"/>
        <v>2.5667999158426325E-2</v>
      </c>
      <c r="D268" s="44">
        <f>IF(OR($A268="",$B268=""),"",A268*'MPTO_working_2-way'!$G267)</f>
        <v>1.989795918367347</v>
      </c>
      <c r="E268" s="46">
        <f>IF(OR($A268="",$B268=""),"",B268*'MPTO_working_2-way'!$G267)</f>
        <v>2.0103092783505154</v>
      </c>
      <c r="F268" s="44">
        <f>IF(OR($A268="",$B268=""),"",'MPTO_working_2-way'!D267)</f>
        <v>1.9895353704478862</v>
      </c>
      <c r="G268" s="46">
        <f>IF(OR($A268="",$B268=""),"",'MPTO_working_2-way'!E267)</f>
        <v>2.0105752961082914</v>
      </c>
      <c r="H268" s="44">
        <f>IF(OR($A268="",$B268=""),"",'OddsRatio_working_2-way'!M267)</f>
        <v>1.9895285072531594</v>
      </c>
      <c r="I268" s="44">
        <f>IF(OR($A268="",$B268=""),"",'OddsRatio_working_2-way'!N267)</f>
        <v>2.0105823052798226</v>
      </c>
      <c r="J268" s="44">
        <f>IF('Log_working_2-way'!$D267="","",A268^('Log_working_2-way'!$D267))</f>
        <v>1.9894107081664238</v>
      </c>
      <c r="K268" s="46">
        <f>IF('Log_working_2-way'!$D267="","",B268^('Log_working_2-way'!$D267))</f>
        <v>2.0107026250536491</v>
      </c>
      <c r="L268" s="53">
        <f t="shared" si="44"/>
        <v>0.50256410256410255</v>
      </c>
      <c r="M268" s="53">
        <f t="shared" si="45"/>
        <v>0.49743589743589745</v>
      </c>
      <c r="N268" s="54">
        <v>182</v>
      </c>
      <c r="O268" s="54">
        <f t="shared" si="46"/>
        <v>88.185567010309285</v>
      </c>
      <c r="P268" s="54">
        <f t="shared" si="47"/>
        <v>89.142857142857125</v>
      </c>
      <c r="Q268" s="54">
        <f t="shared" si="48"/>
        <v>92.857142857142861</v>
      </c>
      <c r="R268" s="54">
        <f t="shared" si="49"/>
        <v>93.814432989690729</v>
      </c>
      <c r="S268" s="55">
        <f t="shared" si="50"/>
        <v>-4.6715758468335764</v>
      </c>
      <c r="T268" s="55">
        <f t="shared" si="51"/>
        <v>-4.6715758468336048</v>
      </c>
      <c r="U268" t="s">
        <v>396</v>
      </c>
      <c r="V268" t="s">
        <v>401</v>
      </c>
      <c r="W268" t="s">
        <v>440</v>
      </c>
      <c r="X268" s="38">
        <v>44416</v>
      </c>
      <c r="Y268" s="66"/>
    </row>
    <row r="269" spans="1:25" ht="15" x14ac:dyDescent="0.25">
      <c r="A269">
        <v>2.23</v>
      </c>
      <c r="B269">
        <v>1.72</v>
      </c>
      <c r="C269" s="43">
        <f t="shared" si="52"/>
        <v>2.982584211075201E-2</v>
      </c>
      <c r="D269" s="44">
        <f>IF(OR($A269="",$B269=""),"",A269*'MPTO_working_2-way'!$G268)</f>
        <v>2.2965116279069768</v>
      </c>
      <c r="E269" s="46">
        <f>IF(OR($A269="",$B269=""),"",B269*'MPTO_working_2-way'!$G268)</f>
        <v>1.7713004484304935</v>
      </c>
      <c r="F269" s="44">
        <f>IF(OR($A269="",$B269=""),"",'MPTO_working_2-way'!D268)</f>
        <v>2.3067115708443593</v>
      </c>
      <c r="G269" s="46">
        <f>IF(OR($A269="",$B269=""),"",'MPTO_working_2-way'!E268)</f>
        <v>1.7652798232695142</v>
      </c>
      <c r="H269" s="44">
        <f>IF(OR($A269="",$B269=""),"",'OddsRatio_working_2-way'!M268)</f>
        <v>2.3070322617798436</v>
      </c>
      <c r="I269" s="44">
        <f>IF(OR($A269="",$B269=""),"",'OddsRatio_working_2-way'!N268)</f>
        <v>1.7650920556760061</v>
      </c>
      <c r="J269" s="44">
        <f>IF('Log_working_2-way'!$D268="","",A269^('Log_working_2-way'!$D268))</f>
        <v>2.3117058576345526</v>
      </c>
      <c r="K269" s="46">
        <f>IF('Log_working_2-way'!$D268="","",B269^('Log_working_2-way'!$D268))</f>
        <v>1.7623660397486636</v>
      </c>
      <c r="L269" s="53">
        <f t="shared" si="44"/>
        <v>0.43544303797468353</v>
      </c>
      <c r="M269" s="53">
        <f t="shared" si="45"/>
        <v>0.56455696202531636</v>
      </c>
      <c r="N269" s="54">
        <v>183</v>
      </c>
      <c r="O269" s="54">
        <f t="shared" si="46"/>
        <v>100.93721973094169</v>
      </c>
      <c r="P269" s="54">
        <f t="shared" si="47"/>
        <v>76.604651162790702</v>
      </c>
      <c r="Q269" s="54">
        <f t="shared" si="48"/>
        <v>106.39534883720931</v>
      </c>
      <c r="R269" s="54">
        <f t="shared" si="49"/>
        <v>82.062780269058294</v>
      </c>
      <c r="S269" s="55">
        <f t="shared" si="50"/>
        <v>-5.45812910626762</v>
      </c>
      <c r="T269" s="55">
        <f t="shared" si="51"/>
        <v>-5.4581291062675916</v>
      </c>
      <c r="U269" t="s">
        <v>403</v>
      </c>
      <c r="V269" t="s">
        <v>397</v>
      </c>
      <c r="W269" t="s">
        <v>440</v>
      </c>
      <c r="X269" s="38">
        <v>44416</v>
      </c>
      <c r="Y269" s="66"/>
    </row>
    <row r="270" spans="1:25" ht="15" x14ac:dyDescent="0.25">
      <c r="A270">
        <v>2.41</v>
      </c>
      <c r="B270">
        <v>1.63</v>
      </c>
      <c r="C270" s="43">
        <f t="shared" si="52"/>
        <v>2.8434691851436877E-2</v>
      </c>
      <c r="D270" s="44">
        <f>IF(OR($A270="",$B270=""),"",A270*'MPTO_working_2-way'!$G269)</f>
        <v>2.4785276073619631</v>
      </c>
      <c r="E270" s="46">
        <f>IF(OR($A270="",$B270=""),"",B270*'MPTO_working_2-way'!$G269)</f>
        <v>1.6763485477178419</v>
      </c>
      <c r="F270" s="44">
        <f>IF(OR($A270="",$B270=""),"",'MPTO_working_2-way'!D269)</f>
        <v>2.4955055109106499</v>
      </c>
      <c r="G270" s="46">
        <f>IF(OR($A270="",$B270=""),"",'MPTO_working_2-way'!E269)</f>
        <v>1.6686702206741284</v>
      </c>
      <c r="H270" s="44">
        <f>IF(OR($A270="",$B270=""),"",'OddsRatio_working_2-way'!M269)</f>
        <v>2.4960264830861911</v>
      </c>
      <c r="I270" s="44">
        <f>IF(OR($A270="",$B270=""),"",'OddsRatio_working_2-way'!N269)</f>
        <v>1.6684373647831916</v>
      </c>
      <c r="J270" s="44">
        <f>IF('Log_working_2-way'!$D269="","",A270^('Log_working_2-way'!$D269))</f>
        <v>2.5038534406814188</v>
      </c>
      <c r="K270" s="46">
        <f>IF('Log_working_2-way'!$D269="","",B270^('Log_working_2-way'!$D269))</f>
        <v>1.6649584147953032</v>
      </c>
      <c r="L270" s="53">
        <f t="shared" si="44"/>
        <v>0.40346534653465349</v>
      </c>
      <c r="M270" s="53">
        <f t="shared" si="45"/>
        <v>0.59653465346534673</v>
      </c>
      <c r="N270" s="54">
        <v>184</v>
      </c>
      <c r="O270" s="54">
        <f t="shared" si="46"/>
        <v>107.65145228215769</v>
      </c>
      <c r="P270" s="54">
        <f t="shared" si="47"/>
        <v>71.116564417177884</v>
      </c>
      <c r="Q270" s="54">
        <f t="shared" si="48"/>
        <v>112.88343558282209</v>
      </c>
      <c r="R270" s="54">
        <f t="shared" si="49"/>
        <v>76.348547717842322</v>
      </c>
      <c r="S270" s="55">
        <f t="shared" si="50"/>
        <v>-5.2319833006643961</v>
      </c>
      <c r="T270" s="55">
        <f t="shared" si="51"/>
        <v>-5.2319833006644387</v>
      </c>
      <c r="U270" t="s">
        <v>400</v>
      </c>
      <c r="V270" t="s">
        <v>405</v>
      </c>
      <c r="W270" t="s">
        <v>440</v>
      </c>
      <c r="X270" s="38">
        <v>44416</v>
      </c>
      <c r="Y270" s="66"/>
    </row>
    <row r="271" spans="1:25" ht="15" x14ac:dyDescent="0.25">
      <c r="A271">
        <v>1.94</v>
      </c>
      <c r="B271">
        <v>1.96</v>
      </c>
      <c r="C271" s="43">
        <f t="shared" si="52"/>
        <v>2.5667999158426325E-2</v>
      </c>
      <c r="D271" s="44">
        <f>IF(OR($A271="",$B271=""),"",A271*'MPTO_working_2-way'!$G270)</f>
        <v>1.989795918367347</v>
      </c>
      <c r="E271" s="46">
        <f>IF(OR($A271="",$B271=""),"",B271*'MPTO_working_2-way'!$G270)</f>
        <v>2.0103092783505154</v>
      </c>
      <c r="F271" s="44">
        <f>IF(OR($A271="",$B271=""),"",'MPTO_working_2-way'!D270)</f>
        <v>1.9895353704478862</v>
      </c>
      <c r="G271" s="46">
        <f>IF(OR($A271="",$B271=""),"",'MPTO_working_2-way'!E270)</f>
        <v>2.0105752961082914</v>
      </c>
      <c r="H271" s="44">
        <f>IF(OR($A271="",$B271=""),"",'OddsRatio_working_2-way'!M270)</f>
        <v>1.9895285072531594</v>
      </c>
      <c r="I271" s="44">
        <f>IF(OR($A271="",$B271=""),"",'OddsRatio_working_2-way'!N270)</f>
        <v>2.0105823052798226</v>
      </c>
      <c r="J271" s="44">
        <f>IF('Log_working_2-way'!$D270="","",A271^('Log_working_2-way'!$D270))</f>
        <v>1.9894107081664238</v>
      </c>
      <c r="K271" s="46">
        <f>IF('Log_working_2-way'!$D270="","",B271^('Log_working_2-way'!$D270))</f>
        <v>2.0107026250536491</v>
      </c>
      <c r="L271" s="53">
        <f t="shared" si="44"/>
        <v>0.50256410256410255</v>
      </c>
      <c r="M271" s="53">
        <f t="shared" si="45"/>
        <v>0.49743589743589745</v>
      </c>
      <c r="N271" s="54">
        <v>185</v>
      </c>
      <c r="O271" s="54">
        <f t="shared" si="46"/>
        <v>89.639175257731964</v>
      </c>
      <c r="P271" s="54">
        <f t="shared" si="47"/>
        <v>90.612244897959172</v>
      </c>
      <c r="Q271" s="54">
        <f t="shared" si="48"/>
        <v>94.387755102040813</v>
      </c>
      <c r="R271" s="54">
        <f t="shared" si="49"/>
        <v>95.360824742268051</v>
      </c>
      <c r="S271" s="55">
        <f t="shared" si="50"/>
        <v>-4.7485798443088498</v>
      </c>
      <c r="T271" s="55">
        <f t="shared" si="51"/>
        <v>-4.7485798443088783</v>
      </c>
      <c r="U271" t="s">
        <v>319</v>
      </c>
      <c r="V271" t="s">
        <v>321</v>
      </c>
      <c r="W271" t="s">
        <v>440</v>
      </c>
      <c r="X271" s="38">
        <v>44416</v>
      </c>
      <c r="Y271" s="66"/>
    </row>
    <row r="272" spans="1:25" ht="15" x14ac:dyDescent="0.25">
      <c r="A272">
        <v>2.23</v>
      </c>
      <c r="B272">
        <v>1.69</v>
      </c>
      <c r="C272" s="43">
        <f t="shared" si="52"/>
        <v>4.0146469604903645E-2</v>
      </c>
      <c r="D272" s="44">
        <f>IF(OR($A272="",$B272=""),"",A272*'MPTO_working_2-way'!$G271)</f>
        <v>2.3195266272189352</v>
      </c>
      <c r="E272" s="46">
        <f>IF(OR($A272="",$B272=""),"",B272*'MPTO_working_2-way'!$G271)</f>
        <v>1.7578475336322872</v>
      </c>
      <c r="F272" s="44">
        <f>IF(OR($A272="",$B272=""),"",'MPTO_working_2-way'!D271)</f>
        <v>2.3344999535416733</v>
      </c>
      <c r="G272" s="46">
        <f>IF(OR($A272="",$B272=""),"",'MPTO_working_2-way'!E271)</f>
        <v>1.7493443498038854</v>
      </c>
      <c r="H272" s="44">
        <f>IF(OR($A272="",$B272=""),"",'OddsRatio_working_2-way'!M271)</f>
        <v>2.3351436985029639</v>
      </c>
      <c r="I272" s="44">
        <f>IF(OR($A272="",$B272=""),"",'OddsRatio_working_2-way'!N271)</f>
        <v>1.7489830503797115</v>
      </c>
      <c r="J272" s="44">
        <f>IF('Log_working_2-way'!$D271="","",A272^('Log_working_2-way'!$D271))</f>
        <v>2.3420901732972235</v>
      </c>
      <c r="K272" s="46">
        <f>IF('Log_working_2-way'!$D271="","",B272^('Log_working_2-way'!$D271))</f>
        <v>1.7451064167640695</v>
      </c>
      <c r="L272" s="53">
        <f t="shared" si="44"/>
        <v>0.43112244897959179</v>
      </c>
      <c r="M272" s="53">
        <f t="shared" si="45"/>
        <v>0.56887755102040816</v>
      </c>
      <c r="N272" s="54">
        <v>186</v>
      </c>
      <c r="O272" s="54">
        <f t="shared" si="46"/>
        <v>102.59192825112106</v>
      </c>
      <c r="P272" s="54">
        <f t="shared" si="47"/>
        <v>75.940828402366847</v>
      </c>
      <c r="Q272" s="54">
        <f t="shared" si="48"/>
        <v>110.05917159763314</v>
      </c>
      <c r="R272" s="54">
        <f t="shared" si="49"/>
        <v>83.408071748878925</v>
      </c>
      <c r="S272" s="55">
        <f t="shared" si="50"/>
        <v>-7.4672433465120776</v>
      </c>
      <c r="T272" s="55">
        <f t="shared" si="51"/>
        <v>-7.4672433465120776</v>
      </c>
      <c r="U272" t="s">
        <v>430</v>
      </c>
      <c r="V272" t="s">
        <v>145</v>
      </c>
      <c r="W272" t="s">
        <v>435</v>
      </c>
      <c r="X272" s="38">
        <v>44416</v>
      </c>
      <c r="Y272" s="66"/>
    </row>
    <row r="273" spans="1:25" s="50" customFormat="1" ht="15" x14ac:dyDescent="0.25">
      <c r="A273">
        <v>2.2000000000000002</v>
      </c>
      <c r="B273">
        <v>1.71</v>
      </c>
      <c r="C273" s="43">
        <f t="shared" si="52"/>
        <v>3.9340776182881454E-2</v>
      </c>
      <c r="D273" s="44">
        <f>IF(OR($A273="",$B273=""),"",A273*'MPTO_working_2-way'!$G272)</f>
        <v>2.2865497076023393</v>
      </c>
      <c r="E273" s="46">
        <f>IF(OR($A273="",$B273=""),"",B273*'MPTO_working_2-way'!$G272)</f>
        <v>1.7772727272727273</v>
      </c>
      <c r="F273" s="44">
        <f>IF(OR($A273="",$B273=""),"",'MPTO_working_2-way'!D272)</f>
        <v>2.2995110024449881</v>
      </c>
      <c r="G273" s="46">
        <f>IF(OR($A273="",$B273=""),"",'MPTO_working_2-way'!E272)</f>
        <v>1.7695202257761053</v>
      </c>
      <c r="H273" s="44">
        <f>IF(OR($A273="",$B273=""),"",'OddsRatio_working_2-way'!M272)</f>
        <v>2.3000541700523187</v>
      </c>
      <c r="I273" s="44">
        <f>IF(OR($A273="",$B273=""),"",'OddsRatio_working_2-way'!N272)</f>
        <v>1.7691987172809549</v>
      </c>
      <c r="J273" s="44">
        <f>IF('Log_working_2-way'!$D272="","",A273^('Log_working_2-way'!$D272))</f>
        <v>2.3060522808335469</v>
      </c>
      <c r="K273" s="46">
        <f>IF('Log_working_2-way'!$D272="","",B273^('Log_working_2-way'!$D272))</f>
        <v>1.7656661334886148</v>
      </c>
      <c r="L273" s="53">
        <f t="shared" si="44"/>
        <v>0.4373401534526854</v>
      </c>
      <c r="M273" s="53">
        <f t="shared" si="45"/>
        <v>0.5626598465473146</v>
      </c>
      <c r="N273" s="54">
        <v>187</v>
      </c>
      <c r="O273" s="54">
        <f t="shared" si="46"/>
        <v>102.00000000000001</v>
      </c>
      <c r="P273" s="54">
        <f t="shared" si="47"/>
        <v>77.643274853801159</v>
      </c>
      <c r="Q273" s="54">
        <f t="shared" si="48"/>
        <v>109.35672514619883</v>
      </c>
      <c r="R273" s="54">
        <f t="shared" si="49"/>
        <v>85</v>
      </c>
      <c r="S273" s="55">
        <f t="shared" si="50"/>
        <v>-7.3567251461988121</v>
      </c>
      <c r="T273" s="55">
        <f t="shared" si="51"/>
        <v>-7.3567251461988405</v>
      </c>
      <c r="U273" t="s">
        <v>146</v>
      </c>
      <c r="V273" t="s">
        <v>173</v>
      </c>
      <c r="W273" t="s">
        <v>435</v>
      </c>
      <c r="X273" s="38">
        <v>44416</v>
      </c>
      <c r="Y273" s="66"/>
    </row>
    <row r="274" spans="1:25" ht="15" x14ac:dyDescent="0.25">
      <c r="A274">
        <v>1.57</v>
      </c>
      <c r="B274">
        <v>2.46</v>
      </c>
      <c r="C274" s="43">
        <f t="shared" si="52"/>
        <v>4.3446740199886147E-2</v>
      </c>
      <c r="D274" s="44">
        <f>IF(OR($A274="",$B274=""),"",A274*'MPTO_working_2-way'!$G273)</f>
        <v>1.6382113821138213</v>
      </c>
      <c r="E274" s="46">
        <f>IF(OR($A274="",$B274=""),"",B274*'MPTO_working_2-way'!$G273)</f>
        <v>2.5668789808917198</v>
      </c>
      <c r="F274" s="44">
        <f>IF(OR($A274="",$B274=""),"",'MPTO_working_2-way'!D273)</f>
        <v>1.6254366398720594</v>
      </c>
      <c r="G274" s="46">
        <f>IF(OR($A274="",$B274=""),"",'MPTO_working_2-way'!E273)</f>
        <v>2.5988829823026718</v>
      </c>
      <c r="H274" s="44">
        <f>IF(OR($A274="",$B274=""),"",'OddsRatio_working_2-way'!M273)</f>
        <v>1.6248287436603006</v>
      </c>
      <c r="I274" s="44">
        <f>IF(OR($A274="",$B274=""),"",'OddsRatio_working_2-way'!N273)</f>
        <v>2.6004385363930509</v>
      </c>
      <c r="J274" s="44">
        <f>IF('Log_working_2-way'!$D273="","",A274^('Log_working_2-way'!$D273))</f>
        <v>1.6189851139629738</v>
      </c>
      <c r="K274" s="46">
        <f>IF('Log_working_2-way'!$D273="","",B274^('Log_working_2-way'!$D273))</f>
        <v>2.6155477368379438</v>
      </c>
      <c r="L274" s="53">
        <f t="shared" si="44"/>
        <v>0.61042183622828772</v>
      </c>
      <c r="M274" s="53">
        <f t="shared" si="45"/>
        <v>0.38957816377171217</v>
      </c>
      <c r="N274" s="54">
        <v>188</v>
      </c>
      <c r="O274" s="54">
        <f t="shared" si="46"/>
        <v>68.25477707006371</v>
      </c>
      <c r="P274" s="54">
        <f t="shared" si="47"/>
        <v>111.57723577235772</v>
      </c>
      <c r="Q274" s="54">
        <f t="shared" si="48"/>
        <v>76.422764227642276</v>
      </c>
      <c r="R274" s="54">
        <f t="shared" si="49"/>
        <v>119.7452229299363</v>
      </c>
      <c r="S274" s="55">
        <f t="shared" si="50"/>
        <v>-8.1679871575785654</v>
      </c>
      <c r="T274" s="55">
        <f t="shared" si="51"/>
        <v>-8.1679871575785796</v>
      </c>
      <c r="U274" t="s">
        <v>147</v>
      </c>
      <c r="V274" t="s">
        <v>185</v>
      </c>
      <c r="W274" t="s">
        <v>435</v>
      </c>
      <c r="X274" s="38">
        <v>44416</v>
      </c>
      <c r="Y274" s="66"/>
    </row>
    <row r="275" spans="1:25" ht="15" x14ac:dyDescent="0.25">
      <c r="A275">
        <v>2.4</v>
      </c>
      <c r="B275">
        <v>1.61</v>
      </c>
      <c r="C275" s="43">
        <f t="shared" si="52"/>
        <v>3.7784679089026829E-2</v>
      </c>
      <c r="D275" s="44">
        <f>IF(OR($A275="",$B275=""),"",A275*'MPTO_working_2-way'!$G274)</f>
        <v>2.4906832298136643</v>
      </c>
      <c r="E275" s="46">
        <f>IF(OR($A275="",$B275=""),"",B275*'MPTO_working_2-way'!$G274)</f>
        <v>1.6708333333333334</v>
      </c>
      <c r="F275" s="44">
        <f>IF(OR($A275="",$B275=""),"",'MPTO_working_2-way'!D274)</f>
        <v>2.5139882888744305</v>
      </c>
      <c r="G275" s="46">
        <f>IF(OR($A275="",$B275=""),"",'MPTO_working_2-way'!E274)</f>
        <v>1.6605070906746886</v>
      </c>
      <c r="H275" s="44">
        <f>IF(OR($A275="",$B275=""),"",'OddsRatio_working_2-way'!M274)</f>
        <v>2.5149527937243179</v>
      </c>
      <c r="I275" s="44">
        <f>IF(OR($A275="",$B275=""),"",'OddsRatio_working_2-way'!N274)</f>
        <v>1.660086574408453</v>
      </c>
      <c r="J275" s="44">
        <f>IF('Log_working_2-way'!$D274="","",A275^('Log_working_2-way'!$D274))</f>
        <v>2.5258285211487945</v>
      </c>
      <c r="K275" s="46">
        <f>IF('Log_working_2-way'!$D274="","",B275^('Log_working_2-way'!$D274))</f>
        <v>1.6553816409506441</v>
      </c>
      <c r="L275" s="53">
        <f t="shared" si="44"/>
        <v>0.40149625935162098</v>
      </c>
      <c r="M275" s="53">
        <f t="shared" si="45"/>
        <v>0.59850374064837908</v>
      </c>
      <c r="N275" s="54">
        <v>189</v>
      </c>
      <c r="O275" s="54">
        <f t="shared" si="46"/>
        <v>110.24999999999999</v>
      </c>
      <c r="P275" s="54">
        <f t="shared" si="47"/>
        <v>71.608695652173921</v>
      </c>
      <c r="Q275" s="54">
        <f t="shared" si="48"/>
        <v>117.39130434782608</v>
      </c>
      <c r="R275" s="54">
        <f t="shared" si="49"/>
        <v>78.75</v>
      </c>
      <c r="S275" s="55">
        <f t="shared" si="50"/>
        <v>-7.1413043478260931</v>
      </c>
      <c r="T275" s="55">
        <f t="shared" si="51"/>
        <v>-7.1413043478260789</v>
      </c>
      <c r="U275" t="s">
        <v>174</v>
      </c>
      <c r="V275" t="s">
        <v>148</v>
      </c>
      <c r="W275" t="s">
        <v>435</v>
      </c>
      <c r="X275" s="38">
        <v>44416</v>
      </c>
      <c r="Y275" s="66"/>
    </row>
    <row r="276" spans="1:25" ht="15" x14ac:dyDescent="0.25">
      <c r="A276">
        <v>1.56</v>
      </c>
      <c r="B276">
        <v>2.4900000000000002</v>
      </c>
      <c r="C276" s="43">
        <f t="shared" si="52"/>
        <v>4.26320667284521E-2</v>
      </c>
      <c r="D276" s="44">
        <f>IF(OR($A276="",$B276=""),"",A276*'MPTO_working_2-way'!$G275)</f>
        <v>1.6265060240963853</v>
      </c>
      <c r="E276" s="46">
        <f>IF(OR($A276="",$B276=""),"",B276*'MPTO_working_2-way'!$G275)</f>
        <v>2.5961538461538458</v>
      </c>
      <c r="F276" s="44">
        <f>IF(OR($A276="",$B276=""),"",'MPTO_working_2-way'!D275)</f>
        <v>1.6136590229312062</v>
      </c>
      <c r="G276" s="46">
        <f>IF(OR($A276="",$B276=""),"",'MPTO_working_2-way'!E275)</f>
        <v>2.6295694557270508</v>
      </c>
      <c r="H276" s="44">
        <f>IF(OR($A276="",$B276=""),"",'OddsRatio_working_2-way'!M275)</f>
        <v>1.6130570333782139</v>
      </c>
      <c r="I276" s="44">
        <f>IF(OR($A276="",$B276=""),"",'OddsRatio_working_2-way'!N275)</f>
        <v>2.6311696066670334</v>
      </c>
      <c r="J276" s="44">
        <f>IF('Log_working_2-way'!$D275="","",A276^('Log_working_2-way'!$D275))</f>
        <v>1.607181183548904</v>
      </c>
      <c r="K276" s="46">
        <f>IF('Log_working_2-way'!$D275="","",B276^('Log_working_2-way'!$D275))</f>
        <v>2.6469548581107705</v>
      </c>
      <c r="L276" s="53">
        <f t="shared" si="44"/>
        <v>0.61481481481481493</v>
      </c>
      <c r="M276" s="53">
        <f t="shared" si="45"/>
        <v>0.38518518518518524</v>
      </c>
      <c r="N276" s="54">
        <v>190</v>
      </c>
      <c r="O276" s="54">
        <f t="shared" si="46"/>
        <v>68.205128205128219</v>
      </c>
      <c r="P276" s="54">
        <f t="shared" si="47"/>
        <v>113.69477911646585</v>
      </c>
      <c r="Q276" s="54">
        <f t="shared" si="48"/>
        <v>76.305220883534119</v>
      </c>
      <c r="R276" s="54">
        <f t="shared" si="49"/>
        <v>121.79487179487178</v>
      </c>
      <c r="S276" s="55">
        <f t="shared" si="50"/>
        <v>-8.1000926784059004</v>
      </c>
      <c r="T276" s="55">
        <f t="shared" si="51"/>
        <v>-8.1000926784059288</v>
      </c>
      <c r="U276" t="s">
        <v>366</v>
      </c>
      <c r="V276" t="s">
        <v>473</v>
      </c>
      <c r="W276" t="s">
        <v>449</v>
      </c>
      <c r="X276" s="38">
        <v>44416</v>
      </c>
      <c r="Y276" s="66"/>
    </row>
    <row r="277" spans="1:25" ht="15" x14ac:dyDescent="0.25">
      <c r="A277">
        <v>1.92</v>
      </c>
      <c r="B277">
        <v>1.95</v>
      </c>
      <c r="C277" s="43">
        <f t="shared" si="52"/>
        <v>3.3653846153846256E-2</v>
      </c>
      <c r="D277" s="44">
        <f>IF(OR($A277="",$B277=""),"",A277*'MPTO_working_2-way'!$G276)</f>
        <v>1.9846153846153847</v>
      </c>
      <c r="E277" s="46">
        <f>IF(OR($A277="",$B277=""),"",B277*'MPTO_working_2-way'!$G276)</f>
        <v>2.015625</v>
      </c>
      <c r="F277" s="44">
        <f>IF(OR($A277="",$B277=""),"",'MPTO_working_2-way'!D276)</f>
        <v>1.9841017488076311</v>
      </c>
      <c r="G277" s="46">
        <f>IF(OR($A277="",$B277=""),"",'MPTO_working_2-way'!E276)</f>
        <v>2.0161550888529889</v>
      </c>
      <c r="H277" s="44">
        <f>IF(OR($A277="",$B277=""),"",'OddsRatio_working_2-way'!M276)</f>
        <v>1.9840838646332837</v>
      </c>
      <c r="I277" s="44">
        <f>IF(OR($A277="",$B277=""),"",'OddsRatio_working_2-way'!N276)</f>
        <v>2.0161735558713256</v>
      </c>
      <c r="J277" s="44">
        <f>IF('Log_working_2-way'!$D276="","",A277^('Log_working_2-way'!$D276))</f>
        <v>1.9838501055423525</v>
      </c>
      <c r="K277" s="46">
        <f>IF('Log_working_2-way'!$D276="","",B277^('Log_working_2-way'!$D276))</f>
        <v>2.0164149948926431</v>
      </c>
      <c r="L277" s="53">
        <f t="shared" si="44"/>
        <v>0.50387596899224807</v>
      </c>
      <c r="M277" s="53">
        <f t="shared" si="45"/>
        <v>0.49612403100775193</v>
      </c>
      <c r="N277" s="54">
        <v>191</v>
      </c>
      <c r="O277" s="54">
        <f t="shared" si="46"/>
        <v>91.520833333333329</v>
      </c>
      <c r="P277" s="54">
        <f t="shared" si="47"/>
        <v>93.051282051282058</v>
      </c>
      <c r="Q277" s="54">
        <f t="shared" si="48"/>
        <v>97.948717948717956</v>
      </c>
      <c r="R277" s="54">
        <f t="shared" si="49"/>
        <v>99.479166666666671</v>
      </c>
      <c r="S277" s="55">
        <f t="shared" si="50"/>
        <v>-6.4278846153846274</v>
      </c>
      <c r="T277" s="55">
        <f t="shared" si="51"/>
        <v>-6.4278846153846132</v>
      </c>
      <c r="U277" t="s">
        <v>369</v>
      </c>
      <c r="V277" t="s">
        <v>453</v>
      </c>
      <c r="W277" t="s">
        <v>449</v>
      </c>
      <c r="X277" s="38">
        <v>44416</v>
      </c>
      <c r="Y277" s="66"/>
    </row>
    <row r="278" spans="1:25" ht="15" x14ac:dyDescent="0.25">
      <c r="A278">
        <v>2.44</v>
      </c>
      <c r="B278">
        <v>1.59</v>
      </c>
      <c r="C278" s="43">
        <f t="shared" si="52"/>
        <v>3.8766883183833478E-2</v>
      </c>
      <c r="D278" s="44">
        <f>IF(OR($A278="",$B278=""),"",A278*'MPTO_working_2-way'!$G277)</f>
        <v>2.5345911949685536</v>
      </c>
      <c r="E278" s="46">
        <f>IF(OR($A278="",$B278=""),"",B278*'MPTO_working_2-way'!$G277)</f>
        <v>1.6516393442622954</v>
      </c>
      <c r="F278" s="44">
        <f>IF(OR($A278="",$B278=""),"",'MPTO_working_2-way'!D277)</f>
        <v>2.561130182202271</v>
      </c>
      <c r="G278" s="46">
        <f>IF(OR($A278="",$B278=""),"",'MPTO_working_2-way'!E277)</f>
        <v>1.640561569688769</v>
      </c>
      <c r="H278" s="44">
        <f>IF(OR($A278="",$B278=""),"",'OddsRatio_working_2-way'!M277)</f>
        <v>2.5622669317698867</v>
      </c>
      <c r="I278" s="44">
        <f>IF(OR($A278="",$B278=""),"",'OddsRatio_working_2-way'!N277)</f>
        <v>1.6400954789890509</v>
      </c>
      <c r="J278" s="44">
        <f>IF('Log_working_2-way'!$D277="","",A278^('Log_working_2-way'!$D277))</f>
        <v>2.5746963443895066</v>
      </c>
      <c r="K278" s="46">
        <f>IF('Log_working_2-way'!$D277="","",B278^('Log_working_2-way'!$D277))</f>
        <v>1.6350430694543896</v>
      </c>
      <c r="L278" s="53">
        <f t="shared" si="44"/>
        <v>0.39454094292803971</v>
      </c>
      <c r="M278" s="53">
        <f t="shared" si="45"/>
        <v>0.60545905707196013</v>
      </c>
      <c r="N278" s="54">
        <v>192</v>
      </c>
      <c r="O278" s="54">
        <f t="shared" si="46"/>
        <v>113.31147540983608</v>
      </c>
      <c r="P278" s="54">
        <f t="shared" si="47"/>
        <v>71.245283018867937</v>
      </c>
      <c r="Q278" s="54">
        <f t="shared" si="48"/>
        <v>120.75471698113208</v>
      </c>
      <c r="R278" s="54">
        <f t="shared" si="49"/>
        <v>78.688524590163937</v>
      </c>
      <c r="S278" s="55">
        <f t="shared" si="50"/>
        <v>-7.4432415712959994</v>
      </c>
      <c r="T278" s="55">
        <f t="shared" si="51"/>
        <v>-7.4432415712959994</v>
      </c>
      <c r="U278" t="s">
        <v>503</v>
      </c>
      <c r="V278" t="s">
        <v>371</v>
      </c>
      <c r="W278" t="s">
        <v>449</v>
      </c>
      <c r="X278" s="38">
        <v>44416</v>
      </c>
      <c r="Y278" s="66"/>
    </row>
    <row r="279" spans="1:25" ht="15" x14ac:dyDescent="0.25">
      <c r="A279">
        <v>2.27</v>
      </c>
      <c r="B279">
        <v>1.67</v>
      </c>
      <c r="C279" s="43">
        <f t="shared" si="52"/>
        <v>3.9331029570814469E-2</v>
      </c>
      <c r="D279" s="44">
        <f>IF(OR($A279="",$B279=""),"",A279*'MPTO_working_2-way'!$G278)</f>
        <v>2.3592814371257487</v>
      </c>
      <c r="E279" s="46">
        <f>IF(OR($A279="",$B279=""),"",B279*'MPTO_working_2-way'!$G278)</f>
        <v>1.7356828193832601</v>
      </c>
      <c r="F279" s="44">
        <f>IF(OR($A279="",$B279=""),"",'MPTO_working_2-way'!D278)</f>
        <v>2.3760694474913038</v>
      </c>
      <c r="G279" s="46">
        <f>IF(OR($A279="",$B279=""),"",'MPTO_working_2-way'!E278)</f>
        <v>1.7267075087111983</v>
      </c>
      <c r="H279" s="44">
        <f>IF(OR($A279="",$B279=""),"",'OddsRatio_working_2-way'!M278)</f>
        <v>2.376779716606729</v>
      </c>
      <c r="I279" s="44">
        <f>IF(OR($A279="",$B279=""),"",'OddsRatio_working_2-way'!N278)</f>
        <v>1.7263326063988251</v>
      </c>
      <c r="J279" s="44">
        <f>IF('Log_working_2-way'!$D278="","",A279^('Log_working_2-way'!$D278))</f>
        <v>2.3845761893383783</v>
      </c>
      <c r="K279" s="46">
        <f>IF('Log_working_2-way'!$D278="","",B279^('Log_working_2-way'!$D278))</f>
        <v>1.7222426672508611</v>
      </c>
      <c r="L279" s="53">
        <f t="shared" si="44"/>
        <v>0.42385786802030456</v>
      </c>
      <c r="M279" s="53">
        <f t="shared" si="45"/>
        <v>0.57614213197969533</v>
      </c>
      <c r="N279" s="54">
        <v>193</v>
      </c>
      <c r="O279" s="54">
        <f t="shared" si="46"/>
        <v>107.97797356828194</v>
      </c>
      <c r="P279" s="54">
        <f t="shared" si="47"/>
        <v>77.431137724550908</v>
      </c>
      <c r="Q279" s="54">
        <f t="shared" si="48"/>
        <v>115.56886227544911</v>
      </c>
      <c r="R279" s="54">
        <f t="shared" si="49"/>
        <v>85.022026431718061</v>
      </c>
      <c r="S279" s="55">
        <f t="shared" si="50"/>
        <v>-7.5908887071671671</v>
      </c>
      <c r="T279" s="55">
        <f t="shared" si="51"/>
        <v>-7.5908887071671529</v>
      </c>
      <c r="U279" t="s">
        <v>504</v>
      </c>
      <c r="V279" t="s">
        <v>454</v>
      </c>
      <c r="W279" t="s">
        <v>449</v>
      </c>
      <c r="X279" s="38">
        <v>44416</v>
      </c>
      <c r="Y279" s="66"/>
    </row>
    <row r="280" spans="1:25" ht="15" x14ac:dyDescent="0.25">
      <c r="A280">
        <v>2.4700000000000002</v>
      </c>
      <c r="B280">
        <v>1.58</v>
      </c>
      <c r="C280" s="43">
        <f t="shared" si="52"/>
        <v>3.7769692000204858E-2</v>
      </c>
      <c r="D280" s="44">
        <f>IF(OR($A280="",$B280=""),"",A280*'MPTO_working_2-way'!$G279)</f>
        <v>2.5632911392405062</v>
      </c>
      <c r="E280" s="46">
        <f>IF(OR($A280="",$B280=""),"",B280*'MPTO_working_2-way'!$G279)</f>
        <v>1.6396761133603237</v>
      </c>
      <c r="F280" s="44">
        <f>IF(OR($A280="",$B280=""),"",'MPTO_working_2-way'!D279)</f>
        <v>2.5908517559583082</v>
      </c>
      <c r="G280" s="46">
        <f>IF(OR($A280="",$B280=""),"",'MPTO_working_2-way'!E279)</f>
        <v>1.6285940825439218</v>
      </c>
      <c r="H280" s="44">
        <f>IF(OR($A280="",$B280=""),"",'OddsRatio_working_2-way'!M279)</f>
        <v>2.5920058915156967</v>
      </c>
      <c r="I280" s="44">
        <f>IF(OR($A280="",$B280=""),"",'OddsRatio_working_2-way'!N279)</f>
        <v>1.6281383789653769</v>
      </c>
      <c r="J280" s="44">
        <f>IF('Log_working_2-way'!$D279="","",A280^('Log_working_2-way'!$D279))</f>
        <v>2.6049168603231139</v>
      </c>
      <c r="K280" s="46">
        <f>IF('Log_working_2-way'!$D279="","",B280^('Log_working_2-way'!$D279))</f>
        <v>1.6230852355793859</v>
      </c>
      <c r="L280" s="53">
        <f t="shared" si="44"/>
        <v>0.39012345679012345</v>
      </c>
      <c r="M280" s="53">
        <f t="shared" si="45"/>
        <v>0.60987654320987661</v>
      </c>
      <c r="N280" s="54">
        <v>194</v>
      </c>
      <c r="O280" s="54">
        <f t="shared" si="46"/>
        <v>115.45748987854253</v>
      </c>
      <c r="P280" s="54">
        <f t="shared" si="47"/>
        <v>71.215189873417742</v>
      </c>
      <c r="Q280" s="54">
        <f t="shared" si="48"/>
        <v>122.78481012658227</v>
      </c>
      <c r="R280" s="54">
        <f t="shared" si="49"/>
        <v>78.542510121457482</v>
      </c>
      <c r="S280" s="55">
        <f t="shared" si="50"/>
        <v>-7.3273202480397401</v>
      </c>
      <c r="T280" s="55">
        <f t="shared" si="51"/>
        <v>-7.3273202480397401</v>
      </c>
      <c r="U280" t="s">
        <v>171</v>
      </c>
      <c r="V280" t="s">
        <v>106</v>
      </c>
      <c r="W280" t="s">
        <v>435</v>
      </c>
      <c r="X280" s="38">
        <v>44447</v>
      </c>
      <c r="Y280" s="66"/>
    </row>
    <row r="281" spans="1:25" ht="15" x14ac:dyDescent="0.25">
      <c r="A281">
        <v>2.27</v>
      </c>
      <c r="B281">
        <v>1.66</v>
      </c>
      <c r="C281" s="43">
        <f t="shared" ref="C281" si="53">IF(OR($A281="",$B281=""),"",(1/A281)+(1/B281)-1)</f>
        <v>4.2938272915450382E-2</v>
      </c>
      <c r="D281" s="44">
        <f>IF(OR($A281="",$B281=""),"",A281*'MPTO_working_2-way'!$G280)</f>
        <v>2.3674698795180724</v>
      </c>
      <c r="E281" s="46">
        <f>IF(OR($A281="",$B281=""),"",B281*'MPTO_working_2-way'!$G280)</f>
        <v>1.7312775330396475</v>
      </c>
      <c r="F281" s="44">
        <f>IF(OR($A281="",$B281=""),"",'MPTO_working_2-way'!D280)</f>
        <v>2.3862959913874993</v>
      </c>
      <c r="G281" s="46">
        <f>IF(OR($A281="",$B281=""),"",'MPTO_working_2-way'!E280)</f>
        <v>1.7213466721483714</v>
      </c>
      <c r="H281" s="44">
        <f>IF(OR($A281="",$B281=""),"",'OddsRatio_working_2-way'!M280)</f>
        <v>2.387170654332921</v>
      </c>
      <c r="I281" s="44">
        <f>IF(OR($A281="",$B281=""),"",'OddsRatio_working_2-way'!N280)</f>
        <v>1.7208918361100216</v>
      </c>
      <c r="J281" s="44">
        <f>IF('Log_working_2-way'!$D280="","",A281^('Log_working_2-way'!$D280))</f>
        <v>2.3959540887220943</v>
      </c>
      <c r="K281" s="46">
        <f>IF('Log_working_2-way'!$D280="","",B281^('Log_working_2-way'!$D280))</f>
        <v>1.7163559375473425</v>
      </c>
      <c r="L281" s="53">
        <f t="shared" ref="L281" si="54">(1/D281)</f>
        <v>0.42239185750636132</v>
      </c>
      <c r="M281" s="53">
        <f t="shared" ref="M281" si="55">(1/E281)</f>
        <v>0.57760814249363868</v>
      </c>
      <c r="N281" s="54">
        <v>195</v>
      </c>
      <c r="O281" s="54">
        <f t="shared" ref="O281" si="56">(1/A281)*((N281*A281)-N281)</f>
        <v>109.09691629955945</v>
      </c>
      <c r="P281" s="54">
        <f t="shared" ref="P281" si="57">(1/B281)*((N281*B281)-N281)</f>
        <v>77.53012048192771</v>
      </c>
      <c r="Q281" s="54">
        <f t="shared" ref="Q281" si="58">(1/B281)*N281</f>
        <v>117.4698795180723</v>
      </c>
      <c r="R281" s="54">
        <f t="shared" ref="R281" si="59">(1/A281)*N281</f>
        <v>85.903083700440519</v>
      </c>
      <c r="S281" s="55">
        <f t="shared" ref="S281" si="60">O281-Q281</f>
        <v>-8.3729632185128509</v>
      </c>
      <c r="T281" s="55">
        <f t="shared" ref="T281" si="61">P281-R281</f>
        <v>-8.3729632185128082</v>
      </c>
      <c r="U281" t="s">
        <v>533</v>
      </c>
      <c r="V281" t="s">
        <v>335</v>
      </c>
      <c r="W281" t="s">
        <v>446</v>
      </c>
      <c r="X281" s="38">
        <v>44508</v>
      </c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6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6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6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6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6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6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6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6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6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6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6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6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6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6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6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6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6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6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6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6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6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6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6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6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6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6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6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6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6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6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6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6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6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6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6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6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6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6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6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6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6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6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6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6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6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6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6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6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6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6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6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6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6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6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6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6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6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6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6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6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6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6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6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6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6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6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6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6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6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6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6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6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6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6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6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6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6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6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6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6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6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6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6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6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6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6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6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6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6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6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6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6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6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6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6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6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6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6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6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6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6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6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6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6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6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6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6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6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6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6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6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6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6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6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6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6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6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6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6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6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6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6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6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6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6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6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6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6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6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6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6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6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6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6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6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6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6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6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6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6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6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6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6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6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6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6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6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6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6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6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6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6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6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6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6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6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6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6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6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6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6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6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6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6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6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6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6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6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6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6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6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6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6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6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6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6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6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6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6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6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6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6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6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6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6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6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6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6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6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6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6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6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6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6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6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6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6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6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6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6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6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6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6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6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6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6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6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6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6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6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6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6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6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6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6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6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6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6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6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6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6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6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6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6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6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6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6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6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6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6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6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6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6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6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6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6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6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6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6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6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6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6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6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6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6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6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6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6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6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6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6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6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6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6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6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6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6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6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6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6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6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6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6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6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6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6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6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6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6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6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6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6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6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6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6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6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6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6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6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6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6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6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6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6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6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6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6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6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6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6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6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6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6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6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6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6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6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6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6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6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6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6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6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6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6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6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6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6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6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6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6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6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270" activePane="bottomLeft" state="frozen"/>
      <selection pane="bottomLeft" activeCell="S281" sqref="S28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7.25" customHeight="1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1.32</v>
      </c>
      <c r="B187">
        <v>5.62</v>
      </c>
      <c r="C187">
        <v>9.09</v>
      </c>
      <c r="D187" s="43">
        <f t="shared" si="17"/>
        <v>4.5522701736365745E-2</v>
      </c>
      <c r="E187" s="44">
        <f>IF(OR($A187="",$B187="",$C187=""),"",A187*'MPTO_working_3-way'!$I186)</f>
        <v>1.3800899662920028</v>
      </c>
      <c r="F187" s="45">
        <f>IF(OR($A187="",$B187="",$C187=""),"",B187*'MPTO_working_3-way'!$I186)</f>
        <v>5.8758375837583756</v>
      </c>
      <c r="G187" s="46">
        <f>IF(OR($A187="",$B187="",$C187=""),"",C187*'MPTO_working_3-way'!$I186)</f>
        <v>9.5038013587835639</v>
      </c>
      <c r="H187" s="44">
        <f>IF(OR($A187="",$B187="",$C187=""),"",'MPTO_working_3-way'!E186)</f>
        <v>1.3469799941481209</v>
      </c>
      <c r="I187" s="45">
        <f>IF(OR($A187="",$B187="",$C187=""),"",'MPTO_working_3-way'!F186)</f>
        <v>6.143951210836593</v>
      </c>
      <c r="J187" s="46">
        <f>IF(OR($A187="",$B187="",$C187=""),"",'MPTO_working_3-way'!G186)</f>
        <v>10.544433658496308</v>
      </c>
      <c r="K187" s="44">
        <f>IF(OR($A187="",$B187="",$C187=""),"",'OddsRatio_working_3-way'!H186)</f>
        <v>1.3562840794300874</v>
      </c>
      <c r="L187" s="45">
        <f>IF(OR($A187="",$B187="",$C187=""),"",'OddsRatio_working_3-way'!I186)</f>
        <v>6.1438513967718853</v>
      </c>
      <c r="M187" s="46">
        <f>IF(OR($A187="",$B187="",$C187=""),"",'OddsRatio_working_3-way'!J186)</f>
        <v>10.007306883091893</v>
      </c>
      <c r="N187" s="47">
        <f t="shared" ref="N187:N250" si="42">(1/E187)* 100</f>
        <v>72.459044295987411</v>
      </c>
      <c r="O187" s="48">
        <f t="shared" ref="O187:O250" si="43">(1/F187)* 100</f>
        <v>17.018850261690993</v>
      </c>
      <c r="P187" s="48">
        <f t="shared" ref="P187:P250" si="44">(1/G187)* 100</f>
        <v>10.522105442321605</v>
      </c>
      <c r="Q187" t="s">
        <v>380</v>
      </c>
      <c r="R187" t="s">
        <v>387</v>
      </c>
      <c r="S187" s="38">
        <v>44355</v>
      </c>
      <c r="T187" s="50">
        <v>100</v>
      </c>
      <c r="U187" s="50">
        <f t="shared" ref="U187:U250" si="45">(1/A187)*((T187*A187)-T187)</f>
        <v>24.242424242424242</v>
      </c>
      <c r="V187" s="50">
        <f t="shared" ref="V187:V250" si="46">(1/B187)*((T187*B187)-T187)</f>
        <v>82.206405693950188</v>
      </c>
      <c r="W187" s="50">
        <f t="shared" ref="W187:W250" si="47">(1/C187)*((T187*C187)-T187)</f>
        <v>88.998899889989005</v>
      </c>
      <c r="X187" s="50">
        <f t="shared" ref="X187:X250" si="48">((1/B187)+(1/C187))*T187</f>
        <v>28.794694416060825</v>
      </c>
      <c r="Y187" s="50">
        <f t="shared" ref="Y187:Y250" si="49">((1/A187)+(1/C187))*T187</f>
        <v>86.75867586758676</v>
      </c>
      <c r="Z187" s="50">
        <f t="shared" ref="Z187:Z250" si="50">((1/A187)+(1/B187))*T187</f>
        <v>93.551170063625577</v>
      </c>
      <c r="AA187" s="50">
        <f t="shared" ref="AA187:AA250" si="51">U187-X187</f>
        <v>-4.5522701736365825</v>
      </c>
      <c r="AB187" s="50">
        <f t="shared" ref="AB187:AB250" si="52">V187-Y187</f>
        <v>-4.5522701736365718</v>
      </c>
      <c r="AC187" s="50">
        <f t="shared" ref="AC187:AC250" si="53">W187-Z187</f>
        <v>-4.5522701736365718</v>
      </c>
      <c r="AF187">
        <v>1.53</v>
      </c>
      <c r="AG187">
        <v>2.58</v>
      </c>
      <c r="AH187" s="66"/>
      <c r="AJ187" t="s">
        <v>438</v>
      </c>
    </row>
    <row r="188" spans="1:36" ht="15" x14ac:dyDescent="0.25">
      <c r="A188">
        <v>2.37</v>
      </c>
      <c r="B188">
        <v>3.36</v>
      </c>
      <c r="C188">
        <v>3.24</v>
      </c>
      <c r="D188" s="43">
        <f t="shared" si="17"/>
        <v>2.8201951197731834E-2</v>
      </c>
      <c r="E188" s="44">
        <f>IF(OR($A188="",$B188="",$C188=""),"",A188*'MPTO_working_3-way'!$I187)</f>
        <v>2.4368386243386246</v>
      </c>
      <c r="F188" s="45">
        <f>IF(OR($A188="",$B188="",$C188=""),"",B188*'MPTO_working_3-way'!$I187)</f>
        <v>3.454758556024379</v>
      </c>
      <c r="G188" s="46">
        <f>IF(OR($A188="",$B188="",$C188=""),"",C188*'MPTO_working_3-way'!$I187)</f>
        <v>3.3313743218806513</v>
      </c>
      <c r="H188" s="44">
        <f>IF(OR($A188="",$B188="",$C188=""),"",'MPTO_working_3-way'!E187)</f>
        <v>2.4240057362670071</v>
      </c>
      <c r="I188" s="45">
        <f>IF(OR($A188="",$B188="",$C188=""),"",'MPTO_working_3-way'!F187)</f>
        <v>3.4695911490943834</v>
      </c>
      <c r="J188" s="46">
        <f>IF(OR($A188="",$B188="",$C188=""),"",'MPTO_working_3-way'!G187)</f>
        <v>3.3417844286806719</v>
      </c>
      <c r="K188" s="44">
        <f>IF(OR($A188="",$B188="",$C188=""),"",'OddsRatio_working_3-way'!H187)</f>
        <v>2.4296328510435674</v>
      </c>
      <c r="L188" s="45">
        <f>IF(OR($A188="",$B188="",$C188=""),"",'OddsRatio_working_3-way'!I187)</f>
        <v>3.4627252032575329</v>
      </c>
      <c r="M188" s="46">
        <f>IF(OR($A188="",$B188="",$C188=""),"",'OddsRatio_working_3-way'!J187)</f>
        <v>3.3375018878376586</v>
      </c>
      <c r="N188" s="47">
        <f t="shared" si="42"/>
        <v>41.036775681910704</v>
      </c>
      <c r="O188" s="48">
        <f t="shared" si="43"/>
        <v>28.945582847062013</v>
      </c>
      <c r="P188" s="48">
        <f t="shared" si="44"/>
        <v>30.017641471027272</v>
      </c>
      <c r="Q188" t="s">
        <v>132</v>
      </c>
      <c r="R188" t="s">
        <v>78</v>
      </c>
      <c r="S188" s="38">
        <v>44355</v>
      </c>
      <c r="T188" s="50">
        <v>100</v>
      </c>
      <c r="U188" s="50">
        <f t="shared" si="45"/>
        <v>57.805907172995774</v>
      </c>
      <c r="V188" s="50">
        <f t="shared" si="46"/>
        <v>70.238095238095241</v>
      </c>
      <c r="W188" s="50">
        <f t="shared" si="47"/>
        <v>69.135802469135797</v>
      </c>
      <c r="X188" s="50">
        <f t="shared" si="48"/>
        <v>60.626102292768955</v>
      </c>
      <c r="Y188" s="50">
        <f t="shared" si="49"/>
        <v>73.058290357868415</v>
      </c>
      <c r="Z188" s="50">
        <f t="shared" si="50"/>
        <v>71.955997588908986</v>
      </c>
      <c r="AA188" s="50">
        <f t="shared" si="51"/>
        <v>-2.8201951197731816</v>
      </c>
      <c r="AB188" s="50">
        <f t="shared" si="52"/>
        <v>-2.8201951197731745</v>
      </c>
      <c r="AC188" s="50">
        <f t="shared" si="53"/>
        <v>-2.8201951197731887</v>
      </c>
      <c r="AF188">
        <v>2.1</v>
      </c>
      <c r="AG188">
        <v>1.79</v>
      </c>
      <c r="AH188" s="66"/>
      <c r="AJ188" t="s">
        <v>433</v>
      </c>
    </row>
    <row r="189" spans="1:36" ht="15" x14ac:dyDescent="0.25">
      <c r="A189">
        <v>1.51</v>
      </c>
      <c r="B189">
        <v>4.62</v>
      </c>
      <c r="C189">
        <v>6.82</v>
      </c>
      <c r="D189" s="43">
        <f t="shared" si="17"/>
        <v>2.5329438061760357E-2</v>
      </c>
      <c r="E189" s="44">
        <f>IF(OR($A189="",$B189="",$C189=""),"",A189*'MPTO_working_3-way'!$I188)</f>
        <v>1.548247451473258</v>
      </c>
      <c r="F189" s="45">
        <f>IF(OR($A189="",$B189="",$C189=""),"",B189*'MPTO_working_3-way'!$I188)</f>
        <v>4.7370220038453326</v>
      </c>
      <c r="G189" s="46">
        <f>IF(OR($A189="",$B189="",$C189=""),"",C189*'MPTO_working_3-way'!$I188)</f>
        <v>6.9927467675812061</v>
      </c>
      <c r="H189" s="44">
        <f>IF(OR($A189="",$B189="",$C189=""),"",'MPTO_working_3-way'!E188)</f>
        <v>1.529499823424934</v>
      </c>
      <c r="I189" s="45">
        <f>IF(OR($A189="",$B189="",$C189=""),"",'MPTO_working_3-way'!F188)</f>
        <v>4.8075288880062725</v>
      </c>
      <c r="J189" s="46">
        <f>IF(OR($A189="",$B189="",$C189=""),"",'MPTO_working_3-way'!G188)</f>
        <v>7.2367058477092616</v>
      </c>
      <c r="K189" s="44">
        <f>IF(OR($A189="",$B189="",$C189=""),"",'OddsRatio_working_3-way'!H188)</f>
        <v>1.5356783699037353</v>
      </c>
      <c r="L189" s="45">
        <f>IF(OR($A189="",$B189="",$C189=""),"",'OddsRatio_working_3-way'!I188)</f>
        <v>4.8022660765716108</v>
      </c>
      <c r="M189" s="46">
        <f>IF(OR($A189="",$B189="",$C189=""),"",'OddsRatio_working_3-way'!J188)</f>
        <v>7.1130355153720357</v>
      </c>
      <c r="N189" s="47">
        <f t="shared" si="42"/>
        <v>64.589158473888332</v>
      </c>
      <c r="O189" s="48">
        <f t="shared" si="43"/>
        <v>21.110309371335799</v>
      </c>
      <c r="P189" s="48">
        <f t="shared" si="44"/>
        <v>14.30053215477586</v>
      </c>
      <c r="Q189" t="s">
        <v>408</v>
      </c>
      <c r="R189" t="s">
        <v>407</v>
      </c>
      <c r="S189" s="38">
        <v>44355</v>
      </c>
      <c r="T189" s="50">
        <v>100</v>
      </c>
      <c r="U189" s="50">
        <f t="shared" si="45"/>
        <v>33.774834437086092</v>
      </c>
      <c r="V189" s="50">
        <f t="shared" si="46"/>
        <v>78.354978354978357</v>
      </c>
      <c r="W189" s="50">
        <f t="shared" si="47"/>
        <v>85.337243401759522</v>
      </c>
      <c r="X189" s="50">
        <f t="shared" si="48"/>
        <v>36.307778243262113</v>
      </c>
      <c r="Y189" s="50">
        <f t="shared" si="49"/>
        <v>80.887922161154378</v>
      </c>
      <c r="Z189" s="50">
        <f t="shared" si="50"/>
        <v>87.870187207935558</v>
      </c>
      <c r="AA189" s="50">
        <f t="shared" si="51"/>
        <v>-2.5329438061760214</v>
      </c>
      <c r="AB189" s="50">
        <f t="shared" si="52"/>
        <v>-2.5329438061760214</v>
      </c>
      <c r="AC189" s="50">
        <f t="shared" si="53"/>
        <v>-2.5329438061760357</v>
      </c>
      <c r="AF189">
        <v>1.71</v>
      </c>
      <c r="AG189">
        <v>2.25</v>
      </c>
      <c r="AH189" s="66"/>
      <c r="AJ189" t="s">
        <v>440</v>
      </c>
    </row>
    <row r="190" spans="1:36" ht="15" x14ac:dyDescent="0.25">
      <c r="A190">
        <v>1.27</v>
      </c>
      <c r="B190">
        <v>6.14</v>
      </c>
      <c r="C190">
        <v>12.01</v>
      </c>
      <c r="D190" s="43">
        <f t="shared" si="17"/>
        <v>3.353197102562433E-2</v>
      </c>
      <c r="E190" s="44">
        <f>IF(OR($A190="",$B190="",$C190=""),"",A190*'MPTO_working_3-way'!$I189)</f>
        <v>1.3125856032025429</v>
      </c>
      <c r="F190" s="45">
        <f>IF(OR($A190="",$B190="",$C190=""),"",B190*'MPTO_working_3-way'!$I189)</f>
        <v>6.3458863020973331</v>
      </c>
      <c r="G190" s="46">
        <f>IF(OR($A190="",$B190="",$C190=""),"",C190*'MPTO_working_3-way'!$I189)</f>
        <v>12.412718972017748</v>
      </c>
      <c r="H190" s="44">
        <f>IF(OR($A190="",$B190="",$C190=""),"",'MPTO_working_3-way'!E189)</f>
        <v>1.2882875000966372</v>
      </c>
      <c r="I190" s="45">
        <f>IF(OR($A190="",$B190="",$C190=""),"",'MPTO_working_3-way'!F189)</f>
        <v>6.5924303702553413</v>
      </c>
      <c r="J190" s="46">
        <f>IF(OR($A190="",$B190="",$C190=""),"",'MPTO_working_3-way'!G189)</f>
        <v>13.872199277561661</v>
      </c>
      <c r="K190" s="44">
        <f>IF(OR($A190="",$B190="",$C190=""),"",'OddsRatio_working_3-way'!H189)</f>
        <v>1.2950790087008432</v>
      </c>
      <c r="L190" s="45">
        <f>IF(OR($A190="",$B190="",$C190=""),"",'OddsRatio_working_3-way'!I189)</f>
        <v>6.6174300174901282</v>
      </c>
      <c r="M190" s="46">
        <f>IF(OR($A190="",$B190="",$C190=""),"",'OddsRatio_working_3-way'!J189)</f>
        <v>13.032666243689944</v>
      </c>
      <c r="N190" s="47">
        <f t="shared" si="42"/>
        <v>76.185507258355301</v>
      </c>
      <c r="O190" s="48">
        <f t="shared" si="43"/>
        <v>15.758240100669582</v>
      </c>
      <c r="P190" s="48">
        <f t="shared" si="44"/>
        <v>8.0562526409751225</v>
      </c>
      <c r="Q190" t="s">
        <v>172</v>
      </c>
      <c r="R190" t="s">
        <v>528</v>
      </c>
      <c r="S190" s="38">
        <v>44355</v>
      </c>
      <c r="T190" s="50">
        <v>100</v>
      </c>
      <c r="U190" s="50">
        <f t="shared" si="45"/>
        <v>21.259842519685037</v>
      </c>
      <c r="V190" s="50">
        <f t="shared" si="46"/>
        <v>83.713355048859938</v>
      </c>
      <c r="W190" s="50">
        <f t="shared" si="47"/>
        <v>91.673605328892592</v>
      </c>
      <c r="X190" s="50">
        <f t="shared" si="48"/>
        <v>24.613039622247477</v>
      </c>
      <c r="Y190" s="50">
        <f t="shared" si="49"/>
        <v>87.066552151422357</v>
      </c>
      <c r="Z190" s="50">
        <f t="shared" si="50"/>
        <v>95.026802431455025</v>
      </c>
      <c r="AA190" s="50">
        <f t="shared" si="51"/>
        <v>-3.3531971025624401</v>
      </c>
      <c r="AB190" s="50">
        <f t="shared" si="52"/>
        <v>-3.3531971025624188</v>
      </c>
      <c r="AC190" s="50">
        <f t="shared" si="53"/>
        <v>-3.353197102562433</v>
      </c>
      <c r="AF190">
        <v>1.79</v>
      </c>
      <c r="AG190">
        <v>2.11</v>
      </c>
      <c r="AH190" s="66"/>
      <c r="AJ190" t="s">
        <v>435</v>
      </c>
    </row>
    <row r="191" spans="1:36" ht="15" x14ac:dyDescent="0.25">
      <c r="A191">
        <v>4.29</v>
      </c>
      <c r="B191">
        <v>3.87</v>
      </c>
      <c r="C191">
        <v>1.82</v>
      </c>
      <c r="D191" s="43">
        <f t="shared" si="17"/>
        <v>4.094871536731981E-2</v>
      </c>
      <c r="E191" s="44">
        <f>IF(OR($A191="",$B191="",$C191=""),"",A191*'MPTO_working_3-way'!$I190)</f>
        <v>4.4656699889258018</v>
      </c>
      <c r="F191" s="45">
        <f>IF(OR($A191="",$B191="",$C191=""),"",B191*'MPTO_working_3-way'!$I190)</f>
        <v>4.0284715284715276</v>
      </c>
      <c r="G191" s="46">
        <f>IF(OR($A191="",$B191="",$C191=""),"",C191*'MPTO_working_3-way'!$I190)</f>
        <v>1.8945266619685222</v>
      </c>
      <c r="H191" s="44">
        <f>IF(OR($A191="",$B191="",$C191=""),"",'MPTO_working_3-way'!E190)</f>
        <v>4.5568329301238633</v>
      </c>
      <c r="I191" s="45">
        <f>IF(OR($A191="",$B191="",$C191=""),"",'MPTO_working_3-way'!F190)</f>
        <v>4.0858291994360769</v>
      </c>
      <c r="J191" s="46">
        <f>IF(OR($A191="",$B191="",$C191=""),"",'MPTO_working_3-way'!G190)</f>
        <v>1.8663646422681055</v>
      </c>
      <c r="K191" s="44">
        <f>IF(OR($A191="",$B191="",$C191=""),"",'OddsRatio_working_3-way'!H190)</f>
        <v>4.5175254362014563</v>
      </c>
      <c r="L191" s="45">
        <f>IF(OR($A191="",$B191="",$C191=""),"",'OddsRatio_working_3-way'!I190)</f>
        <v>4.0684796358353124</v>
      </c>
      <c r="M191" s="46">
        <f>IF(OR($A191="",$B191="",$C191=""),"",'OddsRatio_working_3-way'!J190)</f>
        <v>1.8767084673815182</v>
      </c>
      <c r="N191" s="47">
        <f t="shared" si="42"/>
        <v>22.393056416615011</v>
      </c>
      <c r="O191" s="48">
        <f t="shared" si="43"/>
        <v>24.823310601363925</v>
      </c>
      <c r="P191" s="48">
        <f t="shared" si="44"/>
        <v>52.783632982021089</v>
      </c>
      <c r="Q191" t="s">
        <v>257</v>
      </c>
      <c r="R191" t="s">
        <v>501</v>
      </c>
      <c r="S191" s="38">
        <v>44385</v>
      </c>
      <c r="T191" s="50">
        <v>100</v>
      </c>
      <c r="U191" s="50">
        <f t="shared" si="45"/>
        <v>76.689976689976689</v>
      </c>
      <c r="V191" s="50">
        <f t="shared" si="46"/>
        <v>74.160206718346245</v>
      </c>
      <c r="W191" s="50">
        <f t="shared" si="47"/>
        <v>45.054945054945051</v>
      </c>
      <c r="X191" s="50">
        <f t="shared" si="48"/>
        <v>80.784848226708689</v>
      </c>
      <c r="Y191" s="50">
        <f t="shared" si="49"/>
        <v>78.255078255078246</v>
      </c>
      <c r="Z191" s="50">
        <f t="shared" si="50"/>
        <v>49.149816591677052</v>
      </c>
      <c r="AA191" s="50">
        <f t="shared" si="51"/>
        <v>-4.0948715367320005</v>
      </c>
      <c r="AB191" s="50">
        <f t="shared" si="52"/>
        <v>-4.0948715367320005</v>
      </c>
      <c r="AC191" s="50">
        <f t="shared" si="53"/>
        <v>-4.0948715367320005</v>
      </c>
      <c r="AF191">
        <v>1.81</v>
      </c>
      <c r="AG191">
        <v>2.0499999999999998</v>
      </c>
      <c r="AH191" s="66"/>
      <c r="AJ191" t="s">
        <v>438</v>
      </c>
    </row>
    <row r="192" spans="1:36" ht="15" x14ac:dyDescent="0.25">
      <c r="A192">
        <v>1.78</v>
      </c>
      <c r="B192">
        <v>4.38</v>
      </c>
      <c r="C192">
        <v>4</v>
      </c>
      <c r="D192" s="43">
        <f t="shared" si="17"/>
        <v>4.0108255092093703E-2</v>
      </c>
      <c r="E192" s="44">
        <f>IF(OR($A192="",$B192="",$C192=""),"",A192*'MPTO_working_3-way'!$I191)</f>
        <v>1.8513926940639269</v>
      </c>
      <c r="F192" s="45">
        <f>IF(OR($A192="",$B192="",$C192=""),"",B192*'MPTO_working_3-way'!$I191)</f>
        <v>4.5556741573033701</v>
      </c>
      <c r="G192" s="46">
        <f>IF(OR($A192="",$B192="",$C192=""),"",C192*'MPTO_working_3-way'!$I191)</f>
        <v>4.1604330203683748</v>
      </c>
      <c r="H192" s="44">
        <f>IF(OR($A192="",$B192="",$C192=""),"",'MPTO_working_3-way'!E191)</f>
        <v>1.8233922961184348</v>
      </c>
      <c r="I192" s="45">
        <f>IF(OR($A192="",$B192="",$C192=""),"",'MPTO_working_3-way'!F191)</f>
        <v>4.6524376902114444</v>
      </c>
      <c r="J192" s="46">
        <f>IF(OR($A192="",$B192="",$C192=""),"",'MPTO_working_3-way'!G191)</f>
        <v>4.2259964586419967</v>
      </c>
      <c r="K192" s="44">
        <f>IF(OR($A192="",$B192="",$C192=""),"",'OddsRatio_working_3-way'!H191)</f>
        <v>1.8335098853862823</v>
      </c>
      <c r="L192" s="45">
        <f>IF(OR($A192="",$B192="",$C192=""),"",'OddsRatio_working_3-way'!I191)</f>
        <v>4.6118761700072239</v>
      </c>
      <c r="M192" s="46">
        <f>IF(OR($A192="",$B192="",$C192=""),"",'OddsRatio_working_3-way'!J191)</f>
        <v>4.2058072514857017</v>
      </c>
      <c r="N192" s="47">
        <f t="shared" si="42"/>
        <v>54.013392361667755</v>
      </c>
      <c r="O192" s="48">
        <f t="shared" si="43"/>
        <v>21.950648037390096</v>
      </c>
      <c r="P192" s="48">
        <f t="shared" si="44"/>
        <v>24.035959600942153</v>
      </c>
      <c r="Q192" t="s">
        <v>252</v>
      </c>
      <c r="R192" t="s">
        <v>254</v>
      </c>
      <c r="S192" s="38">
        <v>44385</v>
      </c>
      <c r="T192" s="50">
        <v>100</v>
      </c>
      <c r="U192" s="50">
        <f t="shared" si="45"/>
        <v>43.820224719101127</v>
      </c>
      <c r="V192" s="50">
        <f t="shared" si="46"/>
        <v>77.168949771689498</v>
      </c>
      <c r="W192" s="50">
        <f t="shared" si="47"/>
        <v>75</v>
      </c>
      <c r="X192" s="50">
        <f t="shared" si="48"/>
        <v>47.831050228310502</v>
      </c>
      <c r="Y192" s="50">
        <f t="shared" si="49"/>
        <v>81.17977528089888</v>
      </c>
      <c r="Z192" s="50">
        <f t="shared" si="50"/>
        <v>79.010825509209383</v>
      </c>
      <c r="AA192" s="50">
        <f t="shared" si="51"/>
        <v>-4.0108255092093756</v>
      </c>
      <c r="AB192" s="50">
        <f t="shared" si="52"/>
        <v>-4.0108255092093827</v>
      </c>
      <c r="AC192" s="50">
        <f t="shared" si="53"/>
        <v>-4.0108255092093827</v>
      </c>
      <c r="AF192">
        <v>1.62</v>
      </c>
      <c r="AG192">
        <v>2.35</v>
      </c>
      <c r="AH192" s="66"/>
      <c r="AJ192" t="s">
        <v>438</v>
      </c>
    </row>
    <row r="193" spans="1:36" ht="15" x14ac:dyDescent="0.25">
      <c r="A193">
        <v>2.2200000000000002</v>
      </c>
      <c r="B193">
        <v>3.36</v>
      </c>
      <c r="C193">
        <v>3.45</v>
      </c>
      <c r="D193" s="43">
        <f t="shared" si="17"/>
        <v>3.7924570533266033E-2</v>
      </c>
      <c r="E193" s="44">
        <f>IF(OR($A193="",$B193="",$C193=""),"",A193*'MPTO_working_3-way'!$I192)</f>
        <v>2.3041925465838506</v>
      </c>
      <c r="F193" s="45">
        <f>IF(OR($A193="",$B193="",$C193=""),"",B193*'MPTO_working_3-way'!$I192)</f>
        <v>3.4874265569917737</v>
      </c>
      <c r="G193" s="46">
        <f>IF(OR($A193="",$B193="",$C193=""),"",C193*'MPTO_working_3-way'!$I192)</f>
        <v>3.5808397683397679</v>
      </c>
      <c r="H193" s="44">
        <f>IF(OR($A193="",$B193="",$C193=""),"",'MPTO_working_3-way'!E192)</f>
        <v>2.2841014389332082</v>
      </c>
      <c r="I193" s="45">
        <f>IF(OR($A193="",$B193="",$C193=""),"",'MPTO_working_3-way'!F192)</f>
        <v>3.5090486631541049</v>
      </c>
      <c r="J193" s="46">
        <f>IF(OR($A193="",$B193="",$C193=""),"",'MPTO_working_3-way'!G192)</f>
        <v>3.6073272889367356</v>
      </c>
      <c r="K193" s="44">
        <f>IF(OR($A193="",$B193="",$C193=""),"",'OddsRatio_working_3-way'!H192)</f>
        <v>2.2925345053821635</v>
      </c>
      <c r="L193" s="45">
        <f>IF(OR($A193="",$B193="",$C193=""),"",'OddsRatio_working_3-way'!I192)</f>
        <v>3.5003126497556591</v>
      </c>
      <c r="M193" s="46">
        <f>IF(OR($A193="",$B193="",$C193=""),"",'OddsRatio_working_3-way'!J192)</f>
        <v>3.5956635558904093</v>
      </c>
      <c r="N193" s="47">
        <f t="shared" si="42"/>
        <v>43.399150886178319</v>
      </c>
      <c r="O193" s="48">
        <f t="shared" si="43"/>
        <v>28.674438978367821</v>
      </c>
      <c r="P193" s="48">
        <f t="shared" si="44"/>
        <v>27.926410135453878</v>
      </c>
      <c r="Q193" t="s">
        <v>386</v>
      </c>
      <c r="R193" t="s">
        <v>382</v>
      </c>
      <c r="S193" s="38">
        <v>44385</v>
      </c>
      <c r="T193" s="50">
        <v>100</v>
      </c>
      <c r="U193" s="50">
        <f t="shared" si="45"/>
        <v>54.954954954954964</v>
      </c>
      <c r="V193" s="50">
        <f t="shared" si="46"/>
        <v>70.238095238095241</v>
      </c>
      <c r="W193" s="50">
        <f t="shared" si="47"/>
        <v>71.014492753623188</v>
      </c>
      <c r="X193" s="50">
        <f t="shared" si="48"/>
        <v>58.747412008281572</v>
      </c>
      <c r="Y193" s="50">
        <f t="shared" si="49"/>
        <v>74.030552291421856</v>
      </c>
      <c r="Z193" s="50">
        <f t="shared" si="50"/>
        <v>74.806949806949802</v>
      </c>
      <c r="AA193" s="50">
        <f t="shared" si="51"/>
        <v>-3.7924570533266078</v>
      </c>
      <c r="AB193" s="50">
        <f t="shared" si="52"/>
        <v>-3.7924570533266149</v>
      </c>
      <c r="AC193" s="50">
        <f t="shared" si="53"/>
        <v>-3.7924570533266149</v>
      </c>
      <c r="AF193">
        <v>1.81</v>
      </c>
      <c r="AG193">
        <v>2.04</v>
      </c>
      <c r="AH193" s="66"/>
      <c r="AJ193" t="s">
        <v>438</v>
      </c>
    </row>
    <row r="194" spans="1:36" ht="15" x14ac:dyDescent="0.25">
      <c r="A194">
        <v>3.4</v>
      </c>
      <c r="B194">
        <v>3.71</v>
      </c>
      <c r="C194">
        <v>2.1</v>
      </c>
      <c r="D194" s="43">
        <f t="shared" si="17"/>
        <v>3.9849902225040923E-2</v>
      </c>
      <c r="E194" s="44">
        <f>IF(OR($A194="",$B194="",$C194=""),"",A194*'MPTO_working_3-way'!$I193)</f>
        <v>3.5354896675651388</v>
      </c>
      <c r="F194" s="45">
        <f>IF(OR($A194="",$B194="",$C194=""),"",B194*'MPTO_working_3-way'!$I193)</f>
        <v>3.8578431372549016</v>
      </c>
      <c r="G194" s="46">
        <f>IF(OR($A194="",$B194="",$C194=""),"",C194*'MPTO_working_3-way'!$I193)</f>
        <v>2.1836847946725859</v>
      </c>
      <c r="H194" s="44">
        <f>IF(OR($A194="",$B194="",$C194=""),"",'MPTO_working_3-way'!E193)</f>
        <v>3.5608180164356056</v>
      </c>
      <c r="I194" s="45">
        <f>IF(OR($A194="",$B194="",$C194=""),"",'MPTO_working_3-way'!F193)</f>
        <v>3.9023099133782475</v>
      </c>
      <c r="J194" s="46">
        <f>IF(OR($A194="",$B194="",$C194=""),"",'MPTO_working_3-way'!G193)</f>
        <v>2.1602603135941543</v>
      </c>
      <c r="K194" s="44">
        <f>IF(OR($A194="",$B194="",$C194=""),"",'OddsRatio_working_3-way'!H193)</f>
        <v>3.5522199644352379</v>
      </c>
      <c r="L194" s="45">
        <f>IF(OR($A194="",$B194="",$C194=""),"",'OddsRatio_working_3-way'!I193)</f>
        <v>3.8818817098414566</v>
      </c>
      <c r="M194" s="46">
        <f>IF(OR($A194="",$B194="",$C194=""),"",'OddsRatio_working_3-way'!J193)</f>
        <v>2.1697674836994838</v>
      </c>
      <c r="N194" s="47">
        <f t="shared" si="42"/>
        <v>28.284625158831005</v>
      </c>
      <c r="O194" s="48">
        <f t="shared" si="43"/>
        <v>25.921219822109276</v>
      </c>
      <c r="P194" s="48">
        <f t="shared" si="44"/>
        <v>45.794155019059723</v>
      </c>
      <c r="Q194" t="s">
        <v>258</v>
      </c>
      <c r="R194" t="s">
        <v>253</v>
      </c>
      <c r="S194" s="38">
        <v>44385</v>
      </c>
      <c r="T194" s="50">
        <v>100</v>
      </c>
      <c r="U194" s="50">
        <f t="shared" si="45"/>
        <v>70.588235294117652</v>
      </c>
      <c r="V194" s="50">
        <f t="shared" si="46"/>
        <v>73.045822102425873</v>
      </c>
      <c r="W194" s="50">
        <f t="shared" si="47"/>
        <v>52.38095238095238</v>
      </c>
      <c r="X194" s="50">
        <f t="shared" si="48"/>
        <v>74.573225516621733</v>
      </c>
      <c r="Y194" s="50">
        <f t="shared" si="49"/>
        <v>77.030812324929968</v>
      </c>
      <c r="Z194" s="50">
        <f t="shared" si="50"/>
        <v>56.365942603456475</v>
      </c>
      <c r="AA194" s="50">
        <f t="shared" si="51"/>
        <v>-3.9849902225040807</v>
      </c>
      <c r="AB194" s="50">
        <f t="shared" si="52"/>
        <v>-3.984990222504095</v>
      </c>
      <c r="AC194" s="50">
        <f t="shared" si="53"/>
        <v>-3.984990222504095</v>
      </c>
      <c r="AF194">
        <v>1.7</v>
      </c>
      <c r="AG194">
        <v>2.2000000000000002</v>
      </c>
      <c r="AH194" s="66"/>
      <c r="AJ194" t="s">
        <v>438</v>
      </c>
    </row>
    <row r="195" spans="1:36" ht="15" x14ac:dyDescent="0.25">
      <c r="A195">
        <v>2.1800000000000002</v>
      </c>
      <c r="B195">
        <v>3.38</v>
      </c>
      <c r="C195">
        <v>3.65</v>
      </c>
      <c r="D195" s="43">
        <f t="shared" si="17"/>
        <v>2.8546187235681586E-2</v>
      </c>
      <c r="E195" s="44">
        <f>IF(OR($A195="",$B195="",$C195=""),"",A195*'MPTO_working_3-way'!$I194)</f>
        <v>2.2422306881737861</v>
      </c>
      <c r="F195" s="45">
        <f>IF(OR($A195="",$B195="",$C195=""),"",B195*'MPTO_working_3-way'!$I194)</f>
        <v>3.4764861128566036</v>
      </c>
      <c r="G195" s="46">
        <f>IF(OR($A195="",$B195="",$C195=""),"",C195*'MPTO_working_3-way'!$I194)</f>
        <v>3.7541935834102378</v>
      </c>
      <c r="H195" s="44">
        <f>IF(OR($A195="",$B195="",$C195=""),"",'MPTO_working_3-way'!E194)</f>
        <v>2.2261788812595777</v>
      </c>
      <c r="I195" s="45">
        <f>IF(OR($A195="",$B195="",$C195=""),"",'MPTO_working_3-way'!F194)</f>
        <v>3.4923201314446528</v>
      </c>
      <c r="J195" s="46">
        <f>IF(OR($A195="",$B195="",$C195=""),"",'MPTO_working_3-way'!G194)</f>
        <v>3.7813301114565645</v>
      </c>
      <c r="K195" s="44">
        <f>IF(OR($A195="",$B195="",$C195=""),"",'OddsRatio_working_3-way'!H194)</f>
        <v>2.2328788352529849</v>
      </c>
      <c r="L195" s="45">
        <f>IF(OR($A195="",$B195="",$C195=""),"",'OddsRatio_working_3-way'!I194)</f>
        <v>3.4866539219509347</v>
      </c>
      <c r="M195" s="46">
        <f>IF(OR($A195="",$B195="",$C195=""),"",'OddsRatio_working_3-way'!J194)</f>
        <v>3.7687533164579743</v>
      </c>
      <c r="N195" s="47">
        <f t="shared" si="42"/>
        <v>44.598444097402975</v>
      </c>
      <c r="O195" s="48">
        <f t="shared" si="43"/>
        <v>28.764676962230322</v>
      </c>
      <c r="P195" s="48">
        <f t="shared" si="44"/>
        <v>26.63687894036671</v>
      </c>
      <c r="Q195" t="s">
        <v>49</v>
      </c>
      <c r="R195" t="s">
        <v>81</v>
      </c>
      <c r="S195" s="38">
        <v>44385</v>
      </c>
      <c r="T195" s="50">
        <v>100</v>
      </c>
      <c r="U195" s="50">
        <f t="shared" si="45"/>
        <v>54.128440366972484</v>
      </c>
      <c r="V195" s="50">
        <f t="shared" si="46"/>
        <v>70.414201183431956</v>
      </c>
      <c r="W195" s="50">
        <f t="shared" si="47"/>
        <v>72.602739726027394</v>
      </c>
      <c r="X195" s="50">
        <f t="shared" si="48"/>
        <v>56.983059090540642</v>
      </c>
      <c r="Y195" s="50">
        <f t="shared" si="49"/>
        <v>73.268819907000122</v>
      </c>
      <c r="Z195" s="50">
        <f t="shared" si="50"/>
        <v>75.457358449595574</v>
      </c>
      <c r="AA195" s="50">
        <f t="shared" si="51"/>
        <v>-2.8546187235681586</v>
      </c>
      <c r="AB195" s="50">
        <f t="shared" si="52"/>
        <v>-2.8546187235681657</v>
      </c>
      <c r="AC195" s="50">
        <f t="shared" si="53"/>
        <v>-2.8546187235681799</v>
      </c>
      <c r="AF195">
        <v>2.31</v>
      </c>
      <c r="AG195">
        <v>1.67</v>
      </c>
      <c r="AH195" s="66"/>
      <c r="AJ195" t="s">
        <v>433</v>
      </c>
    </row>
    <row r="196" spans="1:36" ht="15" x14ac:dyDescent="0.25">
      <c r="A196">
        <v>2.27</v>
      </c>
      <c r="B196">
        <v>3.39</v>
      </c>
      <c r="C196">
        <v>3.35</v>
      </c>
      <c r="D196" s="43">
        <f t="shared" si="17"/>
        <v>3.4021347785263778E-2</v>
      </c>
      <c r="E196" s="44">
        <f>IF(OR($A196="",$B196="",$C196=""),"",A196*'MPTO_working_3-way'!$I195)</f>
        <v>2.3472284594725488</v>
      </c>
      <c r="F196" s="45">
        <f>IF(OR($A196="",$B196="",$C196=""),"",B196*'MPTO_working_3-way'!$I195)</f>
        <v>3.5053323689920441</v>
      </c>
      <c r="G196" s="46">
        <f>IF(OR($A196="",$B196="",$C196=""),"",C196*'MPTO_working_3-way'!$I195)</f>
        <v>3.4639715150806336</v>
      </c>
      <c r="H196" s="44">
        <f>IF(OR($A196="",$B196="",$C196=""),"",'MPTO_working_3-way'!E195)</f>
        <v>2.3299802620806447</v>
      </c>
      <c r="I196" s="45">
        <f>IF(OR($A196="",$B196="",$C196=""),"",'MPTO_working_3-way'!F195)</f>
        <v>3.5255361451975715</v>
      </c>
      <c r="J196" s="46">
        <f>IF(OR($A196="",$B196="",$C196=""),"",'MPTO_working_3-way'!G195)</f>
        <v>3.4822941119657003</v>
      </c>
      <c r="K196" s="44">
        <f>IF(OR($A196="",$B196="",$C196=""),"",'OddsRatio_working_3-way'!H195)</f>
        <v>2.3373289099676984</v>
      </c>
      <c r="L196" s="45">
        <f>IF(OR($A196="",$B196="",$C196=""),"",'OddsRatio_working_3-way'!I195)</f>
        <v>3.5167055864746457</v>
      </c>
      <c r="M196" s="46">
        <f>IF(OR($A196="",$B196="",$C196=""),"",'OddsRatio_working_3-way'!J195)</f>
        <v>3.4745849908851123</v>
      </c>
      <c r="N196" s="47">
        <f t="shared" si="42"/>
        <v>42.603437086167247</v>
      </c>
      <c r="O196" s="48">
        <f t="shared" si="43"/>
        <v>28.527965246489572</v>
      </c>
      <c r="P196" s="48">
        <f t="shared" si="44"/>
        <v>28.868597667343181</v>
      </c>
      <c r="Q196" t="s">
        <v>82</v>
      </c>
      <c r="R196" t="s">
        <v>451</v>
      </c>
      <c r="S196" s="38">
        <v>44385</v>
      </c>
      <c r="T196" s="50">
        <v>100</v>
      </c>
      <c r="U196" s="50">
        <f t="shared" si="45"/>
        <v>55.947136563876647</v>
      </c>
      <c r="V196" s="50">
        <f t="shared" si="46"/>
        <v>70.501474926253692</v>
      </c>
      <c r="W196" s="50">
        <f t="shared" si="47"/>
        <v>70.149253731343279</v>
      </c>
      <c r="X196" s="50">
        <f t="shared" si="48"/>
        <v>59.349271342403021</v>
      </c>
      <c r="Y196" s="50">
        <f t="shared" si="49"/>
        <v>73.903609704780067</v>
      </c>
      <c r="Z196" s="50">
        <f t="shared" si="50"/>
        <v>73.551388509869668</v>
      </c>
      <c r="AA196" s="50">
        <f t="shared" si="51"/>
        <v>-3.4021347785263742</v>
      </c>
      <c r="AB196" s="50">
        <f t="shared" si="52"/>
        <v>-3.4021347785263742</v>
      </c>
      <c r="AC196" s="50">
        <f t="shared" si="53"/>
        <v>-3.4021347785263885</v>
      </c>
      <c r="AF196">
        <v>2.19</v>
      </c>
      <c r="AG196">
        <v>1.72</v>
      </c>
      <c r="AH196" s="66"/>
      <c r="AJ196" t="s">
        <v>433</v>
      </c>
    </row>
    <row r="197" spans="1:36" ht="15" x14ac:dyDescent="0.25">
      <c r="A197">
        <v>2.2999999999999998</v>
      </c>
      <c r="B197">
        <v>3.26</v>
      </c>
      <c r="C197">
        <v>3.48</v>
      </c>
      <c r="D197" s="43">
        <f t="shared" ref="D197:D260" si="54">IF(OR($A197="",$B197="",$C197=""),"",(1/A197)+(1/B197)+(1/C197)-1)</f>
        <v>2.8887396792401265E-2</v>
      </c>
      <c r="E197" s="44">
        <f>IF(OR($A197="",$B197="",$C197=""),"",A197*'MPTO_working_3-way'!$I196)</f>
        <v>2.3664410126225226</v>
      </c>
      <c r="F197" s="45">
        <f>IF(OR($A197="",$B197="",$C197=""),"",B197*'MPTO_working_3-way'!$I196)</f>
        <v>3.3541729135432279</v>
      </c>
      <c r="G197" s="46">
        <f>IF(OR($A197="",$B197="",$C197=""),"",C197*'MPTO_working_3-way'!$I196)</f>
        <v>3.5805281408375564</v>
      </c>
      <c r="H197" s="44">
        <f>IF(OR($A197="",$B197="",$C197=""),"",'MPTO_working_3-way'!E196)</f>
        <v>2.3520917866964091</v>
      </c>
      <c r="I197" s="45">
        <f>IF(OR($A197="",$B197="",$C197=""),"",'MPTO_working_3-way'!F196)</f>
        <v>3.3656510552819126</v>
      </c>
      <c r="J197" s="46">
        <f>IF(OR($A197="",$B197="",$C197=""),"",'MPTO_working_3-way'!G196)</f>
        <v>3.6006557425309009</v>
      </c>
      <c r="K197" s="44">
        <f>IF(OR($A197="",$B197="",$C197=""),"",'OddsRatio_working_3-way'!H196)</f>
        <v>2.3582804747984234</v>
      </c>
      <c r="L197" s="45">
        <f>IF(OR($A197="",$B197="",$C197=""),"",'OddsRatio_working_3-way'!I196)</f>
        <v>3.3613183638803363</v>
      </c>
      <c r="M197" s="46">
        <f>IF(OR($A197="",$B197="",$C197=""),"",'OddsRatio_working_3-way'!J196)</f>
        <v>3.5911812134616077</v>
      </c>
      <c r="N197" s="47">
        <f t="shared" si="42"/>
        <v>42.257550248074267</v>
      </c>
      <c r="O197" s="48">
        <f t="shared" si="43"/>
        <v>29.813609070727242</v>
      </c>
      <c r="P197" s="48">
        <f t="shared" si="44"/>
        <v>27.928840681198508</v>
      </c>
      <c r="Q197" t="s">
        <v>48</v>
      </c>
      <c r="R197" t="s">
        <v>45</v>
      </c>
      <c r="S197" s="38">
        <v>44385</v>
      </c>
      <c r="T197" s="50">
        <v>100</v>
      </c>
      <c r="U197" s="50">
        <f t="shared" si="45"/>
        <v>56.521739130434774</v>
      </c>
      <c r="V197" s="50">
        <f t="shared" si="46"/>
        <v>69.325153374233125</v>
      </c>
      <c r="W197" s="50">
        <f t="shared" si="47"/>
        <v>71.264367816091948</v>
      </c>
      <c r="X197" s="50">
        <f t="shared" si="48"/>
        <v>59.410478809674913</v>
      </c>
      <c r="Y197" s="50">
        <f t="shared" si="49"/>
        <v>72.213893053473271</v>
      </c>
      <c r="Z197" s="50">
        <f t="shared" si="50"/>
        <v>74.153107495332094</v>
      </c>
      <c r="AA197" s="50">
        <f t="shared" si="51"/>
        <v>-2.888739679240139</v>
      </c>
      <c r="AB197" s="50">
        <f t="shared" si="52"/>
        <v>-2.8887396792401461</v>
      </c>
      <c r="AC197" s="50">
        <f t="shared" si="53"/>
        <v>-2.8887396792401461</v>
      </c>
      <c r="AF197">
        <v>2.39</v>
      </c>
      <c r="AG197">
        <v>1.63</v>
      </c>
      <c r="AH197" s="66"/>
      <c r="AJ197" t="s">
        <v>433</v>
      </c>
    </row>
    <row r="198" spans="1:36" s="50" customFormat="1" ht="15" x14ac:dyDescent="0.25">
      <c r="A198">
        <v>4.71</v>
      </c>
      <c r="B198">
        <v>3.81</v>
      </c>
      <c r="C198">
        <v>1.76</v>
      </c>
      <c r="D198" s="43">
        <f t="shared" si="54"/>
        <v>4.2963234835946551E-2</v>
      </c>
      <c r="E198" s="44">
        <f>IF(OR($A198="",$B198="",$C198=""),"",A198*'MPTO_working_3-way'!$I197)</f>
        <v>4.9123568360773078</v>
      </c>
      <c r="F198" s="45">
        <f>IF(OR($A198="",$B198="",$C198=""),"",B198*'MPTO_working_3-way'!$I197)</f>
        <v>3.9736899247249564</v>
      </c>
      <c r="G198" s="46">
        <f>IF(OR($A198="",$B198="",$C198=""),"",C198*'MPTO_working_3-way'!$I197)</f>
        <v>1.8356152933112659</v>
      </c>
      <c r="H198" s="44">
        <f>IF(OR($A198="",$B198="",$C198=""),"",'MPTO_working_3-way'!E197)</f>
        <v>5.0506798659010315</v>
      </c>
      <c r="I198" s="45">
        <f>IF(OR($A198="",$B198="",$C198=""),"",'MPTO_working_3-way'!F197)</f>
        <v>4.0298837914932859</v>
      </c>
      <c r="J198" s="46">
        <f>IF(OR($A198="",$B198="",$C198=""),"",'MPTO_working_3-way'!G197)</f>
        <v>1.8055080058117652</v>
      </c>
      <c r="K198" s="44">
        <f>IF(OR($A198="",$B198="",$C198=""),"",'OddsRatio_working_3-way'!H197)</f>
        <v>4.9851570994922838</v>
      </c>
      <c r="L198" s="45">
        <f>IF(OR($A198="",$B198="",$C198=""),"",'OddsRatio_working_3-way'!I197)</f>
        <v>4.0184073988068247</v>
      </c>
      <c r="M198" s="46">
        <f>IF(OR($A198="",$B198="",$C198=""),"",'OddsRatio_working_3-way'!J197)</f>
        <v>1.8163664139121658</v>
      </c>
      <c r="N198" s="47">
        <f t="shared" si="42"/>
        <v>20.356827351299174</v>
      </c>
      <c r="O198" s="48">
        <f t="shared" si="43"/>
        <v>25.165526725621806</v>
      </c>
      <c r="P198" s="48">
        <f t="shared" si="44"/>
        <v>54.477645923079031</v>
      </c>
      <c r="Q198" t="s">
        <v>79</v>
      </c>
      <c r="R198" t="s">
        <v>47</v>
      </c>
      <c r="S198" s="38">
        <v>44385</v>
      </c>
      <c r="T198" s="50">
        <v>100</v>
      </c>
      <c r="U198" s="50">
        <f t="shared" si="45"/>
        <v>78.768577494692153</v>
      </c>
      <c r="V198" s="50">
        <f t="shared" si="46"/>
        <v>73.753280839895012</v>
      </c>
      <c r="W198" s="50">
        <f t="shared" si="47"/>
        <v>43.181818181818187</v>
      </c>
      <c r="X198" s="50">
        <f t="shared" si="48"/>
        <v>83.064900978286801</v>
      </c>
      <c r="Y198" s="50">
        <f t="shared" si="49"/>
        <v>78.049604323489689</v>
      </c>
      <c r="Z198" s="50">
        <f t="shared" si="50"/>
        <v>47.478141665412842</v>
      </c>
      <c r="AA198" s="50">
        <f t="shared" si="51"/>
        <v>-4.296323483594648</v>
      </c>
      <c r="AB198" s="50">
        <f t="shared" si="52"/>
        <v>-4.2963234835946764</v>
      </c>
      <c r="AC198" s="50">
        <f t="shared" si="53"/>
        <v>-4.2963234835946551</v>
      </c>
      <c r="AD198" s="51"/>
      <c r="AF198">
        <v>2.09</v>
      </c>
      <c r="AG198">
        <v>1.77</v>
      </c>
      <c r="AH198" s="66"/>
      <c r="AI198" s="51"/>
      <c r="AJ198" t="s">
        <v>433</v>
      </c>
    </row>
    <row r="199" spans="1:36" ht="15" x14ac:dyDescent="0.25">
      <c r="A199">
        <v>2.2599999999999998</v>
      </c>
      <c r="B199">
        <v>3.6</v>
      </c>
      <c r="C199">
        <v>3.25</v>
      </c>
      <c r="D199" s="43">
        <f t="shared" si="54"/>
        <v>2.79479615762801E-2</v>
      </c>
      <c r="E199" s="44">
        <f>IF(OR($A199="",$B199="",$C199=""),"",A199*'MPTO_working_3-way'!$I198)</f>
        <v>2.3231623931623928</v>
      </c>
      <c r="F199" s="45">
        <f>IF(OR($A199="",$B199="",$C199=""),"",B199*'MPTO_working_3-way'!$I198)</f>
        <v>3.7006126616746085</v>
      </c>
      <c r="G199" s="46">
        <f>IF(OR($A199="",$B199="",$C199=""),"",C199*'MPTO_working_3-way'!$I198)</f>
        <v>3.3408308751229105</v>
      </c>
      <c r="H199" s="44">
        <f>IF(OR($A199="",$B199="",$C199=""),"",'MPTO_working_3-way'!E198)</f>
        <v>2.3086056866796656</v>
      </c>
      <c r="I199" s="45">
        <f>IF(OR($A199="",$B199="",$C199=""),"",'MPTO_working_3-way'!F198)</f>
        <v>3.7249248685199099</v>
      </c>
      <c r="J199" s="46">
        <f>IF(OR($A199="",$B199="",$C199=""),"",'MPTO_working_3-way'!G198)</f>
        <v>3.3514723900460517</v>
      </c>
      <c r="K199" s="44">
        <f>IF(OR($A199="",$B199="",$C199=""),"",'OddsRatio_working_3-way'!H198)</f>
        <v>2.3148394116337894</v>
      </c>
      <c r="L199" s="45">
        <f>IF(OR($A199="",$B199="",$C199=""),"",'OddsRatio_working_3-way'!I198)</f>
        <v>3.7131606906728982</v>
      </c>
      <c r="M199" s="46">
        <f>IF(OR($A199="",$B199="",$C199=""),"",'OddsRatio_working_3-way'!J198)</f>
        <v>3.3479275207746237</v>
      </c>
      <c r="N199" s="47">
        <f t="shared" si="42"/>
        <v>43.0447739229609</v>
      </c>
      <c r="O199" s="48">
        <f t="shared" si="43"/>
        <v>27.022552518303229</v>
      </c>
      <c r="P199" s="48">
        <f t="shared" si="44"/>
        <v>29.932673558735885</v>
      </c>
      <c r="Q199" t="s">
        <v>44</v>
      </c>
      <c r="R199" t="s">
        <v>295</v>
      </c>
      <c r="S199" s="38">
        <v>44385</v>
      </c>
      <c r="T199" s="50">
        <v>100</v>
      </c>
      <c r="U199" s="50">
        <f t="shared" si="45"/>
        <v>55.752212389380524</v>
      </c>
      <c r="V199" s="50">
        <f t="shared" si="46"/>
        <v>72.222222222222229</v>
      </c>
      <c r="W199" s="50">
        <f t="shared" si="47"/>
        <v>69.230769230769241</v>
      </c>
      <c r="X199" s="50">
        <f t="shared" si="48"/>
        <v>58.547008547008552</v>
      </c>
      <c r="Y199" s="50">
        <f t="shared" si="49"/>
        <v>75.017018379850242</v>
      </c>
      <c r="Z199" s="50">
        <f t="shared" si="50"/>
        <v>72.025565388397254</v>
      </c>
      <c r="AA199" s="50">
        <f t="shared" si="51"/>
        <v>-2.7947961576280278</v>
      </c>
      <c r="AB199" s="50">
        <f t="shared" si="52"/>
        <v>-2.7947961576280136</v>
      </c>
      <c r="AC199" s="50">
        <f t="shared" si="53"/>
        <v>-2.7947961576280136</v>
      </c>
      <c r="AF199">
        <v>2.0299999999999998</v>
      </c>
      <c r="AG199">
        <v>1.87</v>
      </c>
      <c r="AH199" s="66"/>
      <c r="AJ199" t="s">
        <v>433</v>
      </c>
    </row>
    <row r="200" spans="1:36" ht="15" x14ac:dyDescent="0.25">
      <c r="A200">
        <v>2.41</v>
      </c>
      <c r="B200">
        <v>3.32</v>
      </c>
      <c r="C200">
        <v>3.21</v>
      </c>
      <c r="D200" s="43">
        <f t="shared" si="54"/>
        <v>2.766905836398692E-2</v>
      </c>
      <c r="E200" s="44">
        <f>IF(OR($A200="",$B200="",$C200=""),"",A200*'MPTO_working_3-way'!$I199)</f>
        <v>2.4766824306572088</v>
      </c>
      <c r="F200" s="45">
        <f>IF(OR($A200="",$B200="",$C200=""),"",B200*'MPTO_working_3-way'!$I199)</f>
        <v>3.4118612737684364</v>
      </c>
      <c r="G200" s="46">
        <f>IF(OR($A200="",$B200="",$C200=""),"",C200*'MPTO_working_3-way'!$I199)</f>
        <v>3.2988176773483979</v>
      </c>
      <c r="H200" s="44">
        <f>IF(OR($A200="",$B200="",$C200=""),"",'MPTO_working_3-way'!E199)</f>
        <v>2.4647859732486719</v>
      </c>
      <c r="I200" s="45">
        <f>IF(OR($A200="",$B200="",$C200=""),"",'MPTO_working_3-way'!F199)</f>
        <v>3.4248710043163615</v>
      </c>
      <c r="J200" s="46">
        <f>IF(OR($A200="",$B200="",$C200=""),"",'MPTO_working_3-way'!G199)</f>
        <v>3.3079343485531587</v>
      </c>
      <c r="K200" s="44">
        <f>IF(OR($A200="",$B200="",$C200=""),"",'OddsRatio_working_3-way'!H199)</f>
        <v>2.4700550706824256</v>
      </c>
      <c r="L200" s="45">
        <f>IF(OR($A200="",$B200="",$C200=""),"",'OddsRatio_working_3-way'!I199)</f>
        <v>3.4188140170093808</v>
      </c>
      <c r="M200" s="46">
        <f>IF(OR($A200="",$B200="",$C200=""),"",'OddsRatio_working_3-way'!J199)</f>
        <v>3.3041288696511781</v>
      </c>
      <c r="N200" s="47">
        <f t="shared" si="42"/>
        <v>40.376593608516913</v>
      </c>
      <c r="O200" s="48">
        <f t="shared" si="43"/>
        <v>29.309515239917406</v>
      </c>
      <c r="P200" s="48">
        <f t="shared" si="44"/>
        <v>30.313891151565663</v>
      </c>
      <c r="Q200" t="s">
        <v>87</v>
      </c>
      <c r="R200" t="s">
        <v>83</v>
      </c>
      <c r="S200" s="38">
        <v>44385</v>
      </c>
      <c r="T200" s="50">
        <v>100</v>
      </c>
      <c r="U200" s="50">
        <f t="shared" si="45"/>
        <v>58.50622406639004</v>
      </c>
      <c r="V200" s="50">
        <f t="shared" si="46"/>
        <v>69.879518072289159</v>
      </c>
      <c r="W200" s="50">
        <f t="shared" si="47"/>
        <v>68.847352024922117</v>
      </c>
      <c r="X200" s="50">
        <f t="shared" si="48"/>
        <v>61.273129902788725</v>
      </c>
      <c r="Y200" s="50">
        <f t="shared" si="49"/>
        <v>72.646423908687837</v>
      </c>
      <c r="Z200" s="50">
        <f t="shared" si="50"/>
        <v>71.614257861320809</v>
      </c>
      <c r="AA200" s="50">
        <f t="shared" si="51"/>
        <v>-2.7669058363986849</v>
      </c>
      <c r="AB200" s="50">
        <f t="shared" si="52"/>
        <v>-2.7669058363986778</v>
      </c>
      <c r="AC200" s="50">
        <f t="shared" si="53"/>
        <v>-2.766905836398692</v>
      </c>
      <c r="AF200">
        <v>2.1</v>
      </c>
      <c r="AG200">
        <v>1.8</v>
      </c>
      <c r="AH200" s="66"/>
      <c r="AJ200" t="s">
        <v>433</v>
      </c>
    </row>
    <row r="201" spans="1:36" ht="15" x14ac:dyDescent="0.25">
      <c r="A201">
        <v>2.12</v>
      </c>
      <c r="B201">
        <v>3.43</v>
      </c>
      <c r="C201">
        <v>3.76</v>
      </c>
      <c r="D201" s="43">
        <f t="shared" si="54"/>
        <v>2.9200749520430946E-2</v>
      </c>
      <c r="E201" s="44">
        <f>IF(OR($A201="",$B201="",$C201=""),"",A201*'MPTO_working_3-way'!$I200)</f>
        <v>2.1819055889833137</v>
      </c>
      <c r="F201" s="45">
        <f>IF(OR($A201="",$B201="",$C201=""),"",B201*'MPTO_working_3-way'!$I200)</f>
        <v>3.5301585708550784</v>
      </c>
      <c r="G201" s="46">
        <f>IF(OR($A201="",$B201="",$C201=""),"",C201*'MPTO_working_3-way'!$I200)</f>
        <v>3.8697948181968203</v>
      </c>
      <c r="H201" s="44">
        <f>IF(OR($A201="",$B201="",$C201=""),"",'MPTO_working_3-way'!E200)</f>
        <v>2.1646683565213314</v>
      </c>
      <c r="I201" s="45">
        <f>IF(OR($A201="",$B201="",$C201=""),"",'MPTO_working_3-way'!F200)</f>
        <v>3.5484698910016679</v>
      </c>
      <c r="J201" s="46">
        <f>IF(OR($A201="",$B201="",$C201=""),"",'MPTO_working_3-way'!G200)</f>
        <v>3.9028370964868602</v>
      </c>
      <c r="K201" s="44">
        <f>IF(OR($A201="",$B201="",$C201=""),"",'OddsRatio_working_3-way'!H200)</f>
        <v>2.1717413159523944</v>
      </c>
      <c r="L201" s="45">
        <f>IF(OR($A201="",$B201="",$C201=""),"",'OddsRatio_working_3-way'!I200)</f>
        <v>3.5422601765752848</v>
      </c>
      <c r="M201" s="46">
        <f>IF(OR($A201="",$B201="",$C201=""),"",'OddsRatio_working_3-way'!J200)</f>
        <v>3.887505385739829</v>
      </c>
      <c r="N201" s="47">
        <f t="shared" si="42"/>
        <v>45.831497249427855</v>
      </c>
      <c r="O201" s="48">
        <f t="shared" si="43"/>
        <v>28.327339407809632</v>
      </c>
      <c r="P201" s="48">
        <f t="shared" si="44"/>
        <v>25.841163342762513</v>
      </c>
      <c r="Q201" t="s">
        <v>85</v>
      </c>
      <c r="R201" t="s">
        <v>76</v>
      </c>
      <c r="S201" s="38">
        <v>44385</v>
      </c>
      <c r="T201" s="50">
        <v>100</v>
      </c>
      <c r="U201" s="50">
        <f t="shared" si="45"/>
        <v>52.830188679245275</v>
      </c>
      <c r="V201" s="50">
        <f t="shared" si="46"/>
        <v>70.845481049562679</v>
      </c>
      <c r="W201" s="50">
        <f t="shared" si="47"/>
        <v>73.40425531914893</v>
      </c>
      <c r="X201" s="50">
        <f t="shared" si="48"/>
        <v>55.750263631288377</v>
      </c>
      <c r="Y201" s="50">
        <f t="shared" si="49"/>
        <v>73.765556001605773</v>
      </c>
      <c r="Z201" s="50">
        <f t="shared" si="50"/>
        <v>76.324330271192025</v>
      </c>
      <c r="AA201" s="50">
        <f t="shared" si="51"/>
        <v>-2.9200749520431017</v>
      </c>
      <c r="AB201" s="50">
        <f t="shared" si="52"/>
        <v>-2.9200749520430946</v>
      </c>
      <c r="AC201" s="50">
        <f t="shared" si="53"/>
        <v>-2.9200749520430946</v>
      </c>
      <c r="AF201">
        <v>2.2400000000000002</v>
      </c>
      <c r="AG201">
        <v>1.7</v>
      </c>
      <c r="AH201" s="66"/>
      <c r="AJ201" t="s">
        <v>433</v>
      </c>
    </row>
    <row r="202" spans="1:36" ht="15" x14ac:dyDescent="0.25">
      <c r="A202">
        <v>2.1</v>
      </c>
      <c r="B202">
        <v>3.36</v>
      </c>
      <c r="C202">
        <v>3.94</v>
      </c>
      <c r="D202" s="43">
        <f t="shared" si="54"/>
        <v>2.7616630408508591E-2</v>
      </c>
      <c r="E202" s="44">
        <f>IF(OR($A202="",$B202="",$C202=""),"",A202*'MPTO_working_3-way'!$I201)</f>
        <v>2.157994923857868</v>
      </c>
      <c r="F202" s="45">
        <f>IF(OR($A202="",$B202="",$C202=""),"",B202*'MPTO_working_3-way'!$I201)</f>
        <v>3.4527918781725888</v>
      </c>
      <c r="G202" s="46">
        <f>IF(OR($A202="",$B202="",$C202=""),"",C202*'MPTO_working_3-way'!$I201)</f>
        <v>4.0488095238095241</v>
      </c>
      <c r="H202" s="44">
        <f>IF(OR($A202="",$B202="",$C202=""),"",'MPTO_working_3-way'!E201)</f>
        <v>2.1413967131087435</v>
      </c>
      <c r="I202" s="45">
        <f>IF(OR($A202="",$B202="",$C202=""),"",'MPTO_working_3-way'!F201)</f>
        <v>3.4672440284956001</v>
      </c>
      <c r="J202" s="46">
        <f>IF(OR($A202="",$B202="",$C202=""),"",'MPTO_working_3-way'!G201)</f>
        <v>4.0882813143374781</v>
      </c>
      <c r="K202" s="44">
        <f>IF(OR($A202="",$B202="",$C202=""),"",'OddsRatio_working_3-way'!H201)</f>
        <v>2.1482177413588959</v>
      </c>
      <c r="L202" s="45">
        <f>IF(OR($A202="",$B202="",$C202=""),"",'OddsRatio_working_3-way'!I201)</f>
        <v>3.4634489723699939</v>
      </c>
      <c r="M202" s="46">
        <f>IF(OR($A202="",$B202="",$C202=""),"",'OddsRatio_working_3-way'!J201)</f>
        <v>4.0688728723592309</v>
      </c>
      <c r="N202" s="47">
        <f t="shared" si="42"/>
        <v>46.339311967068511</v>
      </c>
      <c r="O202" s="48">
        <f t="shared" si="43"/>
        <v>28.962069979417819</v>
      </c>
      <c r="P202" s="48">
        <f t="shared" si="44"/>
        <v>24.69861805351367</v>
      </c>
      <c r="Q202" t="s">
        <v>139</v>
      </c>
      <c r="R202" t="s">
        <v>46</v>
      </c>
      <c r="S202" s="38">
        <v>44385</v>
      </c>
      <c r="T202" s="50">
        <v>100</v>
      </c>
      <c r="U202" s="50">
        <f t="shared" si="45"/>
        <v>52.38095238095238</v>
      </c>
      <c r="V202" s="50">
        <f t="shared" si="46"/>
        <v>70.238095238095241</v>
      </c>
      <c r="W202" s="50">
        <f t="shared" si="47"/>
        <v>74.619289340101517</v>
      </c>
      <c r="X202" s="50">
        <f t="shared" si="48"/>
        <v>55.142615421803228</v>
      </c>
      <c r="Y202" s="50">
        <f t="shared" si="49"/>
        <v>72.999758278946089</v>
      </c>
      <c r="Z202" s="50">
        <f t="shared" si="50"/>
        <v>77.38095238095238</v>
      </c>
      <c r="AA202" s="50">
        <f t="shared" si="51"/>
        <v>-2.7616630408508485</v>
      </c>
      <c r="AB202" s="50">
        <f t="shared" si="52"/>
        <v>-2.7616630408508485</v>
      </c>
      <c r="AC202" s="50">
        <f t="shared" si="53"/>
        <v>-2.7616630408508627</v>
      </c>
      <c r="AF202">
        <v>2.48</v>
      </c>
      <c r="AG202">
        <v>1.58</v>
      </c>
      <c r="AH202" s="66"/>
      <c r="AJ202" t="s">
        <v>433</v>
      </c>
    </row>
    <row r="203" spans="1:36" ht="15" x14ac:dyDescent="0.25">
      <c r="A203">
        <v>1.83</v>
      </c>
      <c r="B203">
        <v>3.5</v>
      </c>
      <c r="C203">
        <v>4.91</v>
      </c>
      <c r="D203" s="43">
        <f t="shared" si="54"/>
        <v>3.5828360926020375E-2</v>
      </c>
      <c r="E203" s="44">
        <f>IF(OR($A203="",$B203="",$C203=""),"",A203*'MPTO_working_3-way'!$I202)</f>
        <v>1.8955659004946173</v>
      </c>
      <c r="F203" s="45">
        <f>IF(OR($A203="",$B203="",$C203=""),"",B203*'MPTO_working_3-way'!$I202)</f>
        <v>3.6253992632410714</v>
      </c>
      <c r="G203" s="46">
        <f>IF(OR($A203="",$B203="",$C203=""),"",C203*'MPTO_working_3-way'!$I202)</f>
        <v>5.0859172521467606</v>
      </c>
      <c r="H203" s="44">
        <f>IF(OR($A203="",$B203="",$C203=""),"",'MPTO_working_3-way'!E202)</f>
        <v>1.8708888371101515</v>
      </c>
      <c r="I203" s="45">
        <f>IF(OR($A203="",$B203="",$C203=""),"",'MPTO_working_3-way'!F202)</f>
        <v>3.6526811761130351</v>
      </c>
      <c r="J203" s="46">
        <f>IF(OR($A203="",$B203="",$C203=""),"",'MPTO_working_3-way'!G202)</f>
        <v>5.2158528326399729</v>
      </c>
      <c r="K203" s="44">
        <f>IF(OR($A203="",$B203="",$C203=""),"",'OddsRatio_working_3-way'!H202)</f>
        <v>1.8802697784463791</v>
      </c>
      <c r="L203" s="45">
        <f>IF(OR($A203="",$B203="",$C203=""),"",'OddsRatio_working_3-way'!I202)</f>
        <v>3.6514149953204189</v>
      </c>
      <c r="M203" s="46">
        <f>IF(OR($A203="",$B203="",$C203=""),"",'OddsRatio_working_3-way'!J202)</f>
        <v>5.1468130526811349</v>
      </c>
      <c r="N203" s="47">
        <f t="shared" si="42"/>
        <v>52.754694507801922</v>
      </c>
      <c r="O203" s="48">
        <f t="shared" si="43"/>
        <v>27.583168842650718</v>
      </c>
      <c r="P203" s="48">
        <f t="shared" si="44"/>
        <v>19.662136649547353</v>
      </c>
      <c r="Q203" t="s">
        <v>70</v>
      </c>
      <c r="R203" t="s">
        <v>80</v>
      </c>
      <c r="S203" s="38">
        <v>44385</v>
      </c>
      <c r="T203" s="50">
        <v>100</v>
      </c>
      <c r="U203" s="50">
        <f t="shared" si="45"/>
        <v>45.355191256830594</v>
      </c>
      <c r="V203" s="50">
        <f t="shared" si="46"/>
        <v>71.428571428571431</v>
      </c>
      <c r="W203" s="50">
        <f t="shared" si="47"/>
        <v>79.633401221995925</v>
      </c>
      <c r="X203" s="50">
        <f t="shared" si="48"/>
        <v>48.938027349432645</v>
      </c>
      <c r="Y203" s="50">
        <f t="shared" si="49"/>
        <v>75.011407521173467</v>
      </c>
      <c r="Z203" s="50">
        <f t="shared" si="50"/>
        <v>83.216237314597961</v>
      </c>
      <c r="AA203" s="50">
        <f t="shared" si="51"/>
        <v>-3.5828360926020508</v>
      </c>
      <c r="AB203" s="50">
        <f t="shared" si="52"/>
        <v>-3.5828360926020366</v>
      </c>
      <c r="AC203" s="50">
        <f t="shared" si="53"/>
        <v>-3.5828360926020366</v>
      </c>
      <c r="AF203">
        <v>2.27</v>
      </c>
      <c r="AG203">
        <v>1.67</v>
      </c>
      <c r="AH203" s="66"/>
      <c r="AJ203" t="s">
        <v>433</v>
      </c>
    </row>
    <row r="204" spans="1:36" ht="15" x14ac:dyDescent="0.25">
      <c r="A204">
        <v>2.33</v>
      </c>
      <c r="B204">
        <v>3.55</v>
      </c>
      <c r="C204">
        <v>3.05</v>
      </c>
      <c r="D204" s="43">
        <f t="shared" si="54"/>
        <v>3.8743542660310215E-2</v>
      </c>
      <c r="E204" s="44">
        <f>IF(OR($A204="",$B204="",$C204=""),"",A204*'MPTO_working_3-way'!$I203)</f>
        <v>2.420272454398523</v>
      </c>
      <c r="F204" s="45">
        <f>IF(OR($A204="",$B204="",$C204=""),"",B204*'MPTO_working_3-way'!$I203)</f>
        <v>3.687539576444101</v>
      </c>
      <c r="G204" s="46">
        <f>IF(OR($A204="",$B204="",$C204=""),"",C204*'MPTO_working_3-way'!$I203)</f>
        <v>3.1681678051139461</v>
      </c>
      <c r="H204" s="44">
        <f>IF(OR($A204="",$B204="",$C204=""),"",'MPTO_working_3-way'!E203)</f>
        <v>2.4022867744323739</v>
      </c>
      <c r="I204" s="45">
        <f>IF(OR($A204="",$B204="",$C204=""),"",'MPTO_working_3-way'!F203)</f>
        <v>3.7205754575184691</v>
      </c>
      <c r="J204" s="46">
        <f>IF(OR($A204="",$B204="",$C204=""),"",'MPTO_working_3-way'!G203)</f>
        <v>3.1750634253573482</v>
      </c>
      <c r="K204" s="44">
        <f>IF(OR($A204="",$B204="",$C204=""),"",'OddsRatio_working_3-way'!H203)</f>
        <v>2.4101927915665318</v>
      </c>
      <c r="L204" s="45">
        <f>IF(OR($A204="",$B204="",$C204=""),"",'OddsRatio_working_3-way'!I203)</f>
        <v>3.7037530966125236</v>
      </c>
      <c r="M204" s="46">
        <f>IF(OR($A204="",$B204="",$C204=""),"",'OddsRatio_working_3-way'!J203)</f>
        <v>3.1736054306100678</v>
      </c>
      <c r="N204" s="47">
        <f t="shared" si="42"/>
        <v>41.317662322794817</v>
      </c>
      <c r="O204" s="48">
        <f t="shared" si="43"/>
        <v>27.118353017496322</v>
      </c>
      <c r="P204" s="48">
        <f t="shared" si="44"/>
        <v>31.563984659708833</v>
      </c>
      <c r="Q204" t="s">
        <v>296</v>
      </c>
      <c r="R204" t="s">
        <v>283</v>
      </c>
      <c r="S204" s="38">
        <v>44385</v>
      </c>
      <c r="T204" s="50">
        <v>100</v>
      </c>
      <c r="U204" s="50">
        <f t="shared" si="45"/>
        <v>57.081545064377686</v>
      </c>
      <c r="V204" s="50">
        <f t="shared" si="46"/>
        <v>71.83098591549296</v>
      </c>
      <c r="W204" s="50">
        <f t="shared" si="47"/>
        <v>67.21311475409837</v>
      </c>
      <c r="X204" s="50">
        <f t="shared" si="48"/>
        <v>60.955899330408684</v>
      </c>
      <c r="Y204" s="50">
        <f t="shared" si="49"/>
        <v>75.705340181523965</v>
      </c>
      <c r="Z204" s="50">
        <f t="shared" si="50"/>
        <v>71.087469020129362</v>
      </c>
      <c r="AA204" s="50">
        <f t="shared" si="51"/>
        <v>-3.8743542660309984</v>
      </c>
      <c r="AB204" s="50">
        <f t="shared" si="52"/>
        <v>-3.8743542660310055</v>
      </c>
      <c r="AC204" s="50">
        <f t="shared" si="53"/>
        <v>-3.8743542660309913</v>
      </c>
      <c r="AF204">
        <v>1.84</v>
      </c>
      <c r="AG204">
        <v>2.02</v>
      </c>
      <c r="AH204" s="66"/>
      <c r="AJ204" t="s">
        <v>444</v>
      </c>
    </row>
    <row r="205" spans="1:36" ht="15" x14ac:dyDescent="0.25">
      <c r="A205">
        <v>3.63</v>
      </c>
      <c r="B205">
        <v>3.45</v>
      </c>
      <c r="C205">
        <v>2.08</v>
      </c>
      <c r="D205" s="43">
        <f t="shared" si="54"/>
        <v>4.6106396896910873E-2</v>
      </c>
      <c r="E205" s="44">
        <f>IF(OR($A205="",$B205="",$C205=""),"",A205*'MPTO_working_3-way'!$I204)</f>
        <v>3.7973662207357863</v>
      </c>
      <c r="F205" s="45">
        <f>IF(OR($A205="",$B205="",$C205=""),"",B205*'MPTO_working_3-way'!$I204)</f>
        <v>3.6090670692943427</v>
      </c>
      <c r="G205" s="46">
        <f>IF(OR($A205="",$B205="",$C205=""),"",C205*'MPTO_working_3-way'!$I204)</f>
        <v>2.1759013055455747</v>
      </c>
      <c r="H205" s="44">
        <f>IF(OR($A205="",$B205="",$C205=""),"",'MPTO_working_3-way'!E204)</f>
        <v>3.8444786190570372</v>
      </c>
      <c r="I205" s="45">
        <f>IF(OR($A205="",$B205="",$C205=""),"",'MPTO_working_3-way'!F204)</f>
        <v>3.6431694279488576</v>
      </c>
      <c r="J205" s="46">
        <f>IF(OR($A205="",$B205="",$C205=""),"",'MPTO_working_3-way'!G204)</f>
        <v>2.1486873059499341</v>
      </c>
      <c r="K205" s="44">
        <f>IF(OR($A205="",$B205="",$C205=""),"",'OddsRatio_working_3-way'!H204)</f>
        <v>3.8238601769546339</v>
      </c>
      <c r="L205" s="45">
        <f>IF(OR($A205="",$B205="",$C205=""),"",'OddsRatio_working_3-way'!I204)</f>
        <v>3.6305921800527954</v>
      </c>
      <c r="M205" s="46">
        <f>IF(OR($A205="",$B205="",$C205=""),"",'OddsRatio_working_3-way'!J204)</f>
        <v>2.1596079814110283</v>
      </c>
      <c r="N205" s="47">
        <f t="shared" si="42"/>
        <v>26.334041592813186</v>
      </c>
      <c r="O205" s="48">
        <f t="shared" si="43"/>
        <v>27.707991588959953</v>
      </c>
      <c r="P205" s="48">
        <f t="shared" si="44"/>
        <v>45.957966818226851</v>
      </c>
      <c r="Q205" t="s">
        <v>298</v>
      </c>
      <c r="R205" t="s">
        <v>466</v>
      </c>
      <c r="S205" s="38">
        <v>44385</v>
      </c>
      <c r="T205" s="50">
        <v>100</v>
      </c>
      <c r="U205" s="50">
        <f t="shared" si="45"/>
        <v>72.451790633608823</v>
      </c>
      <c r="V205" s="50">
        <f t="shared" si="46"/>
        <v>71.014492753623188</v>
      </c>
      <c r="W205" s="50">
        <f t="shared" si="47"/>
        <v>51.92307692307692</v>
      </c>
      <c r="X205" s="50">
        <f t="shared" si="48"/>
        <v>77.062430323299893</v>
      </c>
      <c r="Y205" s="50">
        <f t="shared" si="49"/>
        <v>75.625132443314257</v>
      </c>
      <c r="Z205" s="50">
        <f t="shared" si="50"/>
        <v>56.533716612768004</v>
      </c>
      <c r="AA205" s="50">
        <f t="shared" si="51"/>
        <v>-4.6106396896910695</v>
      </c>
      <c r="AB205" s="50">
        <f t="shared" si="52"/>
        <v>-4.6106396896910695</v>
      </c>
      <c r="AC205" s="50">
        <f t="shared" si="53"/>
        <v>-4.6106396896910837</v>
      </c>
      <c r="AF205">
        <v>1.97</v>
      </c>
      <c r="AG205">
        <v>1.88</v>
      </c>
      <c r="AH205" s="66"/>
      <c r="AJ205" t="s">
        <v>444</v>
      </c>
    </row>
    <row r="206" spans="1:36" ht="15" x14ac:dyDescent="0.25">
      <c r="A206">
        <v>1.98</v>
      </c>
      <c r="B206">
        <v>3.46</v>
      </c>
      <c r="C206">
        <v>4.07</v>
      </c>
      <c r="D206" s="43">
        <f t="shared" si="54"/>
        <v>3.9768091791213322E-2</v>
      </c>
      <c r="E206" s="44">
        <f>IF(OR($A206="",$B206="",$C206=""),"",A206*'MPTO_working_3-way'!$I205)</f>
        <v>2.0587408217466026</v>
      </c>
      <c r="F206" s="45">
        <f>IF(OR($A206="",$B206="",$C206=""),"",B206*'MPTO_working_3-way'!$I205)</f>
        <v>3.597597597597598</v>
      </c>
      <c r="G206" s="46">
        <f>IF(OR($A206="",$B206="",$C206=""),"",C206*'MPTO_working_3-way'!$I205)</f>
        <v>4.2318561335902389</v>
      </c>
      <c r="H206" s="44">
        <f>IF(OR($A206="",$B206="",$C206=""),"",'MPTO_working_3-way'!E205)</f>
        <v>2.033369734605845</v>
      </c>
      <c r="I206" s="45">
        <f>IF(OR($A206="",$B206="",$C206=""),"",'MPTO_working_3-way'!F205)</f>
        <v>3.6263245137329783</v>
      </c>
      <c r="J206" s="46">
        <f>IF(OR($A206="",$B206="",$C206=""),"",'MPTO_working_3-way'!G205)</f>
        <v>4.3021074951516081</v>
      </c>
      <c r="K206" s="44">
        <f>IF(OR($A206="",$B206="",$C206=""),"",'OddsRatio_working_3-way'!H205)</f>
        <v>2.0433285974454152</v>
      </c>
      <c r="L206" s="45">
        <f>IF(OR($A206="",$B206="",$C206=""),"",'OddsRatio_working_3-way'!I205)</f>
        <v>3.6189677037915513</v>
      </c>
      <c r="M206" s="46">
        <f>IF(OR($A206="",$B206="",$C206=""),"",'OddsRatio_working_3-way'!J205)</f>
        <v>4.2683865246504329</v>
      </c>
      <c r="N206" s="47">
        <f t="shared" si="42"/>
        <v>48.573379875550145</v>
      </c>
      <c r="O206" s="48">
        <f t="shared" si="43"/>
        <v>27.796327212020028</v>
      </c>
      <c r="P206" s="48">
        <f t="shared" si="44"/>
        <v>23.630292912429802</v>
      </c>
      <c r="Q206" t="s">
        <v>467</v>
      </c>
      <c r="R206" t="s">
        <v>299</v>
      </c>
      <c r="S206" s="38">
        <v>44385</v>
      </c>
      <c r="T206" s="50">
        <v>100</v>
      </c>
      <c r="U206" s="50">
        <f t="shared" si="45"/>
        <v>49.494949494949495</v>
      </c>
      <c r="V206" s="50">
        <f t="shared" si="46"/>
        <v>71.098265895953759</v>
      </c>
      <c r="W206" s="50">
        <f t="shared" si="47"/>
        <v>75.429975429975428</v>
      </c>
      <c r="X206" s="50">
        <f t="shared" si="48"/>
        <v>53.471758674070813</v>
      </c>
      <c r="Y206" s="50">
        <f t="shared" si="49"/>
        <v>75.075075075075077</v>
      </c>
      <c r="Z206" s="50">
        <f t="shared" si="50"/>
        <v>79.406784609096761</v>
      </c>
      <c r="AA206" s="50">
        <f t="shared" si="51"/>
        <v>-3.976809179121318</v>
      </c>
      <c r="AB206" s="50">
        <f t="shared" si="52"/>
        <v>-3.976809179121318</v>
      </c>
      <c r="AC206" s="50">
        <f t="shared" si="53"/>
        <v>-3.9768091791213322</v>
      </c>
      <c r="AF206">
        <v>2.1</v>
      </c>
      <c r="AG206">
        <v>1.77</v>
      </c>
      <c r="AH206" s="66"/>
      <c r="AJ206" t="s">
        <v>444</v>
      </c>
    </row>
    <row r="207" spans="1:36" ht="15" x14ac:dyDescent="0.25">
      <c r="A207">
        <v>2.09</v>
      </c>
      <c r="B207">
        <v>3.49</v>
      </c>
      <c r="C207">
        <v>3.64</v>
      </c>
      <c r="D207" s="43">
        <f t="shared" si="54"/>
        <v>3.9727125536204166E-2</v>
      </c>
      <c r="E207" s="44">
        <f>IF(OR($A207="",$B207="",$C207=""),"",A207*'MPTO_working_3-way'!$I206)</f>
        <v>2.1730296923706667</v>
      </c>
      <c r="F207" s="45">
        <f>IF(OR($A207="",$B207="",$C207=""),"",B207*'MPTO_working_3-way'!$I206)</f>
        <v>3.6286476681213529</v>
      </c>
      <c r="G207" s="46">
        <f>IF(OR($A207="",$B207="",$C207=""),"",C207*'MPTO_working_3-way'!$I206)</f>
        <v>3.7846067369517833</v>
      </c>
      <c r="H207" s="44">
        <f>IF(OR($A207="",$B207="",$C207=""),"",'MPTO_working_3-way'!E206)</f>
        <v>2.1494905119880103</v>
      </c>
      <c r="I207" s="45">
        <f>IF(OR($A207="",$B207="",$C207=""),"",'MPTO_working_3-way'!F206)</f>
        <v>3.6591089756240627</v>
      </c>
      <c r="J207" s="46">
        <f>IF(OR($A207="",$B207="",$C207=""),"",'MPTO_working_3-way'!G206)</f>
        <v>3.8243418660806729</v>
      </c>
      <c r="K207" s="44">
        <f>IF(OR($A207="",$B207="",$C207=""),"",'OddsRatio_working_3-way'!H206)</f>
        <v>2.1589896346480386</v>
      </c>
      <c r="L207" s="45">
        <f>IF(OR($A207="",$B207="",$C207=""),"",'OddsRatio_working_3-way'!I206)</f>
        <v>3.6476001745629509</v>
      </c>
      <c r="M207" s="46">
        <f>IF(OR($A207="",$B207="",$C207=""),"",'OddsRatio_working_3-way'!J206)</f>
        <v>3.8070941609824049</v>
      </c>
      <c r="N207" s="47">
        <f t="shared" si="42"/>
        <v>46.018699307741628</v>
      </c>
      <c r="O207" s="48">
        <f t="shared" si="43"/>
        <v>27.558476089736388</v>
      </c>
      <c r="P207" s="48">
        <f t="shared" si="44"/>
        <v>26.422824602521978</v>
      </c>
      <c r="Q207" t="s">
        <v>289</v>
      </c>
      <c r="R207" t="s">
        <v>282</v>
      </c>
      <c r="S207" s="38">
        <v>44385</v>
      </c>
      <c r="T207" s="50">
        <v>100</v>
      </c>
      <c r="U207" s="50">
        <f t="shared" si="45"/>
        <v>52.153110047846894</v>
      </c>
      <c r="V207" s="50">
        <f t="shared" si="46"/>
        <v>71.346704871060169</v>
      </c>
      <c r="W207" s="50">
        <f t="shared" si="47"/>
        <v>72.527472527472526</v>
      </c>
      <c r="X207" s="50">
        <f t="shared" si="48"/>
        <v>56.125822601467299</v>
      </c>
      <c r="Y207" s="50">
        <f t="shared" si="49"/>
        <v>75.31941742468058</v>
      </c>
      <c r="Z207" s="50">
        <f t="shared" si="50"/>
        <v>76.500185081092937</v>
      </c>
      <c r="AA207" s="50">
        <f t="shared" si="51"/>
        <v>-3.9727125536204042</v>
      </c>
      <c r="AB207" s="50">
        <f t="shared" si="52"/>
        <v>-3.9727125536204113</v>
      </c>
      <c r="AC207" s="50">
        <f t="shared" si="53"/>
        <v>-3.9727125536204113</v>
      </c>
      <c r="AF207">
        <v>2.06</v>
      </c>
      <c r="AG207">
        <v>1.79</v>
      </c>
      <c r="AH207" s="66"/>
      <c r="AJ207" t="s">
        <v>444</v>
      </c>
    </row>
    <row r="208" spans="1:36" ht="15" x14ac:dyDescent="0.25">
      <c r="A208">
        <v>3.23</v>
      </c>
      <c r="B208">
        <v>3.15</v>
      </c>
      <c r="C208">
        <v>2.4300000000000002</v>
      </c>
      <c r="D208" s="43">
        <f t="shared" si="54"/>
        <v>3.8580474424987576E-2</v>
      </c>
      <c r="E208" s="44">
        <f>IF(OR($A208="",$B208="",$C208=""),"",A208*'MPTO_working_3-way'!$I207)</f>
        <v>3.3546149323927099</v>
      </c>
      <c r="F208" s="45">
        <f>IF(OR($A208="",$B208="",$C208=""),"",B208*'MPTO_working_3-way'!$I207)</f>
        <v>3.2715284944387109</v>
      </c>
      <c r="G208" s="46">
        <f>IF(OR($A208="",$B208="",$C208=""),"",C208*'MPTO_working_3-way'!$I207)</f>
        <v>2.5237505528527198</v>
      </c>
      <c r="H208" s="44">
        <f>IF(OR($A208="",$B208="",$C208=""),"",'MPTO_working_3-way'!E207)</f>
        <v>3.3699834186255244</v>
      </c>
      <c r="I208" s="45">
        <f>IF(OR($A208="",$B208="",$C208=""),"",'MPTO_working_3-way'!F207)</f>
        <v>3.2829923734670743</v>
      </c>
      <c r="J208" s="46">
        <f>IF(OR($A208="",$B208="",$C208=""),"",'MPTO_working_3-way'!G207)</f>
        <v>2.5083875739419845</v>
      </c>
      <c r="K208" s="44">
        <f>IF(OR($A208="",$B208="",$C208=""),"",'OddsRatio_working_3-way'!H207)</f>
        <v>3.3628757804761493</v>
      </c>
      <c r="L208" s="45">
        <f>IF(OR($A208="",$B208="",$C208=""),"",'OddsRatio_working_3-way'!I207)</f>
        <v>3.2781089363335072</v>
      </c>
      <c r="M208" s="46">
        <f>IF(OR($A208="",$B208="",$C208=""),"",'OddsRatio_working_3-way'!J207)</f>
        <v>2.515207339049728</v>
      </c>
      <c r="N208" s="47">
        <f t="shared" si="42"/>
        <v>29.80968069818794</v>
      </c>
      <c r="O208" s="48">
        <f t="shared" si="43"/>
        <v>30.566751954014933</v>
      </c>
      <c r="P208" s="48">
        <f t="shared" si="44"/>
        <v>39.623567347797142</v>
      </c>
      <c r="Q208" t="s">
        <v>291</v>
      </c>
      <c r="R208" t="s">
        <v>458</v>
      </c>
      <c r="S208" s="38">
        <v>44385</v>
      </c>
      <c r="T208" s="50">
        <v>100</v>
      </c>
      <c r="U208" s="50">
        <f t="shared" si="45"/>
        <v>69.040247678018574</v>
      </c>
      <c r="V208" s="50">
        <f t="shared" si="46"/>
        <v>68.253968253968253</v>
      </c>
      <c r="W208" s="50">
        <f t="shared" si="47"/>
        <v>58.847736625514408</v>
      </c>
      <c r="X208" s="50">
        <f t="shared" si="48"/>
        <v>72.898295120517332</v>
      </c>
      <c r="Y208" s="50">
        <f t="shared" si="49"/>
        <v>72.112015696467012</v>
      </c>
      <c r="Z208" s="50">
        <f t="shared" si="50"/>
        <v>62.705784068013173</v>
      </c>
      <c r="AA208" s="50">
        <f t="shared" si="51"/>
        <v>-3.8580474424987585</v>
      </c>
      <c r="AB208" s="50">
        <f t="shared" si="52"/>
        <v>-3.8580474424987585</v>
      </c>
      <c r="AC208" s="50">
        <f t="shared" si="53"/>
        <v>-3.8580474424987656</v>
      </c>
      <c r="AF208">
        <v>2.2999999999999998</v>
      </c>
      <c r="AG208">
        <v>1.65</v>
      </c>
      <c r="AH208" s="66"/>
      <c r="AJ208" t="s">
        <v>444</v>
      </c>
    </row>
    <row r="209" spans="1:36" ht="15" x14ac:dyDescent="0.25">
      <c r="A209">
        <v>3.08</v>
      </c>
      <c r="B209">
        <v>3.29</v>
      </c>
      <c r="C209">
        <v>2.41</v>
      </c>
      <c r="D209" s="43">
        <f t="shared" si="54"/>
        <v>4.3564451792579284E-2</v>
      </c>
      <c r="E209" s="44">
        <f>IF(OR($A209="",$B209="",$C209=""),"",A209*'MPTO_working_3-way'!$I208)</f>
        <v>3.2141785115211441</v>
      </c>
      <c r="F209" s="45">
        <f>IF(OR($A209="",$B209="",$C209=""),"",B209*'MPTO_working_3-way'!$I208)</f>
        <v>3.433327046397586</v>
      </c>
      <c r="G209" s="46">
        <f>IF(OR($A209="",$B209="",$C209=""),"",C209*'MPTO_working_3-way'!$I208)</f>
        <v>2.5149903288201161</v>
      </c>
      <c r="H209" s="44">
        <f>IF(OR($A209="",$B209="",$C209=""),"",'MPTO_working_3-way'!E208)</f>
        <v>3.2242064054396082</v>
      </c>
      <c r="I209" s="45">
        <f>IF(OR($A209="",$B209="",$C209=""),"",'MPTO_working_3-way'!F208)</f>
        <v>3.4550682420797996</v>
      </c>
      <c r="J209" s="46">
        <f>IF(OR($A209="",$B209="",$C209=""),"",'MPTO_working_3-way'!G208)</f>
        <v>2.4974009834838848</v>
      </c>
      <c r="K209" s="44">
        <f>IF(OR($A209="",$B209="",$C209=""),"",'OddsRatio_working_3-way'!H208)</f>
        <v>3.2204192432084517</v>
      </c>
      <c r="L209" s="45">
        <f>IF(OR($A209="",$B209="",$C209=""),"",'OddsRatio_working_3-way'!I208)</f>
        <v>3.4445961860323813</v>
      </c>
      <c r="M209" s="46">
        <f>IF(OR($A209="",$B209="",$C209=""),"",'OddsRatio_working_3-way'!J208)</f>
        <v>2.5051880446749597</v>
      </c>
      <c r="N209" s="47">
        <f t="shared" si="42"/>
        <v>31.112148762600601</v>
      </c>
      <c r="O209" s="48">
        <f t="shared" si="43"/>
        <v>29.126266926689919</v>
      </c>
      <c r="P209" s="48">
        <f t="shared" si="44"/>
        <v>39.76158431070948</v>
      </c>
      <c r="Q209" t="s">
        <v>281</v>
      </c>
      <c r="R209" t="s">
        <v>288</v>
      </c>
      <c r="S209" s="38">
        <v>44385</v>
      </c>
      <c r="T209" s="50">
        <v>100</v>
      </c>
      <c r="U209" s="50">
        <f t="shared" si="45"/>
        <v>67.532467532467535</v>
      </c>
      <c r="V209" s="50">
        <f t="shared" si="46"/>
        <v>69.6048632218845</v>
      </c>
      <c r="W209" s="50">
        <f t="shared" si="47"/>
        <v>58.50622406639004</v>
      </c>
      <c r="X209" s="50">
        <f t="shared" si="48"/>
        <v>71.888912711725467</v>
      </c>
      <c r="Y209" s="50">
        <f t="shared" si="49"/>
        <v>73.961308401142418</v>
      </c>
      <c r="Z209" s="50">
        <f t="shared" si="50"/>
        <v>62.862669245647965</v>
      </c>
      <c r="AA209" s="50">
        <f t="shared" si="51"/>
        <v>-4.356445179257932</v>
      </c>
      <c r="AB209" s="50">
        <f t="shared" si="52"/>
        <v>-4.3564451792579177</v>
      </c>
      <c r="AC209" s="50">
        <f t="shared" si="53"/>
        <v>-4.3564451792579248</v>
      </c>
      <c r="AF209">
        <v>2.0499999999999998</v>
      </c>
      <c r="AG209">
        <v>1.79</v>
      </c>
      <c r="AH209" s="66"/>
      <c r="AJ209" t="s">
        <v>444</v>
      </c>
    </row>
    <row r="210" spans="1:36" ht="15" x14ac:dyDescent="0.25">
      <c r="A210">
        <v>1.66</v>
      </c>
      <c r="B210">
        <v>3.98</v>
      </c>
      <c r="C210">
        <v>5.26</v>
      </c>
      <c r="D210" s="43">
        <f t="shared" si="54"/>
        <v>4.3779988402316672E-2</v>
      </c>
      <c r="E210" s="44">
        <f>IF(OR($A210="",$B210="",$C210=""),"",A210*'MPTO_working_3-way'!$I209)</f>
        <v>1.7326747807478455</v>
      </c>
      <c r="F210" s="45">
        <f>IF(OR($A210="",$B210="",$C210=""),"",B210*'MPTO_working_3-way'!$I209)</f>
        <v>4.1542443538412206</v>
      </c>
      <c r="G210" s="46">
        <f>IF(OR($A210="",$B210="",$C210=""),"",C210*'MPTO_working_3-way'!$I209)</f>
        <v>5.4902827389961857</v>
      </c>
      <c r="H210" s="44">
        <f>IF(OR($A210="",$B210="",$C210=""),"",'MPTO_working_3-way'!E209)</f>
        <v>1.7012117298235292</v>
      </c>
      <c r="I210" s="45">
        <f>IF(OR($A210="",$B210="",$C210=""),"",'MPTO_working_3-way'!F209)</f>
        <v>4.2254184349700452</v>
      </c>
      <c r="J210" s="46">
        <f>IF(OR($A210="",$B210="",$C210=""),"",'MPTO_working_3-way'!G209)</f>
        <v>5.6973324397310279</v>
      </c>
      <c r="K210" s="44">
        <f>IF(OR($A210="",$B210="",$C210=""),"",'OddsRatio_working_3-way'!H209)</f>
        <v>1.7121031881365143</v>
      </c>
      <c r="L210" s="45">
        <f>IF(OR($A210="",$B210="",$C210=""),"",'OddsRatio_working_3-way'!I209)</f>
        <v>4.2152537888588082</v>
      </c>
      <c r="M210" s="46">
        <f>IF(OR($A210="",$B210="",$C210=""),"",'OddsRatio_working_3-way'!J209)</f>
        <v>5.5963023961538667</v>
      </c>
      <c r="N210" s="47">
        <f t="shared" si="42"/>
        <v>57.714235303199061</v>
      </c>
      <c r="O210" s="48">
        <f t="shared" si="43"/>
        <v>24.071766483243824</v>
      </c>
      <c r="P210" s="48">
        <f t="shared" si="44"/>
        <v>18.213998213557119</v>
      </c>
      <c r="Q210" t="s">
        <v>286</v>
      </c>
      <c r="R210" t="s">
        <v>302</v>
      </c>
      <c r="S210" s="38">
        <v>44385</v>
      </c>
      <c r="T210" s="50">
        <v>100</v>
      </c>
      <c r="U210" s="50">
        <f t="shared" si="45"/>
        <v>39.759036144578317</v>
      </c>
      <c r="V210" s="50">
        <f t="shared" si="46"/>
        <v>74.874371859296474</v>
      </c>
      <c r="W210" s="50">
        <f t="shared" si="47"/>
        <v>80.98859315589354</v>
      </c>
      <c r="X210" s="50">
        <f t="shared" si="48"/>
        <v>44.137034984809979</v>
      </c>
      <c r="Y210" s="50">
        <f t="shared" si="49"/>
        <v>79.252370699528157</v>
      </c>
      <c r="Z210" s="50">
        <f t="shared" si="50"/>
        <v>85.366591996125209</v>
      </c>
      <c r="AA210" s="50">
        <f t="shared" si="51"/>
        <v>-4.3779988402316619</v>
      </c>
      <c r="AB210" s="50">
        <f t="shared" si="52"/>
        <v>-4.3779988402316832</v>
      </c>
      <c r="AC210" s="50">
        <f t="shared" si="53"/>
        <v>-4.377998840231669</v>
      </c>
      <c r="AF210">
        <v>1.84</v>
      </c>
      <c r="AG210">
        <v>2.02</v>
      </c>
      <c r="AH210" s="66"/>
      <c r="AJ210" t="s">
        <v>444</v>
      </c>
    </row>
    <row r="211" spans="1:36" ht="15" x14ac:dyDescent="0.25">
      <c r="A211">
        <v>1.83</v>
      </c>
      <c r="B211">
        <v>3.69</v>
      </c>
      <c r="C211">
        <v>4.45</v>
      </c>
      <c r="D211" s="43">
        <f t="shared" si="54"/>
        <v>4.2169898582389731E-2</v>
      </c>
      <c r="E211" s="44">
        <f>IF(OR($A211="",$B211="",$C211=""),"",A211*'MPTO_working_3-way'!$I210)</f>
        <v>1.9071709144057734</v>
      </c>
      <c r="F211" s="45">
        <f>IF(OR($A211="",$B211="",$C211=""),"",B211*'MPTO_working_3-way'!$I210)</f>
        <v>3.845606925769018</v>
      </c>
      <c r="G211" s="46">
        <f>IF(OR($A211="",$B211="",$C211=""),"",C211*'MPTO_working_3-way'!$I210)</f>
        <v>4.6376560486916345</v>
      </c>
      <c r="H211" s="44">
        <f>IF(OR($A211="",$B211="",$C211=""),"",'MPTO_working_3-way'!E210)</f>
        <v>1.8783171506875345</v>
      </c>
      <c r="I211" s="45">
        <f>IF(OR($A211="",$B211="",$C211=""),"",'MPTO_working_3-way'!F210)</f>
        <v>3.8918671615008473</v>
      </c>
      <c r="J211" s="46">
        <f>IF(OR($A211="",$B211="",$C211=""),"",'MPTO_working_3-way'!G210)</f>
        <v>4.7469300452347873</v>
      </c>
      <c r="K211" s="44">
        <f>IF(OR($A211="",$B211="",$C211=""),"",'OddsRatio_working_3-way'!H210)</f>
        <v>1.8890195804861594</v>
      </c>
      <c r="L211" s="45">
        <f>IF(OR($A211="",$B211="",$C211=""),"",'OddsRatio_working_3-way'!I210)</f>
        <v>3.8812803271177931</v>
      </c>
      <c r="M211" s="46">
        <f>IF(OR($A211="",$B211="",$C211=""),"",'OddsRatio_working_3-way'!J210)</f>
        <v>4.6953223526231929</v>
      </c>
      <c r="N211" s="47">
        <f t="shared" si="42"/>
        <v>52.433685541580047</v>
      </c>
      <c r="O211" s="48">
        <f t="shared" si="43"/>
        <v>26.003697707612872</v>
      </c>
      <c r="P211" s="48">
        <f t="shared" si="44"/>
        <v>21.562616750807077</v>
      </c>
      <c r="Q211" t="s">
        <v>279</v>
      </c>
      <c r="R211" t="s">
        <v>292</v>
      </c>
      <c r="S211" s="38">
        <v>44385</v>
      </c>
      <c r="T211" s="50">
        <v>100</v>
      </c>
      <c r="U211" s="50">
        <f t="shared" si="45"/>
        <v>45.355191256830594</v>
      </c>
      <c r="V211" s="50">
        <f t="shared" si="46"/>
        <v>72.899728997289984</v>
      </c>
      <c r="W211" s="50">
        <f t="shared" si="47"/>
        <v>77.528089887640448</v>
      </c>
      <c r="X211" s="50">
        <f t="shared" si="48"/>
        <v>49.572181115069583</v>
      </c>
      <c r="Y211" s="50">
        <f t="shared" si="49"/>
        <v>77.116718855528944</v>
      </c>
      <c r="Z211" s="50">
        <f t="shared" si="50"/>
        <v>81.745079745879423</v>
      </c>
      <c r="AA211" s="50">
        <f t="shared" si="51"/>
        <v>-4.2169898582389891</v>
      </c>
      <c r="AB211" s="50">
        <f t="shared" si="52"/>
        <v>-4.2169898582389607</v>
      </c>
      <c r="AC211" s="50">
        <f t="shared" si="53"/>
        <v>-4.2169898582389749</v>
      </c>
      <c r="AF211">
        <v>1.93</v>
      </c>
      <c r="AG211">
        <v>1.92</v>
      </c>
      <c r="AH211" s="66"/>
      <c r="AJ211" t="s">
        <v>444</v>
      </c>
    </row>
    <row r="212" spans="1:36" ht="15" x14ac:dyDescent="0.25">
      <c r="A212">
        <v>2.4300000000000002</v>
      </c>
      <c r="B212">
        <v>3.19</v>
      </c>
      <c r="C212">
        <v>3.12</v>
      </c>
      <c r="D212" s="43">
        <f t="shared" si="54"/>
        <v>4.5515078082127847E-2</v>
      </c>
      <c r="E212" s="44">
        <f>IF(OR($A212="",$B212="",$C212=""),"",A212*'MPTO_working_3-way'!$I211)</f>
        <v>2.5406016397395708</v>
      </c>
      <c r="F212" s="45">
        <f>IF(OR($A212="",$B212="",$C212=""),"",B212*'MPTO_working_3-way'!$I211)</f>
        <v>3.3351930990819878</v>
      </c>
      <c r="G212" s="46">
        <f>IF(OR($A212="",$B212="",$C212=""),"",C212*'MPTO_working_3-way'!$I211)</f>
        <v>3.2620070436162392</v>
      </c>
      <c r="H212" s="44">
        <f>IF(OR($A212="",$B212="",$C212=""),"",'MPTO_working_3-way'!E211)</f>
        <v>2.523016590672853</v>
      </c>
      <c r="I212" s="45">
        <f>IF(OR($A212="",$B212="",$C212=""),"",'MPTO_working_3-way'!F211)</f>
        <v>3.3522407406688708</v>
      </c>
      <c r="J212" s="46">
        <f>IF(OR($A212="",$B212="",$C212=""),"",'MPTO_working_3-way'!G211)</f>
        <v>3.2750255661382996</v>
      </c>
      <c r="K212" s="44">
        <f>IF(OR($A212="",$B212="",$C212=""),"",'OddsRatio_working_3-way'!H211)</f>
        <v>2.5308110199594456</v>
      </c>
      <c r="L212" s="45">
        <f>IF(OR($A212="",$B212="",$C212=""),"",'OddsRatio_working_3-way'!I211)</f>
        <v>3.3443889046931368</v>
      </c>
      <c r="M212" s="46">
        <f>IF(OR($A212="",$B212="",$C212=""),"",'OddsRatio_working_3-way'!J211)</f>
        <v>3.2694540995202965</v>
      </c>
      <c r="N212" s="47">
        <f t="shared" si="42"/>
        <v>39.360755513898944</v>
      </c>
      <c r="O212" s="48">
        <f t="shared" si="43"/>
        <v>29.98327144162208</v>
      </c>
      <c r="P212" s="48">
        <f t="shared" si="44"/>
        <v>30.65597304447898</v>
      </c>
      <c r="Q212" t="s">
        <v>294</v>
      </c>
      <c r="R212" t="s">
        <v>455</v>
      </c>
      <c r="S212" s="38">
        <v>44385</v>
      </c>
      <c r="T212" s="50">
        <v>100</v>
      </c>
      <c r="U212" s="50">
        <f t="shared" si="45"/>
        <v>58.847736625514408</v>
      </c>
      <c r="V212" s="50">
        <f t="shared" si="46"/>
        <v>68.652037617554868</v>
      </c>
      <c r="W212" s="50">
        <f t="shared" si="47"/>
        <v>67.948717948717942</v>
      </c>
      <c r="X212" s="50">
        <f t="shared" si="48"/>
        <v>63.399244433727198</v>
      </c>
      <c r="Y212" s="50">
        <f t="shared" si="49"/>
        <v>73.203545425767629</v>
      </c>
      <c r="Z212" s="50">
        <f t="shared" si="50"/>
        <v>72.500225756930732</v>
      </c>
      <c r="AA212" s="50">
        <f t="shared" si="51"/>
        <v>-4.55150780821279</v>
      </c>
      <c r="AB212" s="50">
        <f t="shared" si="52"/>
        <v>-4.5515078082127616</v>
      </c>
      <c r="AC212" s="50">
        <f t="shared" si="53"/>
        <v>-4.55150780821279</v>
      </c>
      <c r="AF212">
        <v>2.25</v>
      </c>
      <c r="AG212">
        <v>1.66</v>
      </c>
      <c r="AH212" s="66"/>
      <c r="AJ212" t="s">
        <v>444</v>
      </c>
    </row>
    <row r="213" spans="1:36" ht="15" x14ac:dyDescent="0.25">
      <c r="A213">
        <v>1.93</v>
      </c>
      <c r="B213">
        <v>3.61</v>
      </c>
      <c r="C213">
        <v>4.08</v>
      </c>
      <c r="D213" s="43">
        <f t="shared" si="54"/>
        <v>4.0241064490900591E-2</v>
      </c>
      <c r="E213" s="44">
        <f>IF(OR($A213="",$B213="",$C213=""),"",A213*'MPTO_working_3-way'!$I212)</f>
        <v>2.007665254467438</v>
      </c>
      <c r="F213" s="45">
        <f>IF(OR($A213="",$B213="",$C213=""),"",B213*'MPTO_working_3-way'!$I212)</f>
        <v>3.7552702428121512</v>
      </c>
      <c r="G213" s="46">
        <f>IF(OR($A213="",$B213="",$C213=""),"",C213*'MPTO_working_3-way'!$I212)</f>
        <v>4.2441835431228743</v>
      </c>
      <c r="H213" s="44">
        <f>IF(OR($A213="",$B213="",$C213=""),"",'MPTO_working_3-way'!E212)</f>
        <v>1.9812925294924897</v>
      </c>
      <c r="I213" s="45">
        <f>IF(OR($A213="",$B213="",$C213=""),"",'MPTO_working_3-way'!F212)</f>
        <v>3.7937041055222229</v>
      </c>
      <c r="J213" s="46">
        <f>IF(OR($A213="",$B213="",$C213=""),"",'MPTO_working_3-way'!G212)</f>
        <v>4.3162172820870799</v>
      </c>
      <c r="K213" s="44">
        <f>IF(OR($A213="",$B213="",$C213=""),"",'OddsRatio_working_3-way'!H212)</f>
        <v>1.9914157144646536</v>
      </c>
      <c r="L213" s="45">
        <f>IF(OR($A213="",$B213="",$C213=""),"",'OddsRatio_working_3-way'!I212)</f>
        <v>3.7823602309169311</v>
      </c>
      <c r="M213" s="46">
        <f>IF(OR($A213="",$B213="",$C213=""),"",'OddsRatio_working_3-way'!J212)</f>
        <v>4.2833982801625092</v>
      </c>
      <c r="N213" s="47">
        <f t="shared" si="42"/>
        <v>49.809100285757765</v>
      </c>
      <c r="O213" s="48">
        <f t="shared" si="43"/>
        <v>26.629241981028386</v>
      </c>
      <c r="P213" s="48">
        <f t="shared" si="44"/>
        <v>23.561657733213842</v>
      </c>
      <c r="Q213" t="s">
        <v>280</v>
      </c>
      <c r="R213" t="s">
        <v>84</v>
      </c>
      <c r="S213" s="38">
        <v>44385</v>
      </c>
      <c r="T213" s="50">
        <v>100</v>
      </c>
      <c r="U213" s="50">
        <f t="shared" si="45"/>
        <v>48.186528497409334</v>
      </c>
      <c r="V213" s="50">
        <f t="shared" si="46"/>
        <v>72.29916897506925</v>
      </c>
      <c r="W213" s="50">
        <f t="shared" si="47"/>
        <v>75.490196078431367</v>
      </c>
      <c r="X213" s="50">
        <f t="shared" si="48"/>
        <v>52.210634946499383</v>
      </c>
      <c r="Y213" s="50">
        <f t="shared" si="49"/>
        <v>76.323275424159306</v>
      </c>
      <c r="Z213" s="50">
        <f t="shared" si="50"/>
        <v>79.514302527521437</v>
      </c>
      <c r="AA213" s="50">
        <f t="shared" si="51"/>
        <v>-4.0241064490900484</v>
      </c>
      <c r="AB213" s="50">
        <f t="shared" si="52"/>
        <v>-4.0241064490900555</v>
      </c>
      <c r="AC213" s="50">
        <f t="shared" si="53"/>
        <v>-4.0241064490900698</v>
      </c>
      <c r="AF213">
        <v>1.93</v>
      </c>
      <c r="AG213">
        <v>1.92</v>
      </c>
      <c r="AH213" s="66"/>
      <c r="AJ213" t="s">
        <v>444</v>
      </c>
    </row>
    <row r="214" spans="1:36" ht="15" x14ac:dyDescent="0.25">
      <c r="A214">
        <v>2.0299999999999998</v>
      </c>
      <c r="B214">
        <v>3.52</v>
      </c>
      <c r="C214">
        <v>3.78</v>
      </c>
      <c r="D214" s="43">
        <f t="shared" si="54"/>
        <v>4.1252011079597528E-2</v>
      </c>
      <c r="E214" s="44">
        <f>IF(OR($A214="",$B214="",$C214=""),"",A214*'MPTO_working_3-way'!$I213)</f>
        <v>2.1137415824915826</v>
      </c>
      <c r="F214" s="45">
        <f>IF(OR($A214="",$B214="",$C214=""),"",B214*'MPTO_working_3-way'!$I213)</f>
        <v>3.6652070790001834</v>
      </c>
      <c r="G214" s="46">
        <f>IF(OR($A214="",$B214="",$C214=""),"",C214*'MPTO_working_3-way'!$I213)</f>
        <v>3.9359326018808782</v>
      </c>
      <c r="H214" s="44">
        <f>IF(OR($A214="",$B214="",$C214=""),"",'MPTO_working_3-way'!E213)</f>
        <v>2.0882923006539156</v>
      </c>
      <c r="I214" s="45">
        <f>IF(OR($A214="",$B214="",$C214=""),"",'MPTO_working_3-way'!F213)</f>
        <v>3.6990423796839305</v>
      </c>
      <c r="J214" s="46">
        <f>IF(OR($A214="",$B214="",$C214=""),"",'MPTO_working_3-way'!G213)</f>
        <v>3.9872472809538646</v>
      </c>
      <c r="K214" s="44">
        <f>IF(OR($A214="",$B214="",$C214=""),"",'OddsRatio_working_3-way'!H213)</f>
        <v>2.0983699471460637</v>
      </c>
      <c r="L214" s="45">
        <f>IF(OR($A214="",$B214="",$C214=""),"",'OddsRatio_working_3-way'!I213)</f>
        <v>3.6872740454447399</v>
      </c>
      <c r="M214" s="46">
        <f>IF(OR($A214="",$B214="",$C214=""),"",'OddsRatio_working_3-way'!J213)</f>
        <v>3.9645324787049114</v>
      </c>
      <c r="N214" s="47">
        <f t="shared" si="42"/>
        <v>47.309472845836027</v>
      </c>
      <c r="O214" s="48">
        <f t="shared" si="43"/>
        <v>27.28358803325202</v>
      </c>
      <c r="P214" s="48">
        <f t="shared" si="44"/>
        <v>25.406939120911936</v>
      </c>
      <c r="Q214" t="s">
        <v>277</v>
      </c>
      <c r="R214" t="s">
        <v>293</v>
      </c>
      <c r="S214" s="38">
        <v>44385</v>
      </c>
      <c r="T214" s="50">
        <v>100</v>
      </c>
      <c r="U214" s="50">
        <f t="shared" si="45"/>
        <v>50.73891625615763</v>
      </c>
      <c r="V214" s="50">
        <f t="shared" si="46"/>
        <v>71.590909090909093</v>
      </c>
      <c r="W214" s="50">
        <f t="shared" si="47"/>
        <v>73.544973544973558</v>
      </c>
      <c r="X214" s="50">
        <f t="shared" si="48"/>
        <v>54.864117364117369</v>
      </c>
      <c r="Y214" s="50">
        <f t="shared" si="49"/>
        <v>75.716110198868833</v>
      </c>
      <c r="Z214" s="50">
        <f t="shared" si="50"/>
        <v>77.670174652933284</v>
      </c>
      <c r="AA214" s="50">
        <f t="shared" si="51"/>
        <v>-4.1252011079597395</v>
      </c>
      <c r="AB214" s="50">
        <f t="shared" si="52"/>
        <v>-4.1252011079597395</v>
      </c>
      <c r="AC214" s="50">
        <f t="shared" si="53"/>
        <v>-4.1252011079597253</v>
      </c>
      <c r="AF214">
        <v>2.02</v>
      </c>
      <c r="AG214">
        <v>1.84</v>
      </c>
      <c r="AH214" s="66"/>
      <c r="AJ214" t="s">
        <v>444</v>
      </c>
    </row>
    <row r="215" spans="1:36" ht="15" x14ac:dyDescent="0.25">
      <c r="A215">
        <v>2.58</v>
      </c>
      <c r="B215">
        <v>3.25</v>
      </c>
      <c r="C215">
        <v>2.92</v>
      </c>
      <c r="D215" s="43">
        <f t="shared" si="54"/>
        <v>3.7754960341771504E-2</v>
      </c>
      <c r="E215" s="44">
        <f>IF(OR($A215="",$B215="",$C215=""),"",A215*'MPTO_working_3-way'!$I214)</f>
        <v>2.6774077976817705</v>
      </c>
      <c r="F215" s="45">
        <f>IF(OR($A215="",$B215="",$C215=""),"",B215*'MPTO_working_3-way'!$I214)</f>
        <v>3.3727036211107575</v>
      </c>
      <c r="G215" s="46">
        <f>IF(OR($A215="",$B215="",$C215=""),"",C215*'MPTO_working_3-way'!$I214)</f>
        <v>3.0302444841979725</v>
      </c>
      <c r="H215" s="44">
        <f>IF(OR($A215="",$B215="",$C215=""),"",'MPTO_working_3-way'!E214)</f>
        <v>2.666581958643123</v>
      </c>
      <c r="I215" s="45">
        <f>IF(OR($A215="",$B215="",$C215=""),"",'MPTO_working_3-way'!F214)</f>
        <v>3.3885977376317107</v>
      </c>
      <c r="J215" s="46">
        <f>IF(OR($A215="",$B215="",$C215=""),"",'MPTO_working_3-way'!G214)</f>
        <v>3.0313983145279111</v>
      </c>
      <c r="K215" s="44">
        <f>IF(OR($A215="",$B215="",$C215=""),"",'OddsRatio_working_3-way'!H214)</f>
        <v>2.6716427501882269</v>
      </c>
      <c r="L215" s="45">
        <f>IF(OR($A215="",$B215="",$C215=""),"",'OddsRatio_working_3-way'!I214)</f>
        <v>3.3805039164072843</v>
      </c>
      <c r="M215" s="46">
        <f>IF(OR($A215="",$B215="",$C215=""),"",'OddsRatio_working_3-way'!J214)</f>
        <v>3.0313633420008839</v>
      </c>
      <c r="N215" s="47">
        <f t="shared" si="42"/>
        <v>37.349558810796339</v>
      </c>
      <c r="O215" s="48">
        <f t="shared" si="43"/>
        <v>29.649803609801399</v>
      </c>
      <c r="P215" s="48">
        <f t="shared" si="44"/>
        <v>33.000637579402245</v>
      </c>
      <c r="Q215" t="s">
        <v>43</v>
      </c>
      <c r="R215" t="s">
        <v>86</v>
      </c>
      <c r="S215" s="38">
        <v>44385</v>
      </c>
      <c r="T215" s="50">
        <v>100</v>
      </c>
      <c r="U215" s="50">
        <f t="shared" si="45"/>
        <v>61.240310077519375</v>
      </c>
      <c r="V215" s="50">
        <f t="shared" si="46"/>
        <v>69.230769230769241</v>
      </c>
      <c r="W215" s="50">
        <f t="shared" si="47"/>
        <v>65.753424657534239</v>
      </c>
      <c r="X215" s="50">
        <f t="shared" si="48"/>
        <v>65.015806111696534</v>
      </c>
      <c r="Y215" s="50">
        <f t="shared" si="49"/>
        <v>73.006265264946364</v>
      </c>
      <c r="Z215" s="50">
        <f t="shared" si="50"/>
        <v>69.528920691711392</v>
      </c>
      <c r="AA215" s="50">
        <f t="shared" si="51"/>
        <v>-3.7754960341771593</v>
      </c>
      <c r="AB215" s="50">
        <f t="shared" si="52"/>
        <v>-3.7754960341771238</v>
      </c>
      <c r="AC215" s="50">
        <f t="shared" si="53"/>
        <v>-3.7754960341771522</v>
      </c>
      <c r="AF215">
        <v>2.21</v>
      </c>
      <c r="AG215">
        <v>1.69</v>
      </c>
      <c r="AH215" s="66"/>
      <c r="AJ215" t="s">
        <v>444</v>
      </c>
    </row>
    <row r="216" spans="1:36" ht="15" x14ac:dyDescent="0.25">
      <c r="A216">
        <v>2.09</v>
      </c>
      <c r="B216">
        <v>3.42</v>
      </c>
      <c r="C216">
        <v>3.73</v>
      </c>
      <c r="D216" s="43">
        <f t="shared" si="54"/>
        <v>3.8963075085552967E-2</v>
      </c>
      <c r="E216" s="44">
        <f>IF(OR($A216="",$B216="",$C216=""),"",A216*'MPTO_working_3-way'!$I215)</f>
        <v>2.1714328269288057</v>
      </c>
      <c r="F216" s="45">
        <f>IF(OR($A216="",$B216="",$C216=""),"",B216*'MPTO_working_3-way'!$I215)</f>
        <v>3.5532537167925913</v>
      </c>
      <c r="G216" s="46">
        <f>IF(OR($A216="",$B216="",$C216=""),"",C216*'MPTO_working_3-way'!$I215)</f>
        <v>3.8753322700691126</v>
      </c>
      <c r="H216" s="44">
        <f>IF(OR($A216="",$B216="",$C216=""),"",'MPTO_working_3-way'!E215)</f>
        <v>2.1483144393082818</v>
      </c>
      <c r="I216" s="45">
        <f>IF(OR($A216="",$B216="",$C216=""),"",'MPTO_working_3-way'!F215)</f>
        <v>3.5789703679394953</v>
      </c>
      <c r="J216" s="46">
        <f>IF(OR($A216="",$B216="",$C216=""),"",'MPTO_working_3-way'!G215)</f>
        <v>3.9198957842532915</v>
      </c>
      <c r="K216" s="44">
        <f>IF(OR($A216="",$B216="",$C216=""),"",'OddsRatio_working_3-way'!H215)</f>
        <v>2.1576704055793292</v>
      </c>
      <c r="L216" s="45">
        <f>IF(OR($A216="",$B216="",$C216=""),"",'OddsRatio_working_3-way'!I215)</f>
        <v>3.570240716974292</v>
      </c>
      <c r="M216" s="46">
        <f>IF(OR($A216="",$B216="",$C216=""),"",'OddsRatio_working_3-way'!J215)</f>
        <v>3.8994864286528168</v>
      </c>
      <c r="N216" s="47">
        <f t="shared" si="42"/>
        <v>46.052541326565603</v>
      </c>
      <c r="O216" s="48">
        <f t="shared" si="43"/>
        <v>28.143219699567869</v>
      </c>
      <c r="P216" s="48">
        <f t="shared" si="44"/>
        <v>25.804238973866518</v>
      </c>
      <c r="Q216" t="s">
        <v>461</v>
      </c>
      <c r="R216" t="s">
        <v>245</v>
      </c>
      <c r="S216" s="38">
        <v>44385</v>
      </c>
      <c r="T216" s="50">
        <v>100</v>
      </c>
      <c r="U216" s="50">
        <f t="shared" si="45"/>
        <v>52.153110047846894</v>
      </c>
      <c r="V216" s="50">
        <f t="shared" si="46"/>
        <v>70.760233918128648</v>
      </c>
      <c r="W216" s="50">
        <f t="shared" si="47"/>
        <v>73.190348525469176</v>
      </c>
      <c r="X216" s="50">
        <f t="shared" si="48"/>
        <v>56.049417556402183</v>
      </c>
      <c r="Y216" s="50">
        <f t="shared" si="49"/>
        <v>74.656541426683944</v>
      </c>
      <c r="Z216" s="50">
        <f t="shared" si="50"/>
        <v>77.086656034024458</v>
      </c>
      <c r="AA216" s="50">
        <f t="shared" si="51"/>
        <v>-3.8963075085552887</v>
      </c>
      <c r="AB216" s="50">
        <f t="shared" si="52"/>
        <v>-3.8963075085552958</v>
      </c>
      <c r="AC216" s="50">
        <f t="shared" si="53"/>
        <v>-3.8963075085552816</v>
      </c>
      <c r="AF216">
        <v>2.14</v>
      </c>
      <c r="AG216">
        <v>1.74</v>
      </c>
      <c r="AH216" s="66"/>
      <c r="AJ216" t="s">
        <v>439</v>
      </c>
    </row>
    <row r="217" spans="1:36" ht="15" x14ac:dyDescent="0.25">
      <c r="A217">
        <v>2.39</v>
      </c>
      <c r="B217">
        <v>3.36</v>
      </c>
      <c r="C217">
        <v>3.1</v>
      </c>
      <c r="D217" s="43">
        <f t="shared" si="54"/>
        <v>3.8609734621342096E-2</v>
      </c>
      <c r="E217" s="44">
        <f>IF(OR($A217="",$B217="",$C217=""),"",A217*'MPTO_working_3-way'!$I216)</f>
        <v>2.4822772657450076</v>
      </c>
      <c r="F217" s="45">
        <f>IF(OR($A217="",$B217="",$C217=""),"",B217*'MPTO_working_3-way'!$I216)</f>
        <v>3.4897287083277093</v>
      </c>
      <c r="G217" s="46">
        <f>IF(OR($A217="",$B217="",$C217=""),"",C217*'MPTO_working_3-way'!$I216)</f>
        <v>3.2196901773261608</v>
      </c>
      <c r="H217" s="44">
        <f>IF(OR($A217="",$B217="",$C217=""),"",'MPTO_working_3-way'!E216)</f>
        <v>2.4658472128488809</v>
      </c>
      <c r="I217" s="45">
        <f>IF(OR($A217="",$B217="",$C217=""),"",'MPTO_working_3-way'!F216)</f>
        <v>3.5118631570631584</v>
      </c>
      <c r="J217" s="46">
        <f>IF(OR($A217="",$B217="",$C217=""),"",'MPTO_working_3-way'!G216)</f>
        <v>3.2288193189462708</v>
      </c>
      <c r="K217" s="44">
        <f>IF(OR($A217="",$B217="",$C217=""),"",'OddsRatio_working_3-way'!H216)</f>
        <v>2.4731023565295023</v>
      </c>
      <c r="L217" s="45">
        <f>IF(OR($A217="",$B217="",$C217=""),"",'OddsRatio_working_3-way'!I216)</f>
        <v>3.5010946484961347</v>
      </c>
      <c r="M217" s="46">
        <f>IF(OR($A217="",$B217="",$C217=""),"",'OddsRatio_working_3-way'!J216)</f>
        <v>3.2255503228143558</v>
      </c>
      <c r="N217" s="47">
        <f t="shared" si="42"/>
        <v>40.285588310372297</v>
      </c>
      <c r="O217" s="48">
        <f t="shared" si="43"/>
        <v>28.655522637437443</v>
      </c>
      <c r="P217" s="48">
        <f t="shared" si="44"/>
        <v>31.05888905219026</v>
      </c>
      <c r="Q217" t="s">
        <v>463</v>
      </c>
      <c r="R217" t="s">
        <v>297</v>
      </c>
      <c r="S217" s="38">
        <v>44385</v>
      </c>
      <c r="T217" s="50">
        <v>100</v>
      </c>
      <c r="U217" s="50">
        <f t="shared" si="45"/>
        <v>58.15899581589958</v>
      </c>
      <c r="V217" s="50">
        <f t="shared" si="46"/>
        <v>70.238095238095241</v>
      </c>
      <c r="W217" s="50">
        <f t="shared" si="47"/>
        <v>67.741935483870961</v>
      </c>
      <c r="X217" s="50">
        <f t="shared" si="48"/>
        <v>62.019969278033791</v>
      </c>
      <c r="Y217" s="50">
        <f t="shared" si="49"/>
        <v>74.099068700229438</v>
      </c>
      <c r="Z217" s="50">
        <f t="shared" si="50"/>
        <v>71.602908946005186</v>
      </c>
      <c r="AA217" s="50">
        <f t="shared" si="51"/>
        <v>-3.8609734621342113</v>
      </c>
      <c r="AB217" s="50">
        <f t="shared" si="52"/>
        <v>-3.8609734621341971</v>
      </c>
      <c r="AC217" s="50">
        <f t="shared" si="53"/>
        <v>-3.8609734621342255</v>
      </c>
      <c r="AF217">
        <v>2.19</v>
      </c>
      <c r="AG217">
        <v>1.71</v>
      </c>
      <c r="AH217" s="66"/>
      <c r="AJ217" t="s">
        <v>439</v>
      </c>
    </row>
    <row r="218" spans="1:36" ht="15" x14ac:dyDescent="0.25">
      <c r="A218">
        <v>1.85</v>
      </c>
      <c r="B218">
        <v>3.72</v>
      </c>
      <c r="C218">
        <v>4.28</v>
      </c>
      <c r="D218" s="43">
        <f t="shared" si="54"/>
        <v>4.300260465469985E-2</v>
      </c>
      <c r="E218" s="44">
        <f>IF(OR($A218="",$B218="",$C218=""),"",A218*'MPTO_working_3-way'!$I217)</f>
        <v>1.9295548186111948</v>
      </c>
      <c r="F218" s="45">
        <f>IF(OR($A218="",$B218="",$C218=""),"",B218*'MPTO_working_3-way'!$I217)</f>
        <v>3.8799696893154838</v>
      </c>
      <c r="G218" s="46">
        <f>IF(OR($A218="",$B218="",$C218=""),"",C218*'MPTO_working_3-way'!$I217)</f>
        <v>4.4640511479221159</v>
      </c>
      <c r="H218" s="44">
        <f>IF(OR($A218="",$B218="",$C218=""),"",'MPTO_working_3-way'!E217)</f>
        <v>1.9003951984336587</v>
      </c>
      <c r="I218" s="45">
        <f>IF(OR($A218="",$B218="",$C218=""),"",'MPTO_working_3-way'!F217)</f>
        <v>3.9295355257353464</v>
      </c>
      <c r="J218" s="46">
        <f>IF(OR($A218="",$B218="",$C218=""),"",'MPTO_working_3-way'!G217)</f>
        <v>4.5597419109815798</v>
      </c>
      <c r="K218" s="44">
        <f>IF(OR($A218="",$B218="",$C218=""),"",'OddsRatio_working_3-way'!H217)</f>
        <v>1.9112470189634954</v>
      </c>
      <c r="L218" s="45">
        <f>IF(OR($A218="",$B218="",$C218=""),"",'OddsRatio_working_3-way'!I217)</f>
        <v>3.915990460683183</v>
      </c>
      <c r="M218" s="46">
        <f>IF(OR($A218="",$B218="",$C218=""),"",'OddsRatio_working_3-way'!J217)</f>
        <v>4.5163414378826614</v>
      </c>
      <c r="N218" s="47">
        <f t="shared" si="42"/>
        <v>51.825425759075053</v>
      </c>
      <c r="O218" s="48">
        <f t="shared" si="43"/>
        <v>25.77339721889485</v>
      </c>
      <c r="P218" s="48">
        <f t="shared" si="44"/>
        <v>22.401177022030101</v>
      </c>
      <c r="Q218" t="s">
        <v>456</v>
      </c>
      <c r="R218" t="s">
        <v>529</v>
      </c>
      <c r="S218" s="38">
        <v>44385</v>
      </c>
      <c r="T218" s="50">
        <v>100</v>
      </c>
      <c r="U218" s="50">
        <f t="shared" si="45"/>
        <v>45.945945945945937</v>
      </c>
      <c r="V218" s="50">
        <f t="shared" si="46"/>
        <v>73.118279569892465</v>
      </c>
      <c r="W218" s="50">
        <f t="shared" si="47"/>
        <v>76.635514018691595</v>
      </c>
      <c r="X218" s="50">
        <f t="shared" si="48"/>
        <v>50.24620641141594</v>
      </c>
      <c r="Y218" s="50">
        <f t="shared" si="49"/>
        <v>77.418540035362454</v>
      </c>
      <c r="Z218" s="50">
        <f t="shared" si="50"/>
        <v>80.93577448416157</v>
      </c>
      <c r="AA218" s="50">
        <f t="shared" si="51"/>
        <v>-4.3002604654700036</v>
      </c>
      <c r="AB218" s="50">
        <f t="shared" si="52"/>
        <v>-4.3002604654699894</v>
      </c>
      <c r="AC218" s="50">
        <f t="shared" si="53"/>
        <v>-4.3002604654699752</v>
      </c>
      <c r="AF218">
        <v>1.9</v>
      </c>
      <c r="AG218">
        <v>1.95</v>
      </c>
      <c r="AH218" s="66"/>
      <c r="AJ218" t="s">
        <v>439</v>
      </c>
    </row>
    <row r="219" spans="1:36" ht="15" x14ac:dyDescent="0.25">
      <c r="A219">
        <v>2.33</v>
      </c>
      <c r="B219">
        <v>3.49</v>
      </c>
      <c r="C219">
        <v>3.1</v>
      </c>
      <c r="D219" s="43">
        <f t="shared" si="54"/>
        <v>3.8298145806911821E-2</v>
      </c>
      <c r="E219" s="44">
        <f>IF(OR($A219="",$B219="",$C219=""),"",A219*'MPTO_working_3-way'!$I218)</f>
        <v>2.4192346797301045</v>
      </c>
      <c r="F219" s="45">
        <f>IF(OR($A219="",$B219="",$C219=""),"",B219*'MPTO_working_3-way'!$I218)</f>
        <v>3.6236605288661226</v>
      </c>
      <c r="G219" s="46">
        <f>IF(OR($A219="",$B219="",$C219=""),"",C219*'MPTO_working_3-way'!$I218)</f>
        <v>3.2187242520014268</v>
      </c>
      <c r="H219" s="44">
        <f>IF(OR($A219="",$B219="",$C219=""),"",'MPTO_working_3-way'!E218)</f>
        <v>2.4014302875340925</v>
      </c>
      <c r="I219" s="45">
        <f>IF(OR($A219="",$B219="",$C219=""),"",'MPTO_working_3-way'!F218)</f>
        <v>3.6527424980329486</v>
      </c>
      <c r="J219" s="46">
        <f>IF(OR($A219="",$B219="",$C219=""),"",'MPTO_working_3-way'!G218)</f>
        <v>3.227736882337652</v>
      </c>
      <c r="K219" s="44">
        <f>IF(OR($A219="",$B219="",$C219=""),"",'OddsRatio_working_3-way'!H218)</f>
        <v>2.4092073122168878</v>
      </c>
      <c r="L219" s="45">
        <f>IF(OR($A219="",$B219="",$C219=""),"",'OddsRatio_working_3-way'!I218)</f>
        <v>3.6382903815188352</v>
      </c>
      <c r="M219" s="46">
        <f>IF(OR($A219="",$B219="",$C219=""),"",'OddsRatio_working_3-way'!J218)</f>
        <v>3.2250641771845601</v>
      </c>
      <c r="N219" s="47">
        <f t="shared" si="42"/>
        <v>41.335386284705642</v>
      </c>
      <c r="O219" s="48">
        <f t="shared" si="43"/>
        <v>27.596404023886567</v>
      </c>
      <c r="P219" s="48">
        <f t="shared" si="44"/>
        <v>31.068209691407784</v>
      </c>
      <c r="Q219" t="s">
        <v>460</v>
      </c>
      <c r="R219" t="s">
        <v>285</v>
      </c>
      <c r="S219" s="38">
        <v>44385</v>
      </c>
      <c r="T219" s="50">
        <v>100</v>
      </c>
      <c r="U219" s="50">
        <f t="shared" si="45"/>
        <v>57.081545064377686</v>
      </c>
      <c r="V219" s="50">
        <f t="shared" si="46"/>
        <v>71.346704871060169</v>
      </c>
      <c r="W219" s="50">
        <f t="shared" si="47"/>
        <v>67.741935483870961</v>
      </c>
      <c r="X219" s="50">
        <f t="shared" si="48"/>
        <v>60.911359645068863</v>
      </c>
      <c r="Y219" s="50">
        <f t="shared" si="49"/>
        <v>75.176519451751346</v>
      </c>
      <c r="Z219" s="50">
        <f t="shared" si="50"/>
        <v>71.571750064562139</v>
      </c>
      <c r="AA219" s="50">
        <f t="shared" si="51"/>
        <v>-3.8298145806911776</v>
      </c>
      <c r="AB219" s="50">
        <f t="shared" si="52"/>
        <v>-3.8298145806911776</v>
      </c>
      <c r="AC219" s="50">
        <f t="shared" si="53"/>
        <v>-3.8298145806911776</v>
      </c>
      <c r="AF219">
        <v>2.0499999999999998</v>
      </c>
      <c r="AG219">
        <v>1.82</v>
      </c>
      <c r="AH219" s="66"/>
      <c r="AJ219" t="s">
        <v>439</v>
      </c>
    </row>
    <row r="220" spans="1:36" ht="15" x14ac:dyDescent="0.25">
      <c r="A220">
        <v>2.2599999999999998</v>
      </c>
      <c r="B220">
        <v>3.3</v>
      </c>
      <c r="C220">
        <v>3.34</v>
      </c>
      <c r="D220" s="43">
        <f t="shared" si="54"/>
        <v>4.4909376741288032E-2</v>
      </c>
      <c r="E220" s="44">
        <f>IF(OR($A220="",$B220="",$C220=""),"",A220*'MPTO_working_3-way'!$I219)</f>
        <v>2.3614951914353108</v>
      </c>
      <c r="F220" s="45">
        <f>IF(OR($A220="",$B220="",$C220=""),"",B220*'MPTO_working_3-way'!$I219)</f>
        <v>3.4482009432462504</v>
      </c>
      <c r="G220" s="46">
        <f>IF(OR($A220="",$B220="",$C220=""),"",C220*'MPTO_working_3-way'!$I219)</f>
        <v>3.4899973183159019</v>
      </c>
      <c r="H220" s="44">
        <f>IF(OR($A220="",$B220="",$C220=""),"",'MPTO_working_3-way'!E219)</f>
        <v>2.3391370543757657</v>
      </c>
      <c r="I220" s="45">
        <f>IF(OR($A220="",$B220="",$C220=""),"",'MPTO_working_3-way'!F219)</f>
        <v>3.4714928376718568</v>
      </c>
      <c r="J220" s="46">
        <f>IF(OR($A220="",$B220="",$C220=""),"",'MPTO_working_3-way'!G219)</f>
        <v>3.5157861655340867</v>
      </c>
      <c r="K220" s="44">
        <f>IF(OR($A220="",$B220="",$C220=""),"",'OddsRatio_working_3-way'!H219)</f>
        <v>2.3486049227352721</v>
      </c>
      <c r="L220" s="45">
        <f>IF(OR($A220="",$B220="",$C220=""),"",'OddsRatio_working_3-way'!I219)</f>
        <v>3.461739144675497</v>
      </c>
      <c r="M220" s="46">
        <f>IF(OR($A220="",$B220="",$C220=""),"",'OddsRatio_working_3-way'!J219)</f>
        <v>3.5045519993655057</v>
      </c>
      <c r="N220" s="47">
        <f t="shared" si="42"/>
        <v>42.346052773124747</v>
      </c>
      <c r="O220" s="48">
        <f t="shared" si="43"/>
        <v>29.000630080988465</v>
      </c>
      <c r="P220" s="48">
        <f t="shared" si="44"/>
        <v>28.653317145886803</v>
      </c>
      <c r="Q220" t="s">
        <v>311</v>
      </c>
      <c r="R220" t="s">
        <v>459</v>
      </c>
      <c r="S220" s="38">
        <v>44385</v>
      </c>
      <c r="T220" s="50">
        <v>100</v>
      </c>
      <c r="U220" s="50">
        <f t="shared" si="45"/>
        <v>55.752212389380524</v>
      </c>
      <c r="V220" s="50">
        <f t="shared" si="46"/>
        <v>69.696969696969703</v>
      </c>
      <c r="W220" s="50">
        <f t="shared" si="47"/>
        <v>70.059880239520965</v>
      </c>
      <c r="X220" s="50">
        <f t="shared" si="48"/>
        <v>60.243150063509354</v>
      </c>
      <c r="Y220" s="50">
        <f t="shared" si="49"/>
        <v>74.187907371098518</v>
      </c>
      <c r="Z220" s="50">
        <f t="shared" si="50"/>
        <v>74.550817913649766</v>
      </c>
      <c r="AA220" s="50">
        <f t="shared" si="51"/>
        <v>-4.4909376741288298</v>
      </c>
      <c r="AB220" s="50">
        <f t="shared" si="52"/>
        <v>-4.4909376741288156</v>
      </c>
      <c r="AC220" s="50">
        <f t="shared" si="53"/>
        <v>-4.4909376741288014</v>
      </c>
      <c r="AF220">
        <v>2.14</v>
      </c>
      <c r="AG220">
        <v>1.72</v>
      </c>
      <c r="AH220" s="66"/>
      <c r="AJ220" t="s">
        <v>439</v>
      </c>
    </row>
    <row r="221" spans="1:36" ht="15" x14ac:dyDescent="0.25">
      <c r="A221">
        <v>2.41</v>
      </c>
      <c r="B221">
        <v>3.27</v>
      </c>
      <c r="C221">
        <v>3.2</v>
      </c>
      <c r="D221" s="43">
        <f t="shared" si="54"/>
        <v>3.3248156889616354E-2</v>
      </c>
      <c r="E221" s="44">
        <f>IF(OR($A221="",$B221="",$C221=""),"",A221*'MPTO_working_3-way'!$I220)</f>
        <v>2.4901280581039758</v>
      </c>
      <c r="F221" s="45">
        <f>IF(OR($A221="",$B221="",$C221=""),"",B221*'MPTO_working_3-way'!$I220)</f>
        <v>3.3787214730290454</v>
      </c>
      <c r="G221" s="46">
        <f>IF(OR($A221="",$B221="",$C221=""),"",C221*'MPTO_working_3-way'!$I220)</f>
        <v>3.3063941020467724</v>
      </c>
      <c r="H221" s="44">
        <f>IF(OR($A221="",$B221="",$C221=""),"",'MPTO_working_3-way'!E220)</f>
        <v>2.4761359894794519</v>
      </c>
      <c r="I221" s="45">
        <f>IF(OR($A221="",$B221="",$C221=""),"",'MPTO_working_3-way'!F220)</f>
        <v>3.3929626317522019</v>
      </c>
      <c r="J221" s="46">
        <f>IF(OR($A221="",$B221="",$C221=""),"",'MPTO_working_3-way'!G220)</f>
        <v>3.3176598122054202</v>
      </c>
      <c r="K221" s="44">
        <f>IF(OR($A221="",$B221="",$C221=""),"",'OddsRatio_working_3-way'!H220)</f>
        <v>2.4823222555251356</v>
      </c>
      <c r="L221" s="45">
        <f>IF(OR($A221="",$B221="",$C221=""),"",'OddsRatio_working_3-way'!I220)</f>
        <v>3.3864337021574888</v>
      </c>
      <c r="M221" s="46">
        <f>IF(OR($A221="",$B221="",$C221=""),"",'OddsRatio_working_3-way'!J220)</f>
        <v>3.3128432355711341</v>
      </c>
      <c r="N221" s="47">
        <f t="shared" si="42"/>
        <v>40.158577256521347</v>
      </c>
      <c r="O221" s="48">
        <f t="shared" si="43"/>
        <v>29.596994247161</v>
      </c>
      <c r="P221" s="48">
        <f t="shared" si="44"/>
        <v>30.244428496317649</v>
      </c>
      <c r="Q221" t="s">
        <v>307</v>
      </c>
      <c r="R221" t="s">
        <v>284</v>
      </c>
      <c r="S221" s="38">
        <v>44385</v>
      </c>
      <c r="T221" s="50">
        <v>100</v>
      </c>
      <c r="U221" s="50">
        <f t="shared" si="45"/>
        <v>58.50622406639004</v>
      </c>
      <c r="V221" s="50">
        <f t="shared" si="46"/>
        <v>69.418960244648318</v>
      </c>
      <c r="W221" s="50">
        <f t="shared" si="47"/>
        <v>68.75</v>
      </c>
      <c r="X221" s="50">
        <f t="shared" si="48"/>
        <v>61.831039755351682</v>
      </c>
      <c r="Y221" s="50">
        <f t="shared" si="49"/>
        <v>72.743775933609953</v>
      </c>
      <c r="Z221" s="50">
        <f t="shared" si="50"/>
        <v>72.074815688961635</v>
      </c>
      <c r="AA221" s="50">
        <f t="shared" si="51"/>
        <v>-3.3248156889616425</v>
      </c>
      <c r="AB221" s="50">
        <f t="shared" si="52"/>
        <v>-3.3248156889616354</v>
      </c>
      <c r="AC221" s="50">
        <f t="shared" si="53"/>
        <v>-3.3248156889616354</v>
      </c>
      <c r="AF221">
        <v>2.2200000000000002</v>
      </c>
      <c r="AG221">
        <v>1.7</v>
      </c>
      <c r="AH221" s="66"/>
      <c r="AJ221" t="s">
        <v>439</v>
      </c>
    </row>
    <row r="222" spans="1:36" ht="15" x14ac:dyDescent="0.25">
      <c r="A222">
        <v>2.27</v>
      </c>
      <c r="B222">
        <v>3.35</v>
      </c>
      <c r="C222">
        <v>3.33</v>
      </c>
      <c r="D222" s="43">
        <f t="shared" si="54"/>
        <v>3.9336397348100904E-2</v>
      </c>
      <c r="E222" s="44">
        <f>IF(OR($A222="",$B222="",$C222=""),"",A222*'MPTO_working_3-way'!$I221)</f>
        <v>2.3592936219801892</v>
      </c>
      <c r="F222" s="45">
        <f>IF(OR($A222="",$B222="",$C222=""),"",B222*'MPTO_working_3-way'!$I221)</f>
        <v>3.481776931116138</v>
      </c>
      <c r="G222" s="46">
        <f>IF(OR($A222="",$B222="",$C222=""),"",C222*'MPTO_working_3-way'!$I221)</f>
        <v>3.4609902031691759</v>
      </c>
      <c r="H222" s="44">
        <f>IF(OR($A222="",$B222="",$C222=""),"",'MPTO_working_3-way'!E221)</f>
        <v>2.3396382580619233</v>
      </c>
      <c r="I222" s="45">
        <f>IF(OR($A222="",$B222="",$C222=""),"",'MPTO_working_3-way'!F221)</f>
        <v>3.5039115712540618</v>
      </c>
      <c r="J222" s="46">
        <f>IF(OR($A222="",$B222="",$C222=""),"",'MPTO_working_3-way'!G221)</f>
        <v>3.482037604415011</v>
      </c>
      <c r="K222" s="44">
        <f>IF(OR($A222="",$B222="",$C222=""),"",'OddsRatio_working_3-way'!H221)</f>
        <v>2.3479984129239342</v>
      </c>
      <c r="L222" s="45">
        <f>IF(OR($A222="",$B222="",$C222=""),"",'OddsRatio_working_3-way'!I221)</f>
        <v>3.494327771945863</v>
      </c>
      <c r="M222" s="46">
        <f>IF(OR($A222="",$B222="",$C222=""),"",'OddsRatio_working_3-way'!J221)</f>
        <v>3.473099450482493</v>
      </c>
      <c r="N222" s="47">
        <f t="shared" si="42"/>
        <v>42.385567895558736</v>
      </c>
      <c r="O222" s="48">
        <f t="shared" si="43"/>
        <v>28.720966902363688</v>
      </c>
      <c r="P222" s="48">
        <f t="shared" si="44"/>
        <v>28.893465202077579</v>
      </c>
      <c r="Q222" t="s">
        <v>290</v>
      </c>
      <c r="R222" t="s">
        <v>469</v>
      </c>
      <c r="S222" s="38">
        <v>44385</v>
      </c>
      <c r="T222" s="50">
        <v>100</v>
      </c>
      <c r="U222" s="50">
        <f t="shared" si="45"/>
        <v>55.947136563876647</v>
      </c>
      <c r="V222" s="50">
        <f t="shared" si="46"/>
        <v>70.149253731343279</v>
      </c>
      <c r="W222" s="50">
        <f t="shared" si="47"/>
        <v>69.969969969969966</v>
      </c>
      <c r="X222" s="50">
        <f t="shared" si="48"/>
        <v>59.880776298686747</v>
      </c>
      <c r="Y222" s="50">
        <f t="shared" si="49"/>
        <v>74.082893466153379</v>
      </c>
      <c r="Z222" s="50">
        <f t="shared" si="50"/>
        <v>73.903609704780067</v>
      </c>
      <c r="AA222" s="50">
        <f t="shared" si="51"/>
        <v>-3.9336397348101002</v>
      </c>
      <c r="AB222" s="50">
        <f t="shared" si="52"/>
        <v>-3.9336397348101002</v>
      </c>
      <c r="AC222" s="50">
        <f t="shared" si="53"/>
        <v>-3.9336397348101002</v>
      </c>
      <c r="AF222">
        <v>2.14</v>
      </c>
      <c r="AG222">
        <v>1.74</v>
      </c>
      <c r="AH222" s="66"/>
      <c r="AJ222" t="s">
        <v>439</v>
      </c>
    </row>
    <row r="223" spans="1:36" ht="15" x14ac:dyDescent="0.25">
      <c r="A223">
        <v>2.68</v>
      </c>
      <c r="B223">
        <v>3.32</v>
      </c>
      <c r="C223">
        <v>2.71</v>
      </c>
      <c r="D223" s="43">
        <f t="shared" si="54"/>
        <v>4.3342837672217804E-2</v>
      </c>
      <c r="E223" s="44">
        <f>IF(OR($A223="",$B223="",$C223=""),"",A223*'MPTO_working_3-way'!$I222)</f>
        <v>2.7961588049615438</v>
      </c>
      <c r="F223" s="45">
        <f>IF(OR($A223="",$B223="",$C223=""),"",B223*'MPTO_working_3-way'!$I222)</f>
        <v>3.463898221071763</v>
      </c>
      <c r="G223" s="46">
        <f>IF(OR($A223="",$B223="",$C223=""),"",C223*'MPTO_working_3-way'!$I222)</f>
        <v>2.8274590900917103</v>
      </c>
      <c r="H223" s="44">
        <f>IF(OR($A223="",$B223="",$C223=""),"",'MPTO_working_3-way'!E222)</f>
        <v>2.787948245497196</v>
      </c>
      <c r="I223" s="45">
        <f>IF(OR($A223="",$B223="",$C223=""),"",'MPTO_working_3-way'!F222)</f>
        <v>3.4872706825376256</v>
      </c>
      <c r="J223" s="46">
        <f>IF(OR($A223="",$B223="",$C223=""),"",'MPTO_working_3-way'!G222)</f>
        <v>2.8204283144965534</v>
      </c>
      <c r="K223" s="44">
        <f>IF(OR($A223="",$B223="",$C223=""),"",'OddsRatio_working_3-way'!H222)</f>
        <v>2.7921923697539315</v>
      </c>
      <c r="L223" s="45">
        <f>IF(OR($A223="",$B223="",$C223=""),"",'OddsRatio_working_3-way'!I222)</f>
        <v>3.4749323201363813</v>
      </c>
      <c r="M223" s="46">
        <f>IF(OR($A223="",$B223="",$C223=""),"",'OddsRatio_working_3-way'!J222)</f>
        <v>2.8241958049281082</v>
      </c>
      <c r="N223" s="47">
        <f t="shared" si="42"/>
        <v>35.76334785512131</v>
      </c>
      <c r="O223" s="48">
        <f t="shared" si="43"/>
        <v>28.869208509555762</v>
      </c>
      <c r="P223" s="48">
        <f t="shared" si="44"/>
        <v>35.367443635322921</v>
      </c>
      <c r="Q223" t="s">
        <v>457</v>
      </c>
      <c r="R223" t="s">
        <v>462</v>
      </c>
      <c r="S223" s="38">
        <v>44385</v>
      </c>
      <c r="T223" s="50">
        <v>100</v>
      </c>
      <c r="U223" s="50">
        <f t="shared" si="45"/>
        <v>62.686567164179095</v>
      </c>
      <c r="V223" s="50">
        <f t="shared" si="46"/>
        <v>69.879518072289159</v>
      </c>
      <c r="W223" s="50">
        <f t="shared" si="47"/>
        <v>63.099630996309962</v>
      </c>
      <c r="X223" s="50">
        <f t="shared" si="48"/>
        <v>67.020850931400886</v>
      </c>
      <c r="Y223" s="50">
        <f t="shared" si="49"/>
        <v>74.213801839510936</v>
      </c>
      <c r="Z223" s="50">
        <f t="shared" si="50"/>
        <v>67.433914763531732</v>
      </c>
      <c r="AA223" s="50">
        <f t="shared" si="51"/>
        <v>-4.3342837672217911</v>
      </c>
      <c r="AB223" s="50">
        <f t="shared" si="52"/>
        <v>-4.3342837672217769</v>
      </c>
      <c r="AC223" s="50">
        <f t="shared" si="53"/>
        <v>-4.3342837672217698</v>
      </c>
      <c r="AF223">
        <v>2.0299999999999998</v>
      </c>
      <c r="AG223">
        <v>1.83</v>
      </c>
      <c r="AH223" s="66"/>
      <c r="AJ223" t="s">
        <v>439</v>
      </c>
    </row>
    <row r="224" spans="1:36" ht="15" x14ac:dyDescent="0.25">
      <c r="A224">
        <v>1.96</v>
      </c>
      <c r="B224">
        <v>3.43</v>
      </c>
      <c r="C224">
        <v>4.18</v>
      </c>
      <c r="D224" s="43">
        <f t="shared" si="54"/>
        <v>4.0983720897791898E-2</v>
      </c>
      <c r="E224" s="44">
        <f>IF(OR($A224="",$B224="",$C224=""),"",A224*'MPTO_working_3-way'!$I223)</f>
        <v>2.0403280929596721</v>
      </c>
      <c r="F224" s="45">
        <f>IF(OR($A224="",$B224="",$C224=""),"",B224*'MPTO_working_3-way'!$I223)</f>
        <v>3.5705741626794265</v>
      </c>
      <c r="G224" s="46">
        <f>IF(OR($A224="",$B224="",$C224=""),"",C224*'MPTO_working_3-way'!$I223)</f>
        <v>4.35131195335277</v>
      </c>
      <c r="H224" s="44">
        <f>IF(OR($A224="",$B224="",$C224=""),"",'MPTO_working_3-way'!E223)</f>
        <v>2.0139249159541892</v>
      </c>
      <c r="I224" s="45">
        <f>IF(OR($A224="",$B224="",$C224=""),"",'MPTO_working_3-way'!F223)</f>
        <v>3.5986245440246321</v>
      </c>
      <c r="J224" s="46">
        <f>IF(OR($A224="",$B224="",$C224=""),"",'MPTO_working_3-way'!G223)</f>
        <v>4.4331505606860162</v>
      </c>
      <c r="K224" s="44">
        <f>IF(OR($A224="",$B224="",$C224=""),"",'OddsRatio_working_3-way'!H223)</f>
        <v>2.0242521357220533</v>
      </c>
      <c r="L224" s="45">
        <f>IF(OR($A224="",$B224="",$C224=""),"",'OddsRatio_working_3-way'!I223)</f>
        <v>3.5926382185464498</v>
      </c>
      <c r="M224" s="46">
        <f>IF(OR($A224="",$B224="",$C224=""),"",'OddsRatio_working_3-way'!J223)</f>
        <v>4.3928351995793031</v>
      </c>
      <c r="N224" s="47">
        <f t="shared" si="42"/>
        <v>49.011725293132322</v>
      </c>
      <c r="O224" s="48">
        <f t="shared" si="43"/>
        <v>28.006700167504185</v>
      </c>
      <c r="P224" s="48">
        <f t="shared" si="44"/>
        <v>22.981574539363482</v>
      </c>
      <c r="Q224" t="s">
        <v>304</v>
      </c>
      <c r="R224" t="s">
        <v>468</v>
      </c>
      <c r="S224" s="38">
        <v>44385</v>
      </c>
      <c r="T224" s="50">
        <v>100</v>
      </c>
      <c r="U224" s="50">
        <f t="shared" si="45"/>
        <v>48.979591836734699</v>
      </c>
      <c r="V224" s="50">
        <f t="shared" si="46"/>
        <v>70.845481049562679</v>
      </c>
      <c r="W224" s="50">
        <f t="shared" si="47"/>
        <v>76.076555023923447</v>
      </c>
      <c r="X224" s="50">
        <f t="shared" si="48"/>
        <v>53.077963926513874</v>
      </c>
      <c r="Y224" s="50">
        <f t="shared" si="49"/>
        <v>74.943853139341869</v>
      </c>
      <c r="Z224" s="50">
        <f t="shared" si="50"/>
        <v>80.174927113702623</v>
      </c>
      <c r="AA224" s="50">
        <f t="shared" si="51"/>
        <v>-4.0983720897791756</v>
      </c>
      <c r="AB224" s="50">
        <f t="shared" si="52"/>
        <v>-4.0983720897791898</v>
      </c>
      <c r="AC224" s="50">
        <f t="shared" si="53"/>
        <v>-4.0983720897791756</v>
      </c>
      <c r="AF224">
        <v>2.2000000000000002</v>
      </c>
      <c r="AG224">
        <v>1.7</v>
      </c>
      <c r="AH224" s="66"/>
      <c r="AJ224" t="s">
        <v>439</v>
      </c>
    </row>
    <row r="225" spans="1:36" ht="15" x14ac:dyDescent="0.25">
      <c r="A225">
        <v>3.06</v>
      </c>
      <c r="B225">
        <v>3.44</v>
      </c>
      <c r="C225">
        <v>2.37</v>
      </c>
      <c r="D225" s="43">
        <f t="shared" si="54"/>
        <v>3.9435988309561854E-2</v>
      </c>
      <c r="E225" s="44">
        <f>IF(OR($A225="",$B225="",$C225=""),"",A225*'MPTO_working_3-way'!$I224)</f>
        <v>3.1806741242272594</v>
      </c>
      <c r="F225" s="45">
        <f>IF(OR($A225="",$B225="",$C225=""),"",B225*'MPTO_working_3-way'!$I224)</f>
        <v>3.5756597997848929</v>
      </c>
      <c r="G225" s="46">
        <f>IF(OR($A225="",$B225="",$C225=""),"",C225*'MPTO_working_3-way'!$I224)</f>
        <v>2.4634632922936617</v>
      </c>
      <c r="H225" s="44">
        <f>IF(OR($A225="",$B225="",$C225=""),"",'MPTO_working_3-way'!E224)</f>
        <v>3.1882462757142109</v>
      </c>
      <c r="I225" s="45">
        <f>IF(OR($A225="",$B225="",$C225=""),"",'MPTO_working_3-way'!F224)</f>
        <v>3.6029239820133747</v>
      </c>
      <c r="J225" s="46">
        <f>IF(OR($A225="",$B225="",$C225=""),"",'MPTO_working_3-way'!G224)</f>
        <v>2.4462102890868973</v>
      </c>
      <c r="K225" s="44">
        <f>IF(OR($A225="",$B225="",$C225=""),"",'OddsRatio_working_3-way'!H224)</f>
        <v>3.1860509093111835</v>
      </c>
      <c r="L225" s="45">
        <f>IF(OR($A225="",$B225="",$C225=""),"",'OddsRatio_working_3-way'!I224)</f>
        <v>3.5893030187957708</v>
      </c>
      <c r="M225" s="46">
        <f>IF(OR($A225="",$B225="",$C225=""),"",'OddsRatio_working_3-way'!J224)</f>
        <v>2.4538299736681179</v>
      </c>
      <c r="N225" s="47">
        <f t="shared" si="42"/>
        <v>31.439875980471555</v>
      </c>
      <c r="O225" s="48">
        <f t="shared" si="43"/>
        <v>27.966866424489229</v>
      </c>
      <c r="P225" s="48">
        <f t="shared" si="44"/>
        <v>40.593257595039219</v>
      </c>
      <c r="Q225" t="s">
        <v>246</v>
      </c>
      <c r="R225" t="s">
        <v>287</v>
      </c>
      <c r="S225" s="38">
        <v>44385</v>
      </c>
      <c r="T225" s="50">
        <v>100</v>
      </c>
      <c r="U225" s="50">
        <f t="shared" si="45"/>
        <v>67.320261437908499</v>
      </c>
      <c r="V225" s="50">
        <f t="shared" si="46"/>
        <v>70.930232558139537</v>
      </c>
      <c r="W225" s="50">
        <f t="shared" si="47"/>
        <v>57.805907172995774</v>
      </c>
      <c r="X225" s="50">
        <f t="shared" si="48"/>
        <v>71.26386026886469</v>
      </c>
      <c r="Y225" s="50">
        <f t="shared" si="49"/>
        <v>74.873831389095713</v>
      </c>
      <c r="Z225" s="50">
        <f t="shared" si="50"/>
        <v>61.749506003951971</v>
      </c>
      <c r="AA225" s="50">
        <f t="shared" si="51"/>
        <v>-3.9435988309561907</v>
      </c>
      <c r="AB225" s="50">
        <f t="shared" si="52"/>
        <v>-3.9435988309561765</v>
      </c>
      <c r="AC225" s="50">
        <f t="shared" si="53"/>
        <v>-3.9435988309561978</v>
      </c>
      <c r="AF225">
        <v>2.13</v>
      </c>
      <c r="AG225">
        <v>1.75</v>
      </c>
      <c r="AH225" s="66"/>
      <c r="AJ225" t="s">
        <v>439</v>
      </c>
    </row>
    <row r="226" spans="1:36" ht="15" x14ac:dyDescent="0.25">
      <c r="A226">
        <v>2.2400000000000002</v>
      </c>
      <c r="B226">
        <v>3.25</v>
      </c>
      <c r="C226">
        <v>3.52</v>
      </c>
      <c r="D226" s="43">
        <f t="shared" si="54"/>
        <v>3.8211788211788278E-2</v>
      </c>
      <c r="E226" s="44">
        <f>IF(OR($A226="",$B226="",$C226=""),"",A226*'MPTO_working_3-way'!$I225)</f>
        <v>2.3255944055944058</v>
      </c>
      <c r="F226" s="45">
        <f>IF(OR($A226="",$B226="",$C226=""),"",B226*'MPTO_working_3-way'!$I225)</f>
        <v>3.3741883116883118</v>
      </c>
      <c r="G226" s="46">
        <f>IF(OR($A226="",$B226="",$C226=""),"",C226*'MPTO_working_3-way'!$I225)</f>
        <v>3.6545054945054947</v>
      </c>
      <c r="H226" s="44">
        <f>IF(OR($A226="",$B226="",$C226=""),"",'MPTO_working_3-way'!E225)</f>
        <v>2.3057875035991939</v>
      </c>
      <c r="I226" s="45">
        <f>IF(OR($A226="",$B226="",$C226=""),"",'MPTO_working_3-way'!F225)</f>
        <v>3.39034716342083</v>
      </c>
      <c r="J226" s="46">
        <f>IF(OR($A226="",$B226="",$C226=""),"",'MPTO_working_3-way'!G225)</f>
        <v>3.6852277956741837</v>
      </c>
      <c r="K226" s="44">
        <f>IF(OR($A226="",$B226="",$C226=""),"",'OddsRatio_working_3-way'!H225)</f>
        <v>2.314175963945011</v>
      </c>
      <c r="L226" s="45">
        <f>IF(OR($A226="",$B226="",$C226=""),"",'OddsRatio_working_3-way'!I225)</f>
        <v>3.3845934829647377</v>
      </c>
      <c r="M226" s="46">
        <f>IF(OR($A226="",$B226="",$C226=""),"",'OddsRatio_working_3-way'!J225)</f>
        <v>3.670744700920507</v>
      </c>
      <c r="N226" s="47">
        <f t="shared" si="42"/>
        <v>42.999759441905219</v>
      </c>
      <c r="O226" s="48">
        <f t="shared" si="43"/>
        <v>29.636757276882363</v>
      </c>
      <c r="P226" s="48">
        <f t="shared" si="44"/>
        <v>27.363483281212414</v>
      </c>
      <c r="Q226" t="s">
        <v>301</v>
      </c>
      <c r="R226" t="s">
        <v>464</v>
      </c>
      <c r="S226" s="38">
        <v>44385</v>
      </c>
      <c r="T226" s="50">
        <v>100</v>
      </c>
      <c r="U226" s="50">
        <f t="shared" si="45"/>
        <v>55.357142857142868</v>
      </c>
      <c r="V226" s="50">
        <f t="shared" si="46"/>
        <v>69.230769230769241</v>
      </c>
      <c r="W226" s="50">
        <f t="shared" si="47"/>
        <v>71.590909090909093</v>
      </c>
      <c r="X226" s="50">
        <f t="shared" si="48"/>
        <v>59.178321678321687</v>
      </c>
      <c r="Y226" s="50">
        <f t="shared" si="49"/>
        <v>73.05194805194806</v>
      </c>
      <c r="Z226" s="50">
        <f t="shared" si="50"/>
        <v>75.412087912087912</v>
      </c>
      <c r="AA226" s="50">
        <f t="shared" si="51"/>
        <v>-3.8211788211788189</v>
      </c>
      <c r="AB226" s="50">
        <f t="shared" si="52"/>
        <v>-3.8211788211788189</v>
      </c>
      <c r="AC226" s="50">
        <f t="shared" si="53"/>
        <v>-3.8211788211788189</v>
      </c>
      <c r="AF226">
        <v>2.27</v>
      </c>
      <c r="AG226">
        <v>1.66</v>
      </c>
      <c r="AH226" s="66"/>
      <c r="AJ226" t="s">
        <v>439</v>
      </c>
    </row>
    <row r="227" spans="1:36" ht="15" x14ac:dyDescent="0.25">
      <c r="A227">
        <v>2.08</v>
      </c>
      <c r="B227">
        <v>3.4</v>
      </c>
      <c r="C227">
        <v>3.86</v>
      </c>
      <c r="D227" s="43">
        <f t="shared" si="54"/>
        <v>3.395423534100761E-2</v>
      </c>
      <c r="E227" s="44">
        <f>IF(OR($A227="",$B227="",$C227=""),"",A227*'MPTO_working_3-way'!$I226)</f>
        <v>2.1506248095092957</v>
      </c>
      <c r="F227" s="45">
        <f>IF(OR($A227="",$B227="",$C227=""),"",B227*'MPTO_working_3-way'!$I226)</f>
        <v>3.5154444001594256</v>
      </c>
      <c r="G227" s="46">
        <f>IF(OR($A227="",$B227="",$C227=""),"",C227*'MPTO_working_3-way'!$I226)</f>
        <v>3.9910633484162892</v>
      </c>
      <c r="H227" s="44">
        <f>IF(OR($A227="",$B227="",$C227=""),"",'MPTO_working_3-way'!E226)</f>
        <v>2.1301470771843083</v>
      </c>
      <c r="I227" s="45">
        <f>IF(OR($A227="",$B227="",$C227=""),"",'MPTO_working_3-way'!F226)</f>
        <v>3.5360732864929836</v>
      </c>
      <c r="J227" s="46">
        <f>IF(OR($A227="",$B227="",$C227=""),"",'MPTO_working_3-way'!G226)</f>
        <v>4.036338687927322</v>
      </c>
      <c r="K227" s="44">
        <f>IF(OR($A227="",$B227="",$C227=""),"",'OddsRatio_working_3-way'!H226)</f>
        <v>2.138455068357767</v>
      </c>
      <c r="L227" s="45">
        <f>IF(OR($A227="",$B227="",$C227=""),"",'OddsRatio_working_3-way'!I226)</f>
        <v>3.5299001519061477</v>
      </c>
      <c r="M227" s="46">
        <f>IF(OR($A227="",$B227="",$C227=""),"",'OddsRatio_working_3-way'!J226)</f>
        <v>4.0147976810214923</v>
      </c>
      <c r="N227" s="47">
        <f t="shared" si="42"/>
        <v>46.498115132791021</v>
      </c>
      <c r="O227" s="48">
        <f t="shared" si="43"/>
        <v>28.445905728295688</v>
      </c>
      <c r="P227" s="48">
        <f t="shared" si="44"/>
        <v>25.055979138913298</v>
      </c>
      <c r="Q227" t="s">
        <v>303</v>
      </c>
      <c r="R227" t="s">
        <v>306</v>
      </c>
      <c r="S227" s="38">
        <v>44385</v>
      </c>
      <c r="T227" s="50">
        <v>100</v>
      </c>
      <c r="U227" s="50">
        <f t="shared" si="45"/>
        <v>51.92307692307692</v>
      </c>
      <c r="V227" s="50">
        <f t="shared" si="46"/>
        <v>70.588235294117652</v>
      </c>
      <c r="W227" s="50">
        <f t="shared" si="47"/>
        <v>74.093264248704671</v>
      </c>
      <c r="X227" s="50">
        <f t="shared" si="48"/>
        <v>55.318500457177699</v>
      </c>
      <c r="Y227" s="50">
        <f t="shared" si="49"/>
        <v>73.98365882821841</v>
      </c>
      <c r="Z227" s="50">
        <f t="shared" si="50"/>
        <v>77.488687782805414</v>
      </c>
      <c r="AA227" s="50">
        <f t="shared" si="51"/>
        <v>-3.3954235341007788</v>
      </c>
      <c r="AB227" s="50">
        <f t="shared" si="52"/>
        <v>-3.3954235341007575</v>
      </c>
      <c r="AC227" s="50">
        <f t="shared" si="53"/>
        <v>-3.3954235341007433</v>
      </c>
      <c r="AF227">
        <v>2.21</v>
      </c>
      <c r="AG227">
        <v>1.71</v>
      </c>
      <c r="AH227" s="66"/>
      <c r="AJ227" t="s">
        <v>439</v>
      </c>
    </row>
    <row r="228" spans="1:36" ht="15" x14ac:dyDescent="0.25">
      <c r="A228">
        <v>1.35</v>
      </c>
      <c r="B228">
        <v>5.95</v>
      </c>
      <c r="C228">
        <v>8.7100000000000009</v>
      </c>
      <c r="D228" s="43">
        <f t="shared" si="54"/>
        <v>2.3618530203253663E-2</v>
      </c>
      <c r="E228" s="44">
        <f>IF(OR($A228="",$B228="",$C228=""),"",A228*'MPTO_working_3-way'!$I227)</f>
        <v>1.3818850157743925</v>
      </c>
      <c r="F228" s="45">
        <f>IF(OR($A228="",$B228="",$C228=""),"",B228*'MPTO_working_3-way'!$I227)</f>
        <v>6.0905302547093596</v>
      </c>
      <c r="G228" s="46">
        <f>IF(OR($A228="",$B228="",$C228=""),"",C228*'MPTO_working_3-way'!$I227)</f>
        <v>8.9157173980703401</v>
      </c>
      <c r="H228" s="44">
        <f>IF(OR($A228="",$B228="",$C228=""),"",'MPTO_working_3-way'!E227)</f>
        <v>1.364502393446412</v>
      </c>
      <c r="I228" s="45">
        <f>IF(OR($A228="",$B228="",$C228=""),"",'MPTO_working_3-way'!F227)</f>
        <v>6.242416108580195</v>
      </c>
      <c r="J228" s="46">
        <f>IF(OR($A228="",$B228="",$C228=""),"",'MPTO_working_3-way'!G227)</f>
        <v>9.3512374095430744</v>
      </c>
      <c r="K228" s="44">
        <f>IF(OR($A228="",$B228="",$C228=""),"",'OddsRatio_working_3-way'!H227)</f>
        <v>1.369698284655354</v>
      </c>
      <c r="L228" s="45">
        <f>IF(OR($A228="",$B228="",$C228=""),"",'OddsRatio_working_3-way'!I227)</f>
        <v>6.2285900258400089</v>
      </c>
      <c r="M228" s="46">
        <f>IF(OR($A228="",$B228="",$C228=""),"",'OddsRatio_working_3-way'!J227)</f>
        <v>9.1439250705507984</v>
      </c>
      <c r="N228" s="47">
        <f t="shared" si="42"/>
        <v>72.364921001738452</v>
      </c>
      <c r="O228" s="48">
        <f t="shared" si="43"/>
        <v>16.418931655856621</v>
      </c>
      <c r="P228" s="48">
        <f t="shared" si="44"/>
        <v>11.216147342404925</v>
      </c>
      <c r="Q228" t="s">
        <v>247</v>
      </c>
      <c r="R228" t="s">
        <v>399</v>
      </c>
      <c r="S228" s="38">
        <v>44385</v>
      </c>
      <c r="T228" s="50">
        <v>100</v>
      </c>
      <c r="U228" s="50">
        <f t="shared" si="45"/>
        <v>25.925925925925924</v>
      </c>
      <c r="V228" s="50">
        <f t="shared" si="46"/>
        <v>83.193277310924358</v>
      </c>
      <c r="W228" s="50">
        <f t="shared" si="47"/>
        <v>88.518943742824348</v>
      </c>
      <c r="X228" s="50">
        <f t="shared" si="48"/>
        <v>28.287778946251287</v>
      </c>
      <c r="Y228" s="50">
        <f t="shared" si="49"/>
        <v>85.555130331249728</v>
      </c>
      <c r="Z228" s="50">
        <f t="shared" si="50"/>
        <v>90.880796763149689</v>
      </c>
      <c r="AA228" s="50">
        <f t="shared" si="51"/>
        <v>-2.3618530203253627</v>
      </c>
      <c r="AB228" s="50">
        <f t="shared" si="52"/>
        <v>-2.3618530203253698</v>
      </c>
      <c r="AC228" s="50">
        <f t="shared" si="53"/>
        <v>-2.3618530203253414</v>
      </c>
      <c r="AF228">
        <v>1.38</v>
      </c>
      <c r="AG228">
        <v>3.26</v>
      </c>
      <c r="AH228" s="66"/>
      <c r="AJ228" t="s">
        <v>440</v>
      </c>
    </row>
    <row r="229" spans="1:36" ht="15" x14ac:dyDescent="0.25">
      <c r="A229">
        <v>11.77</v>
      </c>
      <c r="B229">
        <v>6.04</v>
      </c>
      <c r="C229">
        <v>1.28</v>
      </c>
      <c r="D229" s="43">
        <f t="shared" si="54"/>
        <v>3.1774681112042735E-2</v>
      </c>
      <c r="E229" s="44">
        <f>IF(OR($A229="",$B229="",$C229=""),"",A229*'MPTO_working_3-way'!$I228)</f>
        <v>12.143987996688743</v>
      </c>
      <c r="F229" s="45">
        <f>IF(OR($A229="",$B229="",$C229=""),"",B229*'MPTO_working_3-way'!$I228)</f>
        <v>6.231919073916738</v>
      </c>
      <c r="G229" s="46">
        <f>IF(OR($A229="",$B229="",$C229=""),"",C229*'MPTO_working_3-way'!$I228)</f>
        <v>1.3206715918234146</v>
      </c>
      <c r="H229" s="44">
        <f>IF(OR($A229="",$B229="",$C229=""),"",'MPTO_working_3-way'!E228)</f>
        <v>13.446244706983835</v>
      </c>
      <c r="I229" s="45">
        <f>IF(OR($A229="",$B229="",$C229=""),"",'MPTO_working_3-way'!F228)</f>
        <v>6.452805484232945</v>
      </c>
      <c r="J229" s="46">
        <f>IF(OR($A229="",$B229="",$C229=""),"",'MPTO_working_3-way'!G228)</f>
        <v>1.2975917067501297</v>
      </c>
      <c r="K229" s="44">
        <f>IF(OR($A229="",$B229="",$C229=""),"",'OddsRatio_working_3-way'!H228)</f>
        <v>12.698213373754827</v>
      </c>
      <c r="L229" s="45">
        <f>IF(OR($A229="",$B229="",$C229=""),"",'OddsRatio_working_3-way'!I228)</f>
        <v>6.4743728322863818</v>
      </c>
      <c r="M229" s="46">
        <f>IF(OR($A229="",$B229="",$C229=""),"",'OddsRatio_working_3-way'!J228)</f>
        <v>1.3041318240159103</v>
      </c>
      <c r="N229" s="47">
        <f t="shared" si="42"/>
        <v>8.2345272432142256</v>
      </c>
      <c r="O229" s="48">
        <f t="shared" si="43"/>
        <v>16.046421465667457</v>
      </c>
      <c r="P229" s="48">
        <f t="shared" si="44"/>
        <v>75.719051291118305</v>
      </c>
      <c r="Q229" t="s">
        <v>325</v>
      </c>
      <c r="R229" t="s">
        <v>402</v>
      </c>
      <c r="S229" s="38">
        <v>44385</v>
      </c>
      <c r="T229" s="50">
        <v>100</v>
      </c>
      <c r="U229" s="50">
        <f t="shared" si="45"/>
        <v>91.503823279524212</v>
      </c>
      <c r="V229" s="50">
        <f t="shared" si="46"/>
        <v>83.443708609271525</v>
      </c>
      <c r="W229" s="50">
        <f t="shared" si="47"/>
        <v>21.875</v>
      </c>
      <c r="X229" s="50">
        <f t="shared" si="48"/>
        <v>94.681291390728475</v>
      </c>
      <c r="Y229" s="50">
        <f t="shared" si="49"/>
        <v>86.621176720475788</v>
      </c>
      <c r="Z229" s="50">
        <f t="shared" si="50"/>
        <v>25.052468111204263</v>
      </c>
      <c r="AA229" s="50">
        <f t="shared" si="51"/>
        <v>-3.1774681112042629</v>
      </c>
      <c r="AB229" s="50">
        <f t="shared" si="52"/>
        <v>-3.1774681112042629</v>
      </c>
      <c r="AC229" s="50">
        <f t="shared" si="53"/>
        <v>-3.1774681112042629</v>
      </c>
      <c r="AF229">
        <v>1.6</v>
      </c>
      <c r="AG229">
        <v>2.4500000000000002</v>
      </c>
      <c r="AH229" s="66"/>
      <c r="AJ229" t="s">
        <v>440</v>
      </c>
    </row>
    <row r="230" spans="1:36" ht="15" x14ac:dyDescent="0.25">
      <c r="A230">
        <v>2.68</v>
      </c>
      <c r="B230">
        <v>3.06</v>
      </c>
      <c r="C230">
        <v>2.95</v>
      </c>
      <c r="D230" s="43">
        <f t="shared" si="54"/>
        <v>3.8914764826581516E-2</v>
      </c>
      <c r="E230" s="44">
        <f>IF(OR($A230="",$B230="",$C230=""),"",A230*'MPTO_working_3-way'!$I229)</f>
        <v>2.7842915697352386</v>
      </c>
      <c r="F230" s="45">
        <f>IF(OR($A230="",$B230="",$C230=""),"",B230*'MPTO_working_3-way'!$I229)</f>
        <v>3.1790791803693397</v>
      </c>
      <c r="G230" s="46">
        <f>IF(OR($A230="",$B230="",$C230=""),"",C230*'MPTO_working_3-way'!$I229)</f>
        <v>3.0647985562384155</v>
      </c>
      <c r="H230" s="44">
        <f>IF(OR($A230="",$B230="",$C230=""),"",'MPTO_working_3-way'!E229)</f>
        <v>2.7765226346579666</v>
      </c>
      <c r="I230" s="45">
        <f>IF(OR($A230="",$B230="",$C230=""),"",'MPTO_working_3-way'!F229)</f>
        <v>3.1864811894333469</v>
      </c>
      <c r="J230" s="46">
        <f>IF(OR($A230="",$B230="",$C230=""),"",'MPTO_working_3-way'!G229)</f>
        <v>3.0673768097321497</v>
      </c>
      <c r="K230" s="44">
        <f>IF(OR($A230="",$B230="",$C230=""),"",'OddsRatio_working_3-way'!H229)</f>
        <v>2.7801848669967502</v>
      </c>
      <c r="L230" s="45">
        <f>IF(OR($A230="",$B230="",$C230=""),"",'OddsRatio_working_3-way'!I229)</f>
        <v>3.1828457297698245</v>
      </c>
      <c r="M230" s="46">
        <f>IF(OR($A230="",$B230="",$C230=""),"",'OddsRatio_working_3-way'!J229)</f>
        <v>3.0662860063355137</v>
      </c>
      <c r="N230" s="47">
        <f t="shared" si="42"/>
        <v>35.915778752118662</v>
      </c>
      <c r="O230" s="48">
        <f t="shared" si="43"/>
        <v>31.455649364600657</v>
      </c>
      <c r="P230" s="48">
        <f t="shared" si="44"/>
        <v>32.628571883280685</v>
      </c>
      <c r="Q230" t="s">
        <v>332</v>
      </c>
      <c r="R230" t="s">
        <v>340</v>
      </c>
      <c r="S230" s="38">
        <v>44385</v>
      </c>
      <c r="T230" s="50">
        <v>100</v>
      </c>
      <c r="U230" s="50">
        <f t="shared" si="45"/>
        <v>62.686567164179095</v>
      </c>
      <c r="V230" s="50">
        <f t="shared" si="46"/>
        <v>67.320261437908499</v>
      </c>
      <c r="W230" s="50">
        <f t="shared" si="47"/>
        <v>66.101694915254228</v>
      </c>
      <c r="X230" s="50">
        <f t="shared" si="48"/>
        <v>66.578043646837259</v>
      </c>
      <c r="Y230" s="50">
        <f t="shared" si="49"/>
        <v>71.211737920566648</v>
      </c>
      <c r="Z230" s="50">
        <f t="shared" si="50"/>
        <v>69.993171397912391</v>
      </c>
      <c r="AA230" s="50">
        <f t="shared" si="51"/>
        <v>-3.8914764826581631</v>
      </c>
      <c r="AB230" s="50">
        <f t="shared" si="52"/>
        <v>-3.8914764826581489</v>
      </c>
      <c r="AC230" s="50">
        <f t="shared" si="53"/>
        <v>-3.8914764826581631</v>
      </c>
      <c r="AF230">
        <v>2.5</v>
      </c>
      <c r="AG230">
        <v>1.55</v>
      </c>
      <c r="AH230" s="66"/>
      <c r="AJ230" t="s">
        <v>446</v>
      </c>
    </row>
    <row r="231" spans="1:36" ht="15" x14ac:dyDescent="0.25">
      <c r="A231">
        <v>2.02</v>
      </c>
      <c r="B231">
        <v>3.2</v>
      </c>
      <c r="C231">
        <v>4.3099999999999996</v>
      </c>
      <c r="D231" s="43">
        <f t="shared" si="54"/>
        <v>3.9568066435413884E-2</v>
      </c>
      <c r="E231" s="44">
        <f>IF(OR($A231="",$B231="",$C231=""),"",A231*'MPTO_working_3-way'!$I230)</f>
        <v>2.0999274941995361</v>
      </c>
      <c r="F231" s="45">
        <f>IF(OR($A231="",$B231="",$C231=""),"",B231*'MPTO_working_3-way'!$I230)</f>
        <v>3.3266178125933248</v>
      </c>
      <c r="G231" s="46">
        <f>IF(OR($A231="",$B231="",$C231=""),"",C231*'MPTO_working_3-way'!$I230)</f>
        <v>4.4805383663366332</v>
      </c>
      <c r="H231" s="44">
        <f>IF(OR($A231="",$B231="",$C231=""),"",'MPTO_working_3-way'!E230)</f>
        <v>2.0752909347156105</v>
      </c>
      <c r="I231" s="45">
        <f>IF(OR($A231="",$B231="",$C231=""),"",'MPTO_working_3-way'!F230)</f>
        <v>3.3410104795924576</v>
      </c>
      <c r="J231" s="46">
        <f>IF(OR($A231="",$B231="",$C231=""),"",'MPTO_working_3-way'!G230)</f>
        <v>4.5697739266601207</v>
      </c>
      <c r="K231" s="44">
        <f>IF(OR($A231="",$B231="",$C231=""),"",'OddsRatio_working_3-way'!H230)</f>
        <v>2.0853321067391084</v>
      </c>
      <c r="L231" s="45">
        <f>IF(OR($A231="",$B231="",$C231=""),"",'OddsRatio_working_3-way'!I230)</f>
        <v>3.3409123870843511</v>
      </c>
      <c r="M231" s="46">
        <f>IF(OR($A231="",$B231="",$C231=""),"",'OddsRatio_working_3-way'!J230)</f>
        <v>4.5220090914769093</v>
      </c>
      <c r="N231" s="47">
        <f t="shared" si="42"/>
        <v>47.62069179827499</v>
      </c>
      <c r="O231" s="48">
        <f t="shared" si="43"/>
        <v>30.060561697661086</v>
      </c>
      <c r="P231" s="48">
        <f t="shared" si="44"/>
        <v>22.31874650406392</v>
      </c>
      <c r="Q231" t="s">
        <v>329</v>
      </c>
      <c r="R231" t="s">
        <v>530</v>
      </c>
      <c r="S231" s="38">
        <v>44385</v>
      </c>
      <c r="T231" s="50">
        <v>100</v>
      </c>
      <c r="U231" s="50">
        <f t="shared" si="45"/>
        <v>50.495049504950494</v>
      </c>
      <c r="V231" s="50">
        <f t="shared" si="46"/>
        <v>68.75</v>
      </c>
      <c r="W231" s="50">
        <f t="shared" si="47"/>
        <v>76.798143851508115</v>
      </c>
      <c r="X231" s="50">
        <f t="shared" si="48"/>
        <v>54.451856148491885</v>
      </c>
      <c r="Y231" s="50">
        <f t="shared" si="49"/>
        <v>72.706806643541384</v>
      </c>
      <c r="Z231" s="50">
        <f t="shared" si="50"/>
        <v>80.754950495049499</v>
      </c>
      <c r="AA231" s="50">
        <f t="shared" si="51"/>
        <v>-3.9568066435413911</v>
      </c>
      <c r="AB231" s="50">
        <f t="shared" si="52"/>
        <v>-3.956806643541384</v>
      </c>
      <c r="AC231" s="50">
        <f t="shared" si="53"/>
        <v>-3.956806643541384</v>
      </c>
      <c r="AF231">
        <v>2.4300000000000002</v>
      </c>
      <c r="AG231">
        <v>1.58</v>
      </c>
      <c r="AH231" s="66"/>
      <c r="AJ231" t="s">
        <v>446</v>
      </c>
    </row>
    <row r="232" spans="1:36" ht="15" x14ac:dyDescent="0.25">
      <c r="A232">
        <v>2.2400000000000002</v>
      </c>
      <c r="B232">
        <v>3.27</v>
      </c>
      <c r="C232">
        <v>3.49</v>
      </c>
      <c r="D232" s="43">
        <f t="shared" si="54"/>
        <v>3.877192027148646E-2</v>
      </c>
      <c r="E232" s="44">
        <f>IF(OR($A232="",$B232="",$C232=""),"",A232*'MPTO_working_3-way'!$I231)</f>
        <v>2.3268491014081301</v>
      </c>
      <c r="F232" s="45">
        <f>IF(OR($A232="",$B232="",$C232=""),"",B232*'MPTO_working_3-way'!$I231)</f>
        <v>3.3967841792877609</v>
      </c>
      <c r="G232" s="46">
        <f>IF(OR($A232="",$B232="",$C232=""),"",C232*'MPTO_working_3-way'!$I231)</f>
        <v>3.6253140017474879</v>
      </c>
      <c r="H232" s="44">
        <f>IF(OR($A232="",$B232="",$C232=""),"",'MPTO_working_3-way'!E231)</f>
        <v>2.306780607639737</v>
      </c>
      <c r="I232" s="45">
        <f>IF(OR($A232="",$B232="",$C232=""),"",'MPTO_working_3-way'!F231)</f>
        <v>3.4142927688488807</v>
      </c>
      <c r="J232" s="46">
        <f>IF(OR($A232="",$B232="",$C232=""),"",'MPTO_working_3-way'!G231)</f>
        <v>3.6548508305576273</v>
      </c>
      <c r="K232" s="44">
        <f>IF(OR($A232="",$B232="",$C232=""),"",'OddsRatio_working_3-way'!H231)</f>
        <v>2.3152677468926424</v>
      </c>
      <c r="L232" s="45">
        <f>IF(OR($A232="",$B232="",$C232=""),"",'OddsRatio_working_3-way'!I231)</f>
        <v>3.4077885366502412</v>
      </c>
      <c r="M232" s="46">
        <f>IF(OR($A232="",$B232="",$C232=""),"",'OddsRatio_working_3-way'!J231)</f>
        <v>3.6411424917440969</v>
      </c>
      <c r="N232" s="47">
        <f t="shared" si="42"/>
        <v>42.976572885402582</v>
      </c>
      <c r="O232" s="48">
        <f t="shared" si="43"/>
        <v>29.439609560642747</v>
      </c>
      <c r="P232" s="48">
        <f t="shared" si="44"/>
        <v>27.58381755395467</v>
      </c>
      <c r="Q232" t="s">
        <v>326</v>
      </c>
      <c r="R232" t="s">
        <v>327</v>
      </c>
      <c r="S232" s="38">
        <v>44385</v>
      </c>
      <c r="T232" s="50">
        <v>100</v>
      </c>
      <c r="U232" s="50">
        <f t="shared" si="45"/>
        <v>55.357142857142868</v>
      </c>
      <c r="V232" s="50">
        <f t="shared" si="46"/>
        <v>69.418960244648318</v>
      </c>
      <c r="W232" s="50">
        <f t="shared" si="47"/>
        <v>71.346704871060169</v>
      </c>
      <c r="X232" s="50">
        <f t="shared" si="48"/>
        <v>59.234334884291506</v>
      </c>
      <c r="Y232" s="50">
        <f t="shared" si="49"/>
        <v>73.29615227179697</v>
      </c>
      <c r="Z232" s="50">
        <f t="shared" si="50"/>
        <v>75.223896898208821</v>
      </c>
      <c r="AA232" s="50">
        <f t="shared" si="51"/>
        <v>-3.877192027148638</v>
      </c>
      <c r="AB232" s="50">
        <f t="shared" si="52"/>
        <v>-3.8771920271486522</v>
      </c>
      <c r="AC232" s="50">
        <f t="shared" si="53"/>
        <v>-3.8771920271486522</v>
      </c>
      <c r="AF232">
        <v>2.0299999999999998</v>
      </c>
      <c r="AG232">
        <v>1.83</v>
      </c>
      <c r="AH232" s="66"/>
      <c r="AJ232" t="s">
        <v>446</v>
      </c>
    </row>
    <row r="233" spans="1:36" ht="15" x14ac:dyDescent="0.25">
      <c r="A233">
        <v>2.37</v>
      </c>
      <c r="B233">
        <v>3.1</v>
      </c>
      <c r="C233">
        <v>3.4</v>
      </c>
      <c r="D233" s="43">
        <f t="shared" si="54"/>
        <v>3.8639220490156001E-2</v>
      </c>
      <c r="E233" s="44">
        <f>IF(OR($A233="",$B233="",$C233=""),"",A233*'MPTO_working_3-way'!$I232)</f>
        <v>2.4615749525616697</v>
      </c>
      <c r="F233" s="45">
        <f>IF(OR($A233="",$B233="",$C233=""),"",B233*'MPTO_working_3-way'!$I232)</f>
        <v>3.2197815835194836</v>
      </c>
      <c r="G233" s="46">
        <f>IF(OR($A233="",$B233="",$C233=""),"",C233*'MPTO_working_3-way'!$I232)</f>
        <v>3.5313733496665303</v>
      </c>
      <c r="H233" s="44">
        <f>IF(OR($A233="",$B233="",$C233=""),"",'MPTO_working_3-way'!E232)</f>
        <v>2.4446220494017248</v>
      </c>
      <c r="I233" s="45">
        <f>IF(OR($A233="",$B233="",$C233=""),"",'MPTO_working_3-way'!F232)</f>
        <v>3.2289217882872014</v>
      </c>
      <c r="J233" s="46">
        <f>IF(OR($A233="",$B233="",$C233=""),"",'MPTO_working_3-way'!G232)</f>
        <v>3.5557084428586334</v>
      </c>
      <c r="K233" s="44">
        <f>IF(OR($A233="",$B233="",$C233=""),"",'OddsRatio_working_3-way'!H232)</f>
        <v>2.4520797680561253</v>
      </c>
      <c r="L233" s="45">
        <f>IF(OR($A233="",$B233="",$C233=""),"",'OddsRatio_working_3-way'!I232)</f>
        <v>3.2258157028597529</v>
      </c>
      <c r="M233" s="46">
        <f>IF(OR($A233="",$B233="",$C233=""),"",'OddsRatio_working_3-way'!J232)</f>
        <v>3.5437893746968618</v>
      </c>
      <c r="N233" s="47">
        <f t="shared" si="42"/>
        <v>40.624397764501836</v>
      </c>
      <c r="O233" s="48">
        <f t="shared" si="43"/>
        <v>31.058007323183656</v>
      </c>
      <c r="P233" s="48">
        <f t="shared" si="44"/>
        <v>28.317594912314515</v>
      </c>
      <c r="Q233" t="s">
        <v>406</v>
      </c>
      <c r="R233" t="s">
        <v>339</v>
      </c>
      <c r="S233" s="38">
        <v>44385</v>
      </c>
      <c r="T233" s="50">
        <v>100</v>
      </c>
      <c r="U233" s="50">
        <f t="shared" si="45"/>
        <v>57.805907172995774</v>
      </c>
      <c r="V233" s="50">
        <f t="shared" si="46"/>
        <v>67.741935483870961</v>
      </c>
      <c r="W233" s="50">
        <f t="shared" si="47"/>
        <v>70.588235294117652</v>
      </c>
      <c r="X233" s="50">
        <f t="shared" si="48"/>
        <v>61.669829222011387</v>
      </c>
      <c r="Y233" s="50">
        <f t="shared" si="49"/>
        <v>71.605857532886574</v>
      </c>
      <c r="Z233" s="50">
        <f t="shared" si="50"/>
        <v>74.452157343133237</v>
      </c>
      <c r="AA233" s="50">
        <f t="shared" si="51"/>
        <v>-3.8639220490156134</v>
      </c>
      <c r="AB233" s="50">
        <f t="shared" si="52"/>
        <v>-3.8639220490156134</v>
      </c>
      <c r="AC233" s="50">
        <f t="shared" si="53"/>
        <v>-3.863922049015585</v>
      </c>
      <c r="AF233">
        <v>2.31</v>
      </c>
      <c r="AG233">
        <v>1.64</v>
      </c>
      <c r="AH233" s="66"/>
      <c r="AJ233" t="s">
        <v>446</v>
      </c>
    </row>
    <row r="234" spans="1:36" ht="15" x14ac:dyDescent="0.25">
      <c r="A234">
        <v>2.4</v>
      </c>
      <c r="B234">
        <v>2.94</v>
      </c>
      <c r="C234">
        <v>3.55</v>
      </c>
      <c r="D234" s="43">
        <f t="shared" si="54"/>
        <v>3.8492861933505873E-2</v>
      </c>
      <c r="E234" s="44">
        <f>IF(OR($A234="",$B234="",$C234=""),"",A234*'MPTO_working_3-way'!$I233)</f>
        <v>2.4923828686404139</v>
      </c>
      <c r="F234" s="45">
        <f>IF(OR($A234="",$B234="",$C234=""),"",B234*'MPTO_working_3-way'!$I233)</f>
        <v>3.0531690140845074</v>
      </c>
      <c r="G234" s="46">
        <f>IF(OR($A234="",$B234="",$C234=""),"",C234*'MPTO_working_3-way'!$I233)</f>
        <v>3.6866496598639458</v>
      </c>
      <c r="H234" s="44">
        <f>IF(OR($A234="",$B234="",$C234=""),"",'MPTO_working_3-way'!E233)</f>
        <v>2.4762544980030841</v>
      </c>
      <c r="I234" s="45">
        <f>IF(OR($A234="",$B234="",$C234=""),"",'MPTO_working_3-way'!F233)</f>
        <v>3.0552533359354039</v>
      </c>
      <c r="J234" s="46">
        <f>IF(OR($A234="",$B234="",$C234=""),"",'MPTO_working_3-way'!G233)</f>
        <v>3.7194191191756008</v>
      </c>
      <c r="K234" s="44">
        <f>IF(OR($A234="",$B234="",$C234=""),"",'OddsRatio_working_3-way'!H233)</f>
        <v>2.4835716565126158</v>
      </c>
      <c r="L234" s="45">
        <f>IF(OR($A234="",$B234="",$C234=""),"",'OddsRatio_working_3-way'!I233)</f>
        <v>3.0558064383103392</v>
      </c>
      <c r="M234" s="46">
        <f>IF(OR($A234="",$B234="",$C234=""),"",'OddsRatio_working_3-way'!J233)</f>
        <v>3.7022198029336937</v>
      </c>
      <c r="N234" s="47">
        <f t="shared" si="42"/>
        <v>40.122246569023176</v>
      </c>
      <c r="O234" s="48">
        <f t="shared" si="43"/>
        <v>32.752854342059734</v>
      </c>
      <c r="P234" s="48">
        <f t="shared" si="44"/>
        <v>27.124899088917076</v>
      </c>
      <c r="Q234" t="s">
        <v>342</v>
      </c>
      <c r="R234" t="s">
        <v>337</v>
      </c>
      <c r="S234" s="38">
        <v>44385</v>
      </c>
      <c r="T234" s="50">
        <v>100</v>
      </c>
      <c r="U234" s="50">
        <f t="shared" si="45"/>
        <v>58.333333333333336</v>
      </c>
      <c r="V234" s="50">
        <f t="shared" si="46"/>
        <v>65.986394557823132</v>
      </c>
      <c r="W234" s="50">
        <f t="shared" si="47"/>
        <v>71.83098591549296</v>
      </c>
      <c r="X234" s="50">
        <f t="shared" si="48"/>
        <v>62.182619526683915</v>
      </c>
      <c r="Y234" s="50">
        <f t="shared" si="49"/>
        <v>69.835680751173712</v>
      </c>
      <c r="Z234" s="50">
        <f t="shared" si="50"/>
        <v>75.680272108843539</v>
      </c>
      <c r="AA234" s="50">
        <f t="shared" si="51"/>
        <v>-3.8492861933505793</v>
      </c>
      <c r="AB234" s="50">
        <f t="shared" si="52"/>
        <v>-3.8492861933505793</v>
      </c>
      <c r="AC234" s="50">
        <f t="shared" si="53"/>
        <v>-3.8492861933505793</v>
      </c>
      <c r="AF234">
        <v>2.2000000000000002</v>
      </c>
      <c r="AG234">
        <v>1.7</v>
      </c>
      <c r="AH234" s="66"/>
      <c r="AJ234" t="s">
        <v>446</v>
      </c>
    </row>
    <row r="235" spans="1:36" ht="15" x14ac:dyDescent="0.25">
      <c r="A235">
        <v>2.71</v>
      </c>
      <c r="B235">
        <v>3.31</v>
      </c>
      <c r="C235">
        <v>2.72</v>
      </c>
      <c r="D235" s="43">
        <f t="shared" si="54"/>
        <v>3.8765552485807486E-2</v>
      </c>
      <c r="E235" s="44">
        <f>IF(OR($A235="",$B235="",$C235=""),"",A235*'MPTO_working_3-way'!$I234)</f>
        <v>2.8150546472365381</v>
      </c>
      <c r="F235" s="45">
        <f>IF(OR($A235="",$B235="",$C235=""),"",B235*'MPTO_working_3-way'!$I234)</f>
        <v>3.438313978728023</v>
      </c>
      <c r="G235" s="46">
        <f>IF(OR($A235="",$B235="",$C235=""),"",C235*'MPTO_working_3-way'!$I234)</f>
        <v>2.8254423027613966</v>
      </c>
      <c r="H235" s="44">
        <f>IF(OR($A235="",$B235="",$C235=""),"",'MPTO_working_3-way'!E234)</f>
        <v>2.8083431669061558</v>
      </c>
      <c r="I235" s="45">
        <f>IF(OR($A235="",$B235="",$C235=""),"",'MPTO_working_3-way'!F234)</f>
        <v>3.4578989229475829</v>
      </c>
      <c r="J235" s="46">
        <f>IF(OR($A235="",$B235="",$C235=""),"",'MPTO_working_3-way'!G234)</f>
        <v>2.8190835538654513</v>
      </c>
      <c r="K235" s="44">
        <f>IF(OR($A235="",$B235="",$C235=""),"",'OddsRatio_working_3-way'!H234)</f>
        <v>2.8118455500060597</v>
      </c>
      <c r="L235" s="45">
        <f>IF(OR($A235="",$B235="",$C235=""),"",'OddsRatio_working_3-way'!I234)</f>
        <v>3.4475808307099403</v>
      </c>
      <c r="M235" s="46">
        <f>IF(OR($A235="",$B235="",$C235=""),"",'OddsRatio_working_3-way'!J234)</f>
        <v>2.8224411380177918</v>
      </c>
      <c r="N235" s="47">
        <f t="shared" si="42"/>
        <v>35.523289076525479</v>
      </c>
      <c r="O235" s="48">
        <f t="shared" si="43"/>
        <v>29.084022174436264</v>
      </c>
      <c r="P235" s="48">
        <f t="shared" si="44"/>
        <v>35.39268874903825</v>
      </c>
      <c r="Q235" t="s">
        <v>328</v>
      </c>
      <c r="R235" t="s">
        <v>333</v>
      </c>
      <c r="S235" s="38">
        <v>44385</v>
      </c>
      <c r="T235" s="50">
        <v>100</v>
      </c>
      <c r="U235" s="50">
        <f t="shared" si="45"/>
        <v>63.099630996309962</v>
      </c>
      <c r="V235" s="50">
        <f t="shared" si="46"/>
        <v>69.78851963746223</v>
      </c>
      <c r="W235" s="50">
        <f t="shared" si="47"/>
        <v>63.235294117647051</v>
      </c>
      <c r="X235" s="50">
        <f t="shared" si="48"/>
        <v>66.976186244890698</v>
      </c>
      <c r="Y235" s="50">
        <f t="shared" si="49"/>
        <v>73.665074886042973</v>
      </c>
      <c r="Z235" s="50">
        <f t="shared" si="50"/>
        <v>67.111849366227801</v>
      </c>
      <c r="AA235" s="50">
        <f t="shared" si="51"/>
        <v>-3.8765552485807362</v>
      </c>
      <c r="AB235" s="50">
        <f t="shared" si="52"/>
        <v>-3.8765552485807433</v>
      </c>
      <c r="AC235" s="50">
        <f t="shared" si="53"/>
        <v>-3.8765552485807504</v>
      </c>
      <c r="AF235">
        <v>2.0699999999999998</v>
      </c>
      <c r="AG235">
        <v>1.79</v>
      </c>
      <c r="AH235" s="66"/>
      <c r="AJ235" t="s">
        <v>446</v>
      </c>
    </row>
    <row r="236" spans="1:36" ht="15" x14ac:dyDescent="0.25">
      <c r="A236">
        <v>3.13</v>
      </c>
      <c r="B236">
        <v>3.19</v>
      </c>
      <c r="C236">
        <v>2.46</v>
      </c>
      <c r="D236" s="43">
        <f t="shared" si="54"/>
        <v>3.9472506756475623E-2</v>
      </c>
      <c r="E236" s="44">
        <f>IF(OR($A236="",$B236="",$C236=""),"",A236*'MPTO_working_3-way'!$I235)</f>
        <v>3.2535489461477685</v>
      </c>
      <c r="F236" s="45">
        <f>IF(OR($A236="",$B236="",$C236=""),"",B236*'MPTO_working_3-way'!$I235)</f>
        <v>3.3159172965531574</v>
      </c>
      <c r="G236" s="46">
        <f>IF(OR($A236="",$B236="",$C236=""),"",C236*'MPTO_working_3-way'!$I235)</f>
        <v>2.55710236662093</v>
      </c>
      <c r="H236" s="44">
        <f>IF(OR($A236="",$B236="",$C236=""),"",'MPTO_working_3-way'!E235)</f>
        <v>3.2644393470296063</v>
      </c>
      <c r="I236" s="45">
        <f>IF(OR($A236="",$B236="",$C236=""),"",'MPTO_working_3-way'!F235)</f>
        <v>3.3297580436787184</v>
      </c>
      <c r="J236" s="46">
        <f>IF(OR($A236="",$B236="",$C236=""),"",'MPTO_working_3-way'!G235)</f>
        <v>2.5422873735335383</v>
      </c>
      <c r="K236" s="44">
        <f>IF(OR($A236="",$B236="",$C236=""),"",'OddsRatio_working_3-way'!H235)</f>
        <v>3.2597113344596118</v>
      </c>
      <c r="L236" s="45">
        <f>IF(OR($A236="",$B236="",$C236=""),"",'OddsRatio_working_3-way'!I235)</f>
        <v>3.3233651748669248</v>
      </c>
      <c r="M236" s="46">
        <f>IF(OR($A236="",$B236="",$C236=""),"",'OddsRatio_working_3-way'!J235)</f>
        <v>2.5489101165779497</v>
      </c>
      <c r="N236" s="47">
        <f t="shared" si="42"/>
        <v>30.735667929139627</v>
      </c>
      <c r="O236" s="48">
        <f t="shared" si="43"/>
        <v>30.157567591914425</v>
      </c>
      <c r="P236" s="48">
        <f t="shared" si="44"/>
        <v>39.106764478945941</v>
      </c>
      <c r="Q236" t="s">
        <v>338</v>
      </c>
      <c r="R236" t="s">
        <v>336</v>
      </c>
      <c r="S236" s="38">
        <v>44385</v>
      </c>
      <c r="T236" s="50">
        <v>100</v>
      </c>
      <c r="U236" s="50">
        <f t="shared" si="45"/>
        <v>68.051118210862612</v>
      </c>
      <c r="V236" s="50">
        <f t="shared" si="46"/>
        <v>68.652037617554868</v>
      </c>
      <c r="W236" s="50">
        <f t="shared" si="47"/>
        <v>59.349593495934961</v>
      </c>
      <c r="X236" s="50">
        <f t="shared" si="48"/>
        <v>71.998368886510193</v>
      </c>
      <c r="Y236" s="50">
        <f t="shared" si="49"/>
        <v>72.59928829320242</v>
      </c>
      <c r="Z236" s="50">
        <f t="shared" si="50"/>
        <v>63.296844171582521</v>
      </c>
      <c r="AA236" s="50">
        <f t="shared" si="51"/>
        <v>-3.9472506756475809</v>
      </c>
      <c r="AB236" s="50">
        <f t="shared" si="52"/>
        <v>-3.9472506756475525</v>
      </c>
      <c r="AC236" s="50">
        <f t="shared" si="53"/>
        <v>-3.9472506756475596</v>
      </c>
      <c r="AF236">
        <v>2.19</v>
      </c>
      <c r="AG236">
        <v>1.71</v>
      </c>
      <c r="AH236" s="66"/>
      <c r="AJ236" t="s">
        <v>446</v>
      </c>
    </row>
    <row r="237" spans="1:36" ht="15" x14ac:dyDescent="0.25">
      <c r="A237">
        <v>4.1399999999999997</v>
      </c>
      <c r="B237">
        <v>3.13</v>
      </c>
      <c r="C237">
        <v>2.09</v>
      </c>
      <c r="D237" s="43">
        <f t="shared" si="54"/>
        <v>3.9503611132711836E-2</v>
      </c>
      <c r="E237" s="44">
        <f>IF(OR($A237="",$B237="",$C237=""),"",A237*'MPTO_working_3-way'!$I236)</f>
        <v>4.3035449500894263</v>
      </c>
      <c r="F237" s="45">
        <f>IF(OR($A237="",$B237="",$C237=""),"",B237*'MPTO_working_3-way'!$I236)</f>
        <v>3.2536463028453881</v>
      </c>
      <c r="G237" s="46">
        <f>IF(OR($A237="",$B237="",$C237=""),"",C237*'MPTO_working_3-way'!$I236)</f>
        <v>2.1725625472673675</v>
      </c>
      <c r="H237" s="44">
        <f>IF(OR($A237="",$B237="",$C237=""),"",'MPTO_working_3-way'!E236)</f>
        <v>4.3787050319699485</v>
      </c>
      <c r="I237" s="45">
        <f>IF(OR($A237="",$B237="",$C237=""),"",'MPTO_working_3-way'!F236)</f>
        <v>3.2645498393639532</v>
      </c>
      <c r="J237" s="46">
        <f>IF(OR($A237="",$B237="",$C237=""),"",'MPTO_working_3-way'!G236)</f>
        <v>2.1491463318698307</v>
      </c>
      <c r="K237" s="44">
        <f>IF(OR($A237="",$B237="",$C237=""),"",'OddsRatio_working_3-way'!H236)</f>
        <v>4.3385177435092181</v>
      </c>
      <c r="L237" s="45">
        <f>IF(OR($A237="",$B237="",$C237=""),"",'OddsRatio_working_3-way'!I236)</f>
        <v>3.2646633100874634</v>
      </c>
      <c r="M237" s="46">
        <f>IF(OR($A237="",$B237="",$C237=""),"",'OddsRatio_working_3-way'!J236)</f>
        <v>2.1589122103264478</v>
      </c>
      <c r="N237" s="47">
        <f t="shared" si="42"/>
        <v>23.23665749045378</v>
      </c>
      <c r="O237" s="48">
        <f t="shared" si="43"/>
        <v>30.734748246159306</v>
      </c>
      <c r="P237" s="48">
        <f t="shared" si="44"/>
        <v>46.028594263386907</v>
      </c>
      <c r="Q237" t="s">
        <v>334</v>
      </c>
      <c r="R237" t="s">
        <v>323</v>
      </c>
      <c r="S237" s="38">
        <v>44385</v>
      </c>
      <c r="T237" s="50">
        <v>100</v>
      </c>
      <c r="U237" s="50">
        <f t="shared" si="45"/>
        <v>75.845410628019309</v>
      </c>
      <c r="V237" s="50">
        <f t="shared" si="46"/>
        <v>68.051118210862612</v>
      </c>
      <c r="W237" s="50">
        <f t="shared" si="47"/>
        <v>52.153110047846894</v>
      </c>
      <c r="X237" s="50">
        <f t="shared" si="48"/>
        <v>79.795771741290494</v>
      </c>
      <c r="Y237" s="50">
        <f t="shared" si="49"/>
        <v>72.001479324133783</v>
      </c>
      <c r="Z237" s="50">
        <f t="shared" si="50"/>
        <v>56.103471161118058</v>
      </c>
      <c r="AA237" s="50">
        <f t="shared" si="51"/>
        <v>-3.9503611132711853</v>
      </c>
      <c r="AB237" s="50">
        <f t="shared" si="52"/>
        <v>-3.9503611132711711</v>
      </c>
      <c r="AC237" s="50">
        <f t="shared" si="53"/>
        <v>-3.950361113271164</v>
      </c>
      <c r="AF237">
        <v>1.99</v>
      </c>
      <c r="AG237">
        <v>1.86</v>
      </c>
      <c r="AH237" s="66"/>
      <c r="AJ237" t="s">
        <v>446</v>
      </c>
    </row>
    <row r="238" spans="1:36" ht="15" x14ac:dyDescent="0.25">
      <c r="A238">
        <v>2.86</v>
      </c>
      <c r="B238">
        <v>3.13</v>
      </c>
      <c r="C238">
        <v>2.7</v>
      </c>
      <c r="D238" s="43">
        <f t="shared" si="54"/>
        <v>3.9509537912093773E-2</v>
      </c>
      <c r="E238" s="44">
        <f>IF(OR($A238="",$B238="",$C238=""),"",A238*'MPTO_working_3-way'!$I237)</f>
        <v>2.9729972784285881</v>
      </c>
      <c r="F238" s="45">
        <f>IF(OR($A238="",$B238="",$C238=""),"",B238*'MPTO_working_3-way'!$I237)</f>
        <v>3.2536648536648536</v>
      </c>
      <c r="G238" s="46">
        <f>IF(OR($A238="",$B238="",$C238=""),"",C238*'MPTO_working_3-way'!$I237)</f>
        <v>2.8066757523626533</v>
      </c>
      <c r="H238" s="44">
        <f>IF(OR($A238="",$B238="",$C238=""),"",'MPTO_working_3-way'!E237)</f>
        <v>2.9719403919819851</v>
      </c>
      <c r="I238" s="45">
        <f>IF(OR($A238="",$B238="",$C238=""),"",'MPTO_working_3-way'!F237)</f>
        <v>3.2645708939600362</v>
      </c>
      <c r="J238" s="46">
        <f>IF(OR($A238="",$B238="",$C238=""),"",'MPTO_working_3-way'!G237)</f>
        <v>2.7995479616964336</v>
      </c>
      <c r="K238" s="44">
        <f>IF(OR($A238="",$B238="",$C238=""),"",'OddsRatio_working_3-way'!H237)</f>
        <v>2.9726745749949344</v>
      </c>
      <c r="L238" s="45">
        <f>IF(OR($A238="",$B238="",$C238=""),"",'OddsRatio_working_3-way'!I237)</f>
        <v>3.259030561687748</v>
      </c>
      <c r="M238" s="46">
        <f>IF(OR($A238="",$B238="",$C238=""),"",'OddsRatio_working_3-way'!J237)</f>
        <v>2.8029821384362306</v>
      </c>
      <c r="N238" s="47">
        <f t="shared" si="42"/>
        <v>33.636088645481763</v>
      </c>
      <c r="O238" s="48">
        <f t="shared" si="43"/>
        <v>30.734573011526461</v>
      </c>
      <c r="P238" s="48">
        <f t="shared" si="44"/>
        <v>35.629338342991787</v>
      </c>
      <c r="Q238" t="s">
        <v>341</v>
      </c>
      <c r="R238" t="s">
        <v>398</v>
      </c>
      <c r="S238" s="38">
        <v>44385</v>
      </c>
      <c r="T238" s="50">
        <v>100</v>
      </c>
      <c r="U238" s="50">
        <f t="shared" si="45"/>
        <v>65.03496503496504</v>
      </c>
      <c r="V238" s="50">
        <f t="shared" si="46"/>
        <v>68.051118210862612</v>
      </c>
      <c r="W238" s="50">
        <f t="shared" si="47"/>
        <v>62.962962962962962</v>
      </c>
      <c r="X238" s="50">
        <f t="shared" si="48"/>
        <v>68.985918826174412</v>
      </c>
      <c r="Y238" s="50">
        <f t="shared" si="49"/>
        <v>72.002072002071998</v>
      </c>
      <c r="Z238" s="50">
        <f t="shared" si="50"/>
        <v>66.913916754172348</v>
      </c>
      <c r="AA238" s="50">
        <f t="shared" si="51"/>
        <v>-3.950953791209372</v>
      </c>
      <c r="AB238" s="50">
        <f t="shared" si="52"/>
        <v>-3.9509537912093862</v>
      </c>
      <c r="AC238" s="50">
        <f t="shared" si="53"/>
        <v>-3.9509537912093862</v>
      </c>
      <c r="AF238">
        <v>2.08</v>
      </c>
      <c r="AG238">
        <v>1.78</v>
      </c>
      <c r="AH238" s="66"/>
      <c r="AJ238" t="s">
        <v>446</v>
      </c>
    </row>
    <row r="239" spans="1:36" ht="15" x14ac:dyDescent="0.25">
      <c r="A239">
        <v>2.27</v>
      </c>
      <c r="B239">
        <v>3.36</v>
      </c>
      <c r="C239">
        <v>3.44</v>
      </c>
      <c r="D239" s="43">
        <f t="shared" si="54"/>
        <v>2.8845356398885746E-2</v>
      </c>
      <c r="E239" s="44">
        <f>IF(OR($A239="",$B239="",$C239=""),"",A239*'MPTO_working_3-way'!$I238)</f>
        <v>2.3354789590254708</v>
      </c>
      <c r="F239" s="45">
        <f>IF(OR($A239="",$B239="",$C239=""),"",B239*'MPTO_working_3-way'!$I238)</f>
        <v>3.456920397500256</v>
      </c>
      <c r="G239" s="46">
        <f>IF(OR($A239="",$B239="",$C239=""),"",C239*'MPTO_working_3-way'!$I238)</f>
        <v>3.5392280260121671</v>
      </c>
      <c r="H239" s="44">
        <f>IF(OR($A239="",$B239="",$C239=""),"",'MPTO_working_3-way'!E238)</f>
        <v>2.3206512766180261</v>
      </c>
      <c r="I239" s="45">
        <f>IF(OR($A239="",$B239="",$C239=""),"",'MPTO_working_3-way'!F238)</f>
        <v>3.472174855736113</v>
      </c>
      <c r="J239" s="46">
        <f>IF(OR($A239="",$B239="",$C239=""),"",'MPTO_working_3-way'!G238)</f>
        <v>3.5576736443066888</v>
      </c>
      <c r="K239" s="44">
        <f>IF(OR($A239="",$B239="",$C239=""),"",'OddsRatio_working_3-way'!H238)</f>
        <v>2.3269803212252986</v>
      </c>
      <c r="L239" s="45">
        <f>IF(OR($A239="",$B239="",$C239=""),"",'OddsRatio_working_3-way'!I238)</f>
        <v>3.4658846914107904</v>
      </c>
      <c r="M239" s="46">
        <f>IF(OR($A239="",$B239="",$C239=""),"",'OddsRatio_working_3-way'!J238)</f>
        <v>3.5494740029840379</v>
      </c>
      <c r="N239" s="47">
        <f t="shared" si="42"/>
        <v>42.817769611474972</v>
      </c>
      <c r="O239" s="48">
        <f t="shared" si="43"/>
        <v>28.927481255371486</v>
      </c>
      <c r="P239" s="48">
        <f t="shared" si="44"/>
        <v>28.254749133153538</v>
      </c>
      <c r="Q239" t="s">
        <v>531</v>
      </c>
      <c r="R239" t="s">
        <v>532</v>
      </c>
      <c r="S239" s="38">
        <v>44385</v>
      </c>
      <c r="T239" s="50">
        <v>100</v>
      </c>
      <c r="U239" s="50">
        <f t="shared" si="45"/>
        <v>55.947136563876647</v>
      </c>
      <c r="V239" s="50">
        <f t="shared" si="46"/>
        <v>70.238095238095241</v>
      </c>
      <c r="W239" s="50">
        <f t="shared" si="47"/>
        <v>70.930232558139537</v>
      </c>
      <c r="X239" s="50">
        <f t="shared" si="48"/>
        <v>58.83167220376523</v>
      </c>
      <c r="Y239" s="50">
        <f t="shared" si="49"/>
        <v>73.122630877983809</v>
      </c>
      <c r="Z239" s="50">
        <f t="shared" si="50"/>
        <v>73.814768198028105</v>
      </c>
      <c r="AA239" s="50">
        <f t="shared" si="51"/>
        <v>-2.8845356398885826</v>
      </c>
      <c r="AB239" s="50">
        <f t="shared" si="52"/>
        <v>-2.8845356398885684</v>
      </c>
      <c r="AC239" s="50">
        <f t="shared" si="53"/>
        <v>-2.8845356398885684</v>
      </c>
      <c r="AF239">
        <v>2.36</v>
      </c>
      <c r="AG239">
        <v>1.64</v>
      </c>
      <c r="AH239" s="66"/>
      <c r="AJ239" t="s">
        <v>435</v>
      </c>
    </row>
    <row r="240" spans="1:36" ht="15" x14ac:dyDescent="0.25">
      <c r="A240">
        <v>6.9</v>
      </c>
      <c r="B240">
        <v>4.8</v>
      </c>
      <c r="C240">
        <v>1.47</v>
      </c>
      <c r="D240" s="43">
        <f t="shared" si="54"/>
        <v>3.3532978408754799E-2</v>
      </c>
      <c r="E240" s="44">
        <f>IF(OR($A240="",$B240="",$C240=""),"",A240*'MPTO_working_3-way'!$I239)</f>
        <v>7.1313775510204085</v>
      </c>
      <c r="F240" s="45">
        <f>IF(OR($A240="",$B240="",$C240=""),"",B240*'MPTO_working_3-way'!$I239)</f>
        <v>4.9609582963620227</v>
      </c>
      <c r="G240" s="46">
        <f>IF(OR($A240="",$B240="",$C240=""),"",C240*'MPTO_working_3-way'!$I239)</f>
        <v>1.5192934782608696</v>
      </c>
      <c r="H240" s="44">
        <f>IF(OR($A240="",$B240="",$C240=""),"",'MPTO_working_3-way'!E239)</f>
        <v>7.4766424030222067</v>
      </c>
      <c r="I240" s="45">
        <f>IF(OR($A240="",$B240="",$C240=""),"",'MPTO_working_3-way'!F239)</f>
        <v>5.0721340167520932</v>
      </c>
      <c r="J240" s="46">
        <f>IF(OR($A240="",$B240="",$C240=""),"",'MPTO_working_3-way'!G239)</f>
        <v>1.4945573094137365</v>
      </c>
      <c r="K240" s="44">
        <f>IF(OR($A240="",$B240="",$C240=""),"",'OddsRatio_working_3-way'!H239)</f>
        <v>7.3069001553053967</v>
      </c>
      <c r="L240" s="45">
        <f>IF(OR($A240="",$B240="",$C240=""),"",'OddsRatio_working_3-way'!I239)</f>
        <v>5.0620712864678818</v>
      </c>
      <c r="M240" s="46">
        <f>IF(OR($A240="",$B240="",$C240=""),"",'OddsRatio_working_3-way'!J239)</f>
        <v>1.5024140801683958</v>
      </c>
      <c r="N240" s="47">
        <f t="shared" si="42"/>
        <v>14.022536218923268</v>
      </c>
      <c r="O240" s="48">
        <f t="shared" si="43"/>
        <v>20.157395814702202</v>
      </c>
      <c r="P240" s="48">
        <f t="shared" si="44"/>
        <v>65.820067966374523</v>
      </c>
      <c r="Q240" t="s">
        <v>182</v>
      </c>
      <c r="R240" t="s">
        <v>149</v>
      </c>
      <c r="S240" s="38">
        <v>44385</v>
      </c>
      <c r="T240" s="50">
        <v>100</v>
      </c>
      <c r="U240" s="50">
        <f t="shared" si="45"/>
        <v>85.507246376811594</v>
      </c>
      <c r="V240" s="50">
        <f t="shared" si="46"/>
        <v>79.166666666666671</v>
      </c>
      <c r="W240" s="50">
        <f t="shared" si="47"/>
        <v>31.972789115646258</v>
      </c>
      <c r="X240" s="50">
        <f t="shared" si="48"/>
        <v>88.860544217687078</v>
      </c>
      <c r="Y240" s="50">
        <f t="shared" si="49"/>
        <v>82.519964507542142</v>
      </c>
      <c r="Z240" s="50">
        <f t="shared" si="50"/>
        <v>35.326086956521742</v>
      </c>
      <c r="AA240" s="50">
        <f t="shared" si="51"/>
        <v>-3.3532978408754843</v>
      </c>
      <c r="AB240" s="50">
        <f t="shared" si="52"/>
        <v>-3.3532978408754701</v>
      </c>
      <c r="AC240" s="50">
        <f t="shared" si="53"/>
        <v>-3.3532978408754843</v>
      </c>
      <c r="AF240">
        <v>1.68</v>
      </c>
      <c r="AG240">
        <v>2.27</v>
      </c>
      <c r="AH240" s="66"/>
      <c r="AJ240" t="s">
        <v>435</v>
      </c>
    </row>
    <row r="241" spans="1:36" ht="15" x14ac:dyDescent="0.25">
      <c r="A241">
        <v>4.53</v>
      </c>
      <c r="B241">
        <v>3.72</v>
      </c>
      <c r="C241">
        <v>1.83</v>
      </c>
      <c r="D241" s="43">
        <f t="shared" si="54"/>
        <v>3.601584360914889E-2</v>
      </c>
      <c r="E241" s="44">
        <f>IF(OR($A241="",$B241="",$C241=""),"",A241*'MPTO_working_3-way'!$I240)</f>
        <v>4.6931517715494451</v>
      </c>
      <c r="F241" s="45">
        <f>IF(OR($A241="",$B241="",$C241=""),"",B241*'MPTO_working_3-way'!$I240)</f>
        <v>3.8539789382260339</v>
      </c>
      <c r="G241" s="46">
        <f>IF(OR($A241="",$B241="",$C241=""),"",C241*'MPTO_working_3-way'!$I240)</f>
        <v>1.8959089938047426</v>
      </c>
      <c r="H241" s="44">
        <f>IF(OR($A241="",$B241="",$C241=""),"",'MPTO_working_3-way'!E240)</f>
        <v>4.7905276932712946</v>
      </c>
      <c r="I241" s="45">
        <f>IF(OR($A241="",$B241="",$C241=""),"",'MPTO_working_3-way'!F240)</f>
        <v>3.8939002050083862</v>
      </c>
      <c r="J241" s="46">
        <f>IF(OR($A241="",$B241="",$C241=""),"",'MPTO_working_3-way'!G240)</f>
        <v>1.8711076065493559</v>
      </c>
      <c r="K241" s="44">
        <f>IF(OR($A241="",$B241="",$C241=""),"",'OddsRatio_working_3-way'!H240)</f>
        <v>4.7441538504834613</v>
      </c>
      <c r="L241" s="45">
        <f>IF(OR($A241="",$B241="",$C241=""),"",'OddsRatio_working_3-way'!I240)</f>
        <v>3.8850137318172853</v>
      </c>
      <c r="M241" s="46">
        <f>IF(OR($A241="",$B241="",$C241=""),"",'OddsRatio_working_3-way'!J240)</f>
        <v>1.8803534549295391</v>
      </c>
      <c r="N241" s="47">
        <f t="shared" si="42"/>
        <v>21.307642468801937</v>
      </c>
      <c r="O241" s="48">
        <f t="shared" si="43"/>
        <v>25.947209780557202</v>
      </c>
      <c r="P241" s="48">
        <f t="shared" si="44"/>
        <v>52.745147750640861</v>
      </c>
      <c r="Q241" t="s">
        <v>107</v>
      </c>
      <c r="R241" t="s">
        <v>175</v>
      </c>
      <c r="S241" s="38">
        <v>44385</v>
      </c>
      <c r="T241" s="50">
        <v>100</v>
      </c>
      <c r="U241" s="50">
        <f t="shared" si="45"/>
        <v>77.924944812362028</v>
      </c>
      <c r="V241" s="50">
        <f t="shared" si="46"/>
        <v>73.118279569892465</v>
      </c>
      <c r="W241" s="50">
        <f t="shared" si="47"/>
        <v>45.355191256830594</v>
      </c>
      <c r="X241" s="50">
        <f t="shared" si="48"/>
        <v>81.526529173276913</v>
      </c>
      <c r="Y241" s="50">
        <f t="shared" si="49"/>
        <v>76.719863930807364</v>
      </c>
      <c r="Z241" s="50">
        <f t="shared" si="50"/>
        <v>48.956775617745492</v>
      </c>
      <c r="AA241" s="50">
        <f t="shared" si="51"/>
        <v>-3.6015843609148845</v>
      </c>
      <c r="AB241" s="50">
        <f t="shared" si="52"/>
        <v>-3.6015843609148988</v>
      </c>
      <c r="AC241" s="50">
        <f t="shared" si="53"/>
        <v>-3.6015843609148988</v>
      </c>
      <c r="AF241">
        <v>1.89</v>
      </c>
      <c r="AG241">
        <v>1.99</v>
      </c>
      <c r="AH241" s="66"/>
      <c r="AJ241" t="s">
        <v>435</v>
      </c>
    </row>
    <row r="242" spans="1:36" ht="15" x14ac:dyDescent="0.25">
      <c r="A242">
        <v>13.55</v>
      </c>
      <c r="B242">
        <v>6.29</v>
      </c>
      <c r="C242">
        <v>1.24</v>
      </c>
      <c r="D242" s="43">
        <f t="shared" si="54"/>
        <v>3.9234862834294226E-2</v>
      </c>
      <c r="E242" s="44">
        <f>IF(OR($A242="",$B242="",$C242=""),"",A242*'MPTO_working_3-way'!$I241)</f>
        <v>14.081632391404687</v>
      </c>
      <c r="F242" s="45">
        <f>IF(OR($A242="",$B242="",$C242=""),"",B242*'MPTO_working_3-way'!$I241)</f>
        <v>6.5367872872277104</v>
      </c>
      <c r="G242" s="46">
        <f>IF(OR($A242="",$B242="",$C242=""),"",C242*'MPTO_working_3-way'!$I241)</f>
        <v>1.2886512299145247</v>
      </c>
      <c r="H242" s="44">
        <f>IF(OR($A242="",$B242="",$C242=""),"",'MPTO_working_3-way'!E241)</f>
        <v>16.468373616008073</v>
      </c>
      <c r="I242" s="45">
        <f>IF(OR($A242="",$B242="",$C242=""),"",'MPTO_working_3-way'!F241)</f>
        <v>6.8538111539515789</v>
      </c>
      <c r="J242" s="46">
        <f>IF(OR($A242="",$B242="",$C242=""),"",'MPTO_working_3-way'!G241)</f>
        <v>1.2604406628269362</v>
      </c>
      <c r="K242" s="44">
        <f>IF(OR($A242="",$B242="",$C242=""),"",'OddsRatio_working_3-way'!H241)</f>
        <v>15.015138683820231</v>
      </c>
      <c r="L242" s="45">
        <f>IF(OR($A242="",$B242="",$C242=""),"",'OddsRatio_working_3-way'!I241)</f>
        <v>6.9075763854509171</v>
      </c>
      <c r="M242" s="46">
        <f>IF(OR($A242="",$B242="",$C242=""),"",'OddsRatio_working_3-way'!J241)</f>
        <v>1.268018588375845</v>
      </c>
      <c r="N242" s="47">
        <f t="shared" si="42"/>
        <v>7.1014494073172356</v>
      </c>
      <c r="O242" s="48">
        <f t="shared" si="43"/>
        <v>15.298034891756526</v>
      </c>
      <c r="P242" s="48">
        <f t="shared" si="44"/>
        <v>77.600515700926252</v>
      </c>
      <c r="Q242" t="s">
        <v>368</v>
      </c>
      <c r="R242" t="s">
        <v>502</v>
      </c>
      <c r="S242" s="38">
        <v>44385</v>
      </c>
      <c r="T242" s="50">
        <v>100</v>
      </c>
      <c r="U242" s="50">
        <f t="shared" si="45"/>
        <v>92.619926199261997</v>
      </c>
      <c r="V242" s="50">
        <f t="shared" si="46"/>
        <v>84.101748807631168</v>
      </c>
      <c r="W242" s="50">
        <f t="shared" si="47"/>
        <v>19.35483870967742</v>
      </c>
      <c r="X242" s="50">
        <f t="shared" si="48"/>
        <v>96.543412482691423</v>
      </c>
      <c r="Y242" s="50">
        <f t="shared" si="49"/>
        <v>88.025235091060594</v>
      </c>
      <c r="Z242" s="50">
        <f t="shared" si="50"/>
        <v>23.278324993106846</v>
      </c>
      <c r="AA242" s="50">
        <f t="shared" si="51"/>
        <v>-3.9234862834294262</v>
      </c>
      <c r="AB242" s="50">
        <f t="shared" si="52"/>
        <v>-3.9234862834294262</v>
      </c>
      <c r="AC242" s="50">
        <f t="shared" si="53"/>
        <v>-3.9234862834294262</v>
      </c>
      <c r="AF242">
        <v>1.69</v>
      </c>
      <c r="AG242">
        <v>2.23</v>
      </c>
      <c r="AH242" s="66"/>
      <c r="AJ242" t="s">
        <v>449</v>
      </c>
    </row>
    <row r="243" spans="1:36" ht="15" x14ac:dyDescent="0.25">
      <c r="A243">
        <v>2.93</v>
      </c>
      <c r="B243">
        <v>3.41</v>
      </c>
      <c r="C243">
        <v>2.5099999999999998</v>
      </c>
      <c r="D243" s="43">
        <f t="shared" si="54"/>
        <v>3.2958434794446489E-2</v>
      </c>
      <c r="E243" s="44">
        <f>IF(OR($A243="",$B243="",$C243=""),"",A243*'MPTO_working_3-way'!$I242)</f>
        <v>3.0265682139477286</v>
      </c>
      <c r="F243" s="45">
        <f>IF(OR($A243="",$B243="",$C243=""),"",B243*'MPTO_working_3-way'!$I242)</f>
        <v>3.5223882626490628</v>
      </c>
      <c r="G243" s="46">
        <f>IF(OR($A243="",$B243="",$C243=""),"",C243*'MPTO_working_3-way'!$I242)</f>
        <v>2.5927256713340605</v>
      </c>
      <c r="H243" s="44">
        <f>IF(OR($A243="",$B243="",$C243=""),"",'MPTO_working_3-way'!E242)</f>
        <v>3.0274518734092797</v>
      </c>
      <c r="I243" s="45">
        <f>IF(OR($A243="",$B243="",$C243=""),"",'MPTO_working_3-way'!F242)</f>
        <v>3.5427200505095908</v>
      </c>
      <c r="J243" s="46">
        <f>IF(OR($A243="",$B243="",$C243=""),"",'MPTO_working_3-way'!G242)</f>
        <v>2.5811765201538126</v>
      </c>
      <c r="K243" s="44">
        <f>IF(OR($A243="",$B243="",$C243=""),"",'OddsRatio_working_3-way'!H242)</f>
        <v>3.0278273587517273</v>
      </c>
      <c r="L243" s="45">
        <f>IF(OR($A243="",$B243="",$C243=""),"",'OddsRatio_working_3-way'!I242)</f>
        <v>3.5321574790630383</v>
      </c>
      <c r="M243" s="46">
        <f>IF(OR($A243="",$B243="",$C243=""),"",'OddsRatio_working_3-way'!J242)</f>
        <v>2.5865385034793307</v>
      </c>
      <c r="N243" s="47">
        <f t="shared" si="42"/>
        <v>33.040722339961469</v>
      </c>
      <c r="O243" s="48">
        <f t="shared" si="43"/>
        <v>28.389828872752819</v>
      </c>
      <c r="P243" s="48">
        <f t="shared" si="44"/>
        <v>38.569448787285708</v>
      </c>
      <c r="Q243" t="s">
        <v>367</v>
      </c>
      <c r="R243" t="s">
        <v>373</v>
      </c>
      <c r="S243" s="38">
        <v>44385</v>
      </c>
      <c r="T243" s="50">
        <v>100</v>
      </c>
      <c r="U243" s="50">
        <f t="shared" si="45"/>
        <v>65.870307167235495</v>
      </c>
      <c r="V243" s="50">
        <f t="shared" si="46"/>
        <v>70.674486803519059</v>
      </c>
      <c r="W243" s="50">
        <f t="shared" si="47"/>
        <v>60.15936254980079</v>
      </c>
      <c r="X243" s="50">
        <f t="shared" si="48"/>
        <v>69.166150646680151</v>
      </c>
      <c r="Y243" s="50">
        <f t="shared" si="49"/>
        <v>73.970330282963715</v>
      </c>
      <c r="Z243" s="50">
        <f t="shared" si="50"/>
        <v>63.455206029245439</v>
      </c>
      <c r="AA243" s="50">
        <f t="shared" si="51"/>
        <v>-3.2958434794446561</v>
      </c>
      <c r="AB243" s="50">
        <f t="shared" si="52"/>
        <v>-3.2958434794446561</v>
      </c>
      <c r="AC243" s="50">
        <f t="shared" si="53"/>
        <v>-3.2958434794446489</v>
      </c>
      <c r="AF243">
        <v>2.19</v>
      </c>
      <c r="AG243">
        <v>1.72</v>
      </c>
      <c r="AH243" s="66"/>
      <c r="AJ243" t="s">
        <v>449</v>
      </c>
    </row>
    <row r="244" spans="1:36" ht="15" x14ac:dyDescent="0.25">
      <c r="A244">
        <v>2.4900000000000002</v>
      </c>
      <c r="B244">
        <v>3.07</v>
      </c>
      <c r="C244">
        <v>3.16</v>
      </c>
      <c r="D244" s="43">
        <f t="shared" si="54"/>
        <v>4.3795020928144135E-2</v>
      </c>
      <c r="E244" s="44">
        <f>IF(OR($A244="",$B244="",$C244=""),"",A244*'MPTO_working_3-way'!$I243)</f>
        <v>2.5990496021110792</v>
      </c>
      <c r="F244" s="45">
        <f>IF(OR($A244="",$B244="",$C244=""),"",B244*'MPTO_working_3-way'!$I243)</f>
        <v>3.2044507142494023</v>
      </c>
      <c r="G244" s="46">
        <f>IF(OR($A244="",$B244="",$C244=""),"",C244*'MPTO_working_3-way'!$I243)</f>
        <v>3.2983922661329355</v>
      </c>
      <c r="H244" s="44">
        <f>IF(OR($A244="",$B244="",$C244=""),"",'MPTO_working_3-way'!E243)</f>
        <v>2.5839253435323108</v>
      </c>
      <c r="I244" s="45">
        <f>IF(OR($A244="",$B244="",$C244=""),"",'MPTO_working_3-way'!F243)</f>
        <v>3.2140434805285669</v>
      </c>
      <c r="J244" s="46">
        <f>IF(OR($A244="",$B244="",$C244=""),"",'MPTO_working_3-way'!G243)</f>
        <v>3.3128230287486327</v>
      </c>
      <c r="K244" s="44">
        <f>IF(OR($A244="",$B244="",$C244=""),"",'OddsRatio_working_3-way'!H243)</f>
        <v>2.5907346641126923</v>
      </c>
      <c r="L244" s="45">
        <f>IF(OR($A244="",$B244="",$C244=""),"",'OddsRatio_working_3-way'!I243)</f>
        <v>3.2099468152438062</v>
      </c>
      <c r="M244" s="46">
        <f>IF(OR($A244="",$B244="",$C244=""),"",'OddsRatio_working_3-way'!J243)</f>
        <v>3.3060314593848421</v>
      </c>
      <c r="N244" s="47">
        <f t="shared" si="42"/>
        <v>38.475602742931478</v>
      </c>
      <c r="O244" s="48">
        <f t="shared" si="43"/>
        <v>31.206596361530746</v>
      </c>
      <c r="P244" s="48">
        <f t="shared" si="44"/>
        <v>30.317800895537783</v>
      </c>
      <c r="Q244" t="s">
        <v>472</v>
      </c>
      <c r="R244" t="s">
        <v>377</v>
      </c>
      <c r="S244" s="38">
        <v>44385</v>
      </c>
      <c r="T244" s="50">
        <v>100</v>
      </c>
      <c r="U244" s="50">
        <f t="shared" si="45"/>
        <v>59.839357429718881</v>
      </c>
      <c r="V244" s="50">
        <f t="shared" si="46"/>
        <v>67.426710097719877</v>
      </c>
      <c r="W244" s="50">
        <f t="shared" si="47"/>
        <v>68.35443037974683</v>
      </c>
      <c r="X244" s="50">
        <f t="shared" si="48"/>
        <v>64.218859522533307</v>
      </c>
      <c r="Y244" s="50">
        <f t="shared" si="49"/>
        <v>71.806212190534282</v>
      </c>
      <c r="Z244" s="50">
        <f t="shared" si="50"/>
        <v>72.733932472561264</v>
      </c>
      <c r="AA244" s="50">
        <f t="shared" si="51"/>
        <v>-4.3795020928144268</v>
      </c>
      <c r="AB244" s="50">
        <f t="shared" si="52"/>
        <v>-4.3795020928144055</v>
      </c>
      <c r="AC244" s="50">
        <f t="shared" si="53"/>
        <v>-4.3795020928144339</v>
      </c>
      <c r="AF244">
        <v>2.44</v>
      </c>
      <c r="AG244">
        <v>1.57</v>
      </c>
      <c r="AH244" s="66"/>
      <c r="AJ244" t="s">
        <v>450</v>
      </c>
    </row>
    <row r="245" spans="1:36" ht="15" x14ac:dyDescent="0.25">
      <c r="A245">
        <v>2.2999999999999998</v>
      </c>
      <c r="B245">
        <v>3.35</v>
      </c>
      <c r="C245">
        <v>3.2</v>
      </c>
      <c r="D245" s="43">
        <f t="shared" si="54"/>
        <v>4.5790071382219466E-2</v>
      </c>
      <c r="E245" s="44">
        <f>IF(OR($A245="",$B245="",$C245=""),"",A245*'MPTO_working_3-way'!$I244)</f>
        <v>2.4053171641791047</v>
      </c>
      <c r="F245" s="45">
        <f>IF(OR($A245="",$B245="",$C245=""),"",B245*'MPTO_working_3-way'!$I244)</f>
        <v>3.5033967391304355</v>
      </c>
      <c r="G245" s="46">
        <f>IF(OR($A245="",$B245="",$C245=""),"",C245*'MPTO_working_3-way'!$I244)</f>
        <v>3.3465282284231024</v>
      </c>
      <c r="H245" s="44">
        <f>IF(OR($A245="",$B245="",$C245=""),"",'MPTO_working_3-way'!E244)</f>
        <v>2.3836808352937386</v>
      </c>
      <c r="I245" s="45">
        <f>IF(OR($A245="",$B245="",$C245=""),"",'MPTO_working_3-way'!F244)</f>
        <v>3.5305236026919968</v>
      </c>
      <c r="J245" s="46">
        <f>IF(OR($A245="",$B245="",$C245=""),"",'MPTO_working_3-way'!G244)</f>
        <v>3.3643227508414455</v>
      </c>
      <c r="K245" s="44">
        <f>IF(OR($A245="",$B245="",$C245=""),"",'OddsRatio_working_3-way'!H244)</f>
        <v>2.3929564253322582</v>
      </c>
      <c r="L245" s="45">
        <f>IF(OR($A245="",$B245="",$C245=""),"",'OddsRatio_working_3-way'!I244)</f>
        <v>3.5180366150236995</v>
      </c>
      <c r="M245" s="46">
        <f>IF(OR($A245="",$B245="",$C245=""),"",'OddsRatio_working_3-way'!J244)</f>
        <v>3.3573108736392068</v>
      </c>
      <c r="N245" s="47">
        <f t="shared" si="42"/>
        <v>41.574558852045762</v>
      </c>
      <c r="O245" s="48">
        <f t="shared" si="43"/>
        <v>28.54372697304634</v>
      </c>
      <c r="P245" s="48">
        <f t="shared" si="44"/>
        <v>29.881714174907888</v>
      </c>
      <c r="Q245" t="s">
        <v>474</v>
      </c>
      <c r="R245" t="s">
        <v>505</v>
      </c>
      <c r="S245" s="38">
        <v>44385</v>
      </c>
      <c r="T245" s="50">
        <v>100</v>
      </c>
      <c r="U245" s="50">
        <f t="shared" si="45"/>
        <v>56.521739130434774</v>
      </c>
      <c r="V245" s="50">
        <f t="shared" si="46"/>
        <v>70.149253731343279</v>
      </c>
      <c r="W245" s="50">
        <f t="shared" si="47"/>
        <v>68.75</v>
      </c>
      <c r="X245" s="50">
        <f t="shared" si="48"/>
        <v>61.100746268656714</v>
      </c>
      <c r="Y245" s="50">
        <f t="shared" si="49"/>
        <v>74.728260869565219</v>
      </c>
      <c r="Z245" s="50">
        <f t="shared" si="50"/>
        <v>73.329007138221939</v>
      </c>
      <c r="AA245" s="50">
        <f t="shared" si="51"/>
        <v>-4.5790071382219395</v>
      </c>
      <c r="AB245" s="50">
        <f t="shared" si="52"/>
        <v>-4.5790071382219395</v>
      </c>
      <c r="AC245" s="50">
        <f t="shared" si="53"/>
        <v>-4.5790071382219395</v>
      </c>
      <c r="AF245">
        <v>2.08</v>
      </c>
      <c r="AG245">
        <v>1.77</v>
      </c>
      <c r="AH245" s="66"/>
      <c r="AJ245" t="s">
        <v>450</v>
      </c>
    </row>
    <row r="246" spans="1:36" ht="15" x14ac:dyDescent="0.25">
      <c r="A246">
        <v>1.85</v>
      </c>
      <c r="B246">
        <v>3.79</v>
      </c>
      <c r="C246">
        <v>4</v>
      </c>
      <c r="D246" s="43">
        <f t="shared" si="54"/>
        <v>5.4392783284603841E-2</v>
      </c>
      <c r="E246" s="44">
        <f>IF(OR($A246="",$B246="",$C246=""),"",A246*'MPTO_working_3-way'!$I245)</f>
        <v>1.9506266490765172</v>
      </c>
      <c r="F246" s="45">
        <f>IF(OR($A246="",$B246="",$C246=""),"",B246*'MPTO_working_3-way'!$I245)</f>
        <v>3.9961486486486484</v>
      </c>
      <c r="G246" s="46">
        <f>IF(OR($A246="",$B246="",$C246=""),"",C246*'MPTO_working_3-way'!$I245)</f>
        <v>4.2175711331384154</v>
      </c>
      <c r="H246" s="44">
        <f>IF(OR($A246="",$B246="",$C246=""),"",'MPTO_working_3-way'!E245)</f>
        <v>1.9142067365116202</v>
      </c>
      <c r="I246" s="45">
        <f>IF(OR($A246="",$B246="",$C246=""),"",'MPTO_working_3-way'!F245)</f>
        <v>4.0696510193716895</v>
      </c>
      <c r="J246" s="46">
        <f>IF(OR($A246="",$B246="",$C246=""),"",'MPTO_working_3-way'!G245)</f>
        <v>4.312778717514993</v>
      </c>
      <c r="K246" s="44">
        <f>IF(OR($A246="",$B246="",$C246=""),"",'OddsRatio_working_3-way'!H245)</f>
        <v>1.9275933747024079</v>
      </c>
      <c r="L246" s="45">
        <f>IF(OR($A246="",$B246="",$C246=""),"",'OddsRatio_working_3-way'!I245)</f>
        <v>4.044688841670256</v>
      </c>
      <c r="M246" s="46">
        <f>IF(OR($A246="",$B246="",$C246=""),"",'OddsRatio_working_3-way'!J245)</f>
        <v>4.2738589695379092</v>
      </c>
      <c r="N246" s="47">
        <f t="shared" si="42"/>
        <v>51.26557665319649</v>
      </c>
      <c r="O246" s="48">
        <f t="shared" si="43"/>
        <v>25.024094144700136</v>
      </c>
      <c r="P246" s="48">
        <f t="shared" si="44"/>
        <v>23.710329202103377</v>
      </c>
      <c r="Q246" t="s">
        <v>506</v>
      </c>
      <c r="R246" t="s">
        <v>376</v>
      </c>
      <c r="S246" s="38">
        <v>44385</v>
      </c>
      <c r="T246" s="50">
        <v>100</v>
      </c>
      <c r="U246" s="50">
        <f t="shared" si="45"/>
        <v>45.945945945945937</v>
      </c>
      <c r="V246" s="50">
        <f t="shared" si="46"/>
        <v>73.614775725593674</v>
      </c>
      <c r="W246" s="50">
        <f t="shared" si="47"/>
        <v>75</v>
      </c>
      <c r="X246" s="50">
        <f t="shared" si="48"/>
        <v>51.385224274406326</v>
      </c>
      <c r="Y246" s="50">
        <f t="shared" si="49"/>
        <v>79.054054054054049</v>
      </c>
      <c r="Z246" s="50">
        <f t="shared" si="50"/>
        <v>80.439278328460389</v>
      </c>
      <c r="AA246" s="50">
        <f t="shared" si="51"/>
        <v>-5.4392783284603894</v>
      </c>
      <c r="AB246" s="50">
        <f t="shared" si="52"/>
        <v>-5.4392783284603752</v>
      </c>
      <c r="AC246" s="50">
        <f t="shared" si="53"/>
        <v>-5.4392783284603894</v>
      </c>
      <c r="AF246">
        <v>1.97</v>
      </c>
      <c r="AG246">
        <v>1.87</v>
      </c>
      <c r="AH246" s="66"/>
      <c r="AJ246" t="s">
        <v>450</v>
      </c>
    </row>
    <row r="247" spans="1:36" ht="15" x14ac:dyDescent="0.25">
      <c r="A247">
        <v>2.2400000000000002</v>
      </c>
      <c r="B247">
        <v>3.18</v>
      </c>
      <c r="C247">
        <v>3.53</v>
      </c>
      <c r="D247" s="43">
        <f t="shared" si="54"/>
        <v>4.4180099213772639E-2</v>
      </c>
      <c r="E247" s="44">
        <f>IF(OR($A247="",$B247="",$C247=""),"",A247*'MPTO_working_3-way'!$I246)</f>
        <v>2.3389634222388511</v>
      </c>
      <c r="F247" s="45">
        <f>IF(OR($A247="",$B247="",$C247=""),"",B247*'MPTO_working_3-way'!$I246)</f>
        <v>3.320492715499797</v>
      </c>
      <c r="G247" s="46">
        <f>IF(OR($A247="",$B247="",$C247=""),"",C247*'MPTO_working_3-way'!$I246)</f>
        <v>3.6859557502246174</v>
      </c>
      <c r="H247" s="44">
        <f>IF(OR($A247="",$B247="",$C247=""),"",'MPTO_working_3-way'!E246)</f>
        <v>2.3164133990982303</v>
      </c>
      <c r="I247" s="45">
        <f>IF(OR($A247="",$B247="",$C247=""),"",'MPTO_working_3-way'!F246)</f>
        <v>3.3362390967531468</v>
      </c>
      <c r="J247" s="46">
        <f>IF(OR($A247="",$B247="",$C247=""),"",'MPTO_working_3-way'!G246)</f>
        <v>3.7235707569727086</v>
      </c>
      <c r="K247" s="44">
        <f>IF(OR($A247="",$B247="",$C247=""),"",'OddsRatio_working_3-way'!H246)</f>
        <v>2.3259731250831823</v>
      </c>
      <c r="L247" s="45">
        <f>IF(OR($A247="",$B247="",$C247=""),"",'OddsRatio_working_3-way'!I246)</f>
        <v>3.3311463005494657</v>
      </c>
      <c r="M247" s="46">
        <f>IF(OR($A247="",$B247="",$C247=""),"",'OddsRatio_working_3-way'!J246)</f>
        <v>3.7054129084358487</v>
      </c>
      <c r="N247" s="47">
        <f t="shared" si="42"/>
        <v>42.75398197731549</v>
      </c>
      <c r="O247" s="48">
        <f t="shared" si="43"/>
        <v>30.116012462008403</v>
      </c>
      <c r="P247" s="48">
        <f t="shared" si="44"/>
        <v>27.130005560676125</v>
      </c>
      <c r="Q247" t="s">
        <v>374</v>
      </c>
      <c r="R247" t="s">
        <v>471</v>
      </c>
      <c r="S247" s="38">
        <v>44385</v>
      </c>
      <c r="T247" s="50">
        <v>100</v>
      </c>
      <c r="U247" s="50">
        <f t="shared" si="45"/>
        <v>55.357142857142868</v>
      </c>
      <c r="V247" s="50">
        <f t="shared" si="46"/>
        <v>68.55345911949685</v>
      </c>
      <c r="W247" s="50">
        <f t="shared" si="47"/>
        <v>71.671388101982998</v>
      </c>
      <c r="X247" s="50">
        <f t="shared" si="48"/>
        <v>59.775152778520145</v>
      </c>
      <c r="Y247" s="50">
        <f t="shared" si="49"/>
        <v>72.97146904087414</v>
      </c>
      <c r="Z247" s="50">
        <f t="shared" si="50"/>
        <v>76.089398023360275</v>
      </c>
      <c r="AA247" s="50">
        <f t="shared" si="51"/>
        <v>-4.4180099213772763</v>
      </c>
      <c r="AB247" s="50">
        <f t="shared" si="52"/>
        <v>-4.4180099213772905</v>
      </c>
      <c r="AC247" s="50">
        <f t="shared" si="53"/>
        <v>-4.4180099213772763</v>
      </c>
      <c r="AF247">
        <v>2.48</v>
      </c>
      <c r="AG247">
        <v>1.55</v>
      </c>
      <c r="AH247" s="66"/>
      <c r="AJ247" t="s">
        <v>450</v>
      </c>
    </row>
    <row r="248" spans="1:36" ht="15" x14ac:dyDescent="0.25">
      <c r="A248">
        <v>3.73</v>
      </c>
      <c r="B248">
        <v>3.79</v>
      </c>
      <c r="C248">
        <v>1.93</v>
      </c>
      <c r="D248" s="43">
        <f t="shared" si="54"/>
        <v>5.0083472515278338E-2</v>
      </c>
      <c r="E248" s="44">
        <f>IF(OR($A248="",$B248="",$C248=""),"",A248*'MPTO_working_3-way'!$I247)</f>
        <v>3.9168113524819881</v>
      </c>
      <c r="F248" s="45">
        <f>IF(OR($A248="",$B248="",$C248=""),"",B248*'MPTO_working_3-way'!$I247)</f>
        <v>3.9798163608329049</v>
      </c>
      <c r="G248" s="46">
        <f>IF(OR($A248="",$B248="",$C248=""),"",C248*'MPTO_working_3-way'!$I247)</f>
        <v>2.0266611019544873</v>
      </c>
      <c r="H248" s="44">
        <f>IF(OR($A248="",$B248="",$C248=""),"",'MPTO_working_3-way'!E247)</f>
        <v>3.9776927188557316</v>
      </c>
      <c r="I248" s="45">
        <f>IF(OR($A248="",$B248="",$C248=""),"",'MPTO_working_3-way'!F247)</f>
        <v>4.0459989310057809</v>
      </c>
      <c r="J248" s="46">
        <f>IF(OR($A248="",$B248="",$C248=""),"",'MPTO_working_3-way'!G247)</f>
        <v>1.9942556495549821</v>
      </c>
      <c r="K248" s="44">
        <f>IF(OR($A248="",$B248="",$C248=""),"",'OddsRatio_working_3-way'!H247)</f>
        <v>3.9547522881548436</v>
      </c>
      <c r="L248" s="45">
        <f>IF(OR($A248="",$B248="",$C248=""),"",'OddsRatio_working_3-way'!I247)</f>
        <v>4.0196918988835222</v>
      </c>
      <c r="M248" s="46">
        <f>IF(OR($A248="",$B248="",$C248=""),"",'OddsRatio_working_3-way'!J247)</f>
        <v>2.006563966294507</v>
      </c>
      <c r="N248" s="47">
        <f t="shared" si="42"/>
        <v>25.530971752477289</v>
      </c>
      <c r="O248" s="48">
        <f t="shared" si="43"/>
        <v>25.126787503097699</v>
      </c>
      <c r="P248" s="48">
        <f t="shared" si="44"/>
        <v>49.342240744425013</v>
      </c>
      <c r="Q248" t="s">
        <v>375</v>
      </c>
      <c r="R248" t="s">
        <v>370</v>
      </c>
      <c r="S248" s="38">
        <v>44385</v>
      </c>
      <c r="T248" s="50">
        <v>100</v>
      </c>
      <c r="U248" s="50">
        <f t="shared" si="45"/>
        <v>73.190348525469176</v>
      </c>
      <c r="V248" s="50">
        <f t="shared" si="46"/>
        <v>73.614775725593674</v>
      </c>
      <c r="W248" s="50">
        <f t="shared" si="47"/>
        <v>48.186528497409334</v>
      </c>
      <c r="X248" s="50">
        <f t="shared" si="48"/>
        <v>78.198695776997013</v>
      </c>
      <c r="Y248" s="50">
        <f t="shared" si="49"/>
        <v>78.623122977121511</v>
      </c>
      <c r="Z248" s="50">
        <f t="shared" si="50"/>
        <v>53.194875748937164</v>
      </c>
      <c r="AA248" s="50">
        <f t="shared" si="51"/>
        <v>-5.0083472515278373</v>
      </c>
      <c r="AB248" s="50">
        <f t="shared" si="52"/>
        <v>-5.0083472515278373</v>
      </c>
      <c r="AC248" s="50">
        <f t="shared" si="53"/>
        <v>-5.0083472515278302</v>
      </c>
      <c r="AF248">
        <v>1.9</v>
      </c>
      <c r="AG248">
        <v>1.93</v>
      </c>
      <c r="AH248" s="66"/>
      <c r="AJ248" t="s">
        <v>450</v>
      </c>
    </row>
    <row r="249" spans="1:36" ht="15" x14ac:dyDescent="0.25">
      <c r="A249">
        <v>1.89</v>
      </c>
      <c r="B249">
        <v>3.99</v>
      </c>
      <c r="C249">
        <v>3.67</v>
      </c>
      <c r="D249" s="43">
        <f t="shared" si="54"/>
        <v>5.2206659549266732E-2</v>
      </c>
      <c r="E249" s="44">
        <f>IF(OR($A249="",$B249="",$C249=""),"",A249*'MPTO_working_3-way'!$I248)</f>
        <v>1.988670586548114</v>
      </c>
      <c r="F249" s="45">
        <f>IF(OR($A249="",$B249="",$C249=""),"",B249*'MPTO_working_3-way'!$I248)</f>
        <v>4.1983045716015743</v>
      </c>
      <c r="G249" s="46">
        <f>IF(OR($A249="",$B249="",$C249=""),"",C249*'MPTO_working_3-way'!$I248)</f>
        <v>3.861598440545809</v>
      </c>
      <c r="H249" s="44">
        <f>IF(OR($A249="",$B249="",$C249=""),"",'MPTO_working_3-way'!E248)</f>
        <v>1.9542765374077467</v>
      </c>
      <c r="I249" s="45">
        <f>IF(OR($A249="",$B249="",$C249=""),"",'MPTO_working_3-way'!F248)</f>
        <v>4.2877170189253411</v>
      </c>
      <c r="J249" s="46">
        <f>IF(OR($A249="",$B249="",$C249=""),"",'MPTO_working_3-way'!G248)</f>
        <v>3.9203795350903374</v>
      </c>
      <c r="K249" s="44">
        <f>IF(OR($A249="",$B249="",$C249=""),"",'OddsRatio_working_3-way'!H248)</f>
        <v>1.9671556275978177</v>
      </c>
      <c r="L249" s="45">
        <f>IF(OR($A249="",$B249="",$C249=""),"",'OddsRatio_working_3-way'!I248)</f>
        <v>4.2492082320421085</v>
      </c>
      <c r="M249" s="46">
        <f>IF(OR($A249="",$B249="",$C249=""),"",'OddsRatio_working_3-way'!J248)</f>
        <v>3.9014668827934535</v>
      </c>
      <c r="N249" s="47">
        <f t="shared" si="42"/>
        <v>50.284848921900917</v>
      </c>
      <c r="O249" s="48">
        <f t="shared" si="43"/>
        <v>23.819138963005699</v>
      </c>
      <c r="P249" s="48">
        <f t="shared" si="44"/>
        <v>25.896012115093388</v>
      </c>
      <c r="Q249" t="s">
        <v>372</v>
      </c>
      <c r="R249" t="s">
        <v>513</v>
      </c>
      <c r="S249" s="38">
        <v>44385</v>
      </c>
      <c r="T249" s="50">
        <v>100</v>
      </c>
      <c r="U249" s="50">
        <f t="shared" si="45"/>
        <v>47.089947089947096</v>
      </c>
      <c r="V249" s="50">
        <f t="shared" si="46"/>
        <v>74.937343358395992</v>
      </c>
      <c r="W249" s="50">
        <f t="shared" si="47"/>
        <v>72.752043596730246</v>
      </c>
      <c r="X249" s="50">
        <f t="shared" si="48"/>
        <v>52.310613044873769</v>
      </c>
      <c r="Y249" s="50">
        <f t="shared" si="49"/>
        <v>80.15800931332268</v>
      </c>
      <c r="Z249" s="50">
        <f t="shared" si="50"/>
        <v>77.972709551656934</v>
      </c>
      <c r="AA249" s="50">
        <f t="shared" si="51"/>
        <v>-5.2206659549266732</v>
      </c>
      <c r="AB249" s="50">
        <f t="shared" si="52"/>
        <v>-5.2206659549266874</v>
      </c>
      <c r="AC249" s="50">
        <f t="shared" si="53"/>
        <v>-5.2206659549266874</v>
      </c>
      <c r="AF249">
        <v>1.9</v>
      </c>
      <c r="AG249">
        <v>1.92</v>
      </c>
      <c r="AH249" s="66"/>
      <c r="AJ249" t="s">
        <v>526</v>
      </c>
    </row>
    <row r="250" spans="1:36" ht="15" x14ac:dyDescent="0.25">
      <c r="A250">
        <v>2.5299999999999998</v>
      </c>
      <c r="B250">
        <v>3.91</v>
      </c>
      <c r="C250">
        <v>2.5099999999999998</v>
      </c>
      <c r="D250" s="43">
        <f t="shared" si="54"/>
        <v>4.9417767201364482E-2</v>
      </c>
      <c r="E250" s="44">
        <f>IF(OR($A250="",$B250="",$C250=""),"",A250*'MPTO_working_3-way'!$I249)</f>
        <v>2.655026951019452</v>
      </c>
      <c r="F250" s="45">
        <f>IF(OR($A250="",$B250="",$C250=""),"",B250*'MPTO_working_3-way'!$I249)</f>
        <v>4.1032234697573351</v>
      </c>
      <c r="G250" s="46">
        <f>IF(OR($A250="",$B250="",$C250=""),"",C250*'MPTO_working_3-way'!$I249)</f>
        <v>2.6340385956754244</v>
      </c>
      <c r="H250" s="44">
        <f>IF(OR($A250="",$B250="",$C250=""),"",'MPTO_working_3-way'!E249)</f>
        <v>2.640024748298555</v>
      </c>
      <c r="I250" s="45">
        <f>IF(OR($A250="",$B250="",$C250=""),"",'MPTO_working_3-way'!F249)</f>
        <v>4.1791713282517229</v>
      </c>
      <c r="J250" s="46">
        <f>IF(OR($A250="",$B250="",$C250=""),"",'MPTO_working_3-way'!G249)</f>
        <v>2.6182548864102135</v>
      </c>
      <c r="K250" s="44">
        <f>IF(OR($A250="",$B250="",$C250=""),"",'OddsRatio_working_3-way'!H249)</f>
        <v>2.6486443531053503</v>
      </c>
      <c r="L250" s="45">
        <f>IF(OR($A250="",$B250="",$C250=""),"",'OddsRatio_working_3-way'!I249)</f>
        <v>4.1356569068866467</v>
      </c>
      <c r="M250" s="46">
        <f>IF(OR($A250="",$B250="",$C250=""),"",'OddsRatio_working_3-way'!J249)</f>
        <v>2.6270934465288103</v>
      </c>
      <c r="N250" s="47">
        <f t="shared" si="42"/>
        <v>37.664401094536146</v>
      </c>
      <c r="O250" s="48">
        <f t="shared" si="43"/>
        <v>24.371083061170442</v>
      </c>
      <c r="P250" s="48">
        <f t="shared" si="44"/>
        <v>37.964515844293409</v>
      </c>
      <c r="Q250" t="s">
        <v>510</v>
      </c>
      <c r="R250" t="s">
        <v>507</v>
      </c>
      <c r="S250" s="38">
        <v>44385</v>
      </c>
      <c r="T250" s="50">
        <v>100</v>
      </c>
      <c r="U250" s="50">
        <f t="shared" si="45"/>
        <v>60.474308300395251</v>
      </c>
      <c r="V250" s="50">
        <f t="shared" si="46"/>
        <v>74.424552429667528</v>
      </c>
      <c r="W250" s="50">
        <f t="shared" si="47"/>
        <v>60.15936254980079</v>
      </c>
      <c r="X250" s="50">
        <f t="shared" si="48"/>
        <v>65.416085020531682</v>
      </c>
      <c r="Y250" s="50">
        <f t="shared" si="49"/>
        <v>79.366329149803946</v>
      </c>
      <c r="Z250" s="50">
        <f t="shared" si="50"/>
        <v>65.101139269937235</v>
      </c>
      <c r="AA250" s="50">
        <f t="shared" si="51"/>
        <v>-4.9417767201364313</v>
      </c>
      <c r="AB250" s="50">
        <f t="shared" si="52"/>
        <v>-4.9417767201364171</v>
      </c>
      <c r="AC250" s="50">
        <f t="shared" si="53"/>
        <v>-4.9417767201364455</v>
      </c>
      <c r="AF250">
        <v>1.77</v>
      </c>
      <c r="AG250">
        <v>2.04</v>
      </c>
      <c r="AH250" s="66"/>
      <c r="AJ250" t="s">
        <v>526</v>
      </c>
    </row>
    <row r="251" spans="1:36" ht="15" x14ac:dyDescent="0.25">
      <c r="A251">
        <v>1.59</v>
      </c>
      <c r="B251">
        <v>3.56</v>
      </c>
      <c r="C251">
        <v>6.29</v>
      </c>
      <c r="D251" s="43">
        <f t="shared" si="54"/>
        <v>6.8812205938245663E-2</v>
      </c>
      <c r="E251" s="44">
        <f>IF(OR($A251="",$B251="",$C251=""),"",A251*'MPTO_working_3-way'!$I250)</f>
        <v>1.6994114074418107</v>
      </c>
      <c r="F251" s="45">
        <f>IF(OR($A251="",$B251="",$C251=""),"",B251*'MPTO_working_3-way'!$I250)</f>
        <v>3.8049714531401548</v>
      </c>
      <c r="G251" s="46">
        <f>IF(OR($A251="",$B251="",$C251=""),"",C251*'MPTO_working_3-way'!$I250)</f>
        <v>6.722828775351565</v>
      </c>
      <c r="H251" s="44">
        <f>IF(OR($A251="",$B251="",$C251=""),"",'MPTO_working_3-way'!E250)</f>
        <v>1.6501829462277509</v>
      </c>
      <c r="I251" s="45">
        <f>IF(OR($A251="",$B251="",$C251=""),"",'MPTO_working_3-way'!F250)</f>
        <v>3.8765478536231353</v>
      </c>
      <c r="J251" s="46">
        <f>IF(OR($A251="",$B251="",$C251=""),"",'MPTO_working_3-way'!G250)</f>
        <v>7.3505030824674282</v>
      </c>
      <c r="K251" s="44">
        <f>IF(OR($A251="",$B251="",$C251=""),"",'OddsRatio_working_3-way'!H250)</f>
        <v>1.6669242632158363</v>
      </c>
      <c r="L251" s="45">
        <f>IF(OR($A251="",$B251="",$C251=""),"",'OddsRatio_working_3-way'!I250)</f>
        <v>3.8937730742924415</v>
      </c>
      <c r="M251" s="46">
        <f>IF(OR($A251="",$B251="",$C251=""),"",'OddsRatio_working_3-way'!J250)</f>
        <v>6.9797107667996157</v>
      </c>
      <c r="N251" s="47">
        <f t="shared" ref="N251:N280" si="55">(1/E251)* 100</f>
        <v>58.843902990232266</v>
      </c>
      <c r="O251" s="48">
        <f t="shared" ref="O251:O280" si="56">(1/F251)* 100</f>
        <v>26.281406110805989</v>
      </c>
      <c r="P251" s="48">
        <f t="shared" ref="P251:P280" si="57">(1/G251)* 100</f>
        <v>14.874690898961736</v>
      </c>
      <c r="Q251" t="s">
        <v>512</v>
      </c>
      <c r="R251" t="s">
        <v>515</v>
      </c>
      <c r="S251" s="38">
        <v>44385</v>
      </c>
      <c r="T251" s="50">
        <v>100</v>
      </c>
      <c r="U251" s="50">
        <f t="shared" ref="U251:U280" si="58">(1/A251)*((T251*A251)-T251)</f>
        <v>37.106918238993707</v>
      </c>
      <c r="V251" s="50">
        <f t="shared" ref="V251:V280" si="59">(1/B251)*((T251*B251)-T251)</f>
        <v>71.910112359550567</v>
      </c>
      <c r="W251" s="50">
        <f t="shared" ref="W251:W280" si="60">(1/C251)*((T251*C251)-T251)</f>
        <v>84.101748807631168</v>
      </c>
      <c r="X251" s="50">
        <f t="shared" ref="X251:X280" si="61">((1/B251)+(1/C251))*T251</f>
        <v>43.988138832818279</v>
      </c>
      <c r="Y251" s="50">
        <f t="shared" ref="Y251:Y280" si="62">((1/A251)+(1/C251))*T251</f>
        <v>78.791332953375132</v>
      </c>
      <c r="Z251" s="50">
        <f t="shared" ref="Z251:Z280" si="63">((1/A251)+(1/B251))*T251</f>
        <v>90.982969401455733</v>
      </c>
      <c r="AA251" s="50">
        <f t="shared" ref="AA251:AA280" si="64">U251-X251</f>
        <v>-6.8812205938245725</v>
      </c>
      <c r="AB251" s="50">
        <f t="shared" ref="AB251:AB280" si="65">V251-Y251</f>
        <v>-6.8812205938245654</v>
      </c>
      <c r="AC251" s="50">
        <f t="shared" ref="AC251:AC280" si="66">W251-Z251</f>
        <v>-6.8812205938245654</v>
      </c>
      <c r="AF251">
        <v>1.93</v>
      </c>
      <c r="AG251">
        <v>1.88</v>
      </c>
      <c r="AH251" s="66"/>
      <c r="AJ251" t="s">
        <v>526</v>
      </c>
    </row>
    <row r="252" spans="1:36" ht="15" x14ac:dyDescent="0.25">
      <c r="A252">
        <v>1.78</v>
      </c>
      <c r="B252">
        <v>3.78</v>
      </c>
      <c r="C252">
        <v>4.41</v>
      </c>
      <c r="D252" s="43">
        <f t="shared" si="54"/>
        <v>5.3105386973765878E-2</v>
      </c>
      <c r="E252" s="44">
        <f>IF(OR($A252="",$B252="",$C252=""),"",A252*'MPTO_working_3-way'!$I251)</f>
        <v>1.8745275888133033</v>
      </c>
      <c r="F252" s="45">
        <f>IF(OR($A252="",$B252="",$C252=""),"",B252*'MPTO_working_3-way'!$I251)</f>
        <v>3.9807383627608348</v>
      </c>
      <c r="G252" s="46">
        <f>IF(OR($A252="",$B252="",$C252=""),"",C252*'MPTO_working_3-way'!$I251)</f>
        <v>4.6441947565543078</v>
      </c>
      <c r="H252" s="44">
        <f>IF(OR($A252="",$B252="",$C252=""),"",'MPTO_working_3-way'!E251)</f>
        <v>1.8379111016300984</v>
      </c>
      <c r="I252" s="45">
        <f>IF(OR($A252="",$B252="",$C252=""),"",'MPTO_working_3-way'!F251)</f>
        <v>4.0510682706973871</v>
      </c>
      <c r="J252" s="46">
        <f>IF(OR($A252="",$B252="",$C252=""),"",'MPTO_working_3-way'!G251)</f>
        <v>4.7834170650127978</v>
      </c>
      <c r="K252" s="44">
        <f>IF(OR($A252="",$B252="",$C252=""),"",'OddsRatio_working_3-way'!H251)</f>
        <v>1.8510654829413351</v>
      </c>
      <c r="L252" s="45">
        <f>IF(OR($A252="",$B252="",$C252=""),"",'OddsRatio_working_3-way'!I251)</f>
        <v>4.0332846699703992</v>
      </c>
      <c r="M252" s="46">
        <f>IF(OR($A252="",$B252="",$C252=""),"",'OddsRatio_working_3-way'!J251)</f>
        <v>4.7206837138845543</v>
      </c>
      <c r="N252" s="47">
        <f t="shared" si="55"/>
        <v>53.346774193548384</v>
      </c>
      <c r="O252" s="48">
        <f t="shared" si="56"/>
        <v>25.120967741935484</v>
      </c>
      <c r="P252" s="48">
        <f t="shared" si="57"/>
        <v>21.532258064516128</v>
      </c>
      <c r="Q252" t="s">
        <v>508</v>
      </c>
      <c r="R252" t="s">
        <v>509</v>
      </c>
      <c r="S252" s="38">
        <v>44385</v>
      </c>
      <c r="T252" s="50">
        <v>100</v>
      </c>
      <c r="U252" s="50">
        <f t="shared" si="58"/>
        <v>43.820224719101127</v>
      </c>
      <c r="V252" s="50">
        <f t="shared" si="59"/>
        <v>73.544973544973558</v>
      </c>
      <c r="W252" s="50">
        <f t="shared" si="60"/>
        <v>77.32426303854875</v>
      </c>
      <c r="X252" s="50">
        <f t="shared" si="61"/>
        <v>49.130763416477706</v>
      </c>
      <c r="Y252" s="50">
        <f t="shared" si="62"/>
        <v>78.85551224235013</v>
      </c>
      <c r="Z252" s="50">
        <f t="shared" si="63"/>
        <v>82.63480173592535</v>
      </c>
      <c r="AA252" s="50">
        <f t="shared" si="64"/>
        <v>-5.3105386973765789</v>
      </c>
      <c r="AB252" s="50">
        <f t="shared" si="65"/>
        <v>-5.3105386973765718</v>
      </c>
      <c r="AC252" s="50">
        <f t="shared" si="66"/>
        <v>-5.3105386973766002</v>
      </c>
      <c r="AF252">
        <v>1.73</v>
      </c>
      <c r="AG252">
        <v>2.09</v>
      </c>
      <c r="AH252" s="66"/>
      <c r="AJ252" t="s">
        <v>526</v>
      </c>
    </row>
    <row r="253" spans="1:36" ht="15" x14ac:dyDescent="0.25">
      <c r="A253">
        <v>2.4900000000000002</v>
      </c>
      <c r="B253">
        <v>3.47</v>
      </c>
      <c r="C253">
        <v>2.78</v>
      </c>
      <c r="D253" s="43">
        <f t="shared" si="54"/>
        <v>4.9503093958984445E-2</v>
      </c>
      <c r="E253" s="44">
        <f>IF(OR($A253="",$B253="",$C253=""),"",A253*'MPTO_working_3-way'!$I252)</f>
        <v>2.6132627039578713</v>
      </c>
      <c r="F253" s="45">
        <f>IF(OR($A253="",$B253="",$C253=""),"",B253*'MPTO_working_3-way'!$I252)</f>
        <v>3.6417757360376761</v>
      </c>
      <c r="G253" s="46">
        <f>IF(OR($A253="",$B253="",$C253=""),"",C253*'MPTO_working_3-way'!$I252)</f>
        <v>2.9176186012059766</v>
      </c>
      <c r="H253" s="44">
        <f>IF(OR($A253="",$B253="",$C253=""),"",'MPTO_working_3-way'!E252)</f>
        <v>2.5966917487659966</v>
      </c>
      <c r="I253" s="45">
        <f>IF(OR($A253="",$B253="",$C253=""),"",'MPTO_working_3-way'!F252)</f>
        <v>3.6807547876050171</v>
      </c>
      <c r="J253" s="46">
        <f>IF(OR($A253="",$B253="",$C253=""),"",'MPTO_working_3-way'!G252)</f>
        <v>2.9136578387191183</v>
      </c>
      <c r="K253" s="44">
        <f>IF(OR($A253="",$B253="",$C253=""),"",'OddsRatio_working_3-way'!H252)</f>
        <v>2.6045786790701073</v>
      </c>
      <c r="L253" s="45">
        <f>IF(OR($A253="",$B253="",$C253=""),"",'OddsRatio_working_3-way'!I252)</f>
        <v>3.6599391525524596</v>
      </c>
      <c r="M253" s="46">
        <f>IF(OR($A253="",$B253="",$C253=""),"",'OddsRatio_working_3-way'!J252)</f>
        <v>2.9168792273454969</v>
      </c>
      <c r="N253" s="47">
        <f t="shared" si="55"/>
        <v>38.266340329484194</v>
      </c>
      <c r="O253" s="48">
        <f t="shared" si="56"/>
        <v>27.459131821445425</v>
      </c>
      <c r="P253" s="48">
        <f t="shared" si="57"/>
        <v>34.274527849070374</v>
      </c>
      <c r="Q253" t="s">
        <v>514</v>
      </c>
      <c r="R253" t="s">
        <v>511</v>
      </c>
      <c r="S253" s="38">
        <v>44385</v>
      </c>
      <c r="T253" s="50">
        <v>100</v>
      </c>
      <c r="U253" s="50">
        <f t="shared" si="58"/>
        <v>59.839357429718881</v>
      </c>
      <c r="V253" s="50">
        <f t="shared" si="59"/>
        <v>71.181556195965413</v>
      </c>
      <c r="W253" s="50">
        <f t="shared" si="60"/>
        <v>64.02877697841727</v>
      </c>
      <c r="X253" s="50">
        <f t="shared" si="61"/>
        <v>64.789666825617317</v>
      </c>
      <c r="Y253" s="50">
        <f t="shared" si="62"/>
        <v>76.131865591863857</v>
      </c>
      <c r="Z253" s="50">
        <f t="shared" si="63"/>
        <v>68.979086374315699</v>
      </c>
      <c r="AA253" s="50">
        <f t="shared" si="64"/>
        <v>-4.9503093958984365</v>
      </c>
      <c r="AB253" s="50">
        <f t="shared" si="65"/>
        <v>-4.9503093958984437</v>
      </c>
      <c r="AC253" s="50">
        <f t="shared" si="66"/>
        <v>-4.9503093958984294</v>
      </c>
      <c r="AF253">
        <v>1.94</v>
      </c>
      <c r="AG253">
        <v>1.88</v>
      </c>
      <c r="AH253" s="66"/>
      <c r="AJ253" t="s">
        <v>526</v>
      </c>
    </row>
    <row r="254" spans="1:36" ht="15" x14ac:dyDescent="0.25">
      <c r="A254">
        <v>2.64</v>
      </c>
      <c r="B254">
        <v>3.66</v>
      </c>
      <c r="C254">
        <v>2.52</v>
      </c>
      <c r="D254" s="43">
        <f t="shared" si="54"/>
        <v>4.8837319329122497E-2</v>
      </c>
      <c r="E254" s="44">
        <f>IF(OR($A254="",$B254="",$C254=""),"",A254*'MPTO_working_3-way'!$I253)</f>
        <v>2.7689305230288834</v>
      </c>
      <c r="F254" s="45">
        <f>IF(OR($A254="",$B254="",$C254=""),"",B254*'MPTO_working_3-way'!$I253)</f>
        <v>3.8387445887445883</v>
      </c>
      <c r="G254" s="46">
        <f>IF(OR($A254="",$B254="",$C254=""),"",C254*'MPTO_working_3-way'!$I253)</f>
        <v>2.6430700447093889</v>
      </c>
      <c r="H254" s="44">
        <f>IF(OR($A254="",$B254="",$C254=""),"",'MPTO_working_3-way'!E253)</f>
        <v>2.7585539338307266</v>
      </c>
      <c r="I254" s="45">
        <f>IF(OR($A254="",$B254="",$C254=""),"",'MPTO_working_3-way'!F253)</f>
        <v>3.8918844271224926</v>
      </c>
      <c r="J254" s="46">
        <f>IF(OR($A254="",$B254="",$C254=""),"",'MPTO_working_3-way'!G253)</f>
        <v>2.6278012038830929</v>
      </c>
      <c r="K254" s="44">
        <f>IF(OR($A254="",$B254="",$C254=""),"",'OddsRatio_working_3-way'!H253)</f>
        <v>2.7648142134804288</v>
      </c>
      <c r="L254" s="45">
        <f>IF(OR($A254="",$B254="",$C254=""),"",'OddsRatio_working_3-way'!I253)</f>
        <v>3.8624425657670378</v>
      </c>
      <c r="M254" s="46">
        <f>IF(OR($A254="",$B254="",$C254=""),"",'OddsRatio_working_3-way'!J253)</f>
        <v>2.6356814661525929</v>
      </c>
      <c r="N254" s="47">
        <f t="shared" si="55"/>
        <v>36.115026783197074</v>
      </c>
      <c r="O254" s="48">
        <f t="shared" si="56"/>
        <v>26.050183253453625</v>
      </c>
      <c r="P254" s="48">
        <f t="shared" si="57"/>
        <v>37.834789963349309</v>
      </c>
      <c r="Q254" t="s">
        <v>516</v>
      </c>
      <c r="R254" t="s">
        <v>524</v>
      </c>
      <c r="S254" s="38">
        <v>44385</v>
      </c>
      <c r="T254" s="50">
        <v>100</v>
      </c>
      <c r="U254" s="50">
        <f t="shared" si="58"/>
        <v>62.121212121212118</v>
      </c>
      <c r="V254" s="50">
        <f t="shared" si="59"/>
        <v>72.67759562841529</v>
      </c>
      <c r="W254" s="50">
        <f t="shared" si="60"/>
        <v>60.317460317460316</v>
      </c>
      <c r="X254" s="50">
        <f t="shared" si="61"/>
        <v>67.00494405412438</v>
      </c>
      <c r="Y254" s="50">
        <f t="shared" si="62"/>
        <v>77.561327561327559</v>
      </c>
      <c r="Z254" s="50">
        <f t="shared" si="63"/>
        <v>65.201192250372571</v>
      </c>
      <c r="AA254" s="50">
        <f t="shared" si="64"/>
        <v>-4.8837319329122622</v>
      </c>
      <c r="AB254" s="50">
        <f t="shared" si="65"/>
        <v>-4.8837319329122693</v>
      </c>
      <c r="AC254" s="50">
        <f t="shared" si="66"/>
        <v>-4.883731932912255</v>
      </c>
      <c r="AF254">
        <v>1.7</v>
      </c>
      <c r="AG254">
        <v>2.13</v>
      </c>
      <c r="AH254" s="66"/>
      <c r="AJ254" t="s">
        <v>527</v>
      </c>
    </row>
    <row r="255" spans="1:36" ht="15" x14ac:dyDescent="0.25">
      <c r="A255">
        <v>2.65</v>
      </c>
      <c r="B255">
        <v>3.7</v>
      </c>
      <c r="C255">
        <v>2.4900000000000002</v>
      </c>
      <c r="D255" s="43">
        <f t="shared" si="54"/>
        <v>4.923518653911918E-2</v>
      </c>
      <c r="E255" s="44">
        <f>IF(OR($A255="",$B255="",$C255=""),"",A255*'MPTO_working_3-way'!$I254)</f>
        <v>2.7804732443286659</v>
      </c>
      <c r="F255" s="45">
        <f>IF(OR($A255="",$B255="",$C255=""),"",B255*'MPTO_working_3-way'!$I254)</f>
        <v>3.8821701901947412</v>
      </c>
      <c r="G255" s="46">
        <f>IF(OR($A255="",$B255="",$C255=""),"",C255*'MPTO_working_3-way'!$I254)</f>
        <v>2.612595614482407</v>
      </c>
      <c r="H255" s="44">
        <f>IF(OR($A255="",$B255="",$C255=""),"",'MPTO_working_3-way'!E254)</f>
        <v>2.7704916792595209</v>
      </c>
      <c r="I255" s="45">
        <f>IF(OR($A255="",$B255="",$C255=""),"",'MPTO_working_3-way'!F254)</f>
        <v>3.9392017081284001</v>
      </c>
      <c r="J255" s="46">
        <f>IF(OR($A255="",$B255="",$C255=""),"",'MPTO_working_3-way'!G254)</f>
        <v>2.5960897389319446</v>
      </c>
      <c r="K255" s="44">
        <f>IF(OR($A255="",$B255="",$C255=""),"",'OddsRatio_working_3-way'!H254)</f>
        <v>2.7767883647925262</v>
      </c>
      <c r="L255" s="45">
        <f>IF(OR($A255="",$B255="",$C255=""),"",'OddsRatio_working_3-way'!I254)</f>
        <v>3.907471869660498</v>
      </c>
      <c r="M255" s="46">
        <f>IF(OR($A255="",$B255="",$C255=""),"",'OddsRatio_working_3-way'!J254)</f>
        <v>2.6044937354793123</v>
      </c>
      <c r="N255" s="47">
        <f t="shared" si="55"/>
        <v>35.965100618741829</v>
      </c>
      <c r="O255" s="48">
        <f t="shared" si="56"/>
        <v>25.758788280990768</v>
      </c>
      <c r="P255" s="48">
        <f t="shared" si="57"/>
        <v>38.276111100267407</v>
      </c>
      <c r="Q255" t="s">
        <v>523</v>
      </c>
      <c r="R255" t="s">
        <v>520</v>
      </c>
      <c r="S255" s="38">
        <v>44385</v>
      </c>
      <c r="T255" s="50">
        <v>100</v>
      </c>
      <c r="U255" s="50">
        <f t="shared" si="58"/>
        <v>62.264150943396231</v>
      </c>
      <c r="V255" s="50">
        <f t="shared" si="59"/>
        <v>72.972972972972968</v>
      </c>
      <c r="W255" s="50">
        <f t="shared" si="60"/>
        <v>59.839357429718881</v>
      </c>
      <c r="X255" s="50">
        <f t="shared" si="61"/>
        <v>67.187669597308144</v>
      </c>
      <c r="Y255" s="50">
        <f t="shared" si="62"/>
        <v>77.896491626884895</v>
      </c>
      <c r="Z255" s="50">
        <f t="shared" si="63"/>
        <v>64.7628760836308</v>
      </c>
      <c r="AA255" s="50">
        <f t="shared" si="64"/>
        <v>-4.9235186539119127</v>
      </c>
      <c r="AB255" s="50">
        <f t="shared" si="65"/>
        <v>-4.9235186539119269</v>
      </c>
      <c r="AC255" s="50">
        <f t="shared" si="66"/>
        <v>-4.9235186539119198</v>
      </c>
      <c r="AF255">
        <v>1.78</v>
      </c>
      <c r="AG255">
        <v>2.02</v>
      </c>
      <c r="AH255" s="66"/>
      <c r="AJ255" t="s">
        <v>527</v>
      </c>
    </row>
    <row r="256" spans="1:36" ht="15" x14ac:dyDescent="0.25">
      <c r="A256">
        <v>2.25</v>
      </c>
      <c r="B256">
        <v>3.77</v>
      </c>
      <c r="C256">
        <v>2.94</v>
      </c>
      <c r="D256" s="43">
        <f t="shared" si="54"/>
        <v>4.9832488256133622E-2</v>
      </c>
      <c r="E256" s="44">
        <f>IF(OR($A256="",$B256="",$C256=""),"",A256*'MPTO_working_3-way'!$I255)</f>
        <v>2.3621230985763004</v>
      </c>
      <c r="F256" s="45">
        <f>IF(OR($A256="",$B256="",$C256=""),"",B256*'MPTO_working_3-way'!$I255)</f>
        <v>3.9578684807256237</v>
      </c>
      <c r="G256" s="46">
        <f>IF(OR($A256="",$B256="",$C256=""),"",C256*'MPTO_working_3-way'!$I255)</f>
        <v>3.0865075154730328</v>
      </c>
      <c r="H256" s="44">
        <f>IF(OR($A256="",$B256="",$C256=""),"",'MPTO_working_3-way'!E255)</f>
        <v>2.3373572456195433</v>
      </c>
      <c r="I256" s="45">
        <f>IF(OR($A256="",$B256="",$C256=""),"",'MPTO_working_3-way'!F255)</f>
        <v>4.0218602588396566</v>
      </c>
      <c r="J256" s="46">
        <f>IF(OR($A256="",$B256="",$C256=""),"",'MPTO_working_3-way'!G255)</f>
        <v>3.0909490905710659</v>
      </c>
      <c r="K256" s="44">
        <f>IF(OR($A256="",$B256="",$C256=""),"",'OddsRatio_working_3-way'!H255)</f>
        <v>2.3482156769972096</v>
      </c>
      <c r="L256" s="45">
        <f>IF(OR($A256="",$B256="",$C256=""),"",'OddsRatio_working_3-way'!I255)</f>
        <v>3.987645940225816</v>
      </c>
      <c r="M256" s="46">
        <f>IF(OR($A256="",$B256="",$C256=""),"",'OddsRatio_working_3-way'!J255)</f>
        <v>3.0924307306996694</v>
      </c>
      <c r="N256" s="47">
        <f t="shared" si="55"/>
        <v>42.334796209508312</v>
      </c>
      <c r="O256" s="48">
        <f t="shared" si="56"/>
        <v>25.26612505872512</v>
      </c>
      <c r="P256" s="48">
        <f t="shared" si="57"/>
        <v>32.399078731766565</v>
      </c>
      <c r="Q256" t="s">
        <v>519</v>
      </c>
      <c r="R256" t="s">
        <v>517</v>
      </c>
      <c r="S256" s="38">
        <v>44385</v>
      </c>
      <c r="T256" s="50">
        <v>100</v>
      </c>
      <c r="U256" s="50">
        <f t="shared" si="58"/>
        <v>55.55555555555555</v>
      </c>
      <c r="V256" s="50">
        <f t="shared" si="59"/>
        <v>73.474801061007966</v>
      </c>
      <c r="W256" s="50">
        <f t="shared" si="60"/>
        <v>65.986394557823132</v>
      </c>
      <c r="X256" s="50">
        <f t="shared" si="61"/>
        <v>60.538804381168923</v>
      </c>
      <c r="Y256" s="50">
        <f t="shared" si="62"/>
        <v>78.458049886621311</v>
      </c>
      <c r="Z256" s="50">
        <f t="shared" si="63"/>
        <v>70.969643383436491</v>
      </c>
      <c r="AA256" s="50">
        <f t="shared" si="64"/>
        <v>-4.9832488256133729</v>
      </c>
      <c r="AB256" s="50">
        <f t="shared" si="65"/>
        <v>-4.9832488256133445</v>
      </c>
      <c r="AC256" s="50">
        <f t="shared" si="66"/>
        <v>-4.9832488256133587</v>
      </c>
      <c r="AF256">
        <v>1.63</v>
      </c>
      <c r="AG256">
        <v>2.2599999999999998</v>
      </c>
      <c r="AH256" s="66"/>
      <c r="AJ256" t="s">
        <v>527</v>
      </c>
    </row>
    <row r="257" spans="1:36" ht="15" x14ac:dyDescent="0.25">
      <c r="A257">
        <v>3.43</v>
      </c>
      <c r="B257">
        <v>3.61</v>
      </c>
      <c r="C257">
        <v>2.0699999999999998</v>
      </c>
      <c r="D257" s="43">
        <f t="shared" si="54"/>
        <v>5.1645287193294198E-2</v>
      </c>
      <c r="E257" s="44">
        <f>IF(OR($A257="",$B257="",$C257=""),"",A257*'MPTO_working_3-way'!$I256)</f>
        <v>3.6071433350729993</v>
      </c>
      <c r="F257" s="45">
        <f>IF(OR($A257="",$B257="",$C257=""),"",B257*'MPTO_working_3-way'!$I256)</f>
        <v>3.7964394867677917</v>
      </c>
      <c r="G257" s="46">
        <f>IF(OR($A257="",$B257="",$C257=""),"",C257*'MPTO_working_3-way'!$I256)</f>
        <v>2.176905744490119</v>
      </c>
      <c r="H257" s="44">
        <f>IF(OR($A257="",$B257="",$C257=""),"",'MPTO_working_3-way'!E256)</f>
        <v>3.6452435321458663</v>
      </c>
      <c r="I257" s="45">
        <f>IF(OR($A257="",$B257="",$C257=""),"",'MPTO_working_3-way'!F256)</f>
        <v>3.849215237797937</v>
      </c>
      <c r="J257" s="46">
        <f>IF(OR($A257="",$B257="",$C257=""),"",'MPTO_working_3-way'!G256)</f>
        <v>2.1464907298381624</v>
      </c>
      <c r="K257" s="44">
        <f>IF(OR($A257="",$B257="",$C257=""),"",'OddsRatio_working_3-way'!H256)</f>
        <v>3.6312739013570234</v>
      </c>
      <c r="L257" s="45">
        <f>IF(OR($A257="",$B257="",$C257=""),"",'OddsRatio_working_3-way'!I256)</f>
        <v>3.8261830792353209</v>
      </c>
      <c r="M257" s="46">
        <f>IF(OR($A257="",$B257="",$C257=""),"",'OddsRatio_working_3-way'!J256)</f>
        <v>2.1586267796098824</v>
      </c>
      <c r="N257" s="47">
        <f t="shared" si="55"/>
        <v>27.722768604086053</v>
      </c>
      <c r="O257" s="48">
        <f t="shared" si="56"/>
        <v>26.340469892524975</v>
      </c>
      <c r="P257" s="48">
        <f t="shared" si="57"/>
        <v>45.936761503388965</v>
      </c>
      <c r="Q257" t="s">
        <v>525</v>
      </c>
      <c r="R257" t="s">
        <v>522</v>
      </c>
      <c r="S257" s="38">
        <v>44385</v>
      </c>
      <c r="T257" s="50">
        <v>100</v>
      </c>
      <c r="U257" s="50">
        <f t="shared" si="58"/>
        <v>70.845481049562679</v>
      </c>
      <c r="V257" s="50">
        <f t="shared" si="59"/>
        <v>72.29916897506925</v>
      </c>
      <c r="W257" s="50">
        <f t="shared" si="60"/>
        <v>51.690821256038639</v>
      </c>
      <c r="X257" s="50">
        <f t="shared" si="61"/>
        <v>76.010009768892104</v>
      </c>
      <c r="Y257" s="50">
        <f t="shared" si="62"/>
        <v>77.463697694398675</v>
      </c>
      <c r="Z257" s="50">
        <f t="shared" si="63"/>
        <v>56.855349975368064</v>
      </c>
      <c r="AA257" s="50">
        <f t="shared" si="64"/>
        <v>-5.1645287193294251</v>
      </c>
      <c r="AB257" s="50">
        <f t="shared" si="65"/>
        <v>-5.1645287193294251</v>
      </c>
      <c r="AC257" s="50">
        <f t="shared" si="66"/>
        <v>-5.1645287193294251</v>
      </c>
      <c r="AF257">
        <v>1.87</v>
      </c>
      <c r="AG257">
        <v>1.94</v>
      </c>
      <c r="AH257" s="66"/>
      <c r="AJ257" t="s">
        <v>527</v>
      </c>
    </row>
    <row r="258" spans="1:36" ht="15" x14ac:dyDescent="0.25">
      <c r="A258">
        <v>1.74</v>
      </c>
      <c r="B258">
        <v>3.65</v>
      </c>
      <c r="C258">
        <v>4.92</v>
      </c>
      <c r="D258" s="43">
        <f t="shared" si="54"/>
        <v>5.1937278938212206E-2</v>
      </c>
      <c r="E258" s="44">
        <f>IF(OR($A258="",$B258="",$C258=""),"",A258*'MPTO_working_3-way'!$I257)</f>
        <v>1.8303708653524893</v>
      </c>
      <c r="F258" s="45">
        <f>IF(OR($A258="",$B258="",$C258=""),"",B258*'MPTO_working_3-way'!$I257)</f>
        <v>3.8395710681244744</v>
      </c>
      <c r="G258" s="46">
        <f>IF(OR($A258="",$B258="",$C258=""),"",C258*'MPTO_working_3-way'!$I257)</f>
        <v>5.1755314123760039</v>
      </c>
      <c r="H258" s="44">
        <f>IF(OR($A258="",$B258="",$C258=""),"",'MPTO_working_3-way'!E257)</f>
        <v>1.7940430750575298</v>
      </c>
      <c r="I258" s="45">
        <f>IF(OR($A258="",$B258="",$C258=""),"",'MPTO_working_3-way'!F257)</f>
        <v>3.8962024180033517</v>
      </c>
      <c r="J258" s="46">
        <f>IF(OR($A258="",$B258="",$C258=""),"",'MPTO_working_3-way'!G257)</f>
        <v>5.3780903401697753</v>
      </c>
      <c r="K258" s="44">
        <f>IF(OR($A258="",$B258="",$C258=""),"",'OddsRatio_working_3-way'!H257)</f>
        <v>1.8070732059833481</v>
      </c>
      <c r="L258" s="45">
        <f>IF(OR($A258="",$B258="",$C258=""),"",'OddsRatio_working_3-way'!I257)</f>
        <v>3.8901945889944209</v>
      </c>
      <c r="M258" s="46">
        <f>IF(OR($A258="",$B258="",$C258=""),"",'OddsRatio_working_3-way'!J257)</f>
        <v>5.2753067127766533</v>
      </c>
      <c r="N258" s="47">
        <f t="shared" si="55"/>
        <v>54.633736743150237</v>
      </c>
      <c r="O258" s="48">
        <f t="shared" si="56"/>
        <v>26.044575872077104</v>
      </c>
      <c r="P258" s="48">
        <f t="shared" si="57"/>
        <v>19.321687384772648</v>
      </c>
      <c r="Q258" t="s">
        <v>521</v>
      </c>
      <c r="R258" t="s">
        <v>518</v>
      </c>
      <c r="S258" s="38">
        <v>44385</v>
      </c>
      <c r="T258" s="50">
        <v>100</v>
      </c>
      <c r="U258" s="50">
        <f t="shared" si="58"/>
        <v>42.528735632183903</v>
      </c>
      <c r="V258" s="50">
        <f t="shared" si="59"/>
        <v>72.602739726027394</v>
      </c>
      <c r="W258" s="50">
        <f t="shared" si="60"/>
        <v>79.674796747967477</v>
      </c>
      <c r="X258" s="50">
        <f t="shared" si="61"/>
        <v>47.722463526005122</v>
      </c>
      <c r="Y258" s="50">
        <f t="shared" si="62"/>
        <v>77.796467619848613</v>
      </c>
      <c r="Z258" s="50">
        <f t="shared" si="63"/>
        <v>84.868524641788696</v>
      </c>
      <c r="AA258" s="50">
        <f t="shared" si="64"/>
        <v>-5.1937278938212188</v>
      </c>
      <c r="AB258" s="50">
        <f t="shared" si="65"/>
        <v>-5.1937278938212188</v>
      </c>
      <c r="AC258" s="50">
        <f t="shared" si="66"/>
        <v>-5.1937278938212188</v>
      </c>
      <c r="AF258">
        <v>1.92</v>
      </c>
      <c r="AG258">
        <v>1.9</v>
      </c>
      <c r="AH258" s="66"/>
      <c r="AJ258" t="s">
        <v>527</v>
      </c>
    </row>
    <row r="259" spans="1:36" ht="15" x14ac:dyDescent="0.25">
      <c r="A259">
        <v>2.31</v>
      </c>
      <c r="B259">
        <v>3.4</v>
      </c>
      <c r="C259">
        <v>3.22</v>
      </c>
      <c r="D259" s="43">
        <f t="shared" si="54"/>
        <v>3.7577086170436536E-2</v>
      </c>
      <c r="E259" s="44">
        <f>IF(OR($A259="",$B259="",$C259=""),"",A259*'MPTO_working_3-way'!$I258)</f>
        <v>2.3968030690537083</v>
      </c>
      <c r="F259" s="45">
        <f>IF(OR($A259="",$B259="",$C259=""),"",B259*'MPTO_working_3-way'!$I258)</f>
        <v>3.5277620929794842</v>
      </c>
      <c r="G259" s="46">
        <f>IF(OR($A259="",$B259="",$C259=""),"",C259*'MPTO_working_3-way'!$I258)</f>
        <v>3.340998217468806</v>
      </c>
      <c r="H259" s="44">
        <f>IF(OR($A259="",$B259="",$C259=""),"",'MPTO_working_3-way'!E258)</f>
        <v>2.3788299123838952</v>
      </c>
      <c r="I259" s="45">
        <f>IF(OR($A259="",$B259="",$C259=""),"",'MPTO_working_3-way'!F258)</f>
        <v>3.5512378605784982</v>
      </c>
      <c r="J259" s="46">
        <f>IF(OR($A259="",$B259="",$C259=""),"",'MPTO_working_3-way'!G258)</f>
        <v>3.3553296349497255</v>
      </c>
      <c r="K259" s="44">
        <f>IF(OR($A259="",$B259="",$C259=""),"",'OddsRatio_working_3-way'!H258)</f>
        <v>2.386577844961562</v>
      </c>
      <c r="L259" s="45">
        <f>IF(OR($A259="",$B259="",$C259=""),"",'OddsRatio_working_3-way'!I258)</f>
        <v>3.5402952884791974</v>
      </c>
      <c r="M259" s="46">
        <f>IF(OR($A259="",$B259="",$C259=""),"",'OddsRatio_working_3-way'!J258)</f>
        <v>3.3497731418432584</v>
      </c>
      <c r="N259" s="47">
        <f t="shared" si="55"/>
        <v>41.722242970709068</v>
      </c>
      <c r="O259" s="48">
        <f t="shared" si="56"/>
        <v>28.34658272421704</v>
      </c>
      <c r="P259" s="48">
        <f t="shared" si="57"/>
        <v>29.931174305073892</v>
      </c>
      <c r="Q259" t="s">
        <v>381</v>
      </c>
      <c r="R259" t="s">
        <v>238</v>
      </c>
      <c r="S259" s="38">
        <v>44416</v>
      </c>
      <c r="T259" s="50">
        <v>100</v>
      </c>
      <c r="U259" s="50">
        <f t="shared" si="58"/>
        <v>56.709956709956707</v>
      </c>
      <c r="V259" s="50">
        <f t="shared" si="59"/>
        <v>70.588235294117652</v>
      </c>
      <c r="W259" s="50">
        <f t="shared" si="60"/>
        <v>68.944099378881987</v>
      </c>
      <c r="X259" s="50">
        <f t="shared" si="61"/>
        <v>60.467665327000361</v>
      </c>
      <c r="Y259" s="50">
        <f t="shared" si="62"/>
        <v>74.345943911161299</v>
      </c>
      <c r="Z259" s="50">
        <f t="shared" si="63"/>
        <v>72.701807995925648</v>
      </c>
      <c r="AA259" s="50">
        <f t="shared" si="64"/>
        <v>-3.7577086170436544</v>
      </c>
      <c r="AB259" s="50">
        <f t="shared" si="65"/>
        <v>-3.7577086170436473</v>
      </c>
      <c r="AC259" s="50">
        <f t="shared" si="66"/>
        <v>-3.7577086170436615</v>
      </c>
      <c r="AF259">
        <v>1.91</v>
      </c>
      <c r="AG259">
        <v>1.94</v>
      </c>
      <c r="AH259" s="66"/>
      <c r="AJ259" t="s">
        <v>438</v>
      </c>
    </row>
    <row r="260" spans="1:36" ht="15" x14ac:dyDescent="0.25">
      <c r="A260">
        <v>2.69</v>
      </c>
      <c r="B260">
        <v>3.69</v>
      </c>
      <c r="C260">
        <v>2.5299999999999998</v>
      </c>
      <c r="D260" s="43">
        <f t="shared" si="54"/>
        <v>3.8006838919058428E-2</v>
      </c>
      <c r="E260" s="44">
        <f>IF(OR($A260="",$B260="",$C260=""),"",A260*'MPTO_working_3-way'!$I259)</f>
        <v>2.7922383966922673</v>
      </c>
      <c r="F260" s="45">
        <f>IF(OR($A260="",$B260="",$C260=""),"",B260*'MPTO_working_3-way'!$I259)</f>
        <v>3.8302452356113257</v>
      </c>
      <c r="G260" s="46">
        <f>IF(OR($A260="",$B260="",$C260=""),"",C260*'MPTO_working_3-way'!$I259)</f>
        <v>2.6261573024652178</v>
      </c>
      <c r="H260" s="44">
        <f>IF(OR($A260="",$B260="",$C260=""),"",'MPTO_working_3-way'!E259)</f>
        <v>2.784908182504823</v>
      </c>
      <c r="I260" s="45">
        <f>IF(OR($A260="",$B260="",$C260=""),"",'MPTO_working_3-way'!F259)</f>
        <v>3.8709612928528223</v>
      </c>
      <c r="J260" s="46">
        <f>IF(OR($A260="",$B260="",$C260=""),"",'MPTO_working_3-way'!G259)</f>
        <v>2.6137779454939252</v>
      </c>
      <c r="K260" s="44">
        <f>IF(OR($A260="",$B260="",$C260=""),"",'OddsRatio_working_3-way'!H259)</f>
        <v>2.78951311177698</v>
      </c>
      <c r="L260" s="45">
        <f>IF(OR($A260="",$B260="",$C260=""),"",'OddsRatio_working_3-way'!I259)</f>
        <v>3.8483966098698672</v>
      </c>
      <c r="M260" s="46">
        <f>IF(OR($A260="",$B260="",$C260=""),"",'OddsRatio_working_3-way'!J259)</f>
        <v>2.6200917520821174</v>
      </c>
      <c r="N260" s="47">
        <f t="shared" si="55"/>
        <v>35.81356094754004</v>
      </c>
      <c r="O260" s="48">
        <f t="shared" si="56"/>
        <v>26.107988875035964</v>
      </c>
      <c r="P260" s="48">
        <f t="shared" si="57"/>
        <v>38.078450177423996</v>
      </c>
      <c r="Q260" t="s">
        <v>256</v>
      </c>
      <c r="R260" t="s">
        <v>259</v>
      </c>
      <c r="S260" s="38">
        <v>44416</v>
      </c>
      <c r="T260" s="50">
        <v>100</v>
      </c>
      <c r="U260" s="50">
        <f t="shared" si="58"/>
        <v>62.825278810408925</v>
      </c>
      <c r="V260" s="50">
        <f t="shared" si="59"/>
        <v>72.899728997289984</v>
      </c>
      <c r="W260" s="50">
        <f t="shared" si="60"/>
        <v>60.474308300395251</v>
      </c>
      <c r="X260" s="50">
        <f t="shared" si="61"/>
        <v>66.62596270231478</v>
      </c>
      <c r="Y260" s="50">
        <f t="shared" si="62"/>
        <v>76.700412889195817</v>
      </c>
      <c r="Z260" s="50">
        <f t="shared" si="63"/>
        <v>64.274992192301113</v>
      </c>
      <c r="AA260" s="50">
        <f t="shared" si="64"/>
        <v>-3.8006838919058552</v>
      </c>
      <c r="AB260" s="50">
        <f t="shared" si="65"/>
        <v>-3.8006838919058339</v>
      </c>
      <c r="AC260" s="50">
        <f t="shared" si="66"/>
        <v>-3.8006838919058623</v>
      </c>
      <c r="AF260">
        <v>1.78</v>
      </c>
      <c r="AG260">
        <v>2.08</v>
      </c>
      <c r="AH260" s="66"/>
      <c r="AJ260" t="s">
        <v>438</v>
      </c>
    </row>
    <row r="261" spans="1:36" ht="15" x14ac:dyDescent="0.25">
      <c r="A261">
        <v>1.38</v>
      </c>
      <c r="B261">
        <v>5.12</v>
      </c>
      <c r="C261">
        <v>7.9</v>
      </c>
      <c r="D261" s="43">
        <f t="shared" ref="D261:D281" si="67">IF(OR($A261="",$B261="",$C261=""),"",(1/A261)+(1/B261)+(1/C261)-1)</f>
        <v>4.6532459640433066E-2</v>
      </c>
      <c r="E261" s="44">
        <f>IF(OR($A261="",$B261="",$C261=""),"",A261*'MPTO_working_3-way'!$I260)</f>
        <v>1.4442147943037975</v>
      </c>
      <c r="F261" s="45">
        <f>IF(OR($A261="",$B261="",$C261=""),"",B261*'MPTO_working_3-way'!$I260)</f>
        <v>5.3582461933590171</v>
      </c>
      <c r="G261" s="46">
        <f>IF(OR($A261="",$B261="",$C261=""),"",C261*'MPTO_working_3-way'!$I260)</f>
        <v>8.2676064311594217</v>
      </c>
      <c r="H261" s="44">
        <f>IF(OR($A261="",$B261="",$C261=""),"",'MPTO_working_3-way'!E260)</f>
        <v>1.4101849113372809</v>
      </c>
      <c r="I261" s="45">
        <f>IF(OR($A261="",$B261="",$C261=""),"",'MPTO_working_3-way'!F260)</f>
        <v>5.5616832909091887</v>
      </c>
      <c r="J261" s="46">
        <f>IF(OR($A261="",$B261="",$C261=""),"",'MPTO_working_3-way'!G260)</f>
        <v>9.0032129999612938</v>
      </c>
      <c r="K261" s="44">
        <f>IF(OR($A261="",$B261="",$C261=""),"",'OddsRatio_working_3-way'!H260)</f>
        <v>1.4201927731407855</v>
      </c>
      <c r="L261" s="45">
        <f>IF(OR($A261="",$B261="",$C261=""),"",'OddsRatio_working_3-way'!I260)</f>
        <v>5.5557742772106264</v>
      </c>
      <c r="M261" s="46">
        <f>IF(OR($A261="",$B261="",$C261=""),"",'OddsRatio_working_3-way'!J260)</f>
        <v>8.6298161438721657</v>
      </c>
      <c r="N261" s="47">
        <f t="shared" si="55"/>
        <v>69.241777881250897</v>
      </c>
      <c r="O261" s="48">
        <f t="shared" si="56"/>
        <v>18.662822944555906</v>
      </c>
      <c r="P261" s="48">
        <f t="shared" si="57"/>
        <v>12.095399174193194</v>
      </c>
      <c r="Q261" t="s">
        <v>384</v>
      </c>
      <c r="R261" t="s">
        <v>500</v>
      </c>
      <c r="S261" s="38">
        <v>44416</v>
      </c>
      <c r="T261" s="50">
        <v>100</v>
      </c>
      <c r="U261" s="50">
        <f t="shared" si="58"/>
        <v>27.536231884057976</v>
      </c>
      <c r="V261" s="50">
        <f t="shared" si="59"/>
        <v>80.46875</v>
      </c>
      <c r="W261" s="50">
        <f t="shared" si="60"/>
        <v>87.341772151898724</v>
      </c>
      <c r="X261" s="50">
        <f t="shared" si="61"/>
        <v>32.189477848101269</v>
      </c>
      <c r="Y261" s="50">
        <f t="shared" si="62"/>
        <v>85.121995964043307</v>
      </c>
      <c r="Z261" s="50">
        <f t="shared" si="63"/>
        <v>91.995018115942045</v>
      </c>
      <c r="AA261" s="50">
        <f t="shared" si="64"/>
        <v>-4.6532459640432933</v>
      </c>
      <c r="AB261" s="50">
        <f t="shared" si="65"/>
        <v>-4.6532459640433075</v>
      </c>
      <c r="AC261" s="50">
        <f t="shared" si="66"/>
        <v>-4.6532459640433217</v>
      </c>
      <c r="AF261">
        <v>1.62</v>
      </c>
      <c r="AG261">
        <v>2.36</v>
      </c>
      <c r="AH261" s="66"/>
      <c r="AJ261" t="s">
        <v>438</v>
      </c>
    </row>
    <row r="262" spans="1:36" ht="15" x14ac:dyDescent="0.25">
      <c r="A262">
        <v>3.7</v>
      </c>
      <c r="B262">
        <v>3.85</v>
      </c>
      <c r="C262">
        <v>1.96</v>
      </c>
      <c r="D262" s="43">
        <f t="shared" si="67"/>
        <v>4.0214611643182963E-2</v>
      </c>
      <c r="E262" s="44">
        <f>IF(OR($A262="",$B262="",$C262=""),"",A262*'MPTO_working_3-way'!$I261)</f>
        <v>3.8487940630797772</v>
      </c>
      <c r="F262" s="45">
        <f>IF(OR($A262="",$B262="",$C262=""),"",B262*'MPTO_working_3-way'!$I261)</f>
        <v>4.0048262548262548</v>
      </c>
      <c r="G262" s="46">
        <f>IF(OR($A262="",$B262="",$C262=""),"",C262*'MPTO_working_3-way'!$I261)</f>
        <v>2.0388206388206385</v>
      </c>
      <c r="H262" s="44">
        <f>IF(OR($A262="",$B262="",$C262=""),"",'MPTO_working_3-way'!E261)</f>
        <v>3.8930895366996356</v>
      </c>
      <c r="I262" s="45">
        <f>IF(OR($A262="",$B262="",$C262=""),"",'MPTO_working_3-way'!F261)</f>
        <v>4.0595060388112358</v>
      </c>
      <c r="J262" s="46">
        <f>IF(OR($A262="",$B262="",$C262=""),"",'MPTO_working_3-way'!G261)</f>
        <v>2.0128856441139855</v>
      </c>
      <c r="K262" s="44">
        <f>IF(OR($A262="",$B262="",$C262=""),"",'OddsRatio_working_3-way'!H261)</f>
        <v>3.8769173910508186</v>
      </c>
      <c r="L262" s="45">
        <f>IF(OR($A262="",$B262="",$C262=""),"",'OddsRatio_working_3-way'!I261)</f>
        <v>4.0367461349980855</v>
      </c>
      <c r="M262" s="46">
        <f>IF(OR($A262="",$B262="",$C262=""),"",'OddsRatio_working_3-way'!J261)</f>
        <v>2.0229039612625135</v>
      </c>
      <c r="N262" s="47">
        <f t="shared" si="55"/>
        <v>25.982164376958305</v>
      </c>
      <c r="O262" s="48">
        <f t="shared" si="56"/>
        <v>24.969872258375513</v>
      </c>
      <c r="P262" s="48">
        <f t="shared" si="57"/>
        <v>49.047963364666188</v>
      </c>
      <c r="Q262" t="s">
        <v>383</v>
      </c>
      <c r="R262" t="s">
        <v>385</v>
      </c>
      <c r="S262" s="38">
        <v>44416</v>
      </c>
      <c r="T262" s="50">
        <v>100</v>
      </c>
      <c r="U262" s="50">
        <f t="shared" si="58"/>
        <v>72.972972972972968</v>
      </c>
      <c r="V262" s="50">
        <f t="shared" si="59"/>
        <v>74.025974025974023</v>
      </c>
      <c r="W262" s="50">
        <f t="shared" si="60"/>
        <v>48.979591836734699</v>
      </c>
      <c r="X262" s="50">
        <f t="shared" si="61"/>
        <v>76.994434137291279</v>
      </c>
      <c r="Y262" s="50">
        <f t="shared" si="62"/>
        <v>78.047435190292333</v>
      </c>
      <c r="Z262" s="50">
        <f t="shared" si="63"/>
        <v>53.001053001053002</v>
      </c>
      <c r="AA262" s="50">
        <f t="shared" si="64"/>
        <v>-4.0214611643183105</v>
      </c>
      <c r="AB262" s="50">
        <f t="shared" si="65"/>
        <v>-4.0214611643183105</v>
      </c>
      <c r="AC262" s="50">
        <f t="shared" si="66"/>
        <v>-4.0214611643183034</v>
      </c>
      <c r="AF262">
        <v>1.66</v>
      </c>
      <c r="AG262">
        <v>2.27</v>
      </c>
      <c r="AH262" s="66"/>
      <c r="AJ262" t="s">
        <v>438</v>
      </c>
    </row>
    <row r="263" spans="1:36" ht="15" x14ac:dyDescent="0.25">
      <c r="A263">
        <v>1.92</v>
      </c>
      <c r="B263">
        <v>3.59</v>
      </c>
      <c r="C263">
        <v>4.2699999999999996</v>
      </c>
      <c r="D263" s="43">
        <f t="shared" si="67"/>
        <v>3.3576902837485489E-2</v>
      </c>
      <c r="E263" s="44">
        <f>IF(OR($A263="",$B263="",$C263=""),"",A263*'MPTO_working_3-way'!$I262)</f>
        <v>1.9844676534479722</v>
      </c>
      <c r="F263" s="45">
        <f>IF(OR($A263="",$B263="",$C263=""),"",B263*'MPTO_working_3-way'!$I262)</f>
        <v>3.7105410811865727</v>
      </c>
      <c r="G263" s="46">
        <f>IF(OR($A263="",$B263="",$C263=""),"",C263*'MPTO_working_3-way'!$I262)</f>
        <v>4.4133733751160626</v>
      </c>
      <c r="H263" s="44">
        <f>IF(OR($A263="",$B263="",$C263=""),"",'MPTO_working_3-way'!E262)</f>
        <v>1.9621653996643884</v>
      </c>
      <c r="I263" s="45">
        <f>IF(OR($A263="",$B263="",$C263=""),"",'MPTO_working_3-way'!F262)</f>
        <v>3.7402860411143219</v>
      </c>
      <c r="J263" s="46">
        <f>IF(OR($A263="",$B263="",$C263=""),"",'MPTO_working_3-way'!G262)</f>
        <v>4.4843102309600793</v>
      </c>
      <c r="K263" s="44">
        <f>IF(OR($A263="",$B263="",$C263=""),"",'OddsRatio_working_3-way'!H262)</f>
        <v>1.9707672355567682</v>
      </c>
      <c r="L263" s="45">
        <f>IF(OR($A263="",$B263="",$C263=""),"",'OddsRatio_working_3-way'!I262)</f>
        <v>3.7329208044478572</v>
      </c>
      <c r="M263" s="46">
        <f>IF(OR($A263="",$B263="",$C263=""),"",'OddsRatio_working_3-way'!J262)</f>
        <v>4.4504444133376424</v>
      </c>
      <c r="N263" s="47">
        <f t="shared" si="55"/>
        <v>50.391347939711707</v>
      </c>
      <c r="O263" s="48">
        <f t="shared" si="56"/>
        <v>26.950247366085371</v>
      </c>
      <c r="P263" s="48">
        <f t="shared" si="57"/>
        <v>22.658404694202925</v>
      </c>
      <c r="Q263" t="s">
        <v>41</v>
      </c>
      <c r="R263" t="s">
        <v>77</v>
      </c>
      <c r="S263" s="38">
        <v>44416</v>
      </c>
      <c r="T263" s="50">
        <v>100</v>
      </c>
      <c r="U263" s="50">
        <f t="shared" si="58"/>
        <v>47.916666666666671</v>
      </c>
      <c r="V263" s="50">
        <f t="shared" si="59"/>
        <v>72.14484679665739</v>
      </c>
      <c r="W263" s="50">
        <f t="shared" si="60"/>
        <v>76.580796252927385</v>
      </c>
      <c r="X263" s="50">
        <f t="shared" si="61"/>
        <v>51.274356950415225</v>
      </c>
      <c r="Y263" s="50">
        <f t="shared" si="62"/>
        <v>75.502537080405943</v>
      </c>
      <c r="Z263" s="50">
        <f t="shared" si="63"/>
        <v>79.938486536675953</v>
      </c>
      <c r="AA263" s="50">
        <f t="shared" si="64"/>
        <v>-3.3576902837485534</v>
      </c>
      <c r="AB263" s="50">
        <f t="shared" si="65"/>
        <v>-3.3576902837485534</v>
      </c>
      <c r="AC263" s="50">
        <f t="shared" si="66"/>
        <v>-3.3576902837485676</v>
      </c>
      <c r="AF263">
        <v>2.0699999999999998</v>
      </c>
      <c r="AG263">
        <v>1.8</v>
      </c>
      <c r="AH263" s="66"/>
      <c r="AJ263" t="s">
        <v>433</v>
      </c>
    </row>
    <row r="264" spans="1:36" ht="15" x14ac:dyDescent="0.25">
      <c r="A264">
        <v>2.54</v>
      </c>
      <c r="B264">
        <v>3.13</v>
      </c>
      <c r="C264">
        <v>3.12</v>
      </c>
      <c r="D264" s="43">
        <f t="shared" si="67"/>
        <v>3.3702425805768987E-2</v>
      </c>
      <c r="E264" s="44">
        <f>IF(OR($A264="",$B264="",$C264=""),"",A264*'MPTO_working_3-way'!$I263)</f>
        <v>2.6256041615466534</v>
      </c>
      <c r="F264" s="45">
        <f>IF(OR($A264="",$B264="",$C264=""),"",B264*'MPTO_working_3-way'!$I263)</f>
        <v>3.2354885927720569</v>
      </c>
      <c r="G264" s="46">
        <f>IF(OR($A264="",$B264="",$C264=""),"",C264*'MPTO_working_3-way'!$I263)</f>
        <v>3.2251515685139993</v>
      </c>
      <c r="H264" s="44">
        <f>IF(OR($A264="",$B264="",$C264=""),"",'MPTO_working_3-way'!E263)</f>
        <v>2.6146070823529213</v>
      </c>
      <c r="I264" s="45">
        <f>IF(OR($A264="",$B264="",$C264=""),"",'MPTO_working_3-way'!F263)</f>
        <v>3.2440708219535916</v>
      </c>
      <c r="J264" s="46">
        <f>IF(OR($A264="",$B264="",$C264=""),"",'MPTO_working_3-way'!G263)</f>
        <v>3.2333299036299694</v>
      </c>
      <c r="K264" s="44">
        <f>IF(OR($A264="",$B264="",$C264=""),"",'OddsRatio_working_3-way'!H263)</f>
        <v>2.6196203956129027</v>
      </c>
      <c r="L264" s="45">
        <f>IF(OR($A264="",$B264="",$C264=""),"",'OddsRatio_working_3-way'!I263)</f>
        <v>3.2401243134126512</v>
      </c>
      <c r="M264" s="46">
        <f>IF(OR($A264="",$B264="",$C264=""),"",'OddsRatio_working_3-way'!J263)</f>
        <v>3.229607297856723</v>
      </c>
      <c r="N264" s="47">
        <f t="shared" si="55"/>
        <v>38.086472235439111</v>
      </c>
      <c r="O264" s="48">
        <f t="shared" si="56"/>
        <v>30.907233060068801</v>
      </c>
      <c r="P264" s="48">
        <f t="shared" si="57"/>
        <v>31.006294704492099</v>
      </c>
      <c r="Q264" t="s">
        <v>208</v>
      </c>
      <c r="R264" t="s">
        <v>278</v>
      </c>
      <c r="S264" s="38">
        <v>44416</v>
      </c>
      <c r="T264" s="50">
        <v>100</v>
      </c>
      <c r="U264" s="50">
        <f t="shared" si="58"/>
        <v>60.629921259842511</v>
      </c>
      <c r="V264" s="50">
        <f t="shared" si="59"/>
        <v>68.051118210862612</v>
      </c>
      <c r="W264" s="50">
        <f t="shared" si="60"/>
        <v>67.948717948717942</v>
      </c>
      <c r="X264" s="50">
        <f t="shared" si="61"/>
        <v>64.000163840419418</v>
      </c>
      <c r="Y264" s="50">
        <f t="shared" si="62"/>
        <v>71.421360791439525</v>
      </c>
      <c r="Z264" s="50">
        <f t="shared" si="63"/>
        <v>71.318960529294856</v>
      </c>
      <c r="AA264" s="50">
        <f t="shared" si="64"/>
        <v>-3.3702425805769067</v>
      </c>
      <c r="AB264" s="50">
        <f t="shared" si="65"/>
        <v>-3.3702425805769138</v>
      </c>
      <c r="AC264" s="50">
        <f t="shared" si="66"/>
        <v>-3.3702425805769138</v>
      </c>
      <c r="AF264">
        <v>2.5099999999999998</v>
      </c>
      <c r="AG264">
        <v>1.56</v>
      </c>
      <c r="AH264" s="66"/>
      <c r="AJ264" t="s">
        <v>433</v>
      </c>
    </row>
    <row r="265" spans="1:36" ht="15" x14ac:dyDescent="0.25">
      <c r="A265">
        <v>2.06</v>
      </c>
      <c r="B265">
        <v>3.61</v>
      </c>
      <c r="C265">
        <v>3.85</v>
      </c>
      <c r="D265" s="43">
        <f t="shared" si="67"/>
        <v>2.2185463193450605E-2</v>
      </c>
      <c r="E265" s="44">
        <f>IF(OR($A265="",$B265="",$C265=""),"",A265*'MPTO_working_3-way'!$I264)</f>
        <v>2.1057020541785083</v>
      </c>
      <c r="F265" s="45">
        <f>IF(OR($A265="",$B265="",$C265=""),"",B265*'MPTO_working_3-way'!$I264)</f>
        <v>3.6900895221283565</v>
      </c>
      <c r="G265" s="46">
        <f>IF(OR($A265="",$B265="",$C265=""),"",C265*'MPTO_working_3-way'!$I264)</f>
        <v>3.9354140332947849</v>
      </c>
      <c r="H265" s="44">
        <f>IF(OR($A265="",$B265="",$C265=""),"",'MPTO_working_3-way'!E264)</f>
        <v>2.0918675480043865</v>
      </c>
      <c r="I265" s="45">
        <f>IF(OR($A265="",$B265="",$C265=""),"",'MPTO_working_3-way'!F264)</f>
        <v>3.7090178216333922</v>
      </c>
      <c r="J265" s="46">
        <f>IF(OR($A265="",$B265="",$C265=""),"",'MPTO_working_3-way'!G264)</f>
        <v>3.9628270128043823</v>
      </c>
      <c r="K265" s="44">
        <f>IF(OR($A265="",$B265="",$C265=""),"",'OddsRatio_working_3-way'!H264)</f>
        <v>2.0974473915633354</v>
      </c>
      <c r="L265" s="45">
        <f>IF(OR($A265="",$B265="",$C265=""),"",'OddsRatio_working_3-way'!I264)</f>
        <v>3.7022053697927415</v>
      </c>
      <c r="M265" s="46">
        <f>IF(OR($A265="",$B265="",$C265=""),"",'OddsRatio_working_3-way'!J264)</f>
        <v>3.9506840244863266</v>
      </c>
      <c r="N265" s="47">
        <f t="shared" si="55"/>
        <v>47.490099466618382</v>
      </c>
      <c r="O265" s="48">
        <f t="shared" si="56"/>
        <v>27.099613546048161</v>
      </c>
      <c r="P265" s="48">
        <f t="shared" si="57"/>
        <v>25.410286987333468</v>
      </c>
      <c r="Q265" t="s">
        <v>322</v>
      </c>
      <c r="R265" t="s">
        <v>320</v>
      </c>
      <c r="S265" s="38">
        <v>44416</v>
      </c>
      <c r="T265" s="50">
        <v>100</v>
      </c>
      <c r="U265" s="50">
        <f t="shared" si="58"/>
        <v>51.456310679611654</v>
      </c>
      <c r="V265" s="50">
        <f t="shared" si="59"/>
        <v>72.29916897506925</v>
      </c>
      <c r="W265" s="50">
        <f t="shared" si="60"/>
        <v>74.025974025974023</v>
      </c>
      <c r="X265" s="50">
        <f t="shared" si="61"/>
        <v>53.67485699895672</v>
      </c>
      <c r="Y265" s="50">
        <f t="shared" si="62"/>
        <v>74.517715294414316</v>
      </c>
      <c r="Z265" s="50">
        <f t="shared" si="63"/>
        <v>76.244520345319103</v>
      </c>
      <c r="AA265" s="50">
        <f t="shared" si="64"/>
        <v>-2.2185463193450659</v>
      </c>
      <c r="AB265" s="50">
        <f t="shared" si="65"/>
        <v>-2.2185463193450659</v>
      </c>
      <c r="AC265" s="50">
        <f t="shared" si="66"/>
        <v>-2.2185463193450801</v>
      </c>
      <c r="AF265">
        <v>2.0099999999999998</v>
      </c>
      <c r="AG265">
        <v>1.9</v>
      </c>
      <c r="AH265" s="66"/>
      <c r="AJ265" t="s">
        <v>440</v>
      </c>
    </row>
    <row r="266" spans="1:36" ht="15" x14ac:dyDescent="0.25">
      <c r="A266">
        <v>2.13</v>
      </c>
      <c r="B266">
        <v>3.47</v>
      </c>
      <c r="C266">
        <v>3.79</v>
      </c>
      <c r="D266" s="43">
        <f t="shared" si="67"/>
        <v>2.1520248859526525E-2</v>
      </c>
      <c r="E266" s="44">
        <f>IF(OR($A266="",$B266="",$C266=""),"",A266*'MPTO_working_3-way'!$I265)</f>
        <v>2.1758381300707912</v>
      </c>
      <c r="F266" s="45">
        <f>IF(OR($A266="",$B266="",$C266=""),"",B266*'MPTO_working_3-way'!$I265)</f>
        <v>3.5446752635425574</v>
      </c>
      <c r="G266" s="46">
        <f>IF(OR($A266="",$B266="",$C266=""),"",C266*'MPTO_working_3-way'!$I265)</f>
        <v>3.8715617431776055</v>
      </c>
      <c r="H266" s="44">
        <f>IF(OR($A266="",$B266="",$C266=""),"",'MPTO_working_3-way'!E265)</f>
        <v>2.1630500566149156</v>
      </c>
      <c r="I266" s="45">
        <f>IF(OR($A266="",$B266="",$C266=""),"",'MPTO_working_3-way'!F265)</f>
        <v>3.5585792819044326</v>
      </c>
      <c r="J266" s="46">
        <f>IF(OR($A266="",$B266="",$C266=""),"",'MPTO_working_3-way'!G265)</f>
        <v>3.8959193237754826</v>
      </c>
      <c r="K266" s="44">
        <f>IF(OR($A266="",$B266="",$C266=""),"",'OddsRatio_working_3-way'!H265)</f>
        <v>2.1683280558546514</v>
      </c>
      <c r="L266" s="45">
        <f>IF(OR($A266="",$B266="",$C266=""),"",'OddsRatio_working_3-way'!I265)</f>
        <v>3.5537790247442373</v>
      </c>
      <c r="M266" s="46">
        <f>IF(OR($A266="",$B266="",$C266=""),"",'OddsRatio_working_3-way'!J265)</f>
        <v>3.8846329874641388</v>
      </c>
      <c r="N266" s="47">
        <f t="shared" si="55"/>
        <v>45.959301208103419</v>
      </c>
      <c r="O266" s="48">
        <f t="shared" si="56"/>
        <v>28.211328983648492</v>
      </c>
      <c r="P266" s="48">
        <f t="shared" si="57"/>
        <v>25.829369808248092</v>
      </c>
      <c r="Q266" t="s">
        <v>248</v>
      </c>
      <c r="R266" t="s">
        <v>324</v>
      </c>
      <c r="S266" s="38">
        <v>44416</v>
      </c>
      <c r="T266" s="50">
        <v>100</v>
      </c>
      <c r="U266" s="50">
        <f t="shared" si="58"/>
        <v>53.051643192488264</v>
      </c>
      <c r="V266" s="50">
        <f t="shared" si="59"/>
        <v>71.181556195965413</v>
      </c>
      <c r="W266" s="50">
        <f t="shared" si="60"/>
        <v>73.614775725593674</v>
      </c>
      <c r="X266" s="50">
        <f t="shared" si="61"/>
        <v>55.203668078440913</v>
      </c>
      <c r="Y266" s="50">
        <f t="shared" si="62"/>
        <v>73.333581081918069</v>
      </c>
      <c r="Z266" s="50">
        <f t="shared" si="63"/>
        <v>75.76680061154633</v>
      </c>
      <c r="AA266" s="50">
        <f t="shared" si="64"/>
        <v>-2.152024885952649</v>
      </c>
      <c r="AB266" s="50">
        <f t="shared" si="65"/>
        <v>-2.1520248859526561</v>
      </c>
      <c r="AC266" s="50">
        <f t="shared" si="66"/>
        <v>-2.1520248859526561</v>
      </c>
      <c r="AF266">
        <v>2.17</v>
      </c>
      <c r="AG266">
        <v>1.76</v>
      </c>
      <c r="AH266" s="66"/>
      <c r="AJ266" t="s">
        <v>440</v>
      </c>
    </row>
    <row r="267" spans="1:36" ht="15" x14ac:dyDescent="0.25">
      <c r="A267">
        <v>1.88</v>
      </c>
      <c r="B267">
        <v>3.78</v>
      </c>
      <c r="C267">
        <v>4.38</v>
      </c>
      <c r="D267" s="43">
        <f t="shared" si="67"/>
        <v>2.4775660450391035E-2</v>
      </c>
      <c r="E267" s="44">
        <f>IF(OR($A267="",$B267="",$C267=""),"",A267*'MPTO_working_3-way'!$I266)</f>
        <v>1.926578241646735</v>
      </c>
      <c r="F267" s="45">
        <f>IF(OR($A267="",$B267="",$C267=""),"",B267*'MPTO_working_3-way'!$I266)</f>
        <v>3.873651996502478</v>
      </c>
      <c r="G267" s="46">
        <f>IF(OR($A267="",$B267="",$C267=""),"",C267*'MPTO_working_3-way'!$I266)</f>
        <v>4.4885173927727129</v>
      </c>
      <c r="H267" s="44">
        <f>IF(OR($A267="",$B267="",$C267=""),"",'MPTO_working_3-way'!E266)</f>
        <v>1.9096493699378332</v>
      </c>
      <c r="I267" s="45">
        <f>IF(OR($A267="",$B267="",$C267=""),"",'MPTO_working_3-way'!F266)</f>
        <v>3.9018039086693528</v>
      </c>
      <c r="J267" s="46">
        <f>IF(OR($A267="",$B267="",$C267=""),"",'MPTO_working_3-way'!G266)</f>
        <v>4.544381476532644</v>
      </c>
      <c r="K267" s="44">
        <f>IF(OR($A267="",$B267="",$C267=""),"",'OddsRatio_working_3-way'!H266)</f>
        <v>1.9161009345102271</v>
      </c>
      <c r="L267" s="45">
        <f>IF(OR($A267="",$B267="",$C267=""),"",'OddsRatio_working_3-way'!I266)</f>
        <v>3.8940461340209449</v>
      </c>
      <c r="M267" s="46">
        <f>IF(OR($A267="",$B267="",$C267=""),"",'OddsRatio_working_3-way'!J266)</f>
        <v>4.5186604075506462</v>
      </c>
      <c r="N267" s="47">
        <f t="shared" si="55"/>
        <v>51.905496407208155</v>
      </c>
      <c r="O267" s="48">
        <f t="shared" si="56"/>
        <v>25.815432075542677</v>
      </c>
      <c r="P267" s="48">
        <f t="shared" si="57"/>
        <v>22.279071517249157</v>
      </c>
      <c r="Q267" t="s">
        <v>395</v>
      </c>
      <c r="R267" t="s">
        <v>404</v>
      </c>
      <c r="S267" s="38">
        <v>44416</v>
      </c>
      <c r="T267" s="50">
        <v>100</v>
      </c>
      <c r="U267" s="50">
        <f t="shared" si="58"/>
        <v>46.808510638297875</v>
      </c>
      <c r="V267" s="50">
        <f t="shared" si="59"/>
        <v>73.544973544973558</v>
      </c>
      <c r="W267" s="50">
        <f t="shared" si="60"/>
        <v>77.168949771689498</v>
      </c>
      <c r="X267" s="50">
        <f t="shared" si="61"/>
        <v>49.286076683336965</v>
      </c>
      <c r="Y267" s="50">
        <f t="shared" si="62"/>
        <v>76.022539590012627</v>
      </c>
      <c r="Z267" s="50">
        <f t="shared" si="63"/>
        <v>79.646515816728595</v>
      </c>
      <c r="AA267" s="50">
        <f t="shared" si="64"/>
        <v>-2.4775660450390902</v>
      </c>
      <c r="AB267" s="50">
        <f t="shared" si="65"/>
        <v>-2.4775660450390689</v>
      </c>
      <c r="AC267" s="50">
        <f t="shared" si="66"/>
        <v>-2.4775660450390973</v>
      </c>
      <c r="AF267">
        <v>2.08</v>
      </c>
      <c r="AG267">
        <v>1.82</v>
      </c>
      <c r="AH267" s="66"/>
      <c r="AJ267" t="s">
        <v>440</v>
      </c>
    </row>
    <row r="268" spans="1:36" ht="15" x14ac:dyDescent="0.25">
      <c r="A268">
        <v>2.27</v>
      </c>
      <c r="B268">
        <v>3.64</v>
      </c>
      <c r="C268">
        <v>3.26</v>
      </c>
      <c r="D268" s="43">
        <f t="shared" si="67"/>
        <v>2.2002375344176928E-2</v>
      </c>
      <c r="E268" s="44">
        <f>IF(OR($A268="",$B268="",$C268=""),"",A268*'MPTO_working_3-way'!$I267)</f>
        <v>2.3199453920312818</v>
      </c>
      <c r="F268" s="45">
        <f>IF(OR($A268="",$B268="",$C268=""),"",B268*'MPTO_working_3-way'!$I267)</f>
        <v>3.7200886462528042</v>
      </c>
      <c r="G268" s="46">
        <f>IF(OR($A268="",$B268="",$C268=""),"",C268*'MPTO_working_3-way'!$I267)</f>
        <v>3.3317277436220167</v>
      </c>
      <c r="H268" s="44">
        <f>IF(OR($A268="",$B268="",$C268=""),"",'MPTO_working_3-way'!E267)</f>
        <v>2.3084318444834064</v>
      </c>
      <c r="I268" s="45">
        <f>IF(OR($A268="",$B268="",$C268=""),"",'MPTO_working_3-way'!F267)</f>
        <v>3.7398395625901752</v>
      </c>
      <c r="J268" s="46">
        <f>IF(OR($A268="",$B268="",$C268=""),"",'MPTO_working_3-way'!G267)</f>
        <v>3.3398533823822123</v>
      </c>
      <c r="K268" s="44">
        <f>IF(OR($A268="",$B268="",$C268=""),"",'OddsRatio_working_3-way'!H267)</f>
        <v>2.3133892556412787</v>
      </c>
      <c r="L268" s="45">
        <f>IF(OR($A268="",$B268="",$C268=""),"",'OddsRatio_working_3-way'!I267)</f>
        <v>3.7301949881047061</v>
      </c>
      <c r="M268" s="46">
        <f>IF(OR($A268="",$B268="",$C268=""),"",'OddsRatio_working_3-way'!J267)</f>
        <v>3.3372123761805432</v>
      </c>
      <c r="N268" s="47">
        <f t="shared" si="55"/>
        <v>43.104462865155071</v>
      </c>
      <c r="O268" s="48">
        <f t="shared" si="56"/>
        <v>26.881079863709338</v>
      </c>
      <c r="P268" s="48">
        <f t="shared" si="57"/>
        <v>30.014457271135587</v>
      </c>
      <c r="Q268" t="s">
        <v>396</v>
      </c>
      <c r="R268" t="s">
        <v>401</v>
      </c>
      <c r="S268" s="38">
        <v>44416</v>
      </c>
      <c r="T268" s="50">
        <v>100</v>
      </c>
      <c r="U268" s="50">
        <f t="shared" si="58"/>
        <v>55.947136563876647</v>
      </c>
      <c r="V268" s="50">
        <f t="shared" si="59"/>
        <v>72.527472527472526</v>
      </c>
      <c r="W268" s="50">
        <f t="shared" si="60"/>
        <v>69.325153374233125</v>
      </c>
      <c r="X268" s="50">
        <f t="shared" si="61"/>
        <v>58.147374098294335</v>
      </c>
      <c r="Y268" s="50">
        <f t="shared" si="62"/>
        <v>74.727710061890221</v>
      </c>
      <c r="Z268" s="50">
        <f t="shared" si="63"/>
        <v>71.52539090865082</v>
      </c>
      <c r="AA268" s="50">
        <f t="shared" si="64"/>
        <v>-2.2002375344176883</v>
      </c>
      <c r="AB268" s="50">
        <f t="shared" si="65"/>
        <v>-2.2002375344176954</v>
      </c>
      <c r="AC268" s="50">
        <f t="shared" si="66"/>
        <v>-2.2002375344176954</v>
      </c>
      <c r="AF268">
        <v>1.94</v>
      </c>
      <c r="AG268">
        <v>1.96</v>
      </c>
      <c r="AH268" s="66"/>
      <c r="AJ268" t="s">
        <v>440</v>
      </c>
    </row>
    <row r="269" spans="1:36" ht="15" x14ac:dyDescent="0.25">
      <c r="A269">
        <v>2.0099999999999998</v>
      </c>
      <c r="B269">
        <v>3.55</v>
      </c>
      <c r="C269">
        <v>4.0999999999999996</v>
      </c>
      <c r="D269" s="43">
        <f t="shared" si="67"/>
        <v>2.3105017680405959E-2</v>
      </c>
      <c r="E269" s="44">
        <f>IF(OR($A269="",$B269="",$C269=""),"",A269*'MPTO_working_3-way'!$I268)</f>
        <v>2.0564410855376156</v>
      </c>
      <c r="F269" s="45">
        <f>IF(OR($A269="",$B269="",$C269=""),"",B269*'MPTO_working_3-way'!$I268)</f>
        <v>3.6320228127654408</v>
      </c>
      <c r="G269" s="46">
        <f>IF(OR($A269="",$B269="",$C269=""),"",C269*'MPTO_working_3-way'!$I268)</f>
        <v>4.1947305724896644</v>
      </c>
      <c r="H269" s="44">
        <f>IF(OR($A269="",$B269="",$C269=""),"",'MPTO_working_3-way'!E268)</f>
        <v>2.0416047807523077</v>
      </c>
      <c r="I269" s="45">
        <f>IF(OR($A269="",$B269="",$C269=""),"",'MPTO_working_3-way'!F268)</f>
        <v>3.6497886435134448</v>
      </c>
      <c r="J269" s="46">
        <f>IF(OR($A269="",$B269="",$C269=""),"",'MPTO_working_3-way'!G268)</f>
        <v>4.2336865157943224</v>
      </c>
      <c r="K269" s="44">
        <f>IF(OR($A269="",$B269="",$C269=""),"",'OddsRatio_working_3-way'!H268)</f>
        <v>2.0475257489211995</v>
      </c>
      <c r="L269" s="45">
        <f>IF(OR($A269="",$B269="",$C269=""),"",'OddsRatio_working_3-way'!I268)</f>
        <v>3.6447432274743168</v>
      </c>
      <c r="M269" s="46">
        <f>IF(OR($A269="",$B269="",$C269=""),"",'OddsRatio_working_3-way'!J268)</f>
        <v>4.2151780412432869</v>
      </c>
      <c r="N269" s="47">
        <f t="shared" si="55"/>
        <v>48.627699914805476</v>
      </c>
      <c r="O269" s="48">
        <f t="shared" si="56"/>
        <v>27.532866712326481</v>
      </c>
      <c r="P269" s="48">
        <f t="shared" si="57"/>
        <v>23.839433372868051</v>
      </c>
      <c r="Q269" t="s">
        <v>403</v>
      </c>
      <c r="R269" t="s">
        <v>397</v>
      </c>
      <c r="S269" s="38">
        <v>44416</v>
      </c>
      <c r="T269" s="50">
        <v>100</v>
      </c>
      <c r="U269" s="50">
        <f t="shared" si="58"/>
        <v>50.248756218905463</v>
      </c>
      <c r="V269" s="50">
        <f t="shared" si="59"/>
        <v>71.83098591549296</v>
      </c>
      <c r="W269" s="50">
        <f t="shared" si="60"/>
        <v>75.609756097560975</v>
      </c>
      <c r="X269" s="50">
        <f t="shared" si="61"/>
        <v>52.559257986946072</v>
      </c>
      <c r="Y269" s="50">
        <f t="shared" si="62"/>
        <v>74.141487683533555</v>
      </c>
      <c r="Z269" s="50">
        <f t="shared" si="63"/>
        <v>77.92025786560157</v>
      </c>
      <c r="AA269" s="50">
        <f t="shared" si="64"/>
        <v>-2.3105017680406092</v>
      </c>
      <c r="AB269" s="50">
        <f t="shared" si="65"/>
        <v>-2.310501768040595</v>
      </c>
      <c r="AC269" s="50">
        <f t="shared" si="66"/>
        <v>-2.310501768040595</v>
      </c>
      <c r="AF269">
        <v>2.23</v>
      </c>
      <c r="AG269">
        <v>1.72</v>
      </c>
      <c r="AH269" s="66"/>
      <c r="AJ269" t="s">
        <v>440</v>
      </c>
    </row>
    <row r="270" spans="1:36" ht="15" x14ac:dyDescent="0.25">
      <c r="A270">
        <v>5.8</v>
      </c>
      <c r="B270">
        <v>3.44</v>
      </c>
      <c r="C270">
        <v>1.78</v>
      </c>
      <c r="D270" s="43">
        <f t="shared" si="67"/>
        <v>2.4909220331041704E-2</v>
      </c>
      <c r="E270" s="44">
        <f>IF(OR($A270="",$B270="",$C270=""),"",A270*'MPTO_working_3-way'!$I269)</f>
        <v>5.9444734779200417</v>
      </c>
      <c r="F270" s="45">
        <f>IF(OR($A270="",$B270="",$C270=""),"",B270*'MPTO_working_3-way'!$I269)</f>
        <v>3.5256877179387835</v>
      </c>
      <c r="G270" s="46">
        <f>IF(OR($A270="",$B270="",$C270=""),"",C270*'MPTO_working_3-way'!$I269)</f>
        <v>1.8243384121892543</v>
      </c>
      <c r="H270" s="44">
        <f>IF(OR($A270="",$B270="",$C270=""),"",'MPTO_working_3-way'!E269)</f>
        <v>6.0934471683092211</v>
      </c>
      <c r="I270" s="45">
        <f>IF(OR($A270="",$B270="",$C270=""),"",'MPTO_working_3-way'!F269)</f>
        <v>3.5411441881241825</v>
      </c>
      <c r="J270" s="46">
        <f>IF(OR($A270="",$B270="",$C270=""),"",'MPTO_working_3-way'!G269)</f>
        <v>1.8067021008163962</v>
      </c>
      <c r="K270" s="44">
        <f>IF(OR($A270="",$B270="",$C270=""),"",'OddsRatio_working_3-way'!H269)</f>
        <v>6.0063203552784143</v>
      </c>
      <c r="L270" s="45">
        <f>IF(OR($A270="",$B270="",$C270=""),"",'OddsRatio_working_3-way'!I269)</f>
        <v>3.5448795139331937</v>
      </c>
      <c r="M270" s="46">
        <f>IF(OR($A270="",$B270="",$C270=""),"",'OddsRatio_working_3-way'!J269)</f>
        <v>1.8135270577327423</v>
      </c>
      <c r="N270" s="47">
        <f t="shared" si="55"/>
        <v>16.822347743906459</v>
      </c>
      <c r="O270" s="48">
        <f t="shared" si="56"/>
        <v>28.363260731005074</v>
      </c>
      <c r="P270" s="48">
        <f t="shared" si="57"/>
        <v>54.81439152508846</v>
      </c>
      <c r="Q270" t="s">
        <v>400</v>
      </c>
      <c r="R270" t="s">
        <v>405</v>
      </c>
      <c r="S270" s="38">
        <v>44416</v>
      </c>
      <c r="T270" s="50">
        <v>100</v>
      </c>
      <c r="U270" s="50">
        <f t="shared" si="58"/>
        <v>82.758620689655174</v>
      </c>
      <c r="V270" s="50">
        <f t="shared" si="59"/>
        <v>70.930232558139537</v>
      </c>
      <c r="W270" s="50">
        <f t="shared" si="60"/>
        <v>43.820224719101127</v>
      </c>
      <c r="X270" s="50">
        <f t="shared" si="61"/>
        <v>85.249542722759358</v>
      </c>
      <c r="Y270" s="50">
        <f t="shared" si="62"/>
        <v>73.421154591243706</v>
      </c>
      <c r="Z270" s="50">
        <f t="shared" si="63"/>
        <v>46.311146752205296</v>
      </c>
      <c r="AA270" s="50">
        <f t="shared" si="64"/>
        <v>-2.4909220331041837</v>
      </c>
      <c r="AB270" s="50">
        <f t="shared" si="65"/>
        <v>-2.4909220331041695</v>
      </c>
      <c r="AC270" s="50">
        <f t="shared" si="66"/>
        <v>-2.4909220331041695</v>
      </c>
      <c r="AF270">
        <v>2.41</v>
      </c>
      <c r="AG270">
        <v>1.63</v>
      </c>
      <c r="AH270" s="66"/>
      <c r="AJ270" t="s">
        <v>440</v>
      </c>
    </row>
    <row r="271" spans="1:36" ht="15" x14ac:dyDescent="0.25">
      <c r="A271">
        <v>3.12</v>
      </c>
      <c r="B271">
        <v>3.58</v>
      </c>
      <c r="C271">
        <v>2.37</v>
      </c>
      <c r="D271" s="43">
        <f t="shared" si="67"/>
        <v>2.1783357721410157E-2</v>
      </c>
      <c r="E271" s="44">
        <f>IF(OR($A271="",$B271="",$C271=""),"",A271*'MPTO_working_3-way'!$I270)</f>
        <v>3.1879640760907999</v>
      </c>
      <c r="F271" s="45">
        <f>IF(OR($A271="",$B271="",$C271=""),"",B271*'MPTO_working_3-way'!$I270)</f>
        <v>3.6579844206426486</v>
      </c>
      <c r="G271" s="46">
        <f>IF(OR($A271="",$B271="",$C271=""),"",C271*'MPTO_working_3-way'!$I270)</f>
        <v>2.4216265577997422</v>
      </c>
      <c r="H271" s="44">
        <f>IF(OR($A271="",$B271="",$C271=""),"",'MPTO_working_3-way'!E270)</f>
        <v>3.1923210502552704</v>
      </c>
      <c r="I271" s="45">
        <f>IF(OR($A271="",$B271="",$C271=""),"",'MPTO_working_3-way'!F270)</f>
        <v>3.6755450846576538</v>
      </c>
      <c r="J271" s="46">
        <f>IF(OR($A271="",$B271="",$C271=""),"",'MPTO_working_3-way'!G270)</f>
        <v>2.4114991331267999</v>
      </c>
      <c r="K271" s="44">
        <f>IF(OR($A271="",$B271="",$C271=""),"",'OddsRatio_working_3-way'!H270)</f>
        <v>3.1911855480144506</v>
      </c>
      <c r="L271" s="45">
        <f>IF(OR($A271="",$B271="",$C271=""),"",'OddsRatio_working_3-way'!I270)</f>
        <v>3.666631468810039</v>
      </c>
      <c r="M271" s="46">
        <f>IF(OR($A271="",$B271="",$C271=""),"",'OddsRatio_working_3-way'!J270)</f>
        <v>2.4160019814999045</v>
      </c>
      <c r="N271" s="47">
        <f t="shared" si="55"/>
        <v>31.367982076706376</v>
      </c>
      <c r="O271" s="48">
        <f t="shared" si="56"/>
        <v>27.337459240034605</v>
      </c>
      <c r="P271" s="48">
        <f t="shared" si="57"/>
        <v>41.294558683259019</v>
      </c>
      <c r="Q271" t="s">
        <v>319</v>
      </c>
      <c r="R271" t="s">
        <v>321</v>
      </c>
      <c r="S271" s="38">
        <v>44416</v>
      </c>
      <c r="T271" s="50">
        <v>100</v>
      </c>
      <c r="U271" s="50">
        <f t="shared" si="58"/>
        <v>67.948717948717942</v>
      </c>
      <c r="V271" s="50">
        <f t="shared" si="59"/>
        <v>72.067039106145245</v>
      </c>
      <c r="W271" s="50">
        <f t="shared" si="60"/>
        <v>57.805907172995774</v>
      </c>
      <c r="X271" s="50">
        <f t="shared" si="61"/>
        <v>70.127053720858967</v>
      </c>
      <c r="Y271" s="50">
        <f t="shared" si="62"/>
        <v>74.24537487828627</v>
      </c>
      <c r="Z271" s="50">
        <f t="shared" si="63"/>
        <v>59.984242945136799</v>
      </c>
      <c r="AA271" s="50">
        <f t="shared" si="64"/>
        <v>-2.1783357721410255</v>
      </c>
      <c r="AB271" s="50">
        <f t="shared" si="65"/>
        <v>-2.1783357721410255</v>
      </c>
      <c r="AC271" s="50">
        <f t="shared" si="66"/>
        <v>-2.1783357721410255</v>
      </c>
      <c r="AF271">
        <v>1.94</v>
      </c>
      <c r="AG271">
        <v>1.96</v>
      </c>
      <c r="AH271" s="66"/>
      <c r="AJ271" t="s">
        <v>440</v>
      </c>
    </row>
    <row r="272" spans="1:36" ht="15" x14ac:dyDescent="0.25">
      <c r="A272">
        <v>2.0699999999999998</v>
      </c>
      <c r="B272">
        <v>3.26</v>
      </c>
      <c r="C272">
        <v>4.08</v>
      </c>
      <c r="D272" s="43">
        <f t="shared" si="67"/>
        <v>3.4938292912968461E-2</v>
      </c>
      <c r="E272" s="44">
        <f>IF(OR($A272="",$B272="",$C272=""),"",A272*'MPTO_working_3-way'!$I271)</f>
        <v>2.1423222663298445</v>
      </c>
      <c r="F272" s="45">
        <f>IF(OR($A272="",$B272="",$C272=""),"",B272*'MPTO_working_3-way'!$I271)</f>
        <v>3.3738988348962771</v>
      </c>
      <c r="G272" s="46">
        <f>IF(OR($A272="",$B272="",$C272=""),"",C272*'MPTO_working_3-way'!$I271)</f>
        <v>4.2225482350849113</v>
      </c>
      <c r="H272" s="44">
        <f>IF(OR($A272="",$B272="",$C272=""),"",'MPTO_working_3-way'!E271)</f>
        <v>2.1211350991883604</v>
      </c>
      <c r="I272" s="45">
        <f>IF(OR($A272="",$B272="",$C272=""),"",'MPTO_working_3-way'!F271)</f>
        <v>3.3886546037441203</v>
      </c>
      <c r="J272" s="46">
        <f>IF(OR($A272="",$B272="",$C272=""),"",'MPTO_working_3-way'!G271)</f>
        <v>4.2835368737584698</v>
      </c>
      <c r="K272" s="44">
        <f>IF(OR($A272="",$B272="",$C272=""),"",'OddsRatio_working_3-way'!H271)</f>
        <v>2.1298188829141429</v>
      </c>
      <c r="L272" s="45">
        <f>IF(OR($A272="",$B272="",$C272=""),"",'OddsRatio_working_3-way'!I271)</f>
        <v>3.3863464255943589</v>
      </c>
      <c r="M272" s="46">
        <f>IF(OR($A272="",$B272="",$C272=""),"",'OddsRatio_working_3-way'!J271)</f>
        <v>4.2521889339958516</v>
      </c>
      <c r="N272" s="47">
        <f t="shared" si="55"/>
        <v>46.67831799709419</v>
      </c>
      <c r="O272" s="48">
        <f t="shared" si="56"/>
        <v>29.639300077909503</v>
      </c>
      <c r="P272" s="48">
        <f t="shared" si="57"/>
        <v>23.682381924996314</v>
      </c>
      <c r="Q272" t="s">
        <v>430</v>
      </c>
      <c r="R272" t="s">
        <v>145</v>
      </c>
      <c r="S272" s="38">
        <v>44416</v>
      </c>
      <c r="T272" s="50">
        <v>100</v>
      </c>
      <c r="U272" s="50">
        <f t="shared" si="58"/>
        <v>51.690821256038639</v>
      </c>
      <c r="V272" s="50">
        <f t="shared" si="59"/>
        <v>69.325153374233125</v>
      </c>
      <c r="W272" s="50">
        <f t="shared" si="60"/>
        <v>75.490196078431367</v>
      </c>
      <c r="X272" s="50">
        <f t="shared" si="61"/>
        <v>55.184650547335501</v>
      </c>
      <c r="Y272" s="50">
        <f t="shared" si="62"/>
        <v>72.818982665529987</v>
      </c>
      <c r="Z272" s="50">
        <f t="shared" si="63"/>
        <v>78.984025369728229</v>
      </c>
      <c r="AA272" s="50">
        <f t="shared" si="64"/>
        <v>-3.493829291296862</v>
      </c>
      <c r="AB272" s="50">
        <f t="shared" si="65"/>
        <v>-3.493829291296862</v>
      </c>
      <c r="AC272" s="50">
        <f t="shared" si="66"/>
        <v>-3.493829291296862</v>
      </c>
      <c r="AF272">
        <v>2.23</v>
      </c>
      <c r="AG272">
        <v>1.69</v>
      </c>
      <c r="AH272" s="66"/>
      <c r="AJ272" t="s">
        <v>435</v>
      </c>
    </row>
    <row r="273" spans="1:36" ht="15" x14ac:dyDescent="0.25">
      <c r="A273">
        <v>3.19</v>
      </c>
      <c r="B273">
        <v>3.21</v>
      </c>
      <c r="C273">
        <v>2.4500000000000002</v>
      </c>
      <c r="D273" s="43">
        <f t="shared" si="67"/>
        <v>3.3169368881352579E-2</v>
      </c>
      <c r="E273" s="44">
        <f>IF(OR($A273="",$B273="",$C273=""),"",A273*'MPTO_working_3-way'!$I272)</f>
        <v>3.2958102867315149</v>
      </c>
      <c r="F273" s="45">
        <f>IF(OR($A273="",$B273="",$C273=""),"",B273*'MPTO_working_3-way'!$I272)</f>
        <v>3.3164736741091416</v>
      </c>
      <c r="G273" s="46">
        <f>IF(OR($A273="",$B273="",$C273=""),"",C273*'MPTO_working_3-way'!$I272)</f>
        <v>2.5312649537593139</v>
      </c>
      <c r="H273" s="44">
        <f>IF(OR($A273="",$B273="",$C273=""),"",'MPTO_working_3-way'!E272)</f>
        <v>3.3066249790489186</v>
      </c>
      <c r="I273" s="45">
        <f>IF(OR($A273="",$B273="",$C273=""),"",'MPTO_working_3-way'!F272)</f>
        <v>3.3281190199764699</v>
      </c>
      <c r="J273" s="46">
        <f>IF(OR($A273="",$B273="",$C273=""),"",'MPTO_working_3-way'!G272)</f>
        <v>2.5182141864732661</v>
      </c>
      <c r="K273" s="44">
        <f>IF(OR($A273="",$B273="",$C273=""),"",'OddsRatio_working_3-way'!H272)</f>
        <v>3.3018248607732992</v>
      </c>
      <c r="L273" s="45">
        <f>IF(OR($A273="",$B273="",$C273=""),"",'OddsRatio_working_3-way'!I272)</f>
        <v>3.3228460923785357</v>
      </c>
      <c r="M273" s="46">
        <f>IF(OR($A273="",$B273="",$C273=""),"",'OddsRatio_working_3-way'!J272)</f>
        <v>2.5240392913795819</v>
      </c>
      <c r="N273" s="47">
        <f t="shared" si="55"/>
        <v>30.341552243642916</v>
      </c>
      <c r="O273" s="48">
        <f t="shared" si="56"/>
        <v>30.152508304430192</v>
      </c>
      <c r="P273" s="48">
        <f t="shared" si="57"/>
        <v>39.505939451926899</v>
      </c>
      <c r="Q273" t="s">
        <v>146</v>
      </c>
      <c r="R273" t="s">
        <v>173</v>
      </c>
      <c r="S273" s="38">
        <v>44416</v>
      </c>
      <c r="T273" s="50">
        <v>100</v>
      </c>
      <c r="U273" s="50">
        <f t="shared" si="58"/>
        <v>68.652037617554868</v>
      </c>
      <c r="V273" s="50">
        <f t="shared" si="59"/>
        <v>68.847352024922117</v>
      </c>
      <c r="W273" s="50">
        <f t="shared" si="60"/>
        <v>59.183673469387763</v>
      </c>
      <c r="X273" s="50">
        <f t="shared" si="61"/>
        <v>71.968974505690113</v>
      </c>
      <c r="Y273" s="50">
        <f t="shared" si="62"/>
        <v>72.164288913057391</v>
      </c>
      <c r="Z273" s="50">
        <f t="shared" si="63"/>
        <v>62.500610357523023</v>
      </c>
      <c r="AA273" s="50">
        <f t="shared" si="64"/>
        <v>-3.3169368881352455</v>
      </c>
      <c r="AB273" s="50">
        <f t="shared" si="65"/>
        <v>-3.3169368881352739</v>
      </c>
      <c r="AC273" s="50">
        <f t="shared" si="66"/>
        <v>-3.3169368881352597</v>
      </c>
      <c r="AF273">
        <v>2.2000000000000002</v>
      </c>
      <c r="AG273">
        <v>1.71</v>
      </c>
      <c r="AH273" s="66"/>
      <c r="AJ273" t="s">
        <v>435</v>
      </c>
    </row>
    <row r="274" spans="1:36" ht="15" x14ac:dyDescent="0.25">
      <c r="A274">
        <v>1.22</v>
      </c>
      <c r="B274">
        <v>6.77</v>
      </c>
      <c r="C274">
        <v>12.92</v>
      </c>
      <c r="D274" s="43">
        <f t="shared" si="67"/>
        <v>4.4781999397103256E-2</v>
      </c>
      <c r="E274" s="44">
        <f>IF(OR($A274="",$B274="",$C274=""),"",A274*'MPTO_working_3-way'!$I273)</f>
        <v>1.2746340392644659</v>
      </c>
      <c r="F274" s="45">
        <f>IF(OR($A274="",$B274="",$C274=""),"",B274*'MPTO_working_3-way'!$I273)</f>
        <v>7.0731741359183884</v>
      </c>
      <c r="G274" s="46">
        <f>IF(OR($A274="",$B274="",$C274=""),"",C274*'MPTO_working_3-way'!$I273)</f>
        <v>13.498583432210573</v>
      </c>
      <c r="H274" s="44">
        <f>IF(OR($A274="",$B274="",$C274=""),"",'MPTO_working_3-way'!E273)</f>
        <v>1.2426299647620032</v>
      </c>
      <c r="I274" s="45">
        <f>IF(OR($A274="",$B274="",$C274=""),"",'MPTO_working_3-way'!F273)</f>
        <v>7.5310757993328776</v>
      </c>
      <c r="J274" s="46">
        <f>IF(OR($A274="",$B274="",$C274=""),"",'MPTO_working_3-way'!G273)</f>
        <v>16.007158997588345</v>
      </c>
      <c r="K274" s="44">
        <f>IF(OR($A274="",$B274="",$C274=""),"",'OddsRatio_working_3-way'!H273)</f>
        <v>1.2507988771360341</v>
      </c>
      <c r="L274" s="45">
        <f>IF(OR($A274="",$B274="",$C274=""),"",'OddsRatio_working_3-way'!I273)</f>
        <v>7.5777705503405342</v>
      </c>
      <c r="M274" s="46">
        <f>IF(OR($A274="",$B274="",$C274=""),"",'OddsRatio_working_3-way'!J273)</f>
        <v>14.588739161188762</v>
      </c>
      <c r="N274" s="47">
        <f t="shared" si="55"/>
        <v>78.453891014636255</v>
      </c>
      <c r="O274" s="48">
        <f t="shared" si="56"/>
        <v>14.137924230111704</v>
      </c>
      <c r="P274" s="48">
        <f t="shared" si="57"/>
        <v>7.4081847552520301</v>
      </c>
      <c r="Q274" t="s">
        <v>147</v>
      </c>
      <c r="R274" t="s">
        <v>185</v>
      </c>
      <c r="S274" s="38">
        <v>44416</v>
      </c>
      <c r="T274" s="50">
        <v>100</v>
      </c>
      <c r="U274" s="50">
        <f t="shared" si="58"/>
        <v>18.032786885245901</v>
      </c>
      <c r="V274" s="50">
        <f t="shared" si="59"/>
        <v>85.228951255539144</v>
      </c>
      <c r="W274" s="50">
        <f t="shared" si="60"/>
        <v>92.260061919504651</v>
      </c>
      <c r="X274" s="50">
        <f t="shared" si="61"/>
        <v>22.510986824956213</v>
      </c>
      <c r="Y274" s="50">
        <f t="shared" si="62"/>
        <v>89.707151195249452</v>
      </c>
      <c r="Z274" s="50">
        <f t="shared" si="63"/>
        <v>96.738261859214958</v>
      </c>
      <c r="AA274" s="50">
        <f t="shared" si="64"/>
        <v>-4.4781999397103114</v>
      </c>
      <c r="AB274" s="50">
        <f t="shared" si="65"/>
        <v>-4.4781999397103078</v>
      </c>
      <c r="AC274" s="50">
        <f t="shared" si="66"/>
        <v>-4.4781999397103078</v>
      </c>
      <c r="AF274">
        <v>1.57</v>
      </c>
      <c r="AG274">
        <v>2.46</v>
      </c>
      <c r="AH274" s="66"/>
      <c r="AJ274" t="s">
        <v>435</v>
      </c>
    </row>
    <row r="275" spans="1:36" ht="15" x14ac:dyDescent="0.25">
      <c r="A275">
        <v>2.4900000000000002</v>
      </c>
      <c r="B275">
        <v>3.17</v>
      </c>
      <c r="C275">
        <v>3.17</v>
      </c>
      <c r="D275" s="43">
        <f t="shared" si="67"/>
        <v>3.2521252201233919E-2</v>
      </c>
      <c r="E275" s="44">
        <f>IF(OR($A275="",$B275="",$C275=""),"",A275*'MPTO_working_3-way'!$I274)</f>
        <v>2.5709779179810726</v>
      </c>
      <c r="F275" s="45">
        <f>IF(OR($A275="",$B275="",$C275=""),"",B275*'MPTO_working_3-way'!$I274)</f>
        <v>3.2730923694779115</v>
      </c>
      <c r="G275" s="46">
        <f>IF(OR($A275="",$B275="",$C275=""),"",C275*'MPTO_working_3-way'!$I274)</f>
        <v>3.2730923694779115</v>
      </c>
      <c r="H275" s="44">
        <f>IF(OR($A275="",$B275="",$C275=""),"",'MPTO_working_3-way'!E274)</f>
        <v>2.5590762214561291</v>
      </c>
      <c r="I275" s="45">
        <f>IF(OR($A275="",$B275="",$C275=""),"",'MPTO_working_3-way'!F274)</f>
        <v>3.2828109187195871</v>
      </c>
      <c r="J275" s="46">
        <f>IF(OR($A275="",$B275="",$C275=""),"",'MPTO_working_3-way'!G274)</f>
        <v>3.2828109187195871</v>
      </c>
      <c r="K275" s="44">
        <f>IF(OR($A275="",$B275="",$C275=""),"",'OddsRatio_working_3-way'!H274)</f>
        <v>2.5644400463213772</v>
      </c>
      <c r="L275" s="45">
        <f>IF(OR($A275="",$B275="",$C275=""),"",'OddsRatio_working_3-way'!I274)</f>
        <v>3.2784126849109989</v>
      </c>
      <c r="M275" s="46">
        <f>IF(OR($A275="",$B275="",$C275=""),"",'OddsRatio_working_3-way'!J274)</f>
        <v>3.2784126849109989</v>
      </c>
      <c r="N275" s="47">
        <f t="shared" si="55"/>
        <v>38.895705521472394</v>
      </c>
      <c r="O275" s="48">
        <f t="shared" si="56"/>
        <v>30.552147239263803</v>
      </c>
      <c r="P275" s="48">
        <f t="shared" si="57"/>
        <v>30.552147239263803</v>
      </c>
      <c r="Q275" t="s">
        <v>174</v>
      </c>
      <c r="R275" t="s">
        <v>148</v>
      </c>
      <c r="S275" s="38">
        <v>44416</v>
      </c>
      <c r="T275" s="50">
        <v>100</v>
      </c>
      <c r="U275" s="50">
        <f t="shared" si="58"/>
        <v>59.839357429718881</v>
      </c>
      <c r="V275" s="50">
        <f t="shared" si="59"/>
        <v>68.454258675078862</v>
      </c>
      <c r="W275" s="50">
        <f t="shared" si="60"/>
        <v>68.454258675078862</v>
      </c>
      <c r="X275" s="50">
        <f t="shared" si="61"/>
        <v>63.09148264984227</v>
      </c>
      <c r="Y275" s="50">
        <f t="shared" si="62"/>
        <v>71.706383895202251</v>
      </c>
      <c r="Z275" s="50">
        <f t="shared" si="63"/>
        <v>71.706383895202251</v>
      </c>
      <c r="AA275" s="50">
        <f t="shared" si="64"/>
        <v>-3.2521252201233892</v>
      </c>
      <c r="AB275" s="50">
        <f t="shared" si="65"/>
        <v>-3.2521252201233892</v>
      </c>
      <c r="AC275" s="50">
        <f t="shared" si="66"/>
        <v>-3.2521252201233892</v>
      </c>
      <c r="AF275">
        <v>2.4</v>
      </c>
      <c r="AG275">
        <v>1.61</v>
      </c>
      <c r="AH275" s="66"/>
      <c r="AJ275" t="s">
        <v>435</v>
      </c>
    </row>
    <row r="276" spans="1:36" ht="15" x14ac:dyDescent="0.25">
      <c r="A276">
        <v>1.22</v>
      </c>
      <c r="B276">
        <v>6.68</v>
      </c>
      <c r="C276">
        <v>12.97</v>
      </c>
      <c r="D276" s="43">
        <f t="shared" si="67"/>
        <v>4.647373226296625E-2</v>
      </c>
      <c r="E276" s="44">
        <f>IF(OR($A276="",$B276="",$C276=""),"",A276*'MPTO_working_3-way'!$I275)</f>
        <v>1.2766979533608187</v>
      </c>
      <c r="F276" s="45">
        <f>IF(OR($A276="",$B276="",$C276=""),"",B276*'MPTO_working_3-way'!$I275)</f>
        <v>6.9904445315166139</v>
      </c>
      <c r="G276" s="46">
        <f>IF(OR($A276="",$B276="",$C276=""),"",C276*'MPTO_working_3-way'!$I275)</f>
        <v>13.572764307450672</v>
      </c>
      <c r="H276" s="44">
        <f>IF(OR($A276="",$B276="",$C276=""),"",'MPTO_working_3-way'!E275)</f>
        <v>1.2435013267425894</v>
      </c>
      <c r="I276" s="45">
        <f>IF(OR($A276="",$B276="",$C276=""),"",'MPTO_working_3-way'!F275)</f>
        <v>7.4510454366276235</v>
      </c>
      <c r="J276" s="46">
        <f>IF(OR($A276="",$B276="",$C276=""),"",'MPTO_working_3-way'!G275)</f>
        <v>16.231195005536303</v>
      </c>
      <c r="K276" s="44">
        <f>IF(OR($A276="",$B276="",$C276=""),"",'OddsRatio_working_3-way'!H275)</f>
        <v>1.2519417512714386</v>
      </c>
      <c r="L276" s="45">
        <f>IF(OR($A276="",$B276="",$C276=""),"",'OddsRatio_working_3-way'!I275)</f>
        <v>7.5046779419171443</v>
      </c>
      <c r="M276" s="46">
        <f>IF(OR($A276="",$B276="",$C276=""),"",'OddsRatio_working_3-way'!J275)</f>
        <v>14.70792164872328</v>
      </c>
      <c r="N276" s="47">
        <f t="shared" si="55"/>
        <v>78.327062197254207</v>
      </c>
      <c r="O276" s="48">
        <f t="shared" si="56"/>
        <v>14.305241898300919</v>
      </c>
      <c r="P276" s="48">
        <f t="shared" si="57"/>
        <v>7.367695904444882</v>
      </c>
      <c r="Q276" t="s">
        <v>366</v>
      </c>
      <c r="R276" t="s">
        <v>473</v>
      </c>
      <c r="S276" s="38">
        <v>44416</v>
      </c>
      <c r="T276" s="50">
        <v>100</v>
      </c>
      <c r="U276" s="50">
        <f t="shared" si="58"/>
        <v>18.032786885245901</v>
      </c>
      <c r="V276" s="50">
        <f t="shared" si="59"/>
        <v>85.029940119760482</v>
      </c>
      <c r="W276" s="50">
        <f t="shared" si="60"/>
        <v>92.289899768696984</v>
      </c>
      <c r="X276" s="50">
        <f t="shared" si="61"/>
        <v>22.680160111542531</v>
      </c>
      <c r="Y276" s="50">
        <f t="shared" si="62"/>
        <v>89.677313346057105</v>
      </c>
      <c r="Z276" s="50">
        <f t="shared" si="63"/>
        <v>96.93727299499362</v>
      </c>
      <c r="AA276" s="50">
        <f t="shared" si="64"/>
        <v>-4.6473732262966294</v>
      </c>
      <c r="AB276" s="50">
        <f t="shared" si="65"/>
        <v>-4.6473732262966223</v>
      </c>
      <c r="AC276" s="50">
        <f t="shared" si="66"/>
        <v>-4.6473732262966365</v>
      </c>
      <c r="AF276">
        <v>1.56</v>
      </c>
      <c r="AG276">
        <v>2.4900000000000002</v>
      </c>
      <c r="AH276" s="66"/>
      <c r="AJ276" t="s">
        <v>449</v>
      </c>
    </row>
    <row r="277" spans="1:36" ht="15" x14ac:dyDescent="0.25">
      <c r="A277">
        <v>1.54</v>
      </c>
      <c r="B277">
        <v>4.2699999999999996</v>
      </c>
      <c r="C277">
        <v>6.46</v>
      </c>
      <c r="D277" s="43">
        <f t="shared" si="67"/>
        <v>3.834144843128251E-2</v>
      </c>
      <c r="E277" s="44">
        <f>IF(OR($A277="",$B277="",$C277=""),"",A277*'MPTO_working_3-way'!$I276)</f>
        <v>1.599045830584175</v>
      </c>
      <c r="F277" s="45">
        <f>IF(OR($A277="",$B277="",$C277=""),"",B277*'MPTO_working_3-way'!$I276)</f>
        <v>4.433717984801576</v>
      </c>
      <c r="G277" s="46">
        <f>IF(OR($A277="",$B277="",$C277=""),"",C277*'MPTO_working_3-way'!$I276)</f>
        <v>6.707685756866085</v>
      </c>
      <c r="H277" s="44">
        <f>IF(OR($A277="",$B277="",$C277=""),"",'MPTO_working_3-way'!E276)</f>
        <v>1.5709187338059374</v>
      </c>
      <c r="I277" s="45">
        <f>IF(OR($A277="",$B277="",$C277=""),"",'MPTO_working_3-way'!F276)</f>
        <v>4.5164761230923727</v>
      </c>
      <c r="J277" s="46">
        <f>IF(OR($A277="",$B277="",$C277=""),"",'MPTO_working_3-way'!G276)</f>
        <v>7.041347131181146</v>
      </c>
      <c r="K277" s="44">
        <f>IF(OR($A277="",$B277="",$C277=""),"",'OddsRatio_working_3-way'!H276)</f>
        <v>1.580230059452723</v>
      </c>
      <c r="L277" s="45">
        <f>IF(OR($A277="",$B277="",$C277=""),"",'OddsRatio_working_3-way'!I276)</f>
        <v>4.5136153600192666</v>
      </c>
      <c r="M277" s="46">
        <f>IF(OR($A277="",$B277="",$C277=""),"",'OddsRatio_working_3-way'!J276)</f>
        <v>6.8667706011330871</v>
      </c>
      <c r="N277" s="47">
        <f t="shared" si="55"/>
        <v>62.537294483590422</v>
      </c>
      <c r="O277" s="48">
        <f t="shared" si="56"/>
        <v>22.554434076049006</v>
      </c>
      <c r="P277" s="48">
        <f t="shared" si="57"/>
        <v>14.908271440360565</v>
      </c>
      <c r="Q277" t="s">
        <v>369</v>
      </c>
      <c r="R277" t="s">
        <v>453</v>
      </c>
      <c r="S277" s="38">
        <v>44416</v>
      </c>
      <c r="T277" s="50">
        <v>100</v>
      </c>
      <c r="U277" s="50">
        <f t="shared" si="58"/>
        <v>35.064935064935064</v>
      </c>
      <c r="V277" s="50">
        <f t="shared" si="59"/>
        <v>76.580796252927385</v>
      </c>
      <c r="W277" s="50">
        <f t="shared" si="60"/>
        <v>84.520123839009301</v>
      </c>
      <c r="X277" s="50">
        <f t="shared" si="61"/>
        <v>38.899079908063314</v>
      </c>
      <c r="Y277" s="50">
        <f t="shared" si="62"/>
        <v>80.414941096055642</v>
      </c>
      <c r="Z277" s="50">
        <f t="shared" si="63"/>
        <v>88.354268682137544</v>
      </c>
      <c r="AA277" s="50">
        <f t="shared" si="64"/>
        <v>-3.8341448431282501</v>
      </c>
      <c r="AB277" s="50">
        <f t="shared" si="65"/>
        <v>-3.8341448431282572</v>
      </c>
      <c r="AC277" s="50">
        <f t="shared" si="66"/>
        <v>-3.834144843128243</v>
      </c>
      <c r="AF277">
        <v>1.92</v>
      </c>
      <c r="AG277">
        <v>1.95</v>
      </c>
      <c r="AH277" s="66"/>
      <c r="AJ277" t="s">
        <v>449</v>
      </c>
    </row>
    <row r="278" spans="1:36" ht="15" x14ac:dyDescent="0.25">
      <c r="A278">
        <v>2.92</v>
      </c>
      <c r="B278">
        <v>3.15</v>
      </c>
      <c r="C278">
        <v>2.68</v>
      </c>
      <c r="D278" s="43">
        <f t="shared" si="67"/>
        <v>3.3060399243183936E-2</v>
      </c>
      <c r="E278" s="44">
        <f>IF(OR($A278="",$B278="",$C278=""),"",A278*'MPTO_working_3-way'!$I277)</f>
        <v>3.0165363657900972</v>
      </c>
      <c r="F278" s="45">
        <f>IF(OR($A278="",$B278="",$C278=""),"",B278*'MPTO_working_3-way'!$I277)</f>
        <v>3.2541402576160294</v>
      </c>
      <c r="G278" s="46">
        <f>IF(OR($A278="",$B278="",$C278=""),"",C278*'MPTO_working_3-way'!$I277)</f>
        <v>2.7686018699717332</v>
      </c>
      <c r="H278" s="44">
        <f>IF(OR($A278="",$B278="",$C278=""),"",'MPTO_working_3-way'!E277)</f>
        <v>3.0170861783098557</v>
      </c>
      <c r="I278" s="45">
        <f>IF(OR($A278="",$B278="",$C278=""),"",'MPTO_working_3-way'!F277)</f>
        <v>3.2632795924779274</v>
      </c>
      <c r="J278" s="46">
        <f>IF(OR($A278="",$B278="",$C278=""),"",'MPTO_working_3-way'!G277)</f>
        <v>2.7615597870573407</v>
      </c>
      <c r="K278" s="44">
        <f>IF(OR($A278="",$B278="",$C278=""),"",'OddsRatio_working_3-way'!H277)</f>
        <v>3.0170408851998194</v>
      </c>
      <c r="L278" s="45">
        <f>IF(OR($A278="",$B278="",$C278=""),"",'OddsRatio_working_3-way'!I277)</f>
        <v>3.258665574572714</v>
      </c>
      <c r="M278" s="46">
        <f>IF(OR($A278="",$B278="",$C278=""),"",'OddsRatio_working_3-way'!J277)</f>
        <v>2.7649107745498416</v>
      </c>
      <c r="N278" s="47">
        <f t="shared" si="55"/>
        <v>33.150603166624784</v>
      </c>
      <c r="O278" s="48">
        <f t="shared" si="56"/>
        <v>30.730082935410906</v>
      </c>
      <c r="P278" s="48">
        <f t="shared" si="57"/>
        <v>36.119313897964311</v>
      </c>
      <c r="Q278" t="s">
        <v>503</v>
      </c>
      <c r="R278" t="s">
        <v>371</v>
      </c>
      <c r="S278" s="38">
        <v>44416</v>
      </c>
      <c r="T278" s="50">
        <v>100</v>
      </c>
      <c r="U278" s="50">
        <f t="shared" si="58"/>
        <v>65.753424657534239</v>
      </c>
      <c r="V278" s="50">
        <f t="shared" si="59"/>
        <v>68.253968253968253</v>
      </c>
      <c r="W278" s="50">
        <f t="shared" si="60"/>
        <v>62.686567164179095</v>
      </c>
      <c r="X278" s="50">
        <f t="shared" si="61"/>
        <v>69.059464581852637</v>
      </c>
      <c r="Y278" s="50">
        <f t="shared" si="62"/>
        <v>71.560008178286651</v>
      </c>
      <c r="Z278" s="50">
        <f t="shared" si="63"/>
        <v>65.992607088497508</v>
      </c>
      <c r="AA278" s="50">
        <f t="shared" si="64"/>
        <v>-3.306039924318398</v>
      </c>
      <c r="AB278" s="50">
        <f t="shared" si="65"/>
        <v>-3.306039924318398</v>
      </c>
      <c r="AC278" s="50">
        <f t="shared" si="66"/>
        <v>-3.3060399243184122</v>
      </c>
      <c r="AF278">
        <v>2.44</v>
      </c>
      <c r="AG278">
        <v>1.59</v>
      </c>
      <c r="AH278" s="66"/>
      <c r="AJ278" t="s">
        <v>449</v>
      </c>
    </row>
    <row r="279" spans="1:36" ht="15" x14ac:dyDescent="0.25">
      <c r="A279">
        <v>2.04</v>
      </c>
      <c r="B279">
        <v>3.43</v>
      </c>
      <c r="C279">
        <v>3.96</v>
      </c>
      <c r="D279" s="43">
        <f t="shared" si="67"/>
        <v>3.4266520460998207E-2</v>
      </c>
      <c r="E279" s="44">
        <f>IF(OR($A279="",$B279="",$C279=""),"",A279*'MPTO_working_3-way'!$I278)</f>
        <v>2.1099037017404365</v>
      </c>
      <c r="F279" s="45">
        <f>IF(OR($A279="",$B279="",$C279=""),"",B279*'MPTO_working_3-way'!$I278)</f>
        <v>3.547534165181224</v>
      </c>
      <c r="G279" s="46">
        <f>IF(OR($A279="",$B279="",$C279=""),"",C279*'MPTO_working_3-way'!$I278)</f>
        <v>4.0956954210255532</v>
      </c>
      <c r="H279" s="44">
        <f>IF(OR($A279="",$B279="",$C279=""),"",'MPTO_working_3-way'!E278)</f>
        <v>2.0886685545574712</v>
      </c>
      <c r="I279" s="45">
        <f>IF(OR($A279="",$B279="",$C279=""),"",'MPTO_working_3-way'!F278)</f>
        <v>3.5698601786365822</v>
      </c>
      <c r="J279" s="46">
        <f>IF(OR($A279="",$B279="",$C279=""),"",'MPTO_working_3-way'!G278)</f>
        <v>4.147603605847527</v>
      </c>
      <c r="K279" s="44">
        <f>IF(OR($A279="",$B279="",$C279=""),"",'OddsRatio_working_3-way'!H278)</f>
        <v>2.0971844851157577</v>
      </c>
      <c r="L279" s="45">
        <f>IF(OR($A279="",$B279="",$C279=""),"",'OddsRatio_working_3-way'!I278)</f>
        <v>3.5636137488762416</v>
      </c>
      <c r="M279" s="46">
        <f>IF(OR($A279="",$B279="",$C279=""),"",'OddsRatio_working_3-way'!J278)</f>
        <v>4.1227558422525403</v>
      </c>
      <c r="N279" s="47">
        <f t="shared" si="55"/>
        <v>47.395528012729251</v>
      </c>
      <c r="O279" s="48">
        <f t="shared" si="56"/>
        <v>28.188593920107191</v>
      </c>
      <c r="P279" s="48">
        <f t="shared" si="57"/>
        <v>24.415878067163554</v>
      </c>
      <c r="Q279" t="s">
        <v>504</v>
      </c>
      <c r="R279" t="s">
        <v>454</v>
      </c>
      <c r="S279" s="38">
        <v>44416</v>
      </c>
      <c r="T279" s="50">
        <v>100</v>
      </c>
      <c r="U279" s="50">
        <f t="shared" si="58"/>
        <v>50.980392156862742</v>
      </c>
      <c r="V279" s="50">
        <f t="shared" si="59"/>
        <v>70.845481049562679</v>
      </c>
      <c r="W279" s="50">
        <f t="shared" si="60"/>
        <v>74.747474747474755</v>
      </c>
      <c r="X279" s="50">
        <f t="shared" si="61"/>
        <v>54.40704420296256</v>
      </c>
      <c r="Y279" s="50">
        <f t="shared" si="62"/>
        <v>74.272133095662511</v>
      </c>
      <c r="Z279" s="50">
        <f t="shared" si="63"/>
        <v>78.174126793574558</v>
      </c>
      <c r="AA279" s="50">
        <f t="shared" si="64"/>
        <v>-3.426652046099818</v>
      </c>
      <c r="AB279" s="50">
        <f t="shared" si="65"/>
        <v>-3.4266520460998322</v>
      </c>
      <c r="AC279" s="50">
        <f t="shared" si="66"/>
        <v>-3.4266520460998038</v>
      </c>
      <c r="AF279">
        <v>2.27</v>
      </c>
      <c r="AG279">
        <v>1.67</v>
      </c>
      <c r="AH279" s="66"/>
      <c r="AJ279" t="s">
        <v>449</v>
      </c>
    </row>
    <row r="280" spans="1:36" ht="15" x14ac:dyDescent="0.25">
      <c r="A280">
        <v>2.17</v>
      </c>
      <c r="B280">
        <v>3.2</v>
      </c>
      <c r="C280">
        <v>3.82</v>
      </c>
      <c r="D280" s="43">
        <f t="shared" si="67"/>
        <v>3.5109597799599435E-2</v>
      </c>
      <c r="E280" s="44">
        <f>IF(OR($A280="",$B280="",$C280=""),"",A280*'MPTO_working_3-way'!$I279)</f>
        <v>2.2461878272251306</v>
      </c>
      <c r="F280" s="45">
        <f>IF(OR($A280="",$B280="",$C280=""),"",B280*'MPTO_working_3-way'!$I279)</f>
        <v>3.3123507129587182</v>
      </c>
      <c r="G280" s="46">
        <f>IF(OR($A280="",$B280="",$C280=""),"",C280*'MPTO_working_3-way'!$I279)</f>
        <v>3.9541186635944698</v>
      </c>
      <c r="H280" s="44">
        <f>IF(OR($A280="",$B280="",$C280=""),"",'MPTO_working_3-way'!E279)</f>
        <v>2.2265452140250268</v>
      </c>
      <c r="I280" s="45">
        <f>IF(OR($A280="",$B280="",$C280=""),"",'MPTO_working_3-way'!F279)</f>
        <v>3.3245034440578722</v>
      </c>
      <c r="J280" s="46">
        <f>IF(OR($A280="",$B280="",$C280=""),"",'MPTO_working_3-way'!G279)</f>
        <v>3.9987698912800966</v>
      </c>
      <c r="K280" s="44">
        <f>IF(OR($A280="",$B280="",$C280=""),"",'OddsRatio_working_3-way'!H279)</f>
        <v>2.2348040774649283</v>
      </c>
      <c r="L280" s="45">
        <f>IF(OR($A280="",$B280="",$C280=""),"",'OddsRatio_working_3-way'!I279)</f>
        <v>3.3218538208742237</v>
      </c>
      <c r="M280" s="46">
        <f>IF(OR($A280="",$B280="",$C280=""),"",'OddsRatio_working_3-way'!J279)</f>
        <v>3.9761944431205962</v>
      </c>
      <c r="N280" s="47">
        <f t="shared" si="55"/>
        <v>44.519874423652645</v>
      </c>
      <c r="O280" s="48">
        <f t="shared" si="56"/>
        <v>30.190039843539445</v>
      </c>
      <c r="P280" s="48">
        <f t="shared" si="57"/>
        <v>25.290085732807917</v>
      </c>
      <c r="Q280" t="s">
        <v>171</v>
      </c>
      <c r="R280" t="s">
        <v>106</v>
      </c>
      <c r="S280" s="38">
        <v>44447</v>
      </c>
      <c r="T280" s="50">
        <v>100</v>
      </c>
      <c r="U280" s="50">
        <f t="shared" si="58"/>
        <v>53.917050691244242</v>
      </c>
      <c r="V280" s="50">
        <f t="shared" si="59"/>
        <v>68.75</v>
      </c>
      <c r="W280" s="50">
        <f t="shared" si="60"/>
        <v>73.821989528795811</v>
      </c>
      <c r="X280" s="50">
        <f t="shared" si="61"/>
        <v>57.428010471204182</v>
      </c>
      <c r="Y280" s="50">
        <f t="shared" si="62"/>
        <v>72.260959779959947</v>
      </c>
      <c r="Z280" s="50">
        <f t="shared" si="63"/>
        <v>77.332949308755758</v>
      </c>
      <c r="AA280" s="50">
        <f t="shared" si="64"/>
        <v>-3.5109597799599399</v>
      </c>
      <c r="AB280" s="50">
        <f t="shared" si="65"/>
        <v>-3.510959779959947</v>
      </c>
      <c r="AC280" s="50">
        <f t="shared" si="66"/>
        <v>-3.510959779959947</v>
      </c>
      <c r="AF280">
        <v>2.4700000000000002</v>
      </c>
      <c r="AG280">
        <v>1.58</v>
      </c>
      <c r="AH280" s="66"/>
      <c r="AJ280" t="s">
        <v>435</v>
      </c>
    </row>
    <row r="281" spans="1:36" ht="15" x14ac:dyDescent="0.25">
      <c r="A281">
        <v>2.17</v>
      </c>
      <c r="B281">
        <v>3.15</v>
      </c>
      <c r="C281">
        <v>3.84</v>
      </c>
      <c r="D281" s="43">
        <f t="shared" si="67"/>
        <v>3.870647721454179E-2</v>
      </c>
      <c r="E281" s="44">
        <f>IF(OR($A281="",$B281="",$C281=""),"",A281*'MPTO_working_3-way'!$I280)</f>
        <v>2.2539930555555556</v>
      </c>
      <c r="F281" s="45">
        <f>IF(OR($A281="",$B281="",$C281=""),"",B281*'MPTO_working_3-way'!$I280)</f>
        <v>3.2719254032258065</v>
      </c>
      <c r="G281" s="46">
        <f>IF(OR($A281="",$B281="",$C281=""),"",C281*'MPTO_working_3-way'!$I280)</f>
        <v>3.9886328725038402</v>
      </c>
      <c r="H281" s="44">
        <f>IF(OR($A281="",$B281="",$C281=""),"",'MPTO_working_3-way'!E280)</f>
        <v>2.23250497136257</v>
      </c>
      <c r="I281" s="45">
        <f>IF(OR($A281="",$B281="",$C281=""),"",'MPTO_working_3-way'!F280)</f>
        <v>3.2834451235530024</v>
      </c>
      <c r="J281" s="46">
        <f>IF(OR($A281="",$B281="",$C281=""),"",'MPTO_working_3-way'!G280)</f>
        <v>4.0401672197560661</v>
      </c>
      <c r="K281" s="44">
        <f>IF(OR($A281="",$B281="",$C281=""),"",'OddsRatio_working_3-way'!H280)</f>
        <v>2.2415662391375655</v>
      </c>
      <c r="L281" s="45">
        <f>IF(OR($A281="",$B281="",$C281=""),"",'OddsRatio_working_3-way'!I280)</f>
        <v>3.2815106103809968</v>
      </c>
      <c r="M281" s="46">
        <f>IF(OR($A281="",$B281="",$C281=""),"",'OddsRatio_working_3-way'!J280)</f>
        <v>4.0137163411544323</v>
      </c>
      <c r="N281" s="47">
        <f t="shared" ref="N281" si="68">(1/E281)* 100</f>
        <v>44.365709004082262</v>
      </c>
      <c r="O281" s="48">
        <f t="shared" ref="O281" si="69">(1/F281)* 100</f>
        <v>30.563043980590006</v>
      </c>
      <c r="P281" s="48">
        <f t="shared" ref="P281" si="70">(1/G281)* 100</f>
        <v>25.071247015327735</v>
      </c>
      <c r="Q281" t="s">
        <v>533</v>
      </c>
      <c r="R281" t="s">
        <v>335</v>
      </c>
      <c r="S281" s="38">
        <v>44508</v>
      </c>
      <c r="T281" s="50">
        <v>100</v>
      </c>
      <c r="U281" s="50">
        <f t="shared" ref="U281" si="71">(1/A281)*((T281*A281)-T281)</f>
        <v>53.917050691244242</v>
      </c>
      <c r="V281" s="50">
        <f t="shared" ref="V281" si="72">(1/B281)*((T281*B281)-T281)</f>
        <v>68.253968253968253</v>
      </c>
      <c r="W281" s="50">
        <f t="shared" ref="W281" si="73">(1/C281)*((T281*C281)-T281)</f>
        <v>73.958333333333343</v>
      </c>
      <c r="X281" s="50">
        <f t="shared" ref="X281" si="74">((1/B281)+(1/C281))*T281</f>
        <v>57.787698412698418</v>
      </c>
      <c r="Y281" s="50">
        <f t="shared" ref="Y281" si="75">((1/A281)+(1/C281))*T281</f>
        <v>72.124615975422429</v>
      </c>
      <c r="Z281" s="50">
        <f t="shared" ref="Z281" si="76">((1/A281)+(1/B281))*T281</f>
        <v>77.828981054787505</v>
      </c>
      <c r="AA281" s="50">
        <f t="shared" ref="AA281" si="77">U281-X281</f>
        <v>-3.8706477214541763</v>
      </c>
      <c r="AB281" s="50">
        <f t="shared" ref="AB281" si="78">V281-Y281</f>
        <v>-3.8706477214541763</v>
      </c>
      <c r="AC281" s="50">
        <f t="shared" ref="AC281" si="79">W281-Z281</f>
        <v>-3.8706477214541621</v>
      </c>
      <c r="AF281">
        <v>2.27</v>
      </c>
      <c r="AG281">
        <v>1.66</v>
      </c>
      <c r="AH281" s="66"/>
      <c r="AJ281" t="s">
        <v>446</v>
      </c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 s="38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 s="38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 s="38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 s="38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 s="38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 s="38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 s="38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 s="38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 s="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 s="38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 s="38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 s="38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 s="38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 s="38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 s="38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 s="38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 s="38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 s="38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 s="3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 s="38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 s="38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 s="38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 s="38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 s="38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8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2021-08-11T16:41:03Z</dcterms:modified>
</cp:coreProperties>
</file>