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2" i="8" l="1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R201" i="8"/>
  <c r="S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R205" i="8"/>
  <c r="S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S206" i="8" s="1"/>
  <c r="R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R216" i="8"/>
  <c r="S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R218" i="8"/>
  <c r="S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U182" i="2"/>
  <c r="V182" i="2"/>
  <c r="W182" i="2"/>
  <c r="AC182" i="2" s="1"/>
  <c r="X182" i="2"/>
  <c r="AA182" i="2" s="1"/>
  <c r="Y182" i="2"/>
  <c r="Z182" i="2"/>
  <c r="AB182" i="2"/>
  <c r="U183" i="2"/>
  <c r="V183" i="2"/>
  <c r="AB183" i="2" s="1"/>
  <c r="W183" i="2"/>
  <c r="AC183" i="2" s="1"/>
  <c r="X183" i="2"/>
  <c r="Y183" i="2"/>
  <c r="Z183" i="2"/>
  <c r="AA183" i="2"/>
  <c r="U184" i="2"/>
  <c r="AA184" i="2" s="1"/>
  <c r="V184" i="2"/>
  <c r="AB184" i="2" s="1"/>
  <c r="W184" i="2"/>
  <c r="X184" i="2"/>
  <c r="Y184" i="2"/>
  <c r="Z184" i="2"/>
  <c r="AC184" i="2" s="1"/>
  <c r="U185" i="2"/>
  <c r="AA185" i="2" s="1"/>
  <c r="V185" i="2"/>
  <c r="W185" i="2"/>
  <c r="X185" i="2"/>
  <c r="Y185" i="2"/>
  <c r="AB185" i="2" s="1"/>
  <c r="Z185" i="2"/>
  <c r="AC185" i="2"/>
  <c r="U186" i="2"/>
  <c r="V186" i="2"/>
  <c r="W186" i="2"/>
  <c r="AC186" i="2" s="1"/>
  <c r="X186" i="2"/>
  <c r="AA186" i="2" s="1"/>
  <c r="Y186" i="2"/>
  <c r="Z186" i="2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AB188" i="2" s="1"/>
  <c r="W188" i="2"/>
  <c r="X188" i="2"/>
  <c r="Y188" i="2"/>
  <c r="Z188" i="2"/>
  <c r="AC188" i="2" s="1"/>
  <c r="U189" i="2"/>
  <c r="AA189" i="2" s="1"/>
  <c r="V189" i="2"/>
  <c r="W189" i="2"/>
  <c r="X189" i="2"/>
  <c r="Y189" i="2"/>
  <c r="AB189" i="2" s="1"/>
  <c r="Z189" i="2"/>
  <c r="AC189" i="2"/>
  <c r="U190" i="2"/>
  <c r="V190" i="2"/>
  <c r="W190" i="2"/>
  <c r="AC190" i="2" s="1"/>
  <c r="X190" i="2"/>
  <c r="AA190" i="2" s="1"/>
  <c r="Y190" i="2"/>
  <c r="Z190" i="2"/>
  <c r="AB190" i="2"/>
  <c r="U191" i="2"/>
  <c r="V191" i="2"/>
  <c r="AB191" i="2" s="1"/>
  <c r="W191" i="2"/>
  <c r="AC191" i="2" s="1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 s="1"/>
  <c r="U193" i="2"/>
  <c r="AA193" i="2" s="1"/>
  <c r="V193" i="2"/>
  <c r="W193" i="2"/>
  <c r="X193" i="2"/>
  <c r="Y193" i="2"/>
  <c r="AB193" i="2" s="1"/>
  <c r="Z193" i="2"/>
  <c r="AC193" i="2"/>
  <c r="U194" i="2"/>
  <c r="V194" i="2"/>
  <c r="W194" i="2"/>
  <c r="AC194" i="2" s="1"/>
  <c r="X194" i="2"/>
  <c r="AA194" i="2" s="1"/>
  <c r="Y194" i="2"/>
  <c r="Z194" i="2"/>
  <c r="AB194" i="2"/>
  <c r="U195" i="2"/>
  <c r="V195" i="2"/>
  <c r="AB195" i="2" s="1"/>
  <c r="W195" i="2"/>
  <c r="AC195" i="2" s="1"/>
  <c r="X195" i="2"/>
  <c r="Y195" i="2"/>
  <c r="Z195" i="2"/>
  <c r="AA195" i="2"/>
  <c r="U196" i="2"/>
  <c r="AA196" i="2" s="1"/>
  <c r="V196" i="2"/>
  <c r="AB196" i="2" s="1"/>
  <c r="W196" i="2"/>
  <c r="X196" i="2"/>
  <c r="Y196" i="2"/>
  <c r="Z196" i="2"/>
  <c r="AC196" i="2" s="1"/>
  <c r="U197" i="2"/>
  <c r="AA197" i="2" s="1"/>
  <c r="V197" i="2"/>
  <c r="W197" i="2"/>
  <c r="X197" i="2"/>
  <c r="Y197" i="2"/>
  <c r="AB197" i="2" s="1"/>
  <c r="Z197" i="2"/>
  <c r="AC197" i="2"/>
  <c r="U198" i="2"/>
  <c r="V198" i="2"/>
  <c r="W198" i="2"/>
  <c r="AC198" i="2" s="1"/>
  <c r="X198" i="2"/>
  <c r="AA198" i="2" s="1"/>
  <c r="Y198" i="2"/>
  <c r="Z198" i="2"/>
  <c r="AB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 s="1"/>
  <c r="U201" i="2"/>
  <c r="AA201" i="2" s="1"/>
  <c r="V201" i="2"/>
  <c r="W201" i="2"/>
  <c r="X201" i="2"/>
  <c r="Y201" i="2"/>
  <c r="AB201" i="2" s="1"/>
  <c r="Z201" i="2"/>
  <c r="AC201" i="2"/>
  <c r="U202" i="2"/>
  <c r="V202" i="2"/>
  <c r="W202" i="2"/>
  <c r="AC202" i="2" s="1"/>
  <c r="X202" i="2"/>
  <c r="AA202" i="2" s="1"/>
  <c r="Y202" i="2"/>
  <c r="Z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 s="1"/>
  <c r="U205" i="2"/>
  <c r="AA205" i="2" s="1"/>
  <c r="V205" i="2"/>
  <c r="W205" i="2"/>
  <c r="X205" i="2"/>
  <c r="Y205" i="2"/>
  <c r="AB205" i="2" s="1"/>
  <c r="Z205" i="2"/>
  <c r="AC205" i="2"/>
  <c r="U206" i="2"/>
  <c r="V206" i="2"/>
  <c r="W206" i="2"/>
  <c r="AC206" i="2" s="1"/>
  <c r="X206" i="2"/>
  <c r="AA206" i="2" s="1"/>
  <c r="Y206" i="2"/>
  <c r="Z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AB208" i="2" s="1"/>
  <c r="W208" i="2"/>
  <c r="X208" i="2"/>
  <c r="Y208" i="2"/>
  <c r="Z208" i="2"/>
  <c r="AC208" i="2" s="1"/>
  <c r="U209" i="2"/>
  <c r="AA209" i="2" s="1"/>
  <c r="V209" i="2"/>
  <c r="W209" i="2"/>
  <c r="X209" i="2"/>
  <c r="Y209" i="2"/>
  <c r="AB209" i="2" s="1"/>
  <c r="Z209" i="2"/>
  <c r="AC209" i="2"/>
  <c r="U210" i="2"/>
  <c r="V210" i="2"/>
  <c r="W210" i="2"/>
  <c r="AC210" i="2" s="1"/>
  <c r="X210" i="2"/>
  <c r="AA210" i="2" s="1"/>
  <c r="Y210" i="2"/>
  <c r="Z210" i="2"/>
  <c r="AB210" i="2"/>
  <c r="U211" i="2"/>
  <c r="V211" i="2"/>
  <c r="AB211" i="2" s="1"/>
  <c r="W211" i="2"/>
  <c r="AC211" i="2" s="1"/>
  <c r="X211" i="2"/>
  <c r="Y211" i="2"/>
  <c r="Z211" i="2"/>
  <c r="AA211" i="2"/>
  <c r="U212" i="2"/>
  <c r="AA212" i="2" s="1"/>
  <c r="V212" i="2"/>
  <c r="AB212" i="2" s="1"/>
  <c r="W212" i="2"/>
  <c r="X212" i="2"/>
  <c r="Y212" i="2"/>
  <c r="Z212" i="2"/>
  <c r="AC212" i="2" s="1"/>
  <c r="U213" i="2"/>
  <c r="AA213" i="2" s="1"/>
  <c r="V213" i="2"/>
  <c r="W213" i="2"/>
  <c r="X213" i="2"/>
  <c r="Y213" i="2"/>
  <c r="AB213" i="2" s="1"/>
  <c r="Z213" i="2"/>
  <c r="AC213" i="2"/>
  <c r="U214" i="2"/>
  <c r="V214" i="2"/>
  <c r="W214" i="2"/>
  <c r="AC214" i="2" s="1"/>
  <c r="X214" i="2"/>
  <c r="AA214" i="2" s="1"/>
  <c r="Y214" i="2"/>
  <c r="Z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AB216" i="2" s="1"/>
  <c r="W216" i="2"/>
  <c r="X216" i="2"/>
  <c r="Y216" i="2"/>
  <c r="Z216" i="2"/>
  <c r="AC216" i="2" s="1"/>
  <c r="U217" i="2"/>
  <c r="AA217" i="2" s="1"/>
  <c r="V217" i="2"/>
  <c r="W217" i="2"/>
  <c r="X217" i="2"/>
  <c r="Y217" i="2"/>
  <c r="AB217" i="2" s="1"/>
  <c r="Z217" i="2"/>
  <c r="AC217" i="2"/>
  <c r="U218" i="2"/>
  <c r="V218" i="2"/>
  <c r="W218" i="2"/>
  <c r="AC218" i="2" s="1"/>
  <c r="X218" i="2"/>
  <c r="AA218" i="2" s="1"/>
  <c r="Y218" i="2"/>
  <c r="Z218" i="2"/>
  <c r="AB218" i="2"/>
  <c r="U219" i="2"/>
  <c r="V219" i="2"/>
  <c r="AB219" i="2" s="1"/>
  <c r="W219" i="2"/>
  <c r="AC219" i="2" s="1"/>
  <c r="X219" i="2"/>
  <c r="Y219" i="2"/>
  <c r="Z219" i="2"/>
  <c r="AA219" i="2"/>
  <c r="U220" i="2"/>
  <c r="AA220" i="2" s="1"/>
  <c r="V220" i="2"/>
  <c r="AB220" i="2" s="1"/>
  <c r="W220" i="2"/>
  <c r="X220" i="2"/>
  <c r="Y220" i="2"/>
  <c r="Z220" i="2"/>
  <c r="AC220" i="2" s="1"/>
  <c r="U221" i="2"/>
  <c r="AA221" i="2" s="1"/>
  <c r="V221" i="2"/>
  <c r="W221" i="2"/>
  <c r="X221" i="2"/>
  <c r="Y221" i="2"/>
  <c r="AB221" i="2" s="1"/>
  <c r="Z221" i="2"/>
  <c r="AC221" i="2"/>
  <c r="U222" i="2"/>
  <c r="V222" i="2"/>
  <c r="W222" i="2"/>
  <c r="AC222" i="2" s="1"/>
  <c r="X222" i="2"/>
  <c r="AA222" i="2" s="1"/>
  <c r="Y222" i="2"/>
  <c r="Z222" i="2"/>
  <c r="AB222" i="2"/>
  <c r="U223" i="2"/>
  <c r="V223" i="2"/>
  <c r="AB223" i="2" s="1"/>
  <c r="W223" i="2"/>
  <c r="AC223" i="2" s="1"/>
  <c r="X223" i="2"/>
  <c r="Y223" i="2"/>
  <c r="Z223" i="2"/>
  <c r="AA223" i="2"/>
  <c r="U224" i="2"/>
  <c r="AA224" i="2" s="1"/>
  <c r="V224" i="2"/>
  <c r="AB224" i="2" s="1"/>
  <c r="W224" i="2"/>
  <c r="X224" i="2"/>
  <c r="Y224" i="2"/>
  <c r="Z224" i="2"/>
  <c r="AC224" i="2" s="1"/>
  <c r="U225" i="2"/>
  <c r="AA225" i="2" s="1"/>
  <c r="V225" i="2"/>
  <c r="W225" i="2"/>
  <c r="X225" i="2"/>
  <c r="Y225" i="2"/>
  <c r="AB225" i="2" s="1"/>
  <c r="Z225" i="2"/>
  <c r="AC225" i="2"/>
  <c r="U226" i="2"/>
  <c r="V226" i="2"/>
  <c r="W226" i="2"/>
  <c r="AC226" i="2" s="1"/>
  <c r="X226" i="2"/>
  <c r="AA226" i="2" s="1"/>
  <c r="Y226" i="2"/>
  <c r="Z226" i="2"/>
  <c r="AB226" i="2"/>
  <c r="U227" i="2"/>
  <c r="V227" i="2"/>
  <c r="AB227" i="2" s="1"/>
  <c r="W227" i="2"/>
  <c r="AC227" i="2" s="1"/>
  <c r="X227" i="2"/>
  <c r="Y227" i="2"/>
  <c r="Z227" i="2"/>
  <c r="AA227" i="2"/>
  <c r="U228" i="2"/>
  <c r="AA228" i="2" s="1"/>
  <c r="V228" i="2"/>
  <c r="AB228" i="2" s="1"/>
  <c r="W228" i="2"/>
  <c r="X228" i="2"/>
  <c r="Y228" i="2"/>
  <c r="Z228" i="2"/>
  <c r="AC228" i="2" s="1"/>
  <c r="E182" i="2"/>
  <c r="F182" i="2"/>
  <c r="G182" i="2"/>
  <c r="H182" i="2"/>
  <c r="I182" i="2"/>
  <c r="J182" i="2"/>
  <c r="K182" i="2"/>
  <c r="L182" i="2"/>
  <c r="M182" i="2"/>
  <c r="N182" i="2"/>
  <c r="O182" i="2"/>
  <c r="P182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O214" i="2" s="1"/>
  <c r="G214" i="2"/>
  <c r="H214" i="2"/>
  <c r="I214" i="2"/>
  <c r="J214" i="2"/>
  <c r="K214" i="2"/>
  <c r="L214" i="2"/>
  <c r="M214" i="2"/>
  <c r="P214" i="2"/>
  <c r="E215" i="2"/>
  <c r="N215" i="2" s="1"/>
  <c r="F215" i="2"/>
  <c r="O215" i="2" s="1"/>
  <c r="G215" i="2"/>
  <c r="H215" i="2"/>
  <c r="I215" i="2"/>
  <c r="J215" i="2"/>
  <c r="K215" i="2"/>
  <c r="L215" i="2"/>
  <c r="M215" i="2"/>
  <c r="P215" i="2"/>
  <c r="E216" i="2"/>
  <c r="N216" i="2" s="1"/>
  <c r="F216" i="2"/>
  <c r="O216" i="2" s="1"/>
  <c r="G216" i="2"/>
  <c r="H216" i="2"/>
  <c r="I216" i="2"/>
  <c r="J216" i="2"/>
  <c r="K216" i="2"/>
  <c r="L216" i="2"/>
  <c r="M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Q178" i="8"/>
  <c r="R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Q179" i="8"/>
  <c r="R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T180" i="8" s="1"/>
  <c r="Q180" i="8"/>
  <c r="R180" i="8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Q181" i="8"/>
  <c r="R181" i="8"/>
  <c r="T18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X7" i="2"/>
  <c r="AA7" i="2" s="1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AA9" i="2" s="1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AB10" i="2" s="1"/>
  <c r="Z10" i="2"/>
  <c r="AA10" i="2"/>
  <c r="U11" i="2"/>
  <c r="V11" i="2"/>
  <c r="AB11" i="2" s="1"/>
  <c r="W11" i="2"/>
  <c r="X11" i="2"/>
  <c r="Y11" i="2"/>
  <c r="Z11" i="2"/>
  <c r="AC11" i="2" s="1"/>
  <c r="AA11" i="2"/>
  <c r="U12" i="2"/>
  <c r="AA12" i="2" s="1"/>
  <c r="V12" i="2"/>
  <c r="W12" i="2"/>
  <c r="X12" i="2"/>
  <c r="Y12" i="2"/>
  <c r="AB12" i="2" s="1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B109" i="2"/>
  <c r="AC109" i="2"/>
  <c r="U110" i="2"/>
  <c r="V110" i="2"/>
  <c r="W110" i="2"/>
  <c r="AC110" i="2" s="1"/>
  <c r="X110" i="2"/>
  <c r="Y110" i="2"/>
  <c r="Z110" i="2"/>
  <c r="AA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V118" i="2"/>
  <c r="AB118" i="2" s="1"/>
  <c r="W118" i="2"/>
  <c r="X118" i="2"/>
  <c r="AA118" i="2" s="1"/>
  <c r="Y118" i="2"/>
  <c r="Z118" i="2"/>
  <c r="AC118" i="2" s="1"/>
  <c r="U119" i="2"/>
  <c r="AA119" i="2" s="1"/>
  <c r="V119" i="2"/>
  <c r="W119" i="2"/>
  <c r="X119" i="2"/>
  <c r="Y119" i="2"/>
  <c r="AB119" i="2" s="1"/>
  <c r="Z119" i="2"/>
  <c r="AC119" i="2"/>
  <c r="U120" i="2"/>
  <c r="V120" i="2"/>
  <c r="W120" i="2"/>
  <c r="AC120" i="2" s="1"/>
  <c r="X120" i="2"/>
  <c r="AA120" i="2" s="1"/>
  <c r="Y120" i="2"/>
  <c r="Z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 s="1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AB127" i="2" s="1"/>
  <c r="Z127" i="2"/>
  <c r="AC127" i="2"/>
  <c r="U128" i="2"/>
  <c r="V128" i="2"/>
  <c r="W128" i="2"/>
  <c r="AC128" i="2" s="1"/>
  <c r="X128" i="2"/>
  <c r="AA128" i="2" s="1"/>
  <c r="Y128" i="2"/>
  <c r="Z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 s="1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AB135" i="2" s="1"/>
  <c r="Z135" i="2"/>
  <c r="AC135" i="2"/>
  <c r="U136" i="2"/>
  <c r="V136" i="2"/>
  <c r="W136" i="2"/>
  <c r="AC136" i="2" s="1"/>
  <c r="X136" i="2"/>
  <c r="AA136" i="2" s="1"/>
  <c r="Y136" i="2"/>
  <c r="Z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 s="1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X140" i="2"/>
  <c r="AA140" i="2" s="1"/>
  <c r="Y140" i="2"/>
  <c r="Z140" i="2"/>
  <c r="AC140" i="2" s="1"/>
  <c r="AB140" i="2"/>
  <c r="U141" i="2"/>
  <c r="V141" i="2"/>
  <c r="W141" i="2"/>
  <c r="AC141" i="2" s="1"/>
  <c r="X141" i="2"/>
  <c r="Y141" i="2"/>
  <c r="AB141" i="2" s="1"/>
  <c r="Z141" i="2"/>
  <c r="AA141" i="2"/>
  <c r="U142" i="2"/>
  <c r="AA142" i="2" s="1"/>
  <c r="V142" i="2"/>
  <c r="AB142" i="2" s="1"/>
  <c r="W142" i="2"/>
  <c r="X142" i="2"/>
  <c r="Y142" i="2"/>
  <c r="Z142" i="2"/>
  <c r="AC142" i="2" s="1"/>
  <c r="U143" i="2"/>
  <c r="AA143" i="2" s="1"/>
  <c r="V143" i="2"/>
  <c r="W143" i="2"/>
  <c r="X143" i="2"/>
  <c r="Y143" i="2"/>
  <c r="AB143" i="2" s="1"/>
  <c r="Z143" i="2"/>
  <c r="AC143" i="2"/>
  <c r="U144" i="2"/>
  <c r="V144" i="2"/>
  <c r="W144" i="2"/>
  <c r="X144" i="2"/>
  <c r="AA144" i="2" s="1"/>
  <c r="Y144" i="2"/>
  <c r="Z144" i="2"/>
  <c r="AC144" i="2" s="1"/>
  <c r="AB144" i="2"/>
  <c r="U145" i="2"/>
  <c r="V145" i="2"/>
  <c r="W145" i="2"/>
  <c r="AC145" i="2" s="1"/>
  <c r="X145" i="2"/>
  <c r="Y145" i="2"/>
  <c r="AB145" i="2" s="1"/>
  <c r="Z145" i="2"/>
  <c r="AA145" i="2"/>
  <c r="U146" i="2"/>
  <c r="V146" i="2"/>
  <c r="AB146" i="2" s="1"/>
  <c r="W146" i="2"/>
  <c r="X146" i="2"/>
  <c r="AA146" i="2" s="1"/>
  <c r="Y146" i="2"/>
  <c r="Z146" i="2"/>
  <c r="AC146" i="2" s="1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X148" i="2"/>
  <c r="AA148" i="2" s="1"/>
  <c r="Y148" i="2"/>
  <c r="Z148" i="2"/>
  <c r="AC148" i="2" s="1"/>
  <c r="AB148" i="2"/>
  <c r="U149" i="2"/>
  <c r="V149" i="2"/>
  <c r="W149" i="2"/>
  <c r="AC149" i="2" s="1"/>
  <c r="X149" i="2"/>
  <c r="Y149" i="2"/>
  <c r="AB149" i="2" s="1"/>
  <c r="Z149" i="2"/>
  <c r="AA149" i="2"/>
  <c r="U150" i="2"/>
  <c r="V150" i="2"/>
  <c r="AB150" i="2" s="1"/>
  <c r="W150" i="2"/>
  <c r="X150" i="2"/>
  <c r="AA150" i="2" s="1"/>
  <c r="Y150" i="2"/>
  <c r="Z150" i="2"/>
  <c r="AC150" i="2" s="1"/>
  <c r="U151" i="2"/>
  <c r="AA151" i="2" s="1"/>
  <c r="V151" i="2"/>
  <c r="W151" i="2"/>
  <c r="X151" i="2"/>
  <c r="Y151" i="2"/>
  <c r="AB151" i="2" s="1"/>
  <c r="Z151" i="2"/>
  <c r="AC151" i="2"/>
  <c r="U152" i="2"/>
  <c r="V152" i="2"/>
  <c r="W152" i="2"/>
  <c r="X152" i="2"/>
  <c r="AA152" i="2" s="1"/>
  <c r="Y152" i="2"/>
  <c r="Z152" i="2"/>
  <c r="AC152" i="2" s="1"/>
  <c r="AB152" i="2"/>
  <c r="U153" i="2"/>
  <c r="V153" i="2"/>
  <c r="W153" i="2"/>
  <c r="AC153" i="2" s="1"/>
  <c r="X153" i="2"/>
  <c r="Y153" i="2"/>
  <c r="AB153" i="2" s="1"/>
  <c r="Z153" i="2"/>
  <c r="AA153" i="2"/>
  <c r="U154" i="2"/>
  <c r="V154" i="2"/>
  <c r="AB154" i="2" s="1"/>
  <c r="W154" i="2"/>
  <c r="X154" i="2"/>
  <c r="AA154" i="2" s="1"/>
  <c r="Y154" i="2"/>
  <c r="Z154" i="2"/>
  <c r="AC154" i="2" s="1"/>
  <c r="U155" i="2"/>
  <c r="AA155" i="2" s="1"/>
  <c r="V155" i="2"/>
  <c r="W155" i="2"/>
  <c r="X155" i="2"/>
  <c r="Y155" i="2"/>
  <c r="AB155" i="2" s="1"/>
  <c r="Z155" i="2"/>
  <c r="AC155" i="2"/>
  <c r="U156" i="2"/>
  <c r="V156" i="2"/>
  <c r="W156" i="2"/>
  <c r="X156" i="2"/>
  <c r="AA156" i="2" s="1"/>
  <c r="Y156" i="2"/>
  <c r="Z156" i="2"/>
  <c r="AC156" i="2" s="1"/>
  <c r="AB156" i="2"/>
  <c r="U157" i="2"/>
  <c r="AA157" i="2" s="1"/>
  <c r="V157" i="2"/>
  <c r="W157" i="2"/>
  <c r="AC157" i="2" s="1"/>
  <c r="X157" i="2"/>
  <c r="Y157" i="2"/>
  <c r="AB157" i="2" s="1"/>
  <c r="Z157" i="2"/>
  <c r="U158" i="2"/>
  <c r="V158" i="2"/>
  <c r="W158" i="2"/>
  <c r="X158" i="2"/>
  <c r="AA158" i="2" s="1"/>
  <c r="Y158" i="2"/>
  <c r="Z158" i="2"/>
  <c r="AC158" i="2" s="1"/>
  <c r="AB158" i="2"/>
  <c r="U159" i="2"/>
  <c r="AA159" i="2" s="1"/>
  <c r="V159" i="2"/>
  <c r="W159" i="2"/>
  <c r="X159" i="2"/>
  <c r="Y159" i="2"/>
  <c r="AB159" i="2" s="1"/>
  <c r="Z159" i="2"/>
  <c r="AC159" i="2"/>
  <c r="U160" i="2"/>
  <c r="V160" i="2"/>
  <c r="AB160" i="2" s="1"/>
  <c r="W160" i="2"/>
  <c r="X160" i="2"/>
  <c r="AA160" i="2" s="1"/>
  <c r="Y160" i="2"/>
  <c r="Z160" i="2"/>
  <c r="AC160" i="2" s="1"/>
  <c r="U161" i="2"/>
  <c r="V161" i="2"/>
  <c r="W161" i="2"/>
  <c r="AC161" i="2" s="1"/>
  <c r="X161" i="2"/>
  <c r="Y161" i="2"/>
  <c r="AB161" i="2" s="1"/>
  <c r="Z161" i="2"/>
  <c r="AA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X163" i="2"/>
  <c r="Y163" i="2"/>
  <c r="AB163" i="2" s="1"/>
  <c r="Z163" i="2"/>
  <c r="AA163" i="2"/>
  <c r="AC163" i="2"/>
  <c r="U164" i="2"/>
  <c r="V164" i="2"/>
  <c r="AB164" i="2" s="1"/>
  <c r="W164" i="2"/>
  <c r="X164" i="2"/>
  <c r="AA164" i="2" s="1"/>
  <c r="Y164" i="2"/>
  <c r="Z164" i="2"/>
  <c r="AC164" i="2" s="1"/>
  <c r="U165" i="2"/>
  <c r="AA165" i="2" s="1"/>
  <c r="V165" i="2"/>
  <c r="W165" i="2"/>
  <c r="AC165" i="2" s="1"/>
  <c r="X165" i="2"/>
  <c r="Y165" i="2"/>
  <c r="AB165" i="2" s="1"/>
  <c r="Z165" i="2"/>
  <c r="U166" i="2"/>
  <c r="V166" i="2"/>
  <c r="W166" i="2"/>
  <c r="X166" i="2"/>
  <c r="AA166" i="2" s="1"/>
  <c r="Y166" i="2"/>
  <c r="Z166" i="2"/>
  <c r="AC166" i="2" s="1"/>
  <c r="AB166" i="2"/>
  <c r="U167" i="2"/>
  <c r="AA167" i="2" s="1"/>
  <c r="V167" i="2"/>
  <c r="W167" i="2"/>
  <c r="X167" i="2"/>
  <c r="Y167" i="2"/>
  <c r="AB167" i="2" s="1"/>
  <c r="Z167" i="2"/>
  <c r="AC167" i="2"/>
  <c r="U168" i="2"/>
  <c r="V168" i="2"/>
  <c r="AB168" i="2" s="1"/>
  <c r="W168" i="2"/>
  <c r="X168" i="2"/>
  <c r="AA168" i="2" s="1"/>
  <c r="Y168" i="2"/>
  <c r="Z168" i="2"/>
  <c r="AC168" i="2" s="1"/>
  <c r="U169" i="2"/>
  <c r="V169" i="2"/>
  <c r="W169" i="2"/>
  <c r="AC169" i="2" s="1"/>
  <c r="X169" i="2"/>
  <c r="Y169" i="2"/>
  <c r="AB169" i="2" s="1"/>
  <c r="Z169" i="2"/>
  <c r="AA169" i="2"/>
  <c r="U170" i="2"/>
  <c r="V170" i="2"/>
  <c r="W170" i="2"/>
  <c r="X170" i="2"/>
  <c r="AA170" i="2" s="1"/>
  <c r="Y170" i="2"/>
  <c r="Z170" i="2"/>
  <c r="AC170" i="2" s="1"/>
  <c r="AB170" i="2"/>
  <c r="U171" i="2"/>
  <c r="V171" i="2"/>
  <c r="W171" i="2"/>
  <c r="X171" i="2"/>
  <c r="Y171" i="2"/>
  <c r="AB171" i="2" s="1"/>
  <c r="Z171" i="2"/>
  <c r="AA171" i="2"/>
  <c r="AC171" i="2"/>
  <c r="U172" i="2"/>
  <c r="V172" i="2"/>
  <c r="AB172" i="2" s="1"/>
  <c r="W172" i="2"/>
  <c r="X172" i="2"/>
  <c r="AA172" i="2" s="1"/>
  <c r="Y172" i="2"/>
  <c r="Z172" i="2"/>
  <c r="AC172" i="2" s="1"/>
  <c r="U173" i="2"/>
  <c r="AA173" i="2" s="1"/>
  <c r="V173" i="2"/>
  <c r="W173" i="2"/>
  <c r="AC173" i="2" s="1"/>
  <c r="X173" i="2"/>
  <c r="Y173" i="2"/>
  <c r="AB173" i="2" s="1"/>
  <c r="Z173" i="2"/>
  <c r="U174" i="2"/>
  <c r="AA174" i="2" s="1"/>
  <c r="V174" i="2"/>
  <c r="W174" i="2"/>
  <c r="X174" i="2"/>
  <c r="Y174" i="2"/>
  <c r="Z174" i="2"/>
  <c r="AC174" i="2" s="1"/>
  <c r="AB174" i="2"/>
  <c r="U175" i="2"/>
  <c r="AA175" i="2" s="1"/>
  <c r="V175" i="2"/>
  <c r="W175" i="2"/>
  <c r="X175" i="2"/>
  <c r="Y175" i="2"/>
  <c r="AB175" i="2" s="1"/>
  <c r="Z175" i="2"/>
  <c r="AC175" i="2"/>
  <c r="U176" i="2"/>
  <c r="V176" i="2"/>
  <c r="AB176" i="2" s="1"/>
  <c r="W176" i="2"/>
  <c r="X176" i="2"/>
  <c r="AA176" i="2" s="1"/>
  <c r="Y176" i="2"/>
  <c r="Z176" i="2"/>
  <c r="AC176" i="2" s="1"/>
  <c r="U177" i="2"/>
  <c r="V177" i="2"/>
  <c r="W177" i="2"/>
  <c r="AC177" i="2" s="1"/>
  <c r="X177" i="2"/>
  <c r="Y177" i="2"/>
  <c r="AB177" i="2" s="1"/>
  <c r="Z177" i="2"/>
  <c r="AA177" i="2"/>
  <c r="U178" i="2"/>
  <c r="V178" i="2"/>
  <c r="AB178" i="2" s="1"/>
  <c r="W178" i="2"/>
  <c r="AC178" i="2" s="1"/>
  <c r="X178" i="2"/>
  <c r="Y178" i="2"/>
  <c r="Z178" i="2"/>
  <c r="AA178" i="2"/>
  <c r="U179" i="2"/>
  <c r="AA179" i="2" s="1"/>
  <c r="V179" i="2"/>
  <c r="AB179" i="2" s="1"/>
  <c r="W179" i="2"/>
  <c r="X179" i="2"/>
  <c r="Y179" i="2"/>
  <c r="Z179" i="2"/>
  <c r="AC179" i="2" s="1"/>
  <c r="U180" i="2"/>
  <c r="AA180" i="2" s="1"/>
  <c r="V180" i="2"/>
  <c r="W180" i="2"/>
  <c r="X180" i="2"/>
  <c r="Y180" i="2"/>
  <c r="AB180" i="2" s="1"/>
  <c r="Z180" i="2"/>
  <c r="AC180" i="2"/>
  <c r="U181" i="2"/>
  <c r="V181" i="2"/>
  <c r="AB181" i="2" s="1"/>
  <c r="W181" i="2"/>
  <c r="X181" i="2"/>
  <c r="Y181" i="2"/>
  <c r="Z181" i="2"/>
  <c r="AC181" i="2" s="1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AA181" i="2" l="1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O4" i="8"/>
  <c r="S4" i="8" s="1"/>
  <c r="P4" i="8"/>
  <c r="Q4" i="8"/>
  <c r="R4" i="8"/>
  <c r="T4" i="8" s="1"/>
  <c r="C4" i="8"/>
  <c r="U4" i="2"/>
  <c r="V4" i="2"/>
  <c r="W4" i="2"/>
  <c r="X4" i="2"/>
  <c r="Y4" i="2"/>
  <c r="Z4" i="2"/>
  <c r="D4" i="2"/>
  <c r="AA4" i="2" l="1"/>
  <c r="AC4" i="2"/>
  <c r="AB4" i="2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G42" i="5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I27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I93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D18" i="5"/>
  <c r="D16" i="5"/>
  <c r="F16" i="5" s="1"/>
  <c r="D10" i="5"/>
  <c r="G8" i="5"/>
  <c r="I8" i="5"/>
  <c r="E8" i="5"/>
  <c r="E6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81" i="10"/>
  <c r="D283" i="10"/>
  <c r="D280" i="10"/>
  <c r="D282" i="10"/>
  <c r="D279" i="10"/>
  <c r="D279" i="3"/>
  <c r="D283" i="3"/>
  <c r="D280" i="3"/>
  <c r="D282" i="3"/>
  <c r="D281" i="3"/>
  <c r="D2" i="10"/>
  <c r="D3" i="10"/>
  <c r="D3" i="3"/>
  <c r="D2" i="3"/>
  <c r="D13" i="10"/>
  <c r="D28" i="10"/>
  <c r="D10" i="10"/>
  <c r="D4" i="10"/>
  <c r="D7" i="10"/>
  <c r="D20" i="10"/>
  <c r="D95" i="10"/>
  <c r="D177" i="10"/>
  <c r="D46" i="10"/>
  <c r="D159" i="10"/>
  <c r="D53" i="10"/>
  <c r="D114" i="10"/>
  <c r="D145" i="10"/>
  <c r="D38" i="10"/>
  <c r="D128" i="10"/>
  <c r="D49" i="10"/>
  <c r="D142" i="10"/>
  <c r="D165" i="10"/>
  <c r="D42" i="10"/>
  <c r="D110" i="10"/>
  <c r="D123" i="10"/>
  <c r="D90" i="10"/>
  <c r="D37" i="10"/>
  <c r="D66" i="10"/>
  <c r="D174" i="10"/>
  <c r="D86" i="10"/>
  <c r="D71" i="10"/>
  <c r="D82" i="10"/>
  <c r="D99" i="10"/>
  <c r="D76" i="10"/>
  <c r="D148" i="10"/>
  <c r="D155" i="10"/>
  <c r="D81" i="10"/>
  <c r="D178" i="10"/>
  <c r="D131" i="10"/>
  <c r="D167" i="10"/>
  <c r="D94" i="10"/>
  <c r="D83" i="10"/>
  <c r="D62" i="10"/>
  <c r="D138" i="10"/>
  <c r="D60" i="10"/>
  <c r="D65" i="10"/>
  <c r="D113" i="10"/>
  <c r="D35" i="10"/>
  <c r="D92" i="10"/>
  <c r="D150" i="10"/>
  <c r="D233" i="10"/>
  <c r="D240" i="10"/>
  <c r="D238" i="10"/>
  <c r="D257" i="10"/>
  <c r="D275" i="10"/>
  <c r="D260" i="10"/>
  <c r="D263" i="10"/>
  <c r="D247" i="10"/>
  <c r="D277" i="10"/>
  <c r="D269" i="10"/>
  <c r="D262" i="10"/>
  <c r="D259" i="10"/>
  <c r="D17" i="10"/>
  <c r="D12" i="10"/>
  <c r="D16" i="10"/>
  <c r="D6" i="10"/>
  <c r="D5" i="10"/>
  <c r="D18" i="10"/>
  <c r="D15" i="10"/>
  <c r="D79" i="10"/>
  <c r="D33" i="10"/>
  <c r="D153" i="10"/>
  <c r="D115" i="10"/>
  <c r="D74" i="10"/>
  <c r="D31" i="10"/>
  <c r="D39" i="10"/>
  <c r="D117" i="10"/>
  <c r="D172" i="10"/>
  <c r="D140" i="10"/>
  <c r="D133" i="10"/>
  <c r="D57" i="10"/>
  <c r="D147" i="10"/>
  <c r="D166" i="10"/>
  <c r="D136" i="10"/>
  <c r="D121" i="10"/>
  <c r="D124" i="10"/>
  <c r="D170" i="10"/>
  <c r="D112" i="10"/>
  <c r="D102" i="10"/>
  <c r="D43" i="10"/>
  <c r="D119" i="10"/>
  <c r="D175" i="10"/>
  <c r="D229" i="10"/>
  <c r="D109" i="10"/>
  <c r="D160" i="10"/>
  <c r="D85" i="10"/>
  <c r="D120" i="10"/>
  <c r="D61" i="10"/>
  <c r="D130" i="10"/>
  <c r="D169" i="10"/>
  <c r="D63" i="10"/>
  <c r="D51" i="10"/>
  <c r="D87" i="10"/>
  <c r="D164" i="10"/>
  <c r="D161" i="10"/>
  <c r="D56" i="10"/>
  <c r="D68" i="10"/>
  <c r="D234" i="10"/>
  <c r="D236" i="10"/>
  <c r="D237" i="10"/>
  <c r="D267" i="10"/>
  <c r="D278" i="10"/>
  <c r="D249" i="10"/>
  <c r="D273" i="10"/>
  <c r="D266" i="10"/>
  <c r="D244" i="10"/>
  <c r="D258" i="10"/>
  <c r="D253" i="10"/>
  <c r="D256" i="10"/>
  <c r="D29" i="10"/>
  <c r="D24" i="10"/>
  <c r="D9" i="10"/>
  <c r="D21" i="10"/>
  <c r="D8" i="10"/>
  <c r="D23" i="10"/>
  <c r="D22" i="10"/>
  <c r="D55" i="10"/>
  <c r="D77" i="10"/>
  <c r="D101" i="10"/>
  <c r="D180" i="10"/>
  <c r="D127" i="10"/>
  <c r="D52" i="10"/>
  <c r="D171" i="10"/>
  <c r="D141" i="10"/>
  <c r="D151" i="10"/>
  <c r="D146" i="10"/>
  <c r="D78" i="10"/>
  <c r="D75" i="10"/>
  <c r="D143" i="10"/>
  <c r="D41" i="10"/>
  <c r="D89" i="10"/>
  <c r="D118" i="10"/>
  <c r="D64" i="10"/>
  <c r="D173" i="10"/>
  <c r="D111" i="10"/>
  <c r="D137" i="10"/>
  <c r="D59" i="10"/>
  <c r="D106" i="10"/>
  <c r="D40" i="10"/>
  <c r="D158" i="10"/>
  <c r="D228" i="10"/>
  <c r="D80" i="10"/>
  <c r="D93" i="10"/>
  <c r="D84" i="10"/>
  <c r="D107" i="10"/>
  <c r="D125" i="10"/>
  <c r="D103" i="10"/>
  <c r="D91" i="10"/>
  <c r="D104" i="10"/>
  <c r="D32" i="10"/>
  <c r="D48" i="10"/>
  <c r="D168" i="10"/>
  <c r="D54" i="10"/>
  <c r="D100" i="10"/>
  <c r="D50" i="10"/>
  <c r="D230" i="10"/>
  <c r="D231" i="10"/>
  <c r="D255" i="10"/>
  <c r="D271" i="10"/>
  <c r="D248" i="10"/>
  <c r="D252" i="10"/>
  <c r="D272" i="10"/>
  <c r="D276" i="10"/>
  <c r="D250" i="10"/>
  <c r="D261" i="10"/>
  <c r="D251" i="10"/>
  <c r="D246" i="10"/>
  <c r="D14" i="10"/>
  <c r="D26" i="10"/>
  <c r="D19" i="10"/>
  <c r="D11" i="10"/>
  <c r="D27" i="10"/>
  <c r="D25" i="10"/>
  <c r="D67" i="10"/>
  <c r="D126" i="10"/>
  <c r="D144" i="10"/>
  <c r="D149" i="10"/>
  <c r="D88" i="10"/>
  <c r="D58" i="10"/>
  <c r="D116" i="10"/>
  <c r="D152" i="10"/>
  <c r="D122" i="10"/>
  <c r="D154" i="10"/>
  <c r="D73" i="10"/>
  <c r="D156" i="10"/>
  <c r="D36" i="10"/>
  <c r="D108" i="10"/>
  <c r="D70" i="10"/>
  <c r="D157" i="10"/>
  <c r="D139" i="10"/>
  <c r="D132" i="10"/>
  <c r="D163" i="10"/>
  <c r="D135" i="10"/>
  <c r="D45" i="10"/>
  <c r="D30" i="10"/>
  <c r="D105" i="10"/>
  <c r="D134" i="10"/>
  <c r="D69" i="10"/>
  <c r="D98" i="10"/>
  <c r="D97" i="10"/>
  <c r="D179" i="10"/>
  <c r="D162" i="10"/>
  <c r="D44" i="10"/>
  <c r="D176" i="10"/>
  <c r="D47" i="10"/>
  <c r="D96" i="10"/>
  <c r="D34" i="10"/>
  <c r="D72" i="10"/>
  <c r="D129" i="10"/>
  <c r="D232" i="10"/>
  <c r="D235" i="10"/>
  <c r="D239" i="10"/>
  <c r="D274" i="10"/>
  <c r="D243" i="10"/>
  <c r="D242" i="10"/>
  <c r="D265" i="10"/>
  <c r="D270" i="10"/>
  <c r="D268" i="10"/>
  <c r="D241" i="10"/>
  <c r="D245" i="10"/>
  <c r="D254" i="10"/>
  <c r="D264" i="10"/>
  <c r="D22" i="3"/>
  <c r="D25" i="3"/>
  <c r="D28" i="3"/>
  <c r="D20" i="3"/>
  <c r="D10" i="3"/>
  <c r="D12" i="3"/>
  <c r="D27" i="3"/>
  <c r="D153" i="3"/>
  <c r="D172" i="3"/>
  <c r="D52" i="3"/>
  <c r="D100" i="3"/>
  <c r="D119" i="3"/>
  <c r="D145" i="3"/>
  <c r="D31" i="3"/>
  <c r="D83" i="3"/>
  <c r="D47" i="3"/>
  <c r="D138" i="3"/>
  <c r="D95" i="3"/>
  <c r="D114" i="3"/>
  <c r="D154" i="3"/>
  <c r="D160" i="3"/>
  <c r="D75" i="3"/>
  <c r="D120" i="3"/>
  <c r="D179" i="3"/>
  <c r="D177" i="3"/>
  <c r="D124" i="3"/>
  <c r="D96" i="3"/>
  <c r="D132" i="3"/>
  <c r="D151" i="3"/>
  <c r="D101" i="3"/>
  <c r="D85" i="3"/>
  <c r="D40" i="3"/>
  <c r="D58" i="3"/>
  <c r="D118" i="3"/>
  <c r="D233" i="3"/>
  <c r="D275" i="3"/>
  <c r="D278" i="3"/>
  <c r="D164" i="3"/>
  <c r="D232" i="3"/>
  <c r="D276" i="3"/>
  <c r="D252" i="3"/>
  <c r="D23" i="3"/>
  <c r="D7" i="3"/>
  <c r="D21" i="3"/>
  <c r="D11" i="3"/>
  <c r="D8" i="3"/>
  <c r="D18" i="3"/>
  <c r="D43" i="3"/>
  <c r="D149" i="3"/>
  <c r="D136" i="3"/>
  <c r="D41" i="3"/>
  <c r="D70" i="3"/>
  <c r="D65" i="3"/>
  <c r="D74" i="3"/>
  <c r="D110" i="3"/>
  <c r="D134" i="3"/>
  <c r="D84" i="3"/>
  <c r="D79" i="3"/>
  <c r="D155" i="3"/>
  <c r="D112" i="3"/>
  <c r="D107" i="3"/>
  <c r="D165" i="3"/>
  <c r="D48" i="3"/>
  <c r="D32" i="3"/>
  <c r="D150" i="3"/>
  <c r="D56" i="3"/>
  <c r="D116" i="3"/>
  <c r="D141" i="3"/>
  <c r="D108" i="3"/>
  <c r="D115" i="3"/>
  <c r="D148" i="3"/>
  <c r="D88" i="3"/>
  <c r="D73" i="3"/>
  <c r="D161" i="3"/>
  <c r="D162" i="3"/>
  <c r="D38" i="3"/>
  <c r="D78" i="3"/>
  <c r="D44" i="3"/>
  <c r="D92" i="3"/>
  <c r="D178" i="3"/>
  <c r="D237" i="3"/>
  <c r="D245" i="3"/>
  <c r="D273" i="3"/>
  <c r="D29" i="3"/>
  <c r="D26" i="3"/>
  <c r="D16" i="3"/>
  <c r="D9" i="3"/>
  <c r="D17" i="3"/>
  <c r="D4" i="3"/>
  <c r="D72" i="3"/>
  <c r="D105" i="3"/>
  <c r="D30" i="3"/>
  <c r="D171" i="3"/>
  <c r="D128" i="3"/>
  <c r="D50" i="3"/>
  <c r="D137" i="3"/>
  <c r="D35" i="3"/>
  <c r="D89" i="3"/>
  <c r="D67" i="3"/>
  <c r="D146" i="3"/>
  <c r="D66" i="3"/>
  <c r="D130" i="3"/>
  <c r="D46" i="3"/>
  <c r="D94" i="3"/>
  <c r="D87" i="3"/>
  <c r="D143" i="3"/>
  <c r="D34" i="3"/>
  <c r="D91" i="3"/>
  <c r="D111" i="3"/>
  <c r="D122" i="3"/>
  <c r="D69" i="3"/>
  <c r="D86" i="3"/>
  <c r="D142" i="3"/>
  <c r="D117" i="3"/>
  <c r="D62" i="3"/>
  <c r="D158" i="3"/>
  <c r="D102" i="3"/>
  <c r="D156" i="3"/>
  <c r="D42" i="3"/>
  <c r="D39" i="3"/>
  <c r="D169" i="3"/>
  <c r="D157" i="3"/>
  <c r="D140" i="3"/>
  <c r="D121" i="3"/>
  <c r="D106" i="3"/>
  <c r="D133" i="3"/>
  <c r="D104" i="3"/>
  <c r="D228" i="3"/>
  <c r="D90" i="3"/>
  <c r="D238" i="3"/>
  <c r="D239" i="3"/>
  <c r="D234" i="3"/>
  <c r="D243" i="3"/>
  <c r="D263" i="3"/>
  <c r="D247" i="3"/>
  <c r="D264" i="3"/>
  <c r="D251" i="3"/>
  <c r="D254" i="3"/>
  <c r="D271" i="3"/>
  <c r="D259" i="3"/>
  <c r="D269" i="3"/>
  <c r="D272" i="3"/>
  <c r="D76" i="3"/>
  <c r="D123" i="3"/>
  <c r="D71" i="3"/>
  <c r="D103" i="3"/>
  <c r="D230" i="3"/>
  <c r="D262" i="3"/>
  <c r="D248" i="3"/>
  <c r="D274" i="3"/>
  <c r="D57" i="3"/>
  <c r="D131" i="3"/>
  <c r="D240" i="3"/>
  <c r="D253" i="3"/>
  <c r="D249" i="3"/>
  <c r="D246" i="3"/>
  <c r="D14" i="3"/>
  <c r="D15" i="3"/>
  <c r="D24" i="3"/>
  <c r="D6" i="3"/>
  <c r="D13" i="3"/>
  <c r="D5" i="3"/>
  <c r="D19" i="3"/>
  <c r="D113" i="3"/>
  <c r="D68" i="3"/>
  <c r="D159" i="3"/>
  <c r="D80" i="3"/>
  <c r="D173" i="3"/>
  <c r="D97" i="3"/>
  <c r="D174" i="3"/>
  <c r="D152" i="3"/>
  <c r="D168" i="3"/>
  <c r="D33" i="3"/>
  <c r="D139" i="3"/>
  <c r="D175" i="3"/>
  <c r="D99" i="3"/>
  <c r="D36" i="3"/>
  <c r="D93" i="3"/>
  <c r="D81" i="3"/>
  <c r="D147" i="3"/>
  <c r="D127" i="3"/>
  <c r="D98" i="3"/>
  <c r="D45" i="3"/>
  <c r="D59" i="3"/>
  <c r="D126" i="3"/>
  <c r="D109" i="3"/>
  <c r="D229" i="3"/>
  <c r="D49" i="3"/>
  <c r="D53" i="3"/>
  <c r="D163" i="3"/>
  <c r="D54" i="3"/>
  <c r="D55" i="3"/>
  <c r="D144" i="3"/>
  <c r="D180" i="3"/>
  <c r="D125" i="3"/>
  <c r="D37" i="3"/>
  <c r="D176" i="3"/>
  <c r="D51" i="3"/>
  <c r="D82" i="3"/>
  <c r="D63" i="3"/>
  <c r="D235" i="3"/>
  <c r="D231" i="3"/>
  <c r="D241" i="3"/>
  <c r="D267" i="3"/>
  <c r="D256" i="3"/>
  <c r="D255" i="3"/>
  <c r="D266" i="3"/>
  <c r="D277" i="3"/>
  <c r="D265" i="3"/>
  <c r="D258" i="3"/>
  <c r="D261" i="3"/>
  <c r="D166" i="3"/>
  <c r="D64" i="3"/>
  <c r="D170" i="3"/>
  <c r="D129" i="3"/>
  <c r="D60" i="3"/>
  <c r="D167" i="3"/>
  <c r="D236" i="3"/>
  <c r="D242" i="3"/>
  <c r="D244" i="3"/>
  <c r="D260" i="3"/>
  <c r="D268" i="3"/>
  <c r="D61" i="3"/>
  <c r="D135" i="3"/>
  <c r="D77" i="3"/>
  <c r="D257" i="3"/>
  <c r="D270" i="3"/>
  <c r="D250" i="3"/>
  <c r="D218" i="10"/>
  <c r="D189" i="10"/>
  <c r="D219" i="10"/>
  <c r="D214" i="10"/>
  <c r="D212" i="10"/>
  <c r="D188" i="10"/>
  <c r="D201" i="10"/>
  <c r="D205" i="10"/>
  <c r="D193" i="10"/>
  <c r="D200" i="10"/>
  <c r="D185" i="10"/>
  <c r="D213" i="10"/>
  <c r="D186" i="10"/>
  <c r="D197" i="10"/>
  <c r="D227" i="10"/>
  <c r="D222" i="10"/>
  <c r="D216" i="10"/>
  <c r="D220" i="10"/>
  <c r="D184" i="10"/>
  <c r="D190" i="10"/>
  <c r="D210" i="10"/>
  <c r="D226" i="10"/>
  <c r="D199" i="10"/>
  <c r="D192" i="10"/>
  <c r="D202" i="10"/>
  <c r="D187" i="10"/>
  <c r="D191" i="10"/>
  <c r="D206" i="10"/>
  <c r="D208" i="10"/>
  <c r="D204" i="10"/>
  <c r="D207" i="10"/>
  <c r="D182" i="10"/>
  <c r="D221" i="10"/>
  <c r="D225" i="10"/>
  <c r="D196" i="10"/>
  <c r="D194" i="10"/>
  <c r="D203" i="10"/>
  <c r="D224" i="10"/>
  <c r="D223" i="10"/>
  <c r="D217" i="10"/>
  <c r="D198" i="10"/>
  <c r="D209" i="10"/>
  <c r="D195" i="10"/>
  <c r="D211" i="10"/>
  <c r="D215" i="10"/>
  <c r="D183" i="10"/>
  <c r="D181" i="10"/>
  <c r="D218" i="3"/>
  <c r="D196" i="3"/>
  <c r="D216" i="3"/>
  <c r="D208" i="3"/>
  <c r="D213" i="3"/>
  <c r="D183" i="3"/>
  <c r="D193" i="3"/>
  <c r="D219" i="3"/>
  <c r="D190" i="3"/>
  <c r="D222" i="3"/>
  <c r="D185" i="3"/>
  <c r="D184" i="3"/>
  <c r="D212" i="3"/>
  <c r="D211" i="3"/>
  <c r="D204" i="3"/>
  <c r="D188" i="3"/>
  <c r="D207" i="3"/>
  <c r="D206" i="3"/>
  <c r="D220" i="3"/>
  <c r="D215" i="3"/>
  <c r="D198" i="3"/>
  <c r="D187" i="3"/>
  <c r="D205" i="3"/>
  <c r="D186" i="3"/>
  <c r="D217" i="3"/>
  <c r="D189" i="3"/>
  <c r="D226" i="3"/>
  <c r="D197" i="3"/>
  <c r="D202" i="3"/>
  <c r="D210" i="3"/>
  <c r="D182" i="3"/>
  <c r="D200" i="3"/>
  <c r="D209" i="3"/>
  <c r="D223" i="3"/>
  <c r="D221" i="3"/>
  <c r="D199" i="3"/>
  <c r="D225" i="3"/>
  <c r="D201" i="3"/>
  <c r="D181" i="3"/>
  <c r="D227" i="3"/>
  <c r="D214" i="3"/>
  <c r="D191" i="3"/>
  <c r="D195" i="3"/>
  <c r="D194" i="3"/>
  <c r="D192" i="3"/>
  <c r="D203" i="3"/>
  <c r="D224" i="3"/>
  <c r="E87" i="9" l="1"/>
  <c r="E114" i="5"/>
  <c r="G127" i="5"/>
  <c r="G143" i="5"/>
  <c r="S179" i="4"/>
  <c r="F130" i="5"/>
  <c r="S50" i="4"/>
  <c r="F87" i="5"/>
  <c r="E111" i="5"/>
  <c r="E130" i="5"/>
  <c r="I144" i="5"/>
  <c r="T179" i="4"/>
  <c r="S36" i="4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V100" i="4" s="1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U59" i="4" s="1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T10" i="4"/>
  <c r="T50" i="4"/>
  <c r="S69" i="4"/>
  <c r="U69" i="4" s="1"/>
  <c r="T139" i="4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V11" i="4" s="1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V41" i="4" s="1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167" i="11" l="1"/>
  <c r="M167" i="11" s="1"/>
  <c r="V59" i="4"/>
  <c r="U108" i="4"/>
  <c r="V160" i="4"/>
  <c r="V129" i="4"/>
  <c r="V69" i="4"/>
  <c r="V22" i="4"/>
  <c r="V145" i="4"/>
  <c r="V140" i="4"/>
  <c r="W140" i="4" s="1"/>
  <c r="X140" i="4" s="1"/>
  <c r="U41" i="4"/>
  <c r="U120" i="4"/>
  <c r="V109" i="4"/>
  <c r="U22" i="4"/>
  <c r="U20" i="4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V6" i="4"/>
  <c r="V79" i="4"/>
  <c r="V118" i="4"/>
  <c r="V27" i="4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M9" i="4" s="1"/>
  <c r="AS9" i="4" s="1"/>
  <c r="AF9" i="4"/>
  <c r="AD9" i="4"/>
  <c r="U15" i="4"/>
  <c r="V163" i="4"/>
  <c r="V113" i="4"/>
  <c r="AK9" i="4"/>
  <c r="Z9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R172" i="4" s="1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AB152" i="4"/>
  <c r="AH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L128" i="4" s="1"/>
  <c r="AB128" i="4"/>
  <c r="AN128" i="4" s="1"/>
  <c r="AT128" i="4" s="1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241" i="4" l="1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M172" i="4" l="1"/>
  <c r="AS172" i="4" s="1"/>
  <c r="AM241" i="4"/>
  <c r="AS241" i="4" s="1"/>
  <c r="AN112" i="4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L262" i="4" s="1"/>
  <c r="AR262" i="4" s="1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D36" i="4" s="1"/>
  <c r="H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N17" i="4" s="1"/>
  <c r="AT17" i="4" s="1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O131" i="4" s="1"/>
  <c r="AU131" i="4" s="1"/>
  <c r="AC784" i="4"/>
  <c r="AD61" i="4"/>
  <c r="AD107" i="4"/>
  <c r="AP107" i="4" s="1"/>
  <c r="AV107" i="4" s="1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P17" i="4"/>
  <c r="AV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A122" i="4"/>
  <c r="AD114" i="4"/>
  <c r="AP114" i="4" s="1"/>
  <c r="AV114" i="4" s="1"/>
  <c r="AB114" i="4"/>
  <c r="AN114" i="4" s="1"/>
  <c r="AT114" i="4" s="1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A55" i="4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74" i="4" l="1"/>
  <c r="AU174" i="4" s="1"/>
  <c r="E262" i="4"/>
  <c r="I262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12" i="4" l="1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239" i="4" l="1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<sst xmlns="http://schemas.openxmlformats.org/spreadsheetml/2006/main" count="1938" uniqueCount="453">
  <si>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</si>
  <si>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</si>
  <si>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</si>
  <si>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</si>
  <si>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</si>
  <si>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</si>
  <si>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</si>
  <si>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</si>
  <si>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</si>
  <si>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</si>
  <si>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</si>
  <si>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</si>
  <si>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</si>
  <si>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</si>
  <si>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</si>
  <si>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</si>
  <si>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</si>
  <si>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</si>
  <si>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</si>
  <si>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</si>
  <si>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</si>
  <si>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</si>
  <si>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</si>
  <si>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</si>
  <si>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</si>
  <si>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</si>
  <si>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</si>
  <si>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</si>
  <si>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</si>
  <si>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</si>
  <si>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</si>
  <si>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</si>
  <si>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</si>
  <si>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</si>
  <si>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Fulham</t>
  </si>
  <si>
    <t>Charlton</t>
  </si>
  <si>
    <t>Luton</t>
  </si>
  <si>
    <t>Barnsley</t>
  </si>
  <si>
    <t>Reading</t>
  </si>
  <si>
    <t>Huddersfield</t>
  </si>
  <si>
    <t>Cardiff</t>
  </si>
  <si>
    <t>Blackburn</t>
  </si>
  <si>
    <t>Sheffield United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</si>
  <si>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</si>
  <si>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</si>
  <si>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</si>
  <si>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</si>
  <si>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</si>
  <si>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</si>
  <si>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</si>
  <si>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</si>
  <si>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</si>
  <si>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</si>
  <si>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</si>
  <si>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</si>
  <si>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Bournemouth</t>
  </si>
  <si>
    <t>Stoke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</si>
  <si>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</si>
  <si>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</si>
  <si>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</si>
  <si>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</si>
  <si>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</si>
  <si>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</si>
  <si>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</si>
  <si>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</si>
  <si>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</si>
  <si>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</si>
  <si>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</si>
  <si>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</si>
  <si>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</si>
  <si>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</si>
  <si>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</si>
  <si>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</si>
  <si>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</si>
  <si>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</si>
  <si>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</si>
  <si>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</si>
  <si>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</si>
  <si>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</si>
  <si>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</si>
  <si>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</si>
  <si>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</si>
  <si>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</si>
  <si>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</si>
  <si>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</si>
  <si>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</si>
  <si>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</si>
  <si>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</si>
  <si>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</si>
  <si>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</si>
  <si>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</si>
  <si>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</si>
  <si>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</si>
  <si>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</si>
  <si>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</si>
  <si>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</si>
  <si>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</si>
  <si>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</si>
  <si>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</si>
  <si>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Ipswich</t>
  </si>
  <si>
    <t>Lincoln</t>
  </si>
  <si>
    <t>Doncaster</t>
  </si>
  <si>
    <t>Fleetwood Town</t>
  </si>
  <si>
    <t>Plymouth</t>
  </si>
  <si>
    <t>Accrington</t>
  </si>
  <si>
    <t>Shrewsbury</t>
  </si>
  <si>
    <t>Peterboro</t>
  </si>
  <si>
    <t>Bolton</t>
  </si>
  <si>
    <t>Cambridge</t>
  </si>
  <si>
    <t>Cheltenham</t>
  </si>
  <si>
    <t>Morecambe</t>
  </si>
  <si>
    <t>E1</t>
  </si>
  <si>
    <t>E2</t>
  </si>
  <si>
    <t>Blackpool</t>
  </si>
  <si>
    <t>Burton</t>
  </si>
  <si>
    <t>Portsmouth</t>
  </si>
  <si>
    <t>Oxford</t>
  </si>
  <si>
    <t>Crewe</t>
  </si>
  <si>
    <t>Dunfermline</t>
  </si>
  <si>
    <t>SC1</t>
  </si>
  <si>
    <t>Raith Rvs</t>
  </si>
  <si>
    <t>Mechelen</t>
  </si>
  <si>
    <t>Standard</t>
  </si>
  <si>
    <t>FC Koln</t>
  </si>
  <si>
    <t>Greuther Furth</t>
  </si>
  <si>
    <t>Erzgebirge Aue</t>
  </si>
  <si>
    <t>Hamburg</t>
  </si>
  <si>
    <t>Werder Bremen</t>
  </si>
  <si>
    <t>Heidenheim</t>
  </si>
  <si>
    <t>Lens</t>
  </si>
  <si>
    <t>Reims</t>
  </si>
  <si>
    <t>Cagliari</t>
  </si>
  <si>
    <t>Venezia</t>
  </si>
  <si>
    <t>Lecce</t>
  </si>
  <si>
    <t>Monza</t>
  </si>
  <si>
    <t>Groningen</t>
  </si>
  <si>
    <t>Twente</t>
  </si>
  <si>
    <t>Edinburgh City</t>
  </si>
  <si>
    <t>Cowdenbeath</t>
  </si>
  <si>
    <t>Alaves</t>
  </si>
  <si>
    <t>Ponferradina</t>
  </si>
  <si>
    <t>Valladolid</t>
  </si>
  <si>
    <t>Antalyaspor</t>
  </si>
  <si>
    <t>Ad. Demirspor</t>
  </si>
  <si>
    <t>Karagumruk</t>
  </si>
  <si>
    <t>Buyuksehyr</t>
  </si>
  <si>
    <t>Kortrijk</t>
  </si>
  <si>
    <t>Charleroi</t>
  </si>
  <si>
    <t>Cercle Brugge</t>
  </si>
  <si>
    <t>St. Gilloise</t>
  </si>
  <si>
    <t>St Truiden</t>
  </si>
  <si>
    <t>Oostende</t>
  </si>
  <si>
    <t>Oud-Heverlee Leuven</t>
  </si>
  <si>
    <t>Beerschot VA</t>
  </si>
  <si>
    <t>Dortmund</t>
  </si>
  <si>
    <t>Augsburg</t>
  </si>
  <si>
    <t>Hertha</t>
  </si>
  <si>
    <t>Freiburg</t>
  </si>
  <si>
    <t>Stuttgart</t>
  </si>
  <si>
    <t>Hoffenheim</t>
  </si>
  <si>
    <t>Wolfsburg</t>
  </si>
  <si>
    <t>Mgladbach</t>
  </si>
  <si>
    <t>RB Leipzig</t>
  </si>
  <si>
    <t>Bochum</t>
  </si>
  <si>
    <t>Fortuna Dusseldorf</t>
  </si>
  <si>
    <t>Paderborn</t>
  </si>
  <si>
    <t>Holstein Kiel</t>
  </si>
  <si>
    <t>Hansa Rostock</t>
  </si>
  <si>
    <t>Regensburg</t>
  </si>
  <si>
    <t>Karlsruhe</t>
  </si>
  <si>
    <t>Nurnberg</t>
  </si>
  <si>
    <t>Hannover</t>
  </si>
  <si>
    <t>Man United</t>
  </si>
  <si>
    <t>Everton</t>
  </si>
  <si>
    <t>Burnley</t>
  </si>
  <si>
    <t>Norwich</t>
  </si>
  <si>
    <t>Chelsea</t>
  </si>
  <si>
    <t>Southampton</t>
  </si>
  <si>
    <t>Leeds</t>
  </si>
  <si>
    <t>Watford</t>
  </si>
  <si>
    <t>Wolves</t>
  </si>
  <si>
    <t>Newcastle</t>
  </si>
  <si>
    <t>Brighton</t>
  </si>
  <si>
    <t>Arsenal</t>
  </si>
  <si>
    <t>Bradford</t>
  </si>
  <si>
    <t>Rochdale</t>
  </si>
  <si>
    <t>Bristol Rvs</t>
  </si>
  <si>
    <t>Swindon</t>
  </si>
  <si>
    <t>Carlisle</t>
  </si>
  <si>
    <t>Forest Green</t>
  </si>
  <si>
    <t>Colchester</t>
  </si>
  <si>
    <t>Salford</t>
  </si>
  <si>
    <t>Exeter</t>
  </si>
  <si>
    <t>Walsall</t>
  </si>
  <si>
    <t>Mansfield</t>
  </si>
  <si>
    <t>Barrow</t>
  </si>
  <si>
    <t>Newport County</t>
  </si>
  <si>
    <t>Scunthorpe</t>
  </si>
  <si>
    <t>Northampton</t>
  </si>
  <si>
    <t>Sutton</t>
  </si>
  <si>
    <t>Oldham</t>
  </si>
  <si>
    <t>Harrogate</t>
  </si>
  <si>
    <t>Port Vale</t>
  </si>
  <si>
    <t>Leyton Orient</t>
  </si>
  <si>
    <t>Stevenage</t>
  </si>
  <si>
    <t>Hartlepool</t>
  </si>
  <si>
    <t>Tranmere</t>
  </si>
  <si>
    <t>Crawley Town</t>
  </si>
  <si>
    <t>Montpellier</t>
  </si>
  <si>
    <t>Strasbourg</t>
  </si>
  <si>
    <t>Nice</t>
  </si>
  <si>
    <t>Brest</t>
  </si>
  <si>
    <t>Amiens</t>
  </si>
  <si>
    <t>Toulouse</t>
  </si>
  <si>
    <t>Auxerre</t>
  </si>
  <si>
    <t>Nimes</t>
  </si>
  <si>
    <t>Ajaccio</t>
  </si>
  <si>
    <t>Quevilly Rouen</t>
  </si>
  <si>
    <t>Caen</t>
  </si>
  <si>
    <t>Valenciennes</t>
  </si>
  <si>
    <t>Dunkerque</t>
  </si>
  <si>
    <t>Bastia</t>
  </si>
  <si>
    <t>Grenoble</t>
  </si>
  <si>
    <t>Pau FC</t>
  </si>
  <si>
    <t>Guingamp</t>
  </si>
  <si>
    <t>Rodez</t>
  </si>
  <si>
    <t>Le Havre</t>
  </si>
  <si>
    <t>Dijon</t>
  </si>
  <si>
    <t>Paris FC</t>
  </si>
  <si>
    <t>Nancy</t>
  </si>
  <si>
    <t>Sochaux</t>
  </si>
  <si>
    <t>Niort</t>
  </si>
  <si>
    <t>Volos NFC</t>
  </si>
  <si>
    <t>Asteras Tripolis</t>
  </si>
  <si>
    <t>Aris</t>
  </si>
  <si>
    <t>Apollon</t>
  </si>
  <si>
    <t>Salernitana</t>
  </si>
  <si>
    <t>Genoa</t>
  </si>
  <si>
    <t>Torino</t>
  </si>
  <si>
    <t>Juventus</t>
  </si>
  <si>
    <t>Sassuolo</t>
  </si>
  <si>
    <t>Inter</t>
  </si>
  <si>
    <t>Alessandria</t>
  </si>
  <si>
    <t>Cosenza</t>
  </si>
  <si>
    <t>Cremonese</t>
  </si>
  <si>
    <t>Ternana</t>
  </si>
  <si>
    <t>Crotone</t>
  </si>
  <si>
    <t>Ascoli</t>
  </si>
  <si>
    <t>Frosinone</t>
  </si>
  <si>
    <t>Cittadella</t>
  </si>
  <si>
    <t>Pisa</t>
  </si>
  <si>
    <t>Reggina</t>
  </si>
  <si>
    <t>Spal</t>
  </si>
  <si>
    <t>Parma</t>
  </si>
  <si>
    <t>Waalwijk</t>
  </si>
  <si>
    <t>Go Ahead Eagles</t>
  </si>
  <si>
    <t>Heracles</t>
  </si>
  <si>
    <t>Willem II</t>
  </si>
  <si>
    <t>Zwolle</t>
  </si>
  <si>
    <t>Heerenveen</t>
  </si>
  <si>
    <t>For Sittard</t>
  </si>
  <si>
    <t>Nijmegen</t>
  </si>
  <si>
    <t>Dundee United</t>
  </si>
  <si>
    <t>Ross County</t>
  </si>
  <si>
    <t>Hearts</t>
  </si>
  <si>
    <t>Motherwell</t>
  </si>
  <si>
    <t>Livingston</t>
  </si>
  <si>
    <t>St Mirren</t>
  </si>
  <si>
    <t>St Johnstone</t>
  </si>
  <si>
    <t>Dundee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</si>
  <si>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</si>
  <si>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</si>
  <si>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</si>
  <si>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</si>
  <si>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</si>
  <si>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</si>
  <si>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</si>
  <si>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</si>
  <si>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</si>
  <si>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</si>
  <si>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</si>
  <si>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</si>
  <si>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</si>
  <si>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</si>
  <si>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</si>
  <si>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</si>
  <si>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Elgin</t>
  </si>
  <si>
    <t>Stirling</t>
  </si>
  <si>
    <t>Kelty Hearts</t>
  </si>
  <si>
    <t>Annan Athletic</t>
  </si>
  <si>
    <t>Stenhousemuir</t>
  </si>
  <si>
    <t>Forfar</t>
  </si>
  <si>
    <t>Stranraer</t>
  </si>
  <si>
    <t>Albion Rvs</t>
  </si>
  <si>
    <t>Osasuna</t>
  </si>
  <si>
    <t>Vallecano</t>
  </si>
  <si>
    <t>Mallorca</t>
  </si>
  <si>
    <t>Levante</t>
  </si>
  <si>
    <t>Cadiz</t>
  </si>
  <si>
    <t>Valencia</t>
  </si>
  <si>
    <t>Barcelona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</si>
  <si>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</si>
  <si>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</si>
  <si>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</si>
  <si>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</si>
  <si>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</si>
  <si>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</si>
  <si>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</si>
  <si>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</si>
  <si>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Konyaspor</t>
  </si>
  <si>
    <t>Alanyaspor</t>
  </si>
  <si>
    <t>Goztep</t>
  </si>
  <si>
    <t>Giresunspor</t>
  </si>
  <si>
    <t>Kayserispor</t>
  </si>
  <si>
    <t>Trabzonspor</t>
  </si>
  <si>
    <t>Besiktas</t>
  </si>
  <si>
    <t>Sivasspor</t>
  </si>
  <si>
    <t>Anderlecht</t>
  </si>
  <si>
    <t>Club Brugge</t>
  </si>
  <si>
    <t>Seraing</t>
  </si>
  <si>
    <t>Waregem</t>
  </si>
  <si>
    <t>Antwerp</t>
  </si>
  <si>
    <t>Gent</t>
  </si>
  <si>
    <t>Eupen</t>
  </si>
  <si>
    <t>Genk</t>
  </si>
  <si>
    <t>Mainz</t>
  </si>
  <si>
    <t>Union Berlin</t>
  </si>
  <si>
    <t>Bayern Munich</t>
  </si>
  <si>
    <t>Ein Frankfurt</t>
  </si>
  <si>
    <t>Bielefeld</t>
  </si>
  <si>
    <t>Leverkusen</t>
  </si>
  <si>
    <t>Sandhausen</t>
  </si>
  <si>
    <t>Darmstadt</t>
  </si>
  <si>
    <t>Schalke 04</t>
  </si>
  <si>
    <t>Ingolstadt</t>
  </si>
  <si>
    <t>St Pauli</t>
  </si>
  <si>
    <t>Dresden</t>
  </si>
  <si>
    <t>Crystal Palace</t>
  </si>
  <si>
    <t>Leicester</t>
  </si>
  <si>
    <t>Tottenham</t>
  </si>
  <si>
    <t>Aston Villa</t>
  </si>
  <si>
    <t>West Ham</t>
  </si>
  <si>
    <t>Brentford</t>
  </si>
  <si>
    <t>Liverpool</t>
  </si>
  <si>
    <t>Man City</t>
  </si>
  <si>
    <t>Rennes</t>
  </si>
  <si>
    <t>Paris SG</t>
  </si>
  <si>
    <t>Angers</t>
  </si>
  <si>
    <t>Metz</t>
  </si>
  <si>
    <t>Lorient</t>
  </si>
  <si>
    <t>Clermont</t>
  </si>
  <si>
    <t>Monaco</t>
  </si>
  <si>
    <t>Bordeaux</t>
  </si>
  <si>
    <t>Nantes</t>
  </si>
  <si>
    <t>Troyes</t>
  </si>
  <si>
    <t>Lille</t>
  </si>
  <si>
    <t>Marseille</t>
  </si>
  <si>
    <t>St Etienne</t>
  </si>
  <si>
    <t>Lyon</t>
  </si>
  <si>
    <t>Atromitos</t>
  </si>
  <si>
    <t>Giannina</t>
  </si>
  <si>
    <t>Panetolikos</t>
  </si>
  <si>
    <t>AEK</t>
  </si>
  <si>
    <t>OFI Crete</t>
  </si>
  <si>
    <t>PAOK</t>
  </si>
  <si>
    <t>Ionikos</t>
  </si>
  <si>
    <t>Lamia</t>
  </si>
  <si>
    <t>Olympiakos</t>
  </si>
  <si>
    <t>Panathinaikos</t>
  </si>
  <si>
    <t>Bologna</t>
  </si>
  <si>
    <t>Lazio</t>
  </si>
  <si>
    <t>Sampdoria</t>
  </si>
  <si>
    <t>Udinese</t>
  </si>
  <si>
    <t>Verona</t>
  </si>
  <si>
    <t>Spezia</t>
  </si>
  <si>
    <t>Fiorentina</t>
  </si>
  <si>
    <t>Napoli</t>
  </si>
  <si>
    <t>Roma</t>
  </si>
  <si>
    <t>Empoli</t>
  </si>
  <si>
    <t>Atalanta</t>
  </si>
  <si>
    <t>Milan</t>
  </si>
  <si>
    <t>Brescia</t>
  </si>
  <si>
    <t>Como</t>
  </si>
  <si>
    <t>Pordenone</t>
  </si>
  <si>
    <t>Vicenza</t>
  </si>
  <si>
    <t>Benevento</t>
  </si>
  <si>
    <t>Perugia</t>
  </si>
  <si>
    <t>Ajax</t>
  </si>
  <si>
    <t>Utrecht</t>
  </si>
  <si>
    <t>Cambuur</t>
  </si>
  <si>
    <t>AZ Alkmaar</t>
  </si>
  <si>
    <t>Vitesse</t>
  </si>
  <si>
    <t>Feyenoord</t>
  </si>
  <si>
    <t>PSV Eindhoven</t>
  </si>
  <si>
    <t>Sparta Rotterdam</t>
  </si>
  <si>
    <t>Aberdeen</t>
  </si>
  <si>
    <t>Celtic</t>
  </si>
  <si>
    <t>Rangers</t>
  </si>
  <si>
    <t>Hibernian</t>
  </si>
  <si>
    <t>Queens Park</t>
  </si>
  <si>
    <t>Montrose</t>
  </si>
  <si>
    <t>Elche</t>
  </si>
  <si>
    <t>Celta</t>
  </si>
  <si>
    <t>Espanol</t>
  </si>
  <si>
    <t>Getafe</t>
  </si>
  <si>
    <t>Sociedad</t>
  </si>
  <si>
    <t>Villarreal</t>
  </si>
  <si>
    <t>Betis</t>
  </si>
  <si>
    <t>Sevilla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</si>
  <si>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</si>
  <si>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</si>
  <si>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</si>
  <si>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</si>
  <si>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</si>
  <si>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</si>
  <si>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</si>
  <si>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</si>
  <si>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</si>
  <si>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</si>
  <si>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Yeni Malatyaspor</t>
  </si>
  <si>
    <t>Hatayspor</t>
  </si>
  <si>
    <t>Fenerbahce</t>
  </si>
  <si>
    <t>Kasimpasa</t>
  </si>
  <si>
    <t>Gaziantep</t>
  </si>
  <si>
    <t>Altay</t>
  </si>
  <si>
    <t>Rizespor</t>
  </si>
  <si>
    <t>Galatasaray</t>
  </si>
  <si>
    <t>Girona</t>
  </si>
  <si>
    <t>Almeria</t>
  </si>
  <si>
    <t>B1</t>
  </si>
  <si>
    <t>D1</t>
  </si>
  <si>
    <t>D2</t>
  </si>
  <si>
    <t>F1</t>
  </si>
  <si>
    <t>I1</t>
  </si>
  <si>
    <t>I2</t>
  </si>
  <si>
    <t>N1</t>
  </si>
  <si>
    <t>SC3</t>
  </si>
  <si>
    <t>SP1</t>
  </si>
  <si>
    <t>SP2</t>
  </si>
  <si>
    <t>T1</t>
  </si>
  <si>
    <t>E0</t>
  </si>
  <si>
    <t>E3</t>
  </si>
  <si>
    <t>F2</t>
  </si>
  <si>
    <t>G1</t>
  </si>
  <si>
    <t>SC0</t>
  </si>
  <si>
    <t>SC2</t>
  </si>
  <si>
    <t>15/10/2021</t>
  </si>
  <si>
    <t>16/10/2021</t>
  </si>
  <si>
    <t>17/10/2021</t>
  </si>
  <si>
    <t>18/10/2021</t>
  </si>
  <si>
    <t>19/10/2021</t>
  </si>
  <si>
    <t>20/10/2021</t>
  </si>
  <si>
    <t>21/10/2021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</si>
</sst>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1.0815616717119603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1.0496857801901482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1.0457565564423787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1.0538644213740753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1.0420112422030368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1.0503245504598744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1.0408967723463944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1.0669478732554383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1.1020765978380018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1.0509442098096211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1.0457565564423787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1.078416101440848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1.07414001817752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1.0888632475572622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1.0703119118349562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1.0496857801901482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1.0439719885779606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1.0448679076073528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1.043438569981763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1.0451911230503124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1.075806144761128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1.0499964535568072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1.0468011795556451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1.0522559150967761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1.0461286947489423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1.0446618226996724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1.0417159380917833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1.043438569981763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1.0627966592780567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1.0438817895444492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1.041979455975633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1.0523293923701496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1.0466503691020506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1.0509442098096211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1.050305669221034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1.0421804198806015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1.047073470420135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1.047073470420135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1.0502439111838868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1.052267086616911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1.047073470420135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1.0700036736716445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1.0674111222252509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1.0648207184922545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1.0643567077555702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1.0626247827424988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1.0626247827424988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1.0662939096981978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1.0703838499014962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1.0688052819193437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1.070599000893548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1.0674111222252509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1.0677822498943841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1.0729832486866209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1.0741047977005509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1.0662939096981978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1.0757988792885387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1.0716502370068346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1.0732443093298558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1.074921319897685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1.0724288563238225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1.0727876198998851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1.0743649055710818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1.0708425290899795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1.0376740753093197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1.0452102388436428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1.0625792095626894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1.0722697174508919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1.0703119118349562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1.0760461260579388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1.0718059866104521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1.0725753995856002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1.0754427289104427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1.0859989122617564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1.0717032521441066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1.0905007143750769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1.080350824048925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1.0356850891989859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1.0454473653146403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1.0429171817048493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1.0427733349764023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1.0427733349764023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1.0533067630678474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1.0488545698370915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1.0533218816775407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1.0421804198806015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1.050186013602848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1.0753462283215534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1.0460060256260135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1.0807484392913129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1.0480610077274732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1.0756289977715436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1.0460060256260135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1.0502085589023142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1.04299513543169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1.047073470420135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1.0537461604267786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1.0490547245227648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1.0866214711383286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1.0857132283031086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1.0900737919216201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1.0867843482259465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1.084476802289978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1.1002120817038747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1.0864533625555721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1.0848010912360104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1.1343168794271781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1.0964339903099811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1.0889165117669237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1.1280400211771446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1.0830325850238236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1.0488038688665162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1.0342024872400046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1.0644124233859844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1.0677496913566003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1.0695045288795901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1.0661456946180494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1.0656852654653921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1.0502085589023142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1.0457565564423787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1.050305669221034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1.0655103519273617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1.0751589264843362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1.068727537804758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1.0717876217555127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1.0559289141040533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1.0483906463555754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1.0567919280515341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1.0404319501157899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1.04299513543169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1.0379105936695237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1.042708496600167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1.0497471873879383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1.0376740753093197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1.0466798766453527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1.0440279853919932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1.0451911230503124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1.0385777255461535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1.0448679076073528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1.0401734918501984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1.0910774264740619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1.08505570062963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1.0849862126105516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1.0769576152392319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1.042708496600167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1.055941567660946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1.0427491060172347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1.0344490471441554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1.0440279853919932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1.041979455975633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1.0439719885779606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1.0431976029859278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1.044303665417317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1.0509444270006065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1.0485981343437822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1.0421804198806015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1.051738571938915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1.0454473653146403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1.0425381099894757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1.0351900225906741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1.0448679076073528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1.068727537804758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1.0679692406564159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1.0701795726365226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1.0677496913566003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1.0670046225137999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1.0460060256260135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1.0533067630678474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1.0487772084693074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1.042106143326367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1.038077229388916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1.0755418728199773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1.0931753348556954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1.038077229388916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1.0434058512320166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1.0452102388436428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1.0569383568656741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1.0593568958392465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1.0497253316960662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1.0536369139215562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1.0490547245227648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1.0499964535568072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1.0509442098096211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1.0557821208912506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1.0513726059103246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1.0480730539288112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1.0545823209780971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1.0535792336879053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1.0567609363032806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1.0505862061664459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1.0586373210952964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1.0525123267481189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1.0567687035951574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1.0541841730823214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1.0475117579190587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1.0584574108458336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1.049459408292031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1.0570323013866483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1.0557821208912506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1.0567609363032806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1.0608381246291672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1.0543819242504819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1.0588150667767779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1.0567687035951574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1.0575751071698982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1.0607092988079927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1.0586373210952964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1.0511989710920113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1.0526045231274919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1.0510869493716231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1.0468011795556451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1.0509930436304777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1.0439719885779606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1.0484438729518561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1.0524934496338532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1.050305669221034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1.04299513543169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1.0674919964665432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1.0700036736716445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1.0653430353687605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1.0715238910055171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1.0592698779777294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1.0681326502026582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1.0639347872686713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1.0672116470367523</v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1.0669194964098334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62.478813626370346</v>
      </c>
      <c r="I2" s="6">
        <f>IF('Log_working_3-way'!$D2="","",'True_Odds_Calculator_3-way'!O3/'True_Odds_Calculator_3-way'!B3-1)</f>
        <v>1.2114045315207362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4.1264292475227338E-2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1.021767814549537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20.959404502899815</v>
      </c>
      <c r="I3" s="6">
        <f>IF('Log_working_3-way'!$D3="","",'True_Odds_Calculator_3-way'!O4/'True_Odds_Calculator_3-way'!B4-1)</f>
        <v>5.5616167405407033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2.2856079265821005E-2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1.0260620447213338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11.768828816614894</v>
      </c>
      <c r="I4" s="6">
        <f>IF('Log_working_3-way'!$D4="","",'True_Odds_Calculator_3-way'!O5/'True_Odds_Calculator_3-way'!B5-1)</f>
        <v>6.8502574891404331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2.808913898359644E-2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1.0275705913186592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22.359454642007243</v>
      </c>
      <c r="I5" s="6">
        <f>IF('Log_working_3-way'!$D5="","",'True_Odds_Calculator_3-way'!O6/'True_Odds_Calculator_3-way'!B6-1)</f>
        <v>5.8397516649084542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2.8672111537139777E-2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1.0330283773663247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33.770049944346731</v>
      </c>
      <c r="I6" s="6">
        <f>IF('Log_working_3-way'!$D6="","",'True_Odds_Calculator_3-way'!O7/'True_Odds_Calculator_3-way'!B7-1)</f>
        <v>4.9119153964205831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3.1244732413822973E-2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1.0331494449887815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23.919177549200214</v>
      </c>
      <c r="I7" s="6">
        <f>IF('Log_working_3-way'!$D7="","",'True_Odds_Calculator_3-way'!O8/'True_Odds_Calculator_3-way'!B8-1)</f>
        <v>6.5880419737064333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3.403167673510854E-2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1.0366371042475553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50.819736425334938</v>
      </c>
      <c r="I8" s="6">
        <f>IF('Log_working_3-way'!$D8="","",'True_Odds_Calculator_3-way'!O9/'True_Odds_Calculator_3-way'!B9-1)</f>
        <v>2.2865370653354491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2.816701268357491E-2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1.0420020207521847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8.3475244746523654</v>
      </c>
      <c r="I9" s="6">
        <f>IF('Log_working_3-way'!$D9="","",'True_Odds_Calculator_3-way'!O10/'True_Odds_Calculator_3-way'!B10-1)</f>
        <v>7.8971083637381234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4.472847613091524E-2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1.1069755620164385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0.21730453731822252</v>
      </c>
      <c r="I10" s="6">
        <f>IF('Log_working_3-way'!$D10="","",'True_Odds_Calculator_3-way'!O11/'True_Odds_Calculator_3-way'!B11-1)</f>
        <v>2.9278526720257734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7.788461167613514E-2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1.0245766529396405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15.230056081637304</v>
      </c>
      <c r="I11" s="6">
        <f>IF('Log_working_3-way'!$D11="","",'True_Odds_Calculator_3-way'!O12/'True_Odds_Calculator_3-way'!B12-1)</f>
        <v>8.1108035827537854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2.6473662859639147E-2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1.0259465133805554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8.5609781300322059</v>
      </c>
      <c r="I12" s="6">
        <f>IF('Log_working_3-way'!$D12="","",'True_Odds_Calculator_3-way'!O13/'True_Odds_Calculator_3-way'!B13-1)</f>
        <v>7.3182406166872482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2.7818212913206963E-2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1.0702501205542205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51.915896680124938</v>
      </c>
      <c r="I13" s="6">
        <f>IF('Log_working_3-way'!$D13="","",'True_Odds_Calculator_3-way'!O14/'True_Odds_Calculator_3-way'!B14-1)</f>
        <v>2.3825483830128995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5.2456715160423828E-2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1.0411697255266237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19.169317681298494</v>
      </c>
      <c r="I14" s="6">
        <f>IF('Log_working_3-way'!$D14="","",'True_Odds_Calculator_3-way'!O15/'True_Odds_Calculator_3-way'!B15-1)</f>
        <v>5.8894813697074637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4.3267807278115189E-2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1.0501427800932897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4.1369458415059004</v>
      </c>
      <c r="I15" s="6">
        <f>IF('Log_working_3-way'!$D15="","",'True_Odds_Calculator_3-way'!O16/'True_Odds_Calculator_3-way'!B16-1)</f>
        <v>3.7972219251542239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4.7949784453050981E-2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1.0443623302687037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26.081828787289602</v>
      </c>
      <c r="I16" s="6">
        <f>IF('Log_working_3-way'!$D16="","",'True_Odds_Calculator_3-way'!O17/'True_Odds_Calculator_3-way'!B17-1)</f>
        <v>5.2930976769096878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4.4735406437534042E-2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1.0315820908798976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45.346274494288664</v>
      </c>
      <c r="I17" s="6">
        <f>IF('Log_working_3-way'!$D17="","",'True_Odds_Calculator_3-way'!O18/'True_Odds_Calculator_3-way'!B18-1)</f>
        <v>3.0255073916089108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2.6240538267451763E-2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1.0236868469172213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29.843201937277357</v>
      </c>
      <c r="I18" s="6">
        <f>IF('Log_working_3-way'!$D18="","",'True_Odds_Calculator_3-way'!O19/'True_Odds_Calculator_3-way'!B19-1)</f>
        <v>5.5588070161661793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2.3294260119512966E-2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1.0229952675244898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4.9272999766593379</v>
      </c>
      <c r="I19" s="6">
        <f>IF('Log_working_3-way'!$D19="","",'True_Odds_Calculator_3-way'!O20/'True_Odds_Calculator_3-way'!B20-1)</f>
        <v>5.557440595402686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2.3507491258071944E-2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1.0197679117509524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15.312464468334394</v>
      </c>
      <c r="I20" s="6">
        <f>IF('Log_working_3-way'!$D20="","",'True_Odds_Calculator_3-way'!O21/'True_Odds_Calculator_3-way'!B21-1)</f>
        <v>6.7259474791043736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2.1288055331879274E-2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1.0204478111697717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11.935887923886003</v>
      </c>
      <c r="I21" s="6">
        <f>IF('Log_working_3-way'!$D21="","",'True_Odds_Calculator_3-way'!O22/'True_Odds_Calculator_3-way'!B22-1)</f>
        <v>8.2617895786402737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2.2205864311127588E-2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1.0575278447425964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40.757672709012432</v>
      </c>
      <c r="I22" s="6">
        <f>IF('Log_working_3-way'!$D22="","",'True_Odds_Calculator_3-way'!O23/'True_Odds_Calculator_3-way'!B23-1)</f>
        <v>3.4996063111445777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5.029142414078791E-2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1.0252371615347624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12.352877265392452</v>
      </c>
      <c r="I23" s="6">
        <f>IF('Log_working_3-way'!$D23="","",'True_Odds_Calculator_3-way'!O24/'True_Odds_Calculator_3-way'!B24-1)</f>
        <v>7.673867254596658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2.7300772125037787E-2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1.0252733643678544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8.1620392601383198</v>
      </c>
      <c r="I24" s="6">
        <f>IF('Log_working_3-way'!$D24="","",'True_Odds_Calculator_3-way'!O25/'True_Odds_Calculator_3-way'!B25-1)</f>
        <v>7.0402371879579526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2.7005220997182056E-2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1.0328323834463111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32.15190662165611</v>
      </c>
      <c r="I25" s="6">
        <f>IF('Log_working_3-way'!$D25="","",'True_Odds_Calculator_3-way'!O26/'True_Odds_Calculator_3-way'!B26-1)</f>
        <v>4.9985823465003749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3.1571342523097456E-2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1.0279005961373202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25.65515442830689</v>
      </c>
      <c r="I26" s="6">
        <f>IF('Log_working_3-way'!$D26="","",'True_Odds_Calculator_3-way'!O27/'True_Odds_Calculator_3-way'!B27-1)</f>
        <v>5.7697014689334072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2.8376307589833782E-2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1.0310273531681355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9.8737257547184321E-2</v>
      </c>
      <c r="I27" s="6">
        <f>IF('Log_working_3-way'!$D27="","",'True_Odds_Calculator_3-way'!O28/'True_Odds_Calculator_3-way'!B28-1)</f>
        <v>2.2416979623046247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2.3488018830546853E-2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1.0199156947946926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17.190990944875459</v>
      </c>
      <c r="I28" s="6">
        <f>IF('Log_working_3-way'!$D28="","",'True_Odds_Calculator_3-way'!O29/'True_Odds_Calculator_3-way'!B29-1)</f>
        <v>7.9366827303235308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2.1333724424344114E-2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1.0210002302141228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6.7196471243565972</v>
      </c>
      <c r="I29" s="6">
        <f>IF('Log_working_3-way'!$D29="","",'True_Odds_Calculator_3-way'!O30/'True_Odds_Calculator_3-way'!B30-1)</f>
        <v>6.2244003865818298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2.2121574914394371E-2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1.0590757195184977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75.320614810099087</v>
      </c>
      <c r="I30" s="6">
        <f>IF('Log_working_3-way'!$D30="","",'True_Odds_Calculator_3-way'!O31/'True_Odds_Calculator_3-way'!B31-1)</f>
        <v>-1.3661515865661666E-2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2.6127325261230183E-2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1.0203247381879132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5.8879763544233041</v>
      </c>
      <c r="I31" s="6">
        <f>IF('Log_working_3-way'!$D31="","",'True_Odds_Calculator_3-way'!O32/'True_Odds_Calculator_3-way'!B32-1)</f>
        <v>7.4190984879544342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2.1470084317692706E-2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1.0198763461295188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15.444780101617688</v>
      </c>
      <c r="I32" s="6">
        <f>IF('Log_working_3-way'!$D32="","",'True_Odds_Calculator_3-way'!O33/'True_Odds_Calculator_3-way'!B33-1)</f>
        <v>6.6390907597290232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2.1391588133580441E-2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1.028166428091482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1.1783553576512307</v>
      </c>
      <c r="I33" s="6">
        <f>IF('Log_working_3-way'!$D33="","",'True_Odds_Calculator_3-way'!O34/'True_Odds_Calculator_3-way'!B34-1)</f>
        <v>5.3446669501362871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2.5696884329867498E-2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1.0348291407049095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34.566176402318362</v>
      </c>
      <c r="I34" s="6">
        <f>IF('Log_working_3-way'!$D34="","",'True_Odds_Calculator_3-way'!O35/'True_Odds_Calculator_3-way'!B35-1)</f>
        <v>4.3860868667292472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3.2749357320868144E-2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1.0256129570208605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10.730770226587492</v>
      </c>
      <c r="I35" s="6">
        <f>IF('Log_working_3-way'!$D35="","",'True_Odds_Calculator_3-way'!O36/'True_Odds_Calculator_3-way'!B36-1)</f>
        <v>8.4428140805511678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2.7752392009901428E-2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1.0272975964706574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3.9356814664118174</v>
      </c>
      <c r="I36" s="6">
        <f>IF('Log_working_3-way'!$D36="","",'True_Odds_Calculator_3-way'!O37/'True_Odds_Calculator_3-way'!B37-1)</f>
        <v>6.7206943190839938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2.7748699403629118E-2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1.0263287852545637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22.85660795548991</v>
      </c>
      <c r="I37" s="6">
        <f>IF('Log_working_3-way'!$D37="","",'True_Odds_Calculator_3-way'!O38/'True_Odds_Calculator_3-way'!B38-1)</f>
        <v>6.8564455628212988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2.7279371857781287E-2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1.0319399382073793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28.589971820503504</v>
      </c>
      <c r="I38" s="6">
        <f>IF('Log_working_3-way'!$D38="","",'True_Odds_Calculator_3-way'!O39/'True_Odds_Calculator_3-way'!B39-1)</f>
        <v>6.3974929551258759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3.1569038360248047E-2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1.024928286288894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15.629459828320623</v>
      </c>
      <c r="I39" s="6">
        <f>IF('Log_working_3-way'!$D39="","",'True_Odds_Calculator_3-way'!O40/'True_Odds_Calculator_3-way'!B40-1)</f>
        <v>7.9429539521190922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2.6812449737350974E-2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1.0261270867197279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21.940656928934175</v>
      </c>
      <c r="I40" s="6">
        <f>IF('Log_working_3-way'!$D40="","",'True_Odds_Calculator_3-way'!O41/'True_Odds_Calculator_3-way'!B41-1)</f>
        <v>7.3231568468610071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2.721111262608833E-2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1.0291109828803147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21.653270157303115</v>
      </c>
      <c r="I41" s="6">
        <f>IF('Log_working_3-way'!$D41="","",'True_Odds_Calculator_3-way'!O42/'True_Odds_Calculator_3-way'!B42-1)</f>
        <v>8.5387228208280295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3.0216271077148971E-2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1.0274141253903291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19.449730852479743</v>
      </c>
      <c r="I42" s="6">
        <f>IF('Log_working_3-way'!$D42="","",'True_Odds_Calculator_3-way'!O43/'True_Odds_Calculator_3-way'!B43-1)</f>
        <v>7.6598619650991076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2.8962189451624987E-2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1.0253097902205777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17.896974269361532</v>
      </c>
      <c r="I43" s="6">
        <f>IF('Log_working_3-way'!$D43="","",'True_Odds_Calculator_3-way'!O44/'True_Odds_Calculator_3-way'!B44-1)</f>
        <v>7.9960568280589648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2.696587784860327E-2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1.0407157936608549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10.161124131003449</v>
      </c>
      <c r="I44" s="6">
        <f>IF('Log_working_3-way'!$D44="","",'True_Odds_Calculator_3-way'!O45/'True_Odds_Calculator_3-way'!B45-1)</f>
        <v>7.8522033750844411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4.365467061079209E-2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1.0410656689903728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12.8464458882624</v>
      </c>
      <c r="I45" s="6">
        <f>IF('Log_working_3-way'!$D45="","",'True_Odds_Calculator_3-way'!O46/'True_Odds_Calculator_3-way'!B46-1)</f>
        <v>8.0118635970983281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4.4119460282655121E-2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1.0418811882532477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6.1913736992936341</v>
      </c>
      <c r="I46" s="6">
        <f>IF('Log_working_3-way'!$D46="","",'True_Odds_Calculator_3-way'!O47/'True_Odds_Calculator_3-way'!B47-1)</f>
        <v>7.3861801152655229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4.3764240194505977E-2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1.040872023679646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13.171167148824777</v>
      </c>
      <c r="I47" s="6">
        <f>IF('Log_working_3-way'!$D47="","",'True_Odds_Calculator_3-way'!O48/'True_Odds_Calculator_3-way'!B48-1)</f>
        <v>7.7437217555567681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4.3873045383619358E-2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1.04798686969517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3.0773578833215378</v>
      </c>
      <c r="I48" s="6">
        <f>IF('Log_working_3-way'!$D48="","",'True_Odds_Calculator_3-way'!O49/'True_Odds_Calculator_3-way'!B49-1)</f>
        <v>6.4110656211184738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4.6960855090348863E-2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1.0449249254942936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24.942632639217219</v>
      </c>
      <c r="I49" s="6">
        <f>IF('Log_working_3-way'!$D49="","",'True_Odds_Calculator_3-way'!O50/'True_Odds_Calculator_3-way'!B50-1)</f>
        <v>6.0236647029039423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4.5643149959418317E-2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1.0499120695451003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3.370953939212793</v>
      </c>
      <c r="I50" s="6">
        <f>IF('Log_working_3-way'!$D50="","",'True_Odds_Calculator_3-way'!O51/'True_Odds_Calculator_3-way'!B51-1)</f>
        <v>6.2743275056391639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4.9035074112380617E-2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1.0403798954268526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16.509565779486149</v>
      </c>
      <c r="I51" s="6">
        <f>IF('Log_working_3-way'!$D51="","",'True_Odds_Calculator_3-way'!O52/'True_Odds_Calculator_3-way'!B52-1)</f>
        <v>7.6982307285304792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4.3020655432567168E-2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1.0468342924427365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24.625964808884316</v>
      </c>
      <c r="I52" s="6">
        <f>IF('Log_working_3-way'!$D52="","",'True_Odds_Calculator_3-way'!O53/'True_Odds_Calculator_3-way'!B53-1)</f>
        <v>6.489596333954224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4.7623318447325147E-2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1.0462846291185848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26.622512061072261</v>
      </c>
      <c r="I53" s="6">
        <f>IF('Log_working_3-way'!$D53="","",'True_Odds_Calculator_3-way'!O54/'True_Odds_Calculator_3-way'!B54-1)</f>
        <v>5.795579927216755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4.6431825874144073E-2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1.0427439165004371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6.2257654925841939</v>
      </c>
      <c r="I54" s="6">
        <f>IF('Log_working_3-way'!$D54="","",'True_Odds_Calculator_3-way'!O55/'True_Odds_Calculator_3-way'!B55-1)</f>
        <v>6.9971350922636519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4.4511846534967869E-2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1.0469974536245685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26.307362149655656</v>
      </c>
      <c r="I55" s="6">
        <f>IF('Log_working_3-way'!$D55="","",'True_Odds_Calculator_3-way'!O56/'True_Odds_Calculator_3-way'!B56-1)</f>
        <v>6.1285433053488347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4.7217851765382512E-2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1.0407069604700598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13.393819658795719</v>
      </c>
      <c r="I56" s="6">
        <f>IF('Log_working_3-way'!$D56="","",'True_Odds_Calculator_3-way'!O57/'True_Odds_Calculator_3-way'!B57-1)</f>
        <v>8.0708659102303262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4.3721262666242877E-2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1.0423521170515779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8.2276683938531363</v>
      </c>
      <c r="I57" s="6">
        <f>IF('Log_working_3-way'!$D57="","",'True_Odds_Calculator_3-way'!O58/'True_Odds_Calculator_3-way'!B58-1)</f>
        <v>8.4612710113154996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4.5192482243102239E-2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1.0415464624710018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9.9281245494680377</v>
      </c>
      <c r="I58" s="6">
        <f>IF('Log_working_3-way'!$D58="","",'True_Odds_Calculator_3-way'!O59/'True_Odds_Calculator_3-way'!B59-1)</f>
        <v>7.4308091162746148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4.4409808456118638E-2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1.0419360644999809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17.580589027114691</v>
      </c>
      <c r="I59" s="6">
        <f>IF('Log_working_3-way'!$D59="","",'True_Odds_Calculator_3-way'!O60/'True_Odds_Calculator_3-way'!B60-1)</f>
        <v>7.1857594813634353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4.4452774930725747E-2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1.0477362294222849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28.81163002343046</v>
      </c>
      <c r="I60" s="6">
        <f>IF('Log_working_3-way'!$D60="","",'True_Odds_Calculator_3-way'!O61/'True_Odds_Calculator_3-way'!B61-1)</f>
        <v>6.2490072595279269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4.6907268987815387E-2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1.041895318022305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16.633611448803503</v>
      </c>
      <c r="I61" s="6">
        <f>IF('Log_working_3-way'!$D61="","",'True_Odds_Calculator_3-way'!O62/'True_Odds_Calculator_3-way'!B62-1)</f>
        <v>7.9527736343189712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4.459247012955414E-2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1.0421011183995037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12.832259181624396</v>
      </c>
      <c r="I62" s="6">
        <f>IF('Log_working_3-way'!$D62="","",'True_Odds_Calculator_3-way'!O63/'True_Odds_Calculator_3-way'!B63-1)</f>
        <v>7.8391971187791842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4.5190334988194136E-2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1.0418242026728586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20.72722848037235</v>
      </c>
      <c r="I63" s="6">
        <f>IF('Log_working_3-way'!$D63="","",'True_Odds_Calculator_3-way'!O64/'True_Odds_Calculator_3-way'!B64-1)</f>
        <v>7.3376473924210615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4.3655290960636917E-2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1.0442655729951871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21.758038587493505</v>
      </c>
      <c r="I64" s="6">
        <f>IF('Log_working_3-way'!$D64="","",'True_Odds_Calculator_3-way'!O65/'True_Odds_Calculator_3-way'!B65-1)</f>
        <v>9.0818705898909435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4.5580435824338128E-2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1.0545255242656315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1.1063213405704388</v>
      </c>
      <c r="I65" s="6">
        <f>IF('Log_working_3-way'!$D65="","",'True_Odds_Calculator_3-way'!O66/'True_Odds_Calculator_3-way'!B66-1)</f>
        <v>5.1768869883471451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4.8202626635243995E-2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1.0430482322312211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19.130418279111321</v>
      </c>
      <c r="I66" s="6">
        <f>IF('Log_working_3-way'!$D66="","",'True_Odds_Calculator_3-way'!O67/'True_Odds_Calculator_3-way'!B67-1)</f>
        <v>7.8923817509712126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4.5283785955833489E-2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1.0207837990283988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8.2043583846470067</v>
      </c>
      <c r="I67" s="6">
        <f>IF('Log_working_3-way'!$D67="","",'True_Odds_Calculator_3-way'!O68/'True_Odds_Calculator_3-way'!B68-1)</f>
        <v>7.1239973065696507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2.2283331648441873E-2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1.0216765037450897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18.137090381130164</v>
      </c>
      <c r="I68" s="6">
        <f>IF('Log_working_3-way'!$D68="","",'True_Odds_Calculator_3-way'!O69/'True_Odds_Calculator_3-way'!B69-1)</f>
        <v>6.0254657785695596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2.3074390851502979E-2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1.0432106647121389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21.118588218064655</v>
      </c>
      <c r="I69" s="6">
        <f>IF('Log_working_3-way'!$D69="","",'True_Odds_Calculator_3-way'!O70/'True_Odds_Calculator_3-way'!B70-1)</f>
        <v>6.767295725410909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4.4999124608063212E-2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1.0431926173449175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20.295753298179601</v>
      </c>
      <c r="I70" s="6">
        <f>IF('Log_working_3-way'!$D70="","",'True_Odds_Calculator_3-way'!O71/'True_Odds_Calculator_3-way'!B71-1)</f>
        <v>9.8505519417903393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4.4805069293226474E-2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1.0405624846338879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14.090622938652022</v>
      </c>
      <c r="I71" s="6">
        <f>IF('Log_working_3-way'!$D71="","",'True_Odds_Calculator_3-way'!O72/'True_Odds_Calculator_3-way'!B72-1)</f>
        <v>10.316764316625429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4.349831153954864E-2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1.0409999137422772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17.933372639281004</v>
      </c>
      <c r="I72" s="6">
        <f>IF('Log_working_3-way'!$D72="","",'True_Odds_Calculator_3-way'!O73/'True_Odds_Calculator_3-way'!B73-1)</f>
        <v>9.4401746001328952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4.3294652045849702E-2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1.0411343573086727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12.332231522487989</v>
      </c>
      <c r="I73" s="6">
        <f>IF('Log_working_3-way'!$D73="","",'True_Odds_Calculator_3-way'!O74/'True_Odds_Calculator_3-way'!B74-1)</f>
        <v>9.6397132985686387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4.4305499529380121E-2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1.0402045087492315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10.800826377941206</v>
      </c>
      <c r="I74" s="6">
        <f>IF('Log_working_3-way'!$D74="","",'True_Odds_Calculator_3-way'!O75/'True_Odds_Calculator_3-way'!B75-1)</f>
        <v>8.5990438486247633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4.3272738809047695E-2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1.0433092177210173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17.074954602393046</v>
      </c>
      <c r="I75" s="6">
        <f>IF('Log_working_3-way'!$D75="","",'True_Odds_Calculator_3-way'!O76/'True_Odds_Calculator_3-way'!B76-1)</f>
        <v>9.9131334284444836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4.58444902493369E-2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1.0408005620009857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7.1442971234136081</v>
      </c>
      <c r="I76" s="6">
        <f>IF('Log_working_3-way'!$D76="","",'True_Odds_Calculator_3-way'!O77/'True_Odds_Calculator_3-way'!B77-1)</f>
        <v>10.879691681616839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4.3657865560711162E-2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1.0429139855171323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19.706591173177998</v>
      </c>
      <c r="I77" s="6">
        <f>IF('Log_working_3-way'!$D77="","",'True_Odds_Calculator_3-way'!O78/'True_Odds_Calculator_3-way'!B78-1)</f>
        <v>9.6351352997794741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4.4755031122312605E-2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1.051976404746531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10.264930587402624</v>
      </c>
      <c r="I78" s="6">
        <f>IF('Log_working_3-way'!$D78="","",'True_Odds_Calculator_3-way'!O79/'True_Odds_Calculator_3-way'!B79-1)</f>
        <v>8.4277051458424364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5.5541916452155338E-2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1.076207894326666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44.369901902914812</v>
      </c>
      <c r="I79" s="6">
        <f>IF('Log_working_3-way'!$D79="","",'True_Odds_Calculator_3-way'!O80/'True_Odds_Calculator_3-way'!B80-1)</f>
        <v>3.7722906311320177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6.2936145314368641E-2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1.0209600203160734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18.494863916532434</v>
      </c>
      <c r="I80" s="6">
        <f>IF('Log_working_3-way'!$D80="","",'True_Odds_Calculator_3-way'!O81/'True_Odds_Calculator_3-way'!B81-1)</f>
        <v>7.5117105827127482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2.2312698570528866E-2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1.0218902321563728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6.8877852813108609</v>
      </c>
      <c r="I81" s="6">
        <f>IF('Log_working_3-way'!$D81="","",'True_Odds_Calculator_3-way'!O82/'True_Odds_Calculator_3-way'!B82-1)</f>
        <v>6.7989095366556631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2.3197789363333943E-2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1.0265859842252694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39.135387847551577</v>
      </c>
      <c r="I82" s="6">
        <f>IF('Log_working_3-way'!$D82="","",'True_Odds_Calculator_3-way'!O83/'True_Odds_Calculator_3-way'!B83-1)</f>
        <v>4.0451177616633016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2.38193636327384E-2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1.0272427503599031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6.888462771033848</v>
      </c>
      <c r="I83" s="6">
        <f>IF('Log_working_3-way'!$D83="","",'True_Odds_Calculator_3-way'!O84/'True_Odds_Calculator_3-way'!B84-1)</f>
        <v>7.6085113897227625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2.8947903947903919E-2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1.0265513728153823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14.308517622896371</v>
      </c>
      <c r="I84" s="6">
        <f>IF('Log_working_3-way'!$D84="","",'True_Odds_Calculator_3-way'!O85/'True_Odds_Calculator_3-way'!B85-1)</f>
        <v>7.9813666089966961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2.864561706556823E-2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1.0259264997520683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9.059776098938185</v>
      </c>
      <c r="I85" s="6">
        <f>IF('Log_working_3-way'!$D85="","",'True_Odds_Calculator_3-way'!O86/'True_Odds_Calculator_3-way'!B86-1)</f>
        <v>6.7643046703166387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2.7758097625665279E-2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1.0250080274795352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12.25695363663475</v>
      </c>
      <c r="I86" s="6">
        <f>IF('Log_working_3-way'!$D86="","",'True_Odds_Calculator_3-way'!O87/'True_Odds_Calculator_3-way'!B87-1)</f>
        <v>10.497312644254233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2.7111710525780541E-2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1.0272360747245439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5.1072404824627604</v>
      </c>
      <c r="I87" s="6">
        <f>IF('Log_working_3-way'!$D87="","",'True_Odds_Calculator_3-way'!O88/'True_Odds_Calculator_3-way'!B88-1)</f>
        <v>7.9825370427892768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2.8511583486294567E-2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1.0251616864160156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11.06914155870499</v>
      </c>
      <c r="I88" s="6">
        <f>IF('Log_working_3-way'!$D88="","",'True_Odds_Calculator_3-way'!O89/'True_Odds_Calculator_3-way'!B89-1)</f>
        <v>8.447197538444982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2.7275519443480611E-2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1.0267969360721938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20.238185819691395</v>
      </c>
      <c r="I89" s="6">
        <f>IF('Log_working_3-way'!$D89="","",'True_Odds_Calculator_3-way'!O90/'True_Odds_Calculator_3-way'!B90-1)</f>
        <v>8.2082741566730153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2.8146584280501319E-2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1.0602629037051745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64.975867113460836</v>
      </c>
      <c r="I90" s="6">
        <f>IF('Log_working_3-way'!$D90="","",'True_Odds_Calculator_3-way'!O91/'True_Odds_Calculator_3-way'!B91-1)</f>
        <v>0.94899412127167038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3.5247409769499916E-2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1.0268705746499815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8.4932950976630135</v>
      </c>
      <c r="I91" s="6">
        <f>IF('Log_working_3-way'!$D91="","",'True_Odds_Calculator_3-way'!O92/'True_Odds_Calculator_3-way'!B92-1)</f>
        <v>6.8013098411887825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2.8686551880602984E-2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1.0525367691951935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-7.7043830116079626E-2</v>
      </c>
      <c r="I92" s="6">
        <f>IF('Log_working_3-way'!$D92="","",'True_Odds_Calculator_3-way'!O93/'True_Odds_Calculator_3-way'!B93-1)</f>
        <v>1.1776289747234836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3.5303435608236233E-2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1.0255516852828186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12.550274841188486</v>
      </c>
      <c r="I93" s="6">
        <f>IF('Log_working_3-way'!$D93="","",'True_Odds_Calculator_3-way'!O94/'True_Odds_Calculator_3-way'!B94-1)</f>
        <v>6.4679824448363794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2.7501129173554073E-2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1.0727312492341001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70.672365863053457</v>
      </c>
      <c r="I94" s="6">
        <f>IF('Log_working_3-way'!$D94="","",'True_Odds_Calculator_3-way'!O95/'True_Odds_Calculator_3-way'!B95-1)</f>
        <v>0.36681314491673356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3.6889032975345737E-2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1.0315276801232305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33.398859449864993</v>
      </c>
      <c r="I95" s="6">
        <f>IF('Log_working_3-way'!$D95="","",'True_Odds_Calculator_3-way'!O96/'True_Odds_Calculator_3-way'!B96-1)</f>
        <v>4.6372385490665664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3.0000400272184979E-2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1.0379267108319563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0.99828918399685884</v>
      </c>
      <c r="I96" s="6">
        <f>IF('Log_working_3-way'!$D96="","",'True_Odds_Calculator_3-way'!O97/'True_Odds_Calculator_3-way'!B97-1)</f>
        <v>4.1869172954980183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3.3054379243127041E-2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1.0359088286518574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38.294277919019898</v>
      </c>
      <c r="I97" s="6">
        <f>IF('Log_working_3-way'!$D97="","",'True_Odds_Calculator_3-way'!O98/'True_Odds_Calculator_3-way'!B98-1)</f>
        <v>3.9353864550949131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3.2455596397743092E-2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1.0259900422187747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8.3258105729575664</v>
      </c>
      <c r="I98" s="6">
        <f>IF('Log_working_3-way'!$D98="","",'True_Odds_Calculator_3-way'!O99/'True_Odds_Calculator_3-way'!B99-1)</f>
        <v>7.1271717336537304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2.7799413616499846E-2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1.0298625489324864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26.468339467888548</v>
      </c>
      <c r="I99" s="6">
        <f>IF('Log_working_3-way'!$D99="","",'True_Odds_Calculator_3-way'!O100/'True_Odds_Calculator_3-way'!B100-1)</f>
        <v>6.8801388799851697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3.0034794721996994E-2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1.0253883075169195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10.109089049522012</v>
      </c>
      <c r="I100" s="6">
        <f>IF('Log_working_3-way'!$D100="","",'True_Odds_Calculator_3-way'!O101/'True_Odds_Calculator_3-way'!B101-1)</f>
        <v>7.5197817492640375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2.739661340509314E-2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1.0499138941489032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10.604652050786356</v>
      </c>
      <c r="I101" s="6">
        <f>IF('Log_working_3-way'!$D101="","",'True_Odds_Calculator_3-way'!O102/'True_Odds_Calculator_3-way'!B102-1)</f>
        <v>8.9413927288792614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5.3503082001734814E-2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1.0590134197663099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4.2003026520270677</v>
      </c>
      <c r="I102" s="6">
        <f>IF('Log_working_3-way'!$D102="","",'True_Odds_Calculator_3-way'!O103/'True_Odds_Calculator_3-way'!B103-1)</f>
        <v>7.8799928871924436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5.962496532113426E-2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1.0630646049155184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33.685479893601872</v>
      </c>
      <c r="I103" s="6">
        <f>IF('Log_working_3-way'!$D103="","",'True_Odds_Calculator_3-way'!O104/'True_Odds_Calculator_3-way'!B104-1)</f>
        <v>5.5395581032085248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5.8971821480560127E-2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1.0516657649988863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17.565680264123078</v>
      </c>
      <c r="I104" s="6">
        <f>IF('Log_working_3-way'!$D104="","",'True_Odds_Calculator_3-way'!O105/'True_Odds_Calculator_3-way'!B105-1)</f>
        <v>8.3772070445230611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5.4562332530273761E-2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1.0774080264201633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22.889727946371771</v>
      </c>
      <c r="I105" s="6">
        <f>IF('Log_working_3-way'!$D105="","",'True_Odds_Calculator_3-way'!O106/'True_Odds_Calculator_3-way'!B106-1)</f>
        <v>5.28754646722237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7.8589886075816295E-2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1.0735944140583487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9.4558201118669221</v>
      </c>
      <c r="I106" s="6">
        <f>IF('Log_working_3-way'!$D106="","",'True_Odds_Calculator_3-way'!O107/'True_Odds_Calculator_3-way'!B107-1)</f>
        <v>7.0796255620315698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7.6984291964692364E-2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1.108673181378635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4.6221491301022519</v>
      </c>
      <c r="I107" s="6">
        <f>IF('Log_working_3-way'!$D107="","",'True_Odds_Calculator_3-way'!O108/'True_Odds_Calculator_3-way'!B108-1)</f>
        <v>7.2019088607705406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0.10613693343615527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1.0780134167882274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5.8462034606820792</v>
      </c>
      <c r="I108" s="6">
        <f>IF('Log_working_3-way'!$D108="","",'True_Odds_Calculator_3-way'!O109/'True_Odds_Calculator_3-way'!B109-1)</f>
        <v>6.440395617165775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7.8585458839036448E-2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1.1084545365795213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26.279873002173144</v>
      </c>
      <c r="I109" s="6">
        <f>IF('Log_working_3-way'!$D109="","",'True_Odds_Calculator_3-way'!O110/'True_Odds_Calculator_3-way'!B110-1)</f>
        <v>6.2107194079286234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0.10666169988203866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1.0751834512606688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12.401937994718045</v>
      </c>
      <c r="I110" s="6">
        <f>IF('Log_working_3-way'!$D110="","",'True_Odds_Calculator_3-way'!O111/'True_Odds_Calculator_3-way'!B111-1)</f>
        <v>6.2734870352584364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7.8750223541060649E-2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1.100934547224552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15.670581804739076</v>
      </c>
      <c r="I111" s="6">
        <f>IF('Log_working_3-way'!$D111="","",'True_Odds_Calculator_3-way'!O112/'True_Odds_Calculator_3-way'!B112-1)</f>
        <v>7.5158381534634326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0.10493670565079238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1.1092820193463502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27.855427136865085</v>
      </c>
      <c r="I112" s="6">
        <f>IF('Log_working_3-way'!$D112="","",'True_Odds_Calculator_3-way'!O113/'True_Odds_Calculator_3-way'!B113-1)</f>
        <v>6.0931249109121781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0.10618040197448186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1.0796458490857601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29.665035110731584</v>
      </c>
      <c r="I113" s="6">
        <f>IF('Log_working_3-way'!$D113="","",'True_Odds_Calculator_3-way'!O114/'True_Odds_Calculator_3-way'!B114-1)</f>
        <v>5.4294640097819231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7.7104988175768607E-2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1.0198165307041054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13.371274365502911</v>
      </c>
      <c r="I114" s="6">
        <f>IF('Log_working_3-way'!$D114="","",'True_Odds_Calculator_3-way'!O115/'True_Odds_Calculator_3-way'!B115-1)</f>
        <v>10.481816253664194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2.1465504042445183E-2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1.0328305830218496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45.972497091112857</v>
      </c>
      <c r="I115" s="6">
        <f>IF('Log_working_3-way'!$D115="","",'True_Odds_Calculator_3-way'!O116/'True_Odds_Calculator_3-way'!B116-1)</f>
        <v>3.7886770452520695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2.6671172035678037E-2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1.0352312779824031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10.694965040747284</v>
      </c>
      <c r="I116" s="6">
        <f>IF('Log_working_3-way'!$D116="","",'True_Odds_Calculator_3-way'!O117/'True_Odds_Calculator_3-way'!B117-1)</f>
        <v>10.375663672385935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3.8095428678652343E-2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1.0361956236952936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14.525670294400715</v>
      </c>
      <c r="I117" s="6">
        <f>IF('Log_working_3-way'!$D117="","",'True_Odds_Calculator_3-way'!O118/'True_Odds_Calculator_3-way'!B118-1)</f>
        <v>9.9866586459452513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3.8845461145439408E-2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1.0360998741536815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14.526622517874994</v>
      </c>
      <c r="I118" s="6">
        <f>IF('Log_working_3-way'!$D118="","",'True_Odds_Calculator_3-way'!O119/'True_Odds_Calculator_3-way'!B119-1)</f>
        <v>9.1478550633619449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3.8781750378135804E-2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1.0359806072912101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10.289367577739204</v>
      </c>
      <c r="I119" s="6">
        <f>IF('Log_working_3-way'!$D119="","",'True_Odds_Calculator_3-way'!O120/'True_Odds_Calculator_3-way'!B120-1)</f>
        <v>9.912453798913436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3.8878320340821615E-2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1.0441151869913652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32.61418395694799</v>
      </c>
      <c r="I120" s="6">
        <f>IF('Log_working_3-way'!$D120="","",'True_Odds_Calculator_3-way'!O121/'True_Odds_Calculator_3-way'!B121-1)</f>
        <v>6.5328539886102783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4.16073080762831E-2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1.0283207805464911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24.558578613240993</v>
      </c>
      <c r="I121" s="6">
        <f>IF('Log_working_3-way'!$D121="","",'True_Odds_Calculator_3-way'!O122/'True_Odds_Calculator_3-way'!B122-1)</f>
        <v>6.933591443008071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2.8949545078577277E-2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1.0292772067113136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26.778374423657599</v>
      </c>
      <c r="I122" s="6">
        <f>IF('Log_working_3-way'!$D122="","",'True_Odds_Calculator_3-way'!O123/'True_Odds_Calculator_3-way'!B123-1)</f>
        <v>6.2120364337168041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2.9461144543689866E-2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1.0305163717162444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30.346651802963159</v>
      </c>
      <c r="I123" s="6">
        <f>IF('Log_working_3-way'!$D123="","",'True_Odds_Calculator_3-way'!O124/'True_Odds_Calculator_3-way'!B124-1)</f>
        <v>5.0384816403417068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2.9872601838388135E-2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1.0480467245566367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3.8637431396037947</v>
      </c>
      <c r="I124" s="6">
        <f>IF('Log_working_3-way'!$D124="","",'True_Odds_Calculator_3-way'!O125/'True_Odds_Calculator_3-way'!B125-1)</f>
        <v>6.0867311168997107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4.7663747794759459E-2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1.0430533233591444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9.5565781300752821</v>
      </c>
      <c r="I125" s="6">
        <f>IF('Log_working_3-way'!$D125="","",'True_Odds_Calculator_3-way'!O126/'True_Odds_Calculator_3-way'!B126-1)</f>
        <v>6.21860686483328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4.5547679574607258E-2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1.0440184556349217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7.7798514950832853</v>
      </c>
      <c r="I126" s="6">
        <f>IF('Log_working_3-way'!$D126="","",'True_Odds_Calculator_3-way'!O127/'True_Odds_Calculator_3-way'!B127-1)</f>
        <v>5.7991169977924955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4.5887445887445866E-2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1.05188103884527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35.812819378544354</v>
      </c>
      <c r="I127" s="6">
        <f>IF('Log_working_3-way'!$D127="","",'True_Odds_Calculator_3-way'!O128/'True_Odds_Calculator_3-way'!B128-1)</f>
        <v>3.9967538768661317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4.7970766347638305E-2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1.0274446182417836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2.7338980851294741</v>
      </c>
      <c r="I128" s="6">
        <f>IF('Log_working_3-way'!$D128="","",'True_Odds_Calculator_3-way'!O129/'True_Odds_Calculator_3-way'!B129-1)</f>
        <v>3.5679391404166605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2.564186520821532E-2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1.0207837990283988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16.864752569339348</v>
      </c>
      <c r="I129" s="6">
        <f>IF('Log_working_3-way'!$D129="","",'True_Odds_Calculator_3-way'!O130/'True_Odds_Calculator_3-way'!B130-1)</f>
        <v>8.2043583846470067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2.2283331648441873E-2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1.0254980404634693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10.184815230481238</v>
      </c>
      <c r="I130" s="6">
        <f>IF('Log_working_3-way'!$D130="","",'True_Odds_Calculator_3-way'!O131/'True_Odds_Calculator_3-way'!B131-1)</f>
        <v>6.5523820069104826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2.7370648454654312E-2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1.0256651611005694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10.333546116919051</v>
      </c>
      <c r="I131" s="6">
        <f>IF('Log_working_3-way'!$D131="","",'True_Odds_Calculator_3-way'!O132/'True_Odds_Calculator_3-way'!B132-1)</f>
        <v>8.2115843842971259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2.7777114807831627E-2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1.0267790234308982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21.057249866238632</v>
      </c>
      <c r="I132" s="6">
        <f>IF('Log_working_3-way'!$D132="","",'True_Odds_Calculator_3-way'!O133/'True_Odds_Calculator_3-way'!B133-1)</f>
        <v>7.4145736946463998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2.8040082012186218E-2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1.0197783037264425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13.822895213749927</v>
      </c>
      <c r="I133" s="6">
        <f>IF('Log_working_3-way'!$D133="","",'True_Odds_Calculator_3-way'!O134/'True_Odds_Calculator_3-way'!B134-1)</f>
        <v>7.6206394876504042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2.14114332089268E-2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1.0216659746358867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6.67122113317805</v>
      </c>
      <c r="I134" s="6">
        <f>IF('Log_working_3-way'!$D134="","",'True_Odds_Calculator_3-way'!O135/'True_Odds_Calculator_3-way'!B135-1)</f>
        <v>6.298586567249016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2.2819656608891403E-2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1.0261389551969302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14.193948399496565</v>
      </c>
      <c r="I135" s="6">
        <f>IF('Log_working_3-way'!$D135="","",'True_Odds_Calculator_3-way'!O136/'True_Odds_Calculator_3-way'!B136-1)</f>
        <v>8.5571922750697755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2.8225358711872595E-2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1.0235194450060547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4.0449235008755053</v>
      </c>
      <c r="I136" s="6">
        <f>IF('Log_working_3-way'!$D136="","",'True_Odds_Calculator_3-way'!O137/'True_Odds_Calculator_3-way'!B137-1)</f>
        <v>6.1343841473301515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2.3858787016681759E-2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1.0208002986700386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10.627774075746657</v>
      </c>
      <c r="I137" s="6">
        <f>IF('Log_working_3-way'!$D137="","",'True_Odds_Calculator_3-way'!O138/'True_Odds_Calculator_3-way'!B138-1)</f>
        <v>8.7313715906247822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2.2603840035818168E-2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1.0205781205004458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15.844163257948736</v>
      </c>
      <c r="I138" s="6">
        <f>IF('Log_working_3-way'!$D138="","",'True_Odds_Calculator_3-way'!O139/'True_Odds_Calculator_3-way'!B139-1)</f>
        <v>8.3773145164328309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2.2154330174961379E-2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1.0225039046605056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3.315899424721124</v>
      </c>
      <c r="I139" s="6">
        <f>IF('Log_working_3-way'!$D139="","",'True_Odds_Calculator_3-way'!O140/'True_Odds_Calculator_3-way'!B140-1)</f>
        <v>6.5453644140093612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2.2621169679993169E-2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1.0217421236526782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19.568888439638243</v>
      </c>
      <c r="I140" s="6">
        <f>IF('Log_working_3-way'!$D140="","",'True_Odds_Calculator_3-way'!O141/'True_Odds_Calculator_3-way'!B141-1)</f>
        <v>7.6585517131286167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2.3001310615989423E-2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1.0216381794641121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9.1041991117066789</v>
      </c>
      <c r="I141" s="6">
        <f>IF('Log_working_3-way'!$D141="","",'True_Odds_Calculator_3-way'!O142/'True_Odds_Calculator_3-way'!B142-1)</f>
        <v>6.8428383365838892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2.3239569181302766E-2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1.0292953141197625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40.102793059911995</v>
      </c>
      <c r="I142" s="6">
        <f>IF('Log_working_3-way'!$D142="","",'True_Odds_Calculator_3-way'!O143/'True_Odds_Calculator_3-way'!B143-1)</f>
        <v>4.1992055011700584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2.5857939136880503E-2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1.0509000345097674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13.584240400480892</v>
      </c>
      <c r="I143" s="6">
        <f>IF('Log_working_3-way'!$D143="","",'True_Odds_Calculator_3-way'!O144/'True_Odds_Calculator_3-way'!B144-1)</f>
        <v>9.1944663481996223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5.447387573923157E-2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1.0895019748324819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53.741160262746767</v>
      </c>
      <c r="I144" s="6">
        <f>IF('Log_working_3-way'!$D144="","",'True_Odds_Calculator_3-way'!O145/'True_Odds_Calculator_3-way'!B145-1)</f>
        <v>2.2335461163530255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6.4494471999467562E-2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1.0854442010109437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53.90327438959023</v>
      </c>
      <c r="I145" s="6">
        <f>IF('Log_working_3-way'!$D145="","",'True_Odds_Calculator_3-way'!O146/'True_Odds_Calculator_3-way'!B146-1)</f>
        <v>2.3165490103444975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6.1351315352136337E-2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1.0789745471276728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0.65634838180099009</v>
      </c>
      <c r="I146" s="6">
        <f>IF('Log_working_3-way'!$D146="","",'True_Odds_Calculator_3-way'!O147/'True_Odds_Calculator_3-way'!B147-1)</f>
        <v>4.2987990341771809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6.4776260489843196E-2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1.0201603384205733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12.935814893875309</v>
      </c>
      <c r="I147" s="6">
        <f>IF('Log_working_3-way'!$D147="","",'True_Odds_Calculator_3-way'!O148/'True_Odds_Calculator_3-way'!B148-1)</f>
        <v>7.2221600581591545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2.1823492107820197E-2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1.0273044631883148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2.2351791627028903</v>
      </c>
      <c r="I148" s="6">
        <f>IF('Log_working_3-way'!$D148="","",'True_Odds_Calculator_3-way'!O149/'True_Odds_Calculator_3-way'!B149-1)</f>
        <v>4.3229880055999095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2.555031985129097E-2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1.0203267385358645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8.4388730547888429</v>
      </c>
      <c r="I149" s="6">
        <f>IF('Log_working_3-way'!$D149="","",'True_Odds_Calculator_3-way'!O150/'True_Odds_Calculator_3-way'!B150-1)</f>
        <v>6.9890621535732773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2.1805206819082823E-2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1.0208383875807419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16.267463603750805</v>
      </c>
      <c r="I150" s="6">
        <f>IF('Log_working_3-way'!$D150="","",'True_Odds_Calculator_3-way'!O151/'True_Odds_Calculator_3-way'!B151-1)</f>
        <v>7.2654323990236342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2.239222139627417E-2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1.0335635607900433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45.936827011898373</v>
      </c>
      <c r="I151" s="6">
        <f>IF('Log_working_3-way'!$D151="","",'True_Odds_Calculator_3-way'!O152/'True_Odds_Calculator_3-way'!B152-1)</f>
        <v>3.4437232673986626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2.7451400363094791E-2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1.021786562336237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25.537376092551536</v>
      </c>
      <c r="I152" s="6">
        <f>IF('Log_working_3-way'!$D152="","",'True_Odds_Calculator_3-way'!O153/'True_Odds_Calculator_3-way'!B153-1)</f>
        <v>6.0692698019700222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2.2208677169292423E-2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1.026194866854987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16.316970733104387</v>
      </c>
      <c r="I153" s="6">
        <f>IF('Log_working_3-way'!$D153="","",'True_Odds_Calculator_3-way'!O154/'True_Odds_Calculator_3-way'!B154-1)</f>
        <v>8.1523667536202016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2.8090592132501424E-2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1.0268461571720648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20.640213606396266</v>
      </c>
      <c r="I154" s="6">
        <f>IF('Log_working_3-way'!$D154="","",'True_Odds_Calculator_3-way'!O155/'True_Odds_Calculator_3-way'!B155-1)</f>
        <v>7.5639369927169717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2.8174277992317087E-2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1.0258154950011831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17.238221490524371</v>
      </c>
      <c r="I155" s="6">
        <f>IF('Log_working_3-way'!$D155="","",'True_Odds_Calculator_3-way'!O156/'True_Odds_Calculator_3-way'!B156-1)</f>
        <v>9.1927057420415696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2.7527738396788903E-2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1.0276995398299318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21.036570558706803</v>
      </c>
      <c r="I156" s="6">
        <f>IF('Log_working_3-way'!$D156="","",'True_Odds_Calculator_3-way'!O157/'True_Odds_Calculator_3-way'!B157-1)</f>
        <v>5.5905270835976157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2.9004803675856117E-2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1.0254331974098254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9.2630967442100633</v>
      </c>
      <c r="I157" s="6">
        <f>IF('Log_working_3-way'!$D157="","",'True_Odds_Calculator_3-way'!O158/'True_Odds_Calculator_3-way'!B158-1)</f>
        <v>6.0734621918087175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2.7117536551498844E-2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1.024850126529901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15.90961411453911</v>
      </c>
      <c r="I158" s="6">
        <f>IF('Log_working_3-way'!$D158="","",'True_Odds_Calculator_3-way'!O159/'True_Odds_Calculator_3-way'!B159-1)</f>
        <v>7.6789376074622631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2.6700609104012729E-2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1.0314841549011871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30.319128925860674</v>
      </c>
      <c r="I159" s="6">
        <f>IF('Log_working_3-way'!$D159="","",'True_Odds_Calculator_3-way'!O160/'True_Odds_Calculator_3-way'!B160-1)</f>
        <v>5.3783125417978974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3.0777641602383943E-2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1.0243550242745034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27.834997038043312</v>
      </c>
      <c r="I160" s="6">
        <f>IF('Log_working_3-way'!$D160="","",'True_Odds_Calculator_3-way'!O161/'True_Odds_Calculator_3-way'!B161-1)</f>
        <v>6.0167805397867768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2.4340733061682052E-2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1.0202768572953327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6.6795862464597402</v>
      </c>
      <c r="I161" s="6">
        <f>IF('Log_working_3-way'!$D161="","",'True_Odds_Calculator_3-way'!O162/'True_Odds_Calculator_3-way'!B162-1)</f>
        <v>8.4397938691123731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2.1705533787728104E-2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1.0261012674713188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33.992712001095924</v>
      </c>
      <c r="I162" s="6">
        <f>IF('Log_working_3-way'!$D162="","",'True_Odds_Calculator_3-way'!O163/'True_Odds_Calculator_3-way'!B163-1)</f>
        <v>4.891443624764193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2.4682821090006746E-2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1.0271644440252334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39.117493987304343</v>
      </c>
      <c r="I163" s="6">
        <f>IF('Log_working_3-way'!$D163="","",'True_Odds_Calculator_3-way'!O164/'True_Odds_Calculator_3-way'!B164-1)</f>
        <v>4.3047925933625573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2.4276024276024266E-2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1.04003727157716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22.536643712533202</v>
      </c>
      <c r="I164" s="6">
        <f>IF('Log_working_3-way'!$D164="","",'True_Odds_Calculator_3-way'!O165/'True_Odds_Calculator_3-way'!B165-1)</f>
        <v>7.9815598204996281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4.1244517888627152E-2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1.036965334257494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16.876327978319235</v>
      </c>
      <c r="I165" s="6">
        <f>IF('Log_working_3-way'!$D165="","",'True_Odds_Calculator_3-way'!O166/'True_Odds_Calculator_3-way'!B166-1)</f>
        <v>9.4113516826637635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3.9311460118220953E-2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1.0369498713014687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19.634982088566687</v>
      </c>
      <c r="I166" s="6">
        <f>IF('Log_working_3-way'!$D166="","",'True_Odds_Calculator_3-way'!O167/'True_Odds_Calculator_3-way'!B167-1)</f>
        <v>9.2149171272285919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3.8695861985764246E-2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1.0354562998174952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7.6362451667051978</v>
      </c>
      <c r="I167" s="6">
        <f>IF('Log_working_3-way'!$D167="","",'True_Odds_Calculator_3-way'!O168/'True_Odds_Calculator_3-way'!B168-1)</f>
        <v>9.0902270170710917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3.7963552410145596E-2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1.0347459713885072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11.034022080530409</v>
      </c>
      <c r="I168" s="6">
        <f>IF('Log_working_3-way'!$D168="","",'True_Odds_Calculator_3-way'!O169/'True_Odds_Calculator_3-way'!B169-1)</f>
        <v>10.865716151524774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3.7567416775153406E-2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1.0307187660859818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16.383688518236823</v>
      </c>
      <c r="I169" s="6">
        <f>IF('Log_working_3-way'!$D169="","",'True_Odds_Calculator_3-way'!O170/'True_Odds_Calculator_3-way'!B170-1)</f>
        <v>6.9490473453560959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3.2842410010010648E-2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1.0259996537152187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21.074016585001647</v>
      </c>
      <c r="I170" s="6">
        <f>IF('Log_working_3-way'!$D170="","",'True_Odds_Calculator_3-way'!O171/'True_Odds_Calculator_3-way'!B171-1)</f>
        <v>6.1882689286874761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2.7259215563806283E-2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1.036462868942398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39.314719271998356</v>
      </c>
      <c r="I171" s="6">
        <f>IF('Log_working_3-way'!$D171="","",'True_Odds_Calculator_3-way'!O172/'True_Odds_Calculator_3-way'!B172-1)</f>
        <v>4.2140176383081513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3.24593549130896E-2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1.0241873768870953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13.986923819890814</v>
      </c>
      <c r="I172" s="6">
        <f>IF('Log_working_3-way'!$D172="","",'True_Odds_Calculator_3-way'!O173/'True_Odds_Calculator_3-way'!B173-1)</f>
        <v>8.0032863830563272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2.6141233826583177E-2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1.0270915985699363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34.39006922321493</v>
      </c>
      <c r="I173" s="6">
        <f>IF('Log_working_3-way'!$D173="","",'True_Odds_Calculator_3-way'!O174/'True_Odds_Calculator_3-way'!B174-1)</f>
        <v>5.2821043283446532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2.5421482885858104E-2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1.0412355815888459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15.355041949435485</v>
      </c>
      <c r="I174" s="6">
        <f>IF('Log_working_3-way'!$D174="","",'True_Odds_Calculator_3-way'!O175/'True_Odds_Calculator_3-way'!B175-1)</f>
        <v>9.8584915000367257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4.4041124255028041E-2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1.0549537722300553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5.0649283712745845</v>
      </c>
      <c r="I175" s="6">
        <f>IF('Log_working_3-way'!$D175="","",'True_Odds_Calculator_3-way'!O176/'True_Odds_Calculator_3-way'!B176-1)</f>
        <v>8.7209940944292121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5.6769164914459491E-2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1.0245645989089998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4.8315883627118366</v>
      </c>
      <c r="I176" s="6">
        <f>IF('Log_working_3-way'!$D176="","",'True_Odds_Calculator_3-way'!O177/'True_Odds_Calculator_3-way'!B177-1)</f>
        <v>5.7202205337714584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2.5100684133069207E-2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1.0206436837262951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6.4676223667500361</v>
      </c>
      <c r="I177" s="6">
        <f>IF('Log_working_3-way'!$D177="","",'True_Odds_Calculator_3-way'!O178/'True_Odds_Calculator_3-way'!B178-1)</f>
        <v>7.1742382424103042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2.1881439529324531E-2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1.0255933966822364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33.593573148235002</v>
      </c>
      <c r="I178" s="6">
        <f>IF('Log_working_3-way'!$D178="","",'True_Odds_Calculator_3-way'!O179/'True_Odds_Calculator_3-way'!B179-1)</f>
        <v>5.4856055939511679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2.42029307133107E-2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1.0394448288277702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31.560887089188192</v>
      </c>
      <c r="I179" s="6">
        <f>IF('Log_working_3-way'!$D179="","",'True_Odds_Calculator_3-way'!O180/'True_Odds_Calculator_3-way'!B180-1)</f>
        <v>4.6474581175157468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3.8118374120647669E-2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1.033838693660647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28.532842554745503</v>
      </c>
      <c r="I180" s="6">
        <f>IF('Log_working_3-way'!$D180="","",'True_Odds_Calculator_3-way'!O181/'True_Odds_Calculator_3-way'!B181-1)</f>
        <v>5.6303380865109061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3.3564538171380942E-2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1.0268460328614897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10.397487756878496</v>
      </c>
      <c r="I181" s="6">
        <f>IF('Log_working_3-way'!$D181="","",'True_Odds_Calculator_3-way'!O182/'True_Odds_Calculator_3-way'!B182-1)</f>
        <v>8.0328989078532871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2.9023191518122271E-2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1.0261286490585906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7.8778428062089745</v>
      </c>
      <c r="I182" s="6">
        <f>IF('Log_working_3-way'!$D182="","",'True_Odds_Calculator_3-way'!O183/'True_Odds_Calculator_3-way'!B183-1)</f>
        <v>8.618540956558892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2.8102846175265039E-2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1.0260818844635491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18.744024972172262</v>
      </c>
      <c r="I183" s="6">
        <f>IF('Log_working_3-way'!$D183="","",'True_Odds_Calculator_3-way'!O184/'True_Odds_Calculator_3-way'!B184-1)</f>
        <v>6.9889699323366612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2.7681076158453388E-2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1.0291798634029585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27.392006759083756</v>
      </c>
      <c r="I184" s="6">
        <f>IF('Log_working_3-way'!$D184="","",'True_Odds_Calculator_3-way'!O185/'True_Odds_Calculator_3-way'!B185-1)</f>
        <v>6.8872446760143333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2.9106813220866057E-2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1.0249530950918853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13.62828555955355</v>
      </c>
      <c r="I185" s="6">
        <f>IF('Log_working_3-way'!$D185="","",'True_Odds_Calculator_3-way'!O186/'True_Odds_Calculator_3-way'!B186-1)</f>
        <v>8.4498034761514607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2.6992231434601388E-2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1.033307552947851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5.5892938578643783</v>
      </c>
      <c r="I186" s="6">
        <f>IF('Log_working_3-way'!$D186="","",'True_Odds_Calculator_3-way'!O187/'True_Odds_Calculator_3-way'!B187-1)</f>
        <v>6.756878931026395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3.4578803155667748E-2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1.0315047141432392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17.612618368697344</v>
      </c>
      <c r="I187" s="6">
        <f>IF('Log_working_3-way'!$D187="","",'True_Odds_Calculator_3-way'!O188/'True_Odds_Calculator_3-way'!B188-1)</f>
        <v>8.104203708065441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3.3529395526084693E-2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1.0322287729614383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21.361684758735134</v>
      </c>
      <c r="I188" s="6">
        <f>IF('Log_working_3-way'!$D188="","",'True_Odds_Calculator_3-way'!O189/'True_Odds_Calculator_3-way'!B189-1)</f>
        <v>7.0812583898720032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3.3638814553756502E-2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1.0349636334401893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3.7925682078441101</v>
      </c>
      <c r="I189" s="6">
        <f>IF('Log_working_3-way'!$D189="","",'True_Odds_Calculator_3-way'!O190/'True_Odds_Calculator_3-way'!B190-1)</f>
        <v>6.1345296496158754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3.4996820195813072E-2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1.0304616166398048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15.131624499226852</v>
      </c>
      <c r="I190" s="6">
        <f>IF('Log_working_3-way'!$D190="","",'True_Odds_Calculator_3-way'!O191/'True_Odds_Calculator_3-way'!B191-1)</f>
        <v>7.8916506939035092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3.2736976696554176E-2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1.0306142389872777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18.303082204449446</v>
      </c>
      <c r="I191" s="6">
        <f>IF('Log_working_3-way'!$D191="","",'True_Odds_Calculator_3-way'!O192/'True_Odds_Calculator_3-way'!B192-1)</f>
        <v>8.3413781556503945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3.2469671303663183E-2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1.0316735624765745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18.631707858960883</v>
      </c>
      <c r="I192" s="6">
        <f>IF('Log_working_3-way'!$D192="","",'True_Odds_Calculator_3-way'!O193/'True_Odds_Calculator_3-way'!B193-1)</f>
        <v>7.1287888268937465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3.3560654879027929E-2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1.0362040058390107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29.827941551217272</v>
      </c>
      <c r="I193" s="6">
        <f>IF('Log_working_3-way'!$D193="","",'True_Odds_Calculator_3-way'!O194/'True_Odds_Calculator_3-way'!B194-1)</f>
        <v>5.9791925429102051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3.5401858939311026E-2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1.0308601428003394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18.648430277411162</v>
      </c>
      <c r="I194" s="6">
        <f>IF('Log_working_3-way'!$D194="","",'True_Odds_Calculator_3-way'!O195/'True_Odds_Calculator_3-way'!B195-1)</f>
        <v>6.3488698995357939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3.2681010372030972E-2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1.031440845425424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14.231138788584007</v>
      </c>
      <c r="I195" s="6">
        <f>IF('Log_working_3-way'!$D195="","",'True_Odds_Calculator_3-way'!O196/'True_Odds_Calculator_3-way'!B196-1)</f>
        <v>8.564873201517333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3.3871450791718605E-2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1.0362831782886626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27.504037431717084</v>
      </c>
      <c r="I196" s="6">
        <f>IF('Log_working_3-way'!$D196="","",'True_Odds_Calculator_3-way'!O197/'True_Odds_Calculator_3-way'!B197-1)</f>
        <v>6.0112298754601721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3.6234325559592051E-2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1.0317036747579529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20.331443159209265</v>
      </c>
      <c r="I197" s="6">
        <f>IF('Log_working_3-way'!$D197="","",'True_Odds_Calculator_3-way'!O198/'True_Odds_Calculator_3-way'!B198-1)</f>
        <v>7.421317641598705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3.3286023113655805E-2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1.0382068523371282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35.354759792099848</v>
      </c>
      <c r="I198" s="6">
        <f>IF('Log_working_3-way'!$D198="","",'True_Odds_Calculator_3-way'!O199/'True_Odds_Calculator_3-way'!B199-1)</f>
        <v>5.449329386697519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3.5293558142332371E-2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1.0341087246986347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23.89575307245056</v>
      </c>
      <c r="I199" s="6">
        <f>IF('Log_working_3-way'!$D199="","",'True_Odds_Calculator_3-way'!O200/'True_Odds_Calculator_3-way'!B200-1)</f>
        <v>6.66656838713536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3.5004599743285736E-2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1.0301561762325597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13.663465801759619</v>
      </c>
      <c r="I200" s="6">
        <f>IF('Log_working_3-way'!$D200="","",'True_Odds_Calculator_3-way'!O201/'True_Odds_Calculator_3-way'!B201-1)</f>
        <v>7.8398905882606105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3.2516790318781297E-2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1.0316543523431649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9.2620441910612552</v>
      </c>
      <c r="I201" s="6">
        <f>IF('Log_working_3-way'!$D201="","",'True_Odds_Calculator_3-way'!O202/'True_Odds_Calculator_3-way'!B202-1)</f>
        <v>7.3176735921030271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3.3925790323710237E-2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1.0315051574644294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17.289343992990911</v>
      </c>
      <c r="I202" s="6">
        <f>IF('Log_working_3-way'!$D202="","",'True_Odds_Calculator_3-way'!O203/'True_Odds_Calculator_3-way'!B203-1)</f>
        <v>7.6728306610959454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3.3585003905233002E-2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1.0298164448971083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11.625708661015711</v>
      </c>
      <c r="I203" s="6">
        <f>IF('Log_working_3-way'!$D203="","",'True_Odds_Calculator_3-way'!O204/'True_Odds_Calculator_3-way'!B204-1)</f>
        <v>8.4016750599380288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3.2249540291515943E-2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1.0322687735760427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8.2079954777338049</v>
      </c>
      <c r="I204" s="6">
        <f>IF('Log_working_3-way'!$D204="","",'True_Odds_Calculator_3-way'!O205/'True_Odds_Calculator_3-way'!B205-1)</f>
        <v>7.9302439304014545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3.4534271359839108E-2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1.0329859001113586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22.233409065178847</v>
      </c>
      <c r="I205" s="6">
        <f>IF('Log_working_3-way'!$D205="","",'True_Odds_Calculator_3-way'!O206/'True_Odds_Calculator_3-way'!B206-1)</f>
        <v>6.6290994796780955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3.4252849572709021E-2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1.0312169947361851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19.184299917695771</v>
      </c>
      <c r="I206" s="6">
        <f>IF('Log_working_3-way'!$D206="","",'True_Odds_Calculator_3-way'!O207/'True_Odds_Calculator_3-way'!B207-1)</f>
        <v>7.08629764068802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3.2994667445752857E-2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1.0310826561588426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10.269165737709722</v>
      </c>
      <c r="I207" s="6">
        <f>IF('Log_working_3-way'!$D207="","",'True_Odds_Calculator_3-way'!O208/'True_Odds_Calculator_3-way'!B208-1)</f>
        <v>9.5376009913694961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3.3648772207685251E-2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1.0330936752607947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22.695267341954949</v>
      </c>
      <c r="I208" s="6">
        <f>IF('Log_working_3-way'!$D208="","",'True_Odds_Calculator_3-way'!O209/'True_Odds_Calculator_3-way'!B209-1)</f>
        <v>6.2573592690645894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3.4274097080141619E-2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1.0316781666971364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17.4465868438961</v>
      </c>
      <c r="I209" s="6">
        <f>IF('Log_working_3-way'!$D209="","",'True_Odds_Calculator_3-way'!O210/'True_Odds_Calculator_3-way'!B210-1)</f>
        <v>7.4674684069251391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3.3744030150212545E-2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1.0256211700874602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11.062757399956164</v>
      </c>
      <c r="I210" s="6">
        <f>IF('Log_working_3-way'!$D210="","",'True_Odds_Calculator_3-way'!O211/'True_Odds_Calculator_3-way'!B211-1)</f>
        <v>9.955967758781858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2.7819200276764544E-2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1.0306040219827746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25.044681889682039</v>
      </c>
      <c r="I211" s="6">
        <f>IF('Log_working_3-way'!$D211="","",'True_Odds_Calculator_3-way'!O212/'True_Odds_Calculator_3-way'!B212-1)</f>
        <v>8.839530566237638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3.0780809887077876E-2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1.0245575515553118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14.463141045784552</v>
      </c>
      <c r="I212" s="6">
        <f>IF('Log_working_3-way'!$D212="","",'True_Odds_Calculator_3-way'!O213/'True_Odds_Calculator_3-way'!B213-1)</f>
        <v>9.7525672898254179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2.6490276288934966E-2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1.0358010554146333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43.309044619675987</v>
      </c>
      <c r="I213" s="6">
        <f>IF('Log_working_3-way'!$D213="","",'True_Odds_Calculator_3-way'!O214/'True_Odds_Calculator_3-way'!B214-1)</f>
        <v>3.7087334964262002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3.034859500683007E-2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1.0250143281983428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14.332886329573245</v>
      </c>
      <c r="I214" s="6">
        <f>IF('Log_working_3-way'!$D214="","",'True_Odds_Calculator_3-way'!O215/'True_Odds_Calculator_3-way'!B215-1)</f>
        <v>8.2754497549270223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2.7010780494167275E-2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1.0263488104541607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20.650565556240643</v>
      </c>
      <c r="I215" s="6">
        <f>IF('Log_working_3-way'!$D215="","",'True_Odds_Calculator_3-way'!O216/'True_Odds_Calculator_3-way'!B216-1)</f>
        <v>6.9433715784463645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2.7682669192103049E-2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1.0311157211611581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26.144108849023979</v>
      </c>
      <c r="I216" s="6">
        <f>IF('Log_working_3-way'!$D216="","",'True_Odds_Calculator_3-way'!O217/'True_Odds_Calculator_3-way'!B217-1)</f>
        <v>7.0992909234854604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3.1337486345682564E-2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1.0250537415311114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11.968299914652045</v>
      </c>
      <c r="I217" s="6">
        <f>IF('Log_working_3-way'!$D217="","",'True_Odds_Calculator_3-way'!O218/'True_Odds_Calculator_3-way'!B218-1)</f>
        <v>7.6755008633764064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2.7107329972565708E-2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1.02763922414703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5.2605884037944737</v>
      </c>
      <c r="I218" s="6">
        <f>IF('Log_working_3-way'!$D218="","",'True_Odds_Calculator_3-way'!O219/'True_Odds_Calculator_3-way'!B219-1)</f>
        <v>7.817214957281891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2.8945575165192805E-2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1.0264318319864609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18.042789418884347</v>
      </c>
      <c r="I219" s="6">
        <f>IF('Log_working_3-way'!$D219="","",'True_Odds_Calculator_3-way'!O220/'True_Odds_Calculator_3-way'!B220-1)</f>
        <v>7.4137501069112179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2.8140712669391554E-2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1.0482910620971255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34.605829743029034</v>
      </c>
      <c r="I220" s="6">
        <f>IF('Log_working_3-way'!$D220="","",'True_Odds_Calculator_3-way'!O221/'True_Odds_Calculator_3-way'!B221-1)</f>
        <v>6.862451020669031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4.4218042933214186E-2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1.0440693442370275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29.961476684407852</v>
      </c>
      <c r="I221" s="6">
        <f>IF('Log_working_3-way'!$D221="","",'True_Odds_Calculator_3-way'!O222/'True_Odds_Calculator_3-way'!B222-1)</f>
        <v>6.8740133642270376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4.2684694283246616E-2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1.0356186894208057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7.4804147070577987</v>
      </c>
      <c r="I222" s="6">
        <f>IF('Log_working_3-way'!$D222="","",'True_Odds_Calculator_3-way'!O223/'True_Odds_Calculator_3-way'!B223-1)</f>
        <v>11.372814042289374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3.8300606564718009E-2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1.0359124871734315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7.0441796136851362</v>
      </c>
      <c r="I223" s="6">
        <f>IF('Log_working_3-way'!$D223="","",'True_Odds_Calculator_3-way'!O224/'True_Odds_Calculator_3-way'!B224-1)</f>
        <v>9.7718818204710196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3.8403260911679116E-2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1.0492879332121086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41.069601178880802</v>
      </c>
      <c r="I224" s="6">
        <f>IF('Log_working_3-way'!$D224="","",'True_Odds_Calculator_3-way'!O225/'True_Odds_Calculator_3-way'!B225-1)</f>
        <v>4.6237005345617384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4.2503953195792032E-2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1.0368662229196555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19.828474234285771</v>
      </c>
      <c r="I225" s="6">
        <f>IF('Log_working_3-way'!$D225="","",'True_Odds_Calculator_3-way'!O226/'True_Odds_Calculator_3-way'!B226-1)</f>
        <v>8.6418464737207543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3.864138401265893E-2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1.035642665889309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16.593598119150272</v>
      </c>
      <c r="I226" s="6">
        <f>IF('Log_working_3-way'!$D226="","",'True_Odds_Calculator_3-way'!O227/'True_Odds_Calculator_3-way'!B227-1)</f>
        <v>7.9544454436737091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3.8038873684432151E-2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1.03767385873316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18.339798876473228</v>
      </c>
      <c r="I227" s="6">
        <f>IF('Log_working_3-way'!$D227="","",'True_Odds_Calculator_3-way'!O228/'True_Odds_Calculator_3-way'!B228-1)</f>
        <v>9.1381858062925563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3.9772484615533843E-2</v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1.23</v>
      </c>
      <c r="B2" s="4">
        <f>IF('True_Odds_Calculator_3-way'!B3="","",'True_Odds_Calculator_3-way'!B3)</f>
        <v>6.59</v>
      </c>
      <c r="C2" s="4">
        <f>IF('True_Odds_Calculator_3-way'!C3="","",'True_Odds_Calculator_3-way'!C3)</f>
        <v>13.07</v>
      </c>
      <c r="D2" s="9">
        <f>(K2/(AR2+K2-(AR2*K2)))</f>
        <v>0.79433037547734908</v>
      </c>
      <c r="E2" s="9">
        <f>(L2/(AR2+L2-(AR2*L2)))</f>
        <v>0.13711908508550877</v>
      </c>
      <c r="F2" s="9">
        <f>(M2/(AR2+M2-(AR2*M2)))</f>
        <v>6.8550539437141886E-2</v>
      </c>
      <c r="G2" s="9">
        <f>AR2</f>
        <v>1.1257479084275972</v>
      </c>
      <c r="H2" s="9">
        <f>IF(A2="","",1/D2)</f>
        <v>1.2589220189383477</v>
      </c>
      <c r="I2" s="9">
        <f>IF(B2="","",1/E2)</f>
        <v>7.2929308081102677</v>
      </c>
      <c r="J2" s="9">
        <f>IF(C2="","",1/F2)</f>
        <v>14.587777254721098</v>
      </c>
      <c r="K2" s="11">
        <f>1/A2</f>
        <v>0.81300813008130079</v>
      </c>
      <c r="L2" s="11">
        <f>1/B2</f>
        <v>0.15174506828528073</v>
      </c>
      <c r="M2" s="11">
        <f>1/C2</f>
        <v>7.6511094108645747E-2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-0.14648083278489377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0.16886678184532766</v>
      </c>
      <c r="Q2" s="11">
        <f>2*'OddsRatio_working_3-way'!K2*'OddsRatio_working_3-way'!L2*'OddsRatio_working_3-way'!M2</f>
        <v>1.8878343414793476E-2</v>
      </c>
      <c r="R2" s="11">
        <f>O2/N2</f>
        <v>0</v>
      </c>
      <c r="S2" s="11">
        <f>P2/N2</f>
        <v>-1.1528251077962366</v>
      </c>
      <c r="T2" s="11">
        <f>Q2/N2</f>
        <v>-0.1288792742086346</v>
      </c>
      <c r="U2" s="11">
        <f>'OddsRatio_working_3-way'!S2-'OddsRatio_working_3-way'!R2^2/3</f>
        <v>-1.1528251077962366</v>
      </c>
      <c r="V2" s="11">
        <f>'OddsRatio_working_3-way'!S2*'OddsRatio_working_3-way'!R2/3-2*'OddsRatio_working_3-way'!R2^3/27-'OddsRatio_working_3-way'!T2</f>
        <v>0.1288792742086346</v>
      </c>
      <c r="W2" s="11">
        <f>'OddsRatio_working_3-way'!V2^2+4*'OddsRatio_working_3-way'!U2^3/27</f>
        <v>-0.21036956571455534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0.23821179286251751</v>
      </c>
      <c r="Y2" s="11">
        <f>IF('OddsRatio_working_3-way'!W2&gt;=0,IF('OddsRatio_working_3-way'!V2+SQRT('OddsRatio_working_3-way'!W2)&gt;0,0,PI()),ACOS('OddsRatio_working_3-way'!V2/(2*'OddsRatio_working_3-way'!X2)))</f>
        <v>1.2968693761435133</v>
      </c>
      <c r="Z2" s="11">
        <f>'OddsRatio_working_3-way'!X2^(1/3)*COS('OddsRatio_working_3-way'!Y2/3)</f>
        <v>0.5628739542137986</v>
      </c>
      <c r="AA2" s="11">
        <f>'OddsRatio_working_3-way'!X2^(1/3)*COS(('OddsRatio_working_3-way'!Y2+2*PI())/3)</f>
        <v>-0.50635020637510209</v>
      </c>
      <c r="AB2" s="11">
        <f>'OddsRatio_working_3-way'!X2^(1/3)*COS(('OddsRatio_working_3-way'!Y2+4*PI())/3)</f>
        <v>-5.6523747838696688E-2</v>
      </c>
      <c r="AC2" s="11">
        <f>'OddsRatio_working_3-way'!X2^(1/3)*SIN('OddsRatio_working_3-way'!Y2/3)</f>
        <v>0.2597074269246098</v>
      </c>
      <c r="AD2" s="11">
        <f>'OddsRatio_working_3-way'!X2^(1/3)*SIN(('OddsRatio_working_3-way'!Y2+2*PI())/3)</f>
        <v>0.35760943001544365</v>
      </c>
      <c r="AE2" s="11">
        <f>'OddsRatio_working_3-way'!X2^(1/3)*SIN(('OddsRatio_working_3-way'!Y2+4*PI())/3)</f>
        <v>-0.61731685694005345</v>
      </c>
      <c r="AF2" s="11">
        <f>-'OddsRatio_working_3-way'!U2/(3*'OddsRatio_working_3-way'!X2^(1/3))*COS(('OddsRatio_working_3-way'!Y2)/3)</f>
        <v>0.5628739542137986</v>
      </c>
      <c r="AG2" s="11">
        <f>-'OddsRatio_working_3-way'!U2/(3*'OddsRatio_working_3-way'!X2^(1/3))*COS(('OddsRatio_working_3-way'!Y2+2*PI())/3)</f>
        <v>-0.50635020637510209</v>
      </c>
      <c r="AH2" s="11">
        <f>-'OddsRatio_working_3-way'!U2/(3*'OddsRatio_working_3-way'!X2^(1/3))*COS(('OddsRatio_working_3-way'!Y2+4*PI())/3)</f>
        <v>-5.6523747838696688E-2</v>
      </c>
      <c r="AI2" s="11">
        <f>'OddsRatio_working_3-way'!U2/(3*'OddsRatio_working_3-way'!X2^(1/3))*SIN(('OddsRatio_working_3-way'!Y2)/3)</f>
        <v>-0.2597074269246098</v>
      </c>
      <c r="AJ2" s="11">
        <f>'OddsRatio_working_3-way'!U2/(3*'OddsRatio_working_3-way'!X2^(1/3))*SIN(('OddsRatio_working_3-way'!Y2+2*PI())/3)</f>
        <v>-0.35760943001544365</v>
      </c>
      <c r="AK2" s="11">
        <f>'OddsRatio_working_3-way'!U2/(3*'OddsRatio_working_3-way'!X2^(1/3))*SIN(('OddsRatio_working_3-way'!Y2+4*PI())/3)</f>
        <v>0.61731685694005345</v>
      </c>
      <c r="AL2" s="11">
        <f>'OddsRatio_working_3-way'!Z2+'OddsRatio_working_3-way'!AF2</f>
        <v>1.1257479084275972</v>
      </c>
      <c r="AM2" s="11">
        <f>'OddsRatio_working_3-way'!AA2+'OddsRatio_working_3-way'!AG2</f>
        <v>-1.0127004127502042</v>
      </c>
      <c r="AN2" s="11">
        <f>'OddsRatio_working_3-way'!AB2+'OddsRatio_working_3-way'!AH2</f>
        <v>-0.11304749567739338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1.1257479084275972</v>
      </c>
      <c r="AS2" s="11">
        <f>IF(('OddsRatio_working_3-way'!X2=0),IF(Q2&gt;0,-Q2^(1/3),(-Q2)^(1/3)),'OddsRatio_working_3-way'!AM2-'OddsRatio_working_3-way'!R2/3)</f>
        <v>-1.0127004127502042</v>
      </c>
      <c r="AT2" s="11">
        <f>IF(('OddsRatio_working_3-way'!X2=0),IF(Q2&gt;0,-Q2^(1/3),(-Q2)^(1/3)),'OddsRatio_working_3-way'!AN2-'OddsRatio_working_3-way'!R2/3)</f>
        <v>-0.11304749567739338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2.11</v>
      </c>
      <c r="B3" s="4">
        <f>IF('True_Odds_Calculator_3-way'!B4="","",'True_Odds_Calculator_3-way'!B4)</f>
        <v>3.86</v>
      </c>
      <c r="C3" s="4">
        <f>IF('True_Odds_Calculator_3-way'!C4="","",'True_Odds_Calculator_3-way'!C4)</f>
        <v>3.45</v>
      </c>
      <c r="D3" s="9">
        <f t="shared" ref="D3" si="0">(K3/(AR3+K3-(AR3*K3)))</f>
        <v>0.46508950845918534</v>
      </c>
      <c r="E3" s="9">
        <f t="shared" ref="E3" si="1">(L3/(AR3+L3-(AR3*L3)))</f>
        <v>0.25230977453547648</v>
      </c>
      <c r="F3" s="9">
        <f t="shared" ref="F3" si="2">(M3/(AR3+M3-(AR3*M3)))</f>
        <v>0.28260071700533823</v>
      </c>
      <c r="G3" s="9">
        <f t="shared" ref="G3" si="3">AR3</f>
        <v>1.0361475263696553</v>
      </c>
      <c r="H3" s="9">
        <f t="shared" ref="H3" si="4">IF(A3="","",1/D3)</f>
        <v>2.1501237542703171</v>
      </c>
      <c r="I3" s="9">
        <f t="shared" ref="I3" si="5">IF(B3="","",1/E3)</f>
        <v>3.9633819254172145</v>
      </c>
      <c r="J3" s="9">
        <f t="shared" ref="J3" si="6">IF(C3="","",1/F3)</f>
        <v>3.5385614396056551</v>
      </c>
      <c r="K3" s="11">
        <f t="shared" ref="K3" si="7">1/A3</f>
        <v>0.47393364928909953</v>
      </c>
      <c r="L3" s="11">
        <f t="shared" ref="L3" si="8">1/B3</f>
        <v>0.2590673575129534</v>
      </c>
      <c r="M3" s="11">
        <f t="shared" ref="M3" si="9">1/C3</f>
        <v>0.28985507246376813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-0.27680009907871728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0.22847893883277154</v>
      </c>
      <c r="Q3" s="11">
        <f>2*'OddsRatio_working_3-way'!K3*'OddsRatio_working_3-way'!L3*'OddsRatio_working_3-way'!M3</f>
        <v>7.1177239511766854E-2</v>
      </c>
      <c r="R3" s="11">
        <f t="shared" ref="R3" si="10">O3/N3</f>
        <v>0</v>
      </c>
      <c r="S3" s="11">
        <f t="shared" ref="S3" si="11">P3/N3</f>
        <v>-0.82542939685796857</v>
      </c>
      <c r="T3" s="11">
        <f t="shared" ref="T3" si="12">Q3/N3</f>
        <v>-0.25714311428597159</v>
      </c>
      <c r="U3" s="11">
        <f>'OddsRatio_working_3-way'!S3-'OddsRatio_working_3-way'!R3^2/3</f>
        <v>-0.82542939685796857</v>
      </c>
      <c r="V3" s="11">
        <f>'OddsRatio_working_3-way'!S3*'OddsRatio_working_3-way'!R3/3-2*'OddsRatio_working_3-way'!R3^3/27-'OddsRatio_working_3-way'!T3</f>
        <v>0.25714311428597159</v>
      </c>
      <c r="W3" s="11">
        <f>'OddsRatio_working_3-way'!V3^2+4*'OddsRatio_working_3-way'!U3^3/27</f>
        <v>-1.7194878943185846E-2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0.14432382007821343</v>
      </c>
      <c r="Y3" s="11">
        <f>IF('OddsRatio_working_3-way'!W3&gt;=0,IF('OddsRatio_working_3-way'!V3+SQRT('OddsRatio_working_3-way'!W3)&gt;0,0,PI()),ACOS('OddsRatio_working_3-way'!V3/(2*'OddsRatio_working_3-way'!X3)))</f>
        <v>0.47157315338022721</v>
      </c>
      <c r="Z3" s="11">
        <f>'OddsRatio_working_3-way'!X3^(1/3)*COS('OddsRatio_working_3-way'!Y3/3)</f>
        <v>0.51807376318482778</v>
      </c>
      <c r="AA3" s="11">
        <f>'OddsRatio_working_3-way'!X3^(1/3)*COS(('OddsRatio_working_3-way'!Y3+2*PI())/3)</f>
        <v>-0.33014968732475308</v>
      </c>
      <c r="AB3" s="11">
        <f>'OddsRatio_working_3-way'!X3^(1/3)*COS(('OddsRatio_working_3-way'!Y3+4*PI())/3)</f>
        <v>-0.18792407586007465</v>
      </c>
      <c r="AC3" s="11">
        <f>'OddsRatio_working_3-way'!X3^(1/3)*SIN('OddsRatio_working_3-way'!Y3/3)</f>
        <v>8.2113995064791237E-2</v>
      </c>
      <c r="AD3" s="11">
        <f>'OddsRatio_working_3-way'!X3^(1/3)*SIN(('OddsRatio_working_3-way'!Y3+2*PI())/3)</f>
        <v>0.40760804241986859</v>
      </c>
      <c r="AE3" s="11">
        <f>'OddsRatio_working_3-way'!X3^(1/3)*SIN(('OddsRatio_working_3-way'!Y3+4*PI())/3)</f>
        <v>-0.48972203748465981</v>
      </c>
      <c r="AF3" s="11">
        <f>-'OddsRatio_working_3-way'!U3/(3*'OddsRatio_working_3-way'!X3^(1/3))*COS(('OddsRatio_working_3-way'!Y3)/3)</f>
        <v>0.51807376318482756</v>
      </c>
      <c r="AG3" s="11">
        <f>-'OddsRatio_working_3-way'!U3/(3*'OddsRatio_working_3-way'!X3^(1/3))*COS(('OddsRatio_working_3-way'!Y3+2*PI())/3)</f>
        <v>-0.33014968732475297</v>
      </c>
      <c r="AH3" s="11">
        <f>-'OddsRatio_working_3-way'!U3/(3*'OddsRatio_working_3-way'!X3^(1/3))*COS(('OddsRatio_working_3-way'!Y3+4*PI())/3)</f>
        <v>-0.18792407586007456</v>
      </c>
      <c r="AI3" s="11">
        <f>'OddsRatio_working_3-way'!U3/(3*'OddsRatio_working_3-way'!X3^(1/3))*SIN(('OddsRatio_working_3-way'!Y3)/3)</f>
        <v>-8.2113995064791209E-2</v>
      </c>
      <c r="AJ3" s="11">
        <f>'OddsRatio_working_3-way'!U3/(3*'OddsRatio_working_3-way'!X3^(1/3))*SIN(('OddsRatio_working_3-way'!Y3+2*PI())/3)</f>
        <v>-0.40760804241986842</v>
      </c>
      <c r="AK3" s="11">
        <f>'OddsRatio_working_3-way'!U3/(3*'OddsRatio_working_3-way'!X3^(1/3))*SIN(('OddsRatio_working_3-way'!Y3+4*PI())/3)</f>
        <v>0.48972203748465959</v>
      </c>
      <c r="AL3" s="11">
        <f>'OddsRatio_working_3-way'!Z3+'OddsRatio_working_3-way'!AF3</f>
        <v>1.0361475263696553</v>
      </c>
      <c r="AM3" s="11">
        <f>'OddsRatio_working_3-way'!AA3+'OddsRatio_working_3-way'!AG3</f>
        <v>-0.66029937464950605</v>
      </c>
      <c r="AN3" s="11">
        <f>'OddsRatio_working_3-way'!AB3+'OddsRatio_working_3-way'!AH3</f>
        <v>-0.37584815172014918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1.0361475263696553</v>
      </c>
      <c r="AS3" s="11">
        <f>IF(('OddsRatio_working_3-way'!X3=0),IF(Q3&gt;0,-Q3^(1/3),(-Q3)^(1/3)),'OddsRatio_working_3-way'!AM3-'OddsRatio_working_3-way'!R3/3)</f>
        <v>-0.66029937464950605</v>
      </c>
      <c r="AT3" s="11">
        <f>IF(('OddsRatio_working_3-way'!X3=0),IF(Q3&gt;0,-Q3^(1/3),(-Q3)^(1/3)),'OddsRatio_working_3-way'!AN3-'OddsRatio_working_3-way'!R3/3)</f>
        <v>-0.37584815172014918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2.76</v>
      </c>
      <c r="B4" s="4">
        <f>IF('True_Odds_Calculator_3-way'!B5="","",'True_Odds_Calculator_3-way'!B5)</f>
        <v>3.52</v>
      </c>
      <c r="C4" s="4">
        <f>IF('True_Odds_Calculator_3-way'!C5="","",'True_Odds_Calculator_3-way'!C5)</f>
        <v>2.62</v>
      </c>
      <c r="D4" s="9">
        <f t="shared" ref="D4:D67" si="13">(K4/(AR4+K4-(AR4*K4)))</f>
        <v>0.35263187412559494</v>
      </c>
      <c r="E4" s="9">
        <f t="shared" ref="E4:E67" si="14">(L4/(AR4+L4-(AR4*L4)))</f>
        <v>0.27559154542007142</v>
      </c>
      <c r="F4" s="9">
        <f t="shared" ref="F4:F67" si="15">(M4/(AR4+M4-(AR4*M4)))</f>
        <v>0.3717765804543337</v>
      </c>
      <c r="G4" s="9">
        <f t="shared" ref="G4:G67" si="16">AR4</f>
        <v>1.0430787055320765</v>
      </c>
      <c r="H4" s="9">
        <f t="shared" ref="H4:H67" si="17">IF(A4="","",1/D4)</f>
        <v>2.8358185217364542</v>
      </c>
      <c r="I4" s="9">
        <f t="shared" ref="I4:I67" si="18">IF(B4="","",1/E4)</f>
        <v>3.6285583379408335</v>
      </c>
      <c r="J4" s="9">
        <f t="shared" ref="J4:J67" si="19">IF(C4="","",1/F4)</f>
        <v>2.689787502961964</v>
      </c>
      <c r="K4" s="11">
        <f t="shared" ref="K4:K67" si="20">1/A4</f>
        <v>0.3623188405797102</v>
      </c>
      <c r="L4" s="11">
        <f t="shared" ref="L4:L67" si="21">1/B4</f>
        <v>0.28409090909090912</v>
      </c>
      <c r="M4" s="11">
        <f t="shared" ref="M4:M67" si="22">1/C4</f>
        <v>0.38167938931297707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-0.28227680053103221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0.23179228394130488</v>
      </c>
      <c r="Q4" s="11">
        <f>2*'OddsRatio_working_3-way'!K4*'OddsRatio_working_3-way'!L4*'OddsRatio_working_3-way'!M4</f>
        <v>7.8573655573323686E-2</v>
      </c>
      <c r="R4" s="11">
        <f t="shared" ref="R4:R67" si="23">O4/N4</f>
        <v>0</v>
      </c>
      <c r="S4" s="11">
        <f t="shared" ref="S4:S67" si="24">P4/N4</f>
        <v>-0.82115244152281197</v>
      </c>
      <c r="T4" s="11">
        <f t="shared" ref="T4:T67" si="25">Q4/N4</f>
        <v>-0.27835675983824132</v>
      </c>
      <c r="U4" s="11">
        <f>'OddsRatio_working_3-way'!S4-'OddsRatio_working_3-way'!R4^2/3</f>
        <v>-0.82115244152281197</v>
      </c>
      <c r="V4" s="11">
        <f>'OddsRatio_working_3-way'!S4*'OddsRatio_working_3-way'!R4/3-2*'OddsRatio_working_3-way'!R4^3/27-'OddsRatio_working_3-way'!T4</f>
        <v>0.27835675983824132</v>
      </c>
      <c r="W4" s="11">
        <f>'OddsRatio_working_3-way'!V4^2+4*'OddsRatio_working_3-way'!U4^3/27</f>
        <v>-4.546547400385112E-3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0.14320355542725666</v>
      </c>
      <c r="Y4" s="11">
        <f>IF('OddsRatio_working_3-way'!W4&gt;=0,IF('OddsRatio_working_3-way'!V4+SQRT('OddsRatio_working_3-way'!W4)&gt;0,0,PI()),ACOS('OddsRatio_working_3-way'!V4/(2*'OddsRatio_working_3-way'!X4)))</f>
        <v>0.23765833834212091</v>
      </c>
      <c r="Z4" s="11">
        <f>'OddsRatio_working_3-way'!X4^(1/3)*COS('OddsRatio_working_3-way'!Y4/3)</f>
        <v>0.52153935276603836</v>
      </c>
      <c r="AA4" s="11">
        <f>'OddsRatio_working_3-way'!X4^(1/3)*COS(('OddsRatio_working_3-way'!Y4+2*PI())/3)</f>
        <v>-0.29662547114466664</v>
      </c>
      <c r="AB4" s="11">
        <f>'OddsRatio_working_3-way'!X4^(1/3)*COS(('OddsRatio_working_3-way'!Y4+4*PI())/3)</f>
        <v>-0.22491388162137205</v>
      </c>
      <c r="AC4" s="11">
        <f>'OddsRatio_working_3-way'!X4^(1/3)*SIN('OddsRatio_working_3-way'!Y4/3)</f>
        <v>4.1402705515290274E-2</v>
      </c>
      <c r="AD4" s="11">
        <f>'OddsRatio_working_3-way'!X4^(1/3)*SIN(('OddsRatio_working_3-way'!Y4+2*PI())/3)</f>
        <v>0.43096497581103804</v>
      </c>
      <c r="AE4" s="11">
        <f>'OddsRatio_working_3-way'!X4^(1/3)*SIN(('OddsRatio_working_3-way'!Y4+4*PI())/3)</f>
        <v>-0.47236768132632811</v>
      </c>
      <c r="AF4" s="11">
        <f>-'OddsRatio_working_3-way'!U4/(3*'OddsRatio_working_3-way'!X4^(1/3))*COS(('OddsRatio_working_3-way'!Y4)/3)</f>
        <v>0.52153935276603813</v>
      </c>
      <c r="AG4" s="11">
        <f>-'OddsRatio_working_3-way'!U4/(3*'OddsRatio_working_3-way'!X4^(1/3))*COS(('OddsRatio_working_3-way'!Y4+2*PI())/3)</f>
        <v>-0.29662547114466647</v>
      </c>
      <c r="AH4" s="11">
        <f>-'OddsRatio_working_3-way'!U4/(3*'OddsRatio_working_3-way'!X4^(1/3))*COS(('OddsRatio_working_3-way'!Y4+4*PI())/3)</f>
        <v>-0.22491388162137194</v>
      </c>
      <c r="AI4" s="11">
        <f>'OddsRatio_working_3-way'!U4/(3*'OddsRatio_working_3-way'!X4^(1/3))*SIN(('OddsRatio_working_3-way'!Y4)/3)</f>
        <v>-4.1402705515290253E-2</v>
      </c>
      <c r="AJ4" s="11">
        <f>'OddsRatio_working_3-way'!U4/(3*'OddsRatio_working_3-way'!X4^(1/3))*SIN(('OddsRatio_working_3-way'!Y4+2*PI())/3)</f>
        <v>-0.43096497581103788</v>
      </c>
      <c r="AK4" s="11">
        <f>'OddsRatio_working_3-way'!U4/(3*'OddsRatio_working_3-way'!X4^(1/3))*SIN(('OddsRatio_working_3-way'!Y4+4*PI())/3)</f>
        <v>0.47236768132632795</v>
      </c>
      <c r="AL4" s="11">
        <f>'OddsRatio_working_3-way'!Z4+'OddsRatio_working_3-way'!AF4</f>
        <v>1.0430787055320765</v>
      </c>
      <c r="AM4" s="11">
        <f>'OddsRatio_working_3-way'!AA4+'OddsRatio_working_3-way'!AG4</f>
        <v>-0.59325094228933306</v>
      </c>
      <c r="AN4" s="11">
        <f>'OddsRatio_working_3-way'!AB4+'OddsRatio_working_3-way'!AH4</f>
        <v>-0.44982776324274398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1.0430787055320765</v>
      </c>
      <c r="AS4" s="11">
        <f>IF(('OddsRatio_working_3-way'!X4=0),IF(Q4&gt;0,-Q4^(1/3),(-Q4)^(1/3)),'OddsRatio_working_3-way'!AM4-'OddsRatio_working_3-way'!R4/3)</f>
        <v>-0.59325094228933306</v>
      </c>
      <c r="AT4" s="11">
        <f>IF(('OddsRatio_working_3-way'!X4=0),IF(Q4&gt;0,-Q4^(1/3),(-Q4)^(1/3)),'OddsRatio_working_3-way'!AN4-'OddsRatio_working_3-way'!R4/3)</f>
        <v>-0.44982776324274398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2.04</v>
      </c>
      <c r="B5" s="4">
        <f>IF('True_Odds_Calculator_3-way'!B6="","",'True_Odds_Calculator_3-way'!B6)</f>
        <v>3.77</v>
      </c>
      <c r="C5" s="4">
        <f>IF('True_Odds_Calculator_3-way'!C6="","",'True_Odds_Calculator_3-way'!C6)</f>
        <v>3.66</v>
      </c>
      <c r="D5" s="9">
        <f t="shared" si="13"/>
        <v>0.47899177890105865</v>
      </c>
      <c r="E5" s="9">
        <f t="shared" si="14"/>
        <v>0.25660129939001652</v>
      </c>
      <c r="F5" s="9">
        <f t="shared" si="15"/>
        <v>0.26440692170892516</v>
      </c>
      <c r="G5" s="9">
        <f t="shared" si="16"/>
        <v>1.0458831767712815</v>
      </c>
      <c r="H5" s="9">
        <f t="shared" si="17"/>
        <v>2.0877185038421331</v>
      </c>
      <c r="I5" s="9">
        <f t="shared" si="18"/>
        <v>3.8970963996564492</v>
      </c>
      <c r="J5" s="9">
        <f t="shared" si="19"/>
        <v>3.782049250211609</v>
      </c>
      <c r="K5" s="11">
        <f t="shared" si="20"/>
        <v>0.49019607843137253</v>
      </c>
      <c r="L5" s="11">
        <f t="shared" si="21"/>
        <v>0.26525198938992045</v>
      </c>
      <c r="M5" s="11">
        <f t="shared" si="22"/>
        <v>0.27322404371584696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-0.27223386056891219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0.22985379451312343</v>
      </c>
      <c r="Q5" s="11">
        <f>2*'OddsRatio_working_3-way'!K5*'OddsRatio_working_3-way'!L5*'OddsRatio_working_3-way'!M5</f>
        <v>7.1052177592928423E-2</v>
      </c>
      <c r="R5" s="11">
        <f t="shared" si="23"/>
        <v>0</v>
      </c>
      <c r="S5" s="11">
        <f t="shared" si="24"/>
        <v>-0.8443247802928584</v>
      </c>
      <c r="T5" s="11">
        <f t="shared" si="25"/>
        <v>-0.26099684089423753</v>
      </c>
      <c r="U5" s="11">
        <f>'OddsRatio_working_3-way'!S5-'OddsRatio_working_3-way'!R5^2/3</f>
        <v>-0.8443247802928584</v>
      </c>
      <c r="V5" s="11">
        <f>'OddsRatio_working_3-way'!S5*'OddsRatio_working_3-way'!R5/3-2*'OddsRatio_working_3-way'!R5^3/27-'OddsRatio_working_3-way'!T5</f>
        <v>0.26099684089423753</v>
      </c>
      <c r="W5" s="11">
        <f>'OddsRatio_working_3-way'!V5^2+4*'OddsRatio_working_3-way'!U5^3/27</f>
        <v>-2.1051894850541764E-2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0.14930777425113678</v>
      </c>
      <c r="Y5" s="11">
        <f>IF('OddsRatio_working_3-way'!W5&gt;=0,IF('OddsRatio_working_3-way'!V5+SQRT('OddsRatio_working_3-way'!W5)&gt;0,0,PI()),ACOS('OddsRatio_working_3-way'!V5/(2*'OddsRatio_working_3-way'!X5)))</f>
        <v>0.50737504186843796</v>
      </c>
      <c r="Z5" s="11">
        <f>'OddsRatio_working_3-way'!X5^(1/3)*COS('OddsRatio_working_3-way'!Y5/3)</f>
        <v>0.52294158838564075</v>
      </c>
      <c r="AA5" s="11">
        <f>'OddsRatio_working_3-way'!X5^(1/3)*COS(('OddsRatio_working_3-way'!Y5+2*PI())/3)</f>
        <v>-0.33880297653459746</v>
      </c>
      <c r="AB5" s="11">
        <f>'OddsRatio_working_3-way'!X5^(1/3)*COS(('OddsRatio_working_3-way'!Y5+4*PI())/3)</f>
        <v>-0.18413861185104366</v>
      </c>
      <c r="AC5" s="11">
        <f>'OddsRatio_working_3-way'!X5^(1/3)*SIN('OddsRatio_working_3-way'!Y5/3)</f>
        <v>8.9295512584092435E-2</v>
      </c>
      <c r="AD5" s="11">
        <f>'OddsRatio_working_3-way'!X5^(1/3)*SIN(('OddsRatio_working_3-way'!Y5+2*PI())/3)</f>
        <v>0.40823294394530407</v>
      </c>
      <c r="AE5" s="11">
        <f>'OddsRatio_working_3-way'!X5^(1/3)*SIN(('OddsRatio_working_3-way'!Y5+4*PI())/3)</f>
        <v>-0.49752845652939637</v>
      </c>
      <c r="AF5" s="11">
        <f>-'OddsRatio_working_3-way'!U5/(3*'OddsRatio_working_3-way'!X5^(1/3))*COS(('OddsRatio_working_3-way'!Y5)/3)</f>
        <v>0.52294158838564075</v>
      </c>
      <c r="AG5" s="11">
        <f>-'OddsRatio_working_3-way'!U5/(3*'OddsRatio_working_3-way'!X5^(1/3))*COS(('OddsRatio_working_3-way'!Y5+2*PI())/3)</f>
        <v>-0.33880297653459746</v>
      </c>
      <c r="AH5" s="11">
        <f>-'OddsRatio_working_3-way'!U5/(3*'OddsRatio_working_3-way'!X5^(1/3))*COS(('OddsRatio_working_3-way'!Y5+4*PI())/3)</f>
        <v>-0.18413861185104366</v>
      </c>
      <c r="AI5" s="11">
        <f>'OddsRatio_working_3-way'!U5/(3*'OddsRatio_working_3-way'!X5^(1/3))*SIN(('OddsRatio_working_3-way'!Y5)/3)</f>
        <v>-8.9295512584092435E-2</v>
      </c>
      <c r="AJ5" s="11">
        <f>'OddsRatio_working_3-way'!U5/(3*'OddsRatio_working_3-way'!X5^(1/3))*SIN(('OddsRatio_working_3-way'!Y5+2*PI())/3)</f>
        <v>-0.40823294394530407</v>
      </c>
      <c r="AK5" s="11">
        <f>'OddsRatio_working_3-way'!U5/(3*'OddsRatio_working_3-way'!X5^(1/3))*SIN(('OddsRatio_working_3-way'!Y5+4*PI())/3)</f>
        <v>0.49752845652939637</v>
      </c>
      <c r="AL5" s="11">
        <f>'OddsRatio_working_3-way'!Z5+'OddsRatio_working_3-way'!AF5</f>
        <v>1.0458831767712815</v>
      </c>
      <c r="AM5" s="11">
        <f>'OddsRatio_working_3-way'!AA5+'OddsRatio_working_3-way'!AG5</f>
        <v>-0.67760595306919491</v>
      </c>
      <c r="AN5" s="11">
        <f>'OddsRatio_working_3-way'!AB5+'OddsRatio_working_3-way'!AH5</f>
        <v>-0.36827722370208732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1.0458831767712815</v>
      </c>
      <c r="AS5" s="11">
        <f>IF(('OddsRatio_working_3-way'!X5=0),IF(Q5&gt;0,-Q5^(1/3),(-Q5)^(1/3)),'OddsRatio_working_3-way'!AM5-'OddsRatio_working_3-way'!R5/3)</f>
        <v>-0.67760595306919491</v>
      </c>
      <c r="AT5" s="11">
        <f>IF(('OddsRatio_working_3-way'!X5=0),IF(Q5&gt;0,-Q5^(1/3),(-Q5)^(1/3)),'OddsRatio_working_3-way'!AN5-'OddsRatio_working_3-way'!R5/3)</f>
        <v>-0.36827722370208732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1.67</v>
      </c>
      <c r="B6" s="4">
        <f>IF('True_Odds_Calculator_3-way'!B7="","",'True_Odds_Calculator_3-way'!B7)</f>
        <v>4.05</v>
      </c>
      <c r="C6" s="4">
        <f>IF('True_Odds_Calculator_3-way'!C7="","",'True_Odds_Calculator_3-way'!C7)</f>
        <v>5.39</v>
      </c>
      <c r="D6" s="9">
        <f t="shared" si="13"/>
        <v>0.58564364317220752</v>
      </c>
      <c r="E6" s="9">
        <f t="shared" si="14"/>
        <v>0.23692113982596399</v>
      </c>
      <c r="F6" s="9">
        <f t="shared" si="15"/>
        <v>0.17743521700182832</v>
      </c>
      <c r="G6" s="9">
        <f t="shared" si="16"/>
        <v>1.0560045017712572</v>
      </c>
      <c r="H6" s="9">
        <f t="shared" si="17"/>
        <v>1.7075230161867423</v>
      </c>
      <c r="I6" s="9">
        <f t="shared" si="18"/>
        <v>4.2208137304023339</v>
      </c>
      <c r="J6" s="9">
        <f t="shared" si="19"/>
        <v>5.6358597627758185</v>
      </c>
      <c r="K6" s="11">
        <f t="shared" si="20"/>
        <v>0.5988023952095809</v>
      </c>
      <c r="L6" s="11">
        <f t="shared" si="21"/>
        <v>0.24691358024691359</v>
      </c>
      <c r="M6" s="11">
        <f t="shared" si="22"/>
        <v>0.1855287569573284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-0.2460814645017666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0.22246443689272322</v>
      </c>
      <c r="Q6" s="11">
        <f>2*'OddsRatio_working_3-way'!K6*'OddsRatio_working_3-way'!L6*'OddsRatio_working_3-way'!M6</f>
        <v>5.4861760022866392E-2</v>
      </c>
      <c r="R6" s="11">
        <f t="shared" si="23"/>
        <v>0</v>
      </c>
      <c r="S6" s="11">
        <f t="shared" si="24"/>
        <v>-0.90402760461109888</v>
      </c>
      <c r="T6" s="11">
        <f t="shared" si="25"/>
        <v>-0.22294145613097383</v>
      </c>
      <c r="U6" s="11">
        <f>'OddsRatio_working_3-way'!S6-'OddsRatio_working_3-way'!R6^2/3</f>
        <v>-0.90402760461109888</v>
      </c>
      <c r="V6" s="11">
        <f>'OddsRatio_working_3-way'!S6*'OddsRatio_working_3-way'!R6/3-2*'OddsRatio_working_3-way'!R6^3/27-'OddsRatio_working_3-way'!T6</f>
        <v>0.22294145613097383</v>
      </c>
      <c r="W6" s="11">
        <f>'OddsRatio_working_3-way'!V6^2+4*'OddsRatio_working_3-way'!U6^3/27</f>
        <v>-5.9753543116896755E-2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0.16542100530063866</v>
      </c>
      <c r="Y6" s="11">
        <f>IF('OddsRatio_working_3-way'!W6&gt;=0,IF('OddsRatio_working_3-way'!V6+SQRT('OddsRatio_working_3-way'!W6)&gt;0,0,PI()),ACOS('OddsRatio_working_3-way'!V6/(2*'OddsRatio_working_3-way'!X6)))</f>
        <v>0.83137457277032056</v>
      </c>
      <c r="Z6" s="11">
        <f>'OddsRatio_working_3-way'!X6^(1/3)*COS('OddsRatio_working_3-way'!Y6/3)</f>
        <v>0.52800225088562869</v>
      </c>
      <c r="AA6" s="11">
        <f>'OddsRatio_working_3-way'!X6^(1/3)*COS(('OddsRatio_working_3-way'!Y6+2*PI())/3)</f>
        <v>-0.3940669489613583</v>
      </c>
      <c r="AB6" s="11">
        <f>'OddsRatio_working_3-way'!X6^(1/3)*COS(('OddsRatio_working_3-way'!Y6+4*PI())/3)</f>
        <v>-0.13393530192427042</v>
      </c>
      <c r="AC6" s="11">
        <f>'OddsRatio_working_3-way'!X6^(1/3)*SIN('OddsRatio_working_3-way'!Y6/3)</f>
        <v>0.15018707644160351</v>
      </c>
      <c r="AD6" s="11">
        <f>'OddsRatio_working_3-way'!X6^(1/3)*SIN(('OddsRatio_working_3-way'!Y6+2*PI())/3)</f>
        <v>0.38216982430151725</v>
      </c>
      <c r="AE6" s="11">
        <f>'OddsRatio_working_3-way'!X6^(1/3)*SIN(('OddsRatio_working_3-way'!Y6+4*PI())/3)</f>
        <v>-0.5323569007431207</v>
      </c>
      <c r="AF6" s="11">
        <f>-'OddsRatio_working_3-way'!U6/(3*'OddsRatio_working_3-way'!X6^(1/3))*COS(('OddsRatio_working_3-way'!Y6)/3)</f>
        <v>0.52800225088562858</v>
      </c>
      <c r="AG6" s="11">
        <f>-'OddsRatio_working_3-way'!U6/(3*'OddsRatio_working_3-way'!X6^(1/3))*COS(('OddsRatio_working_3-way'!Y6+2*PI())/3)</f>
        <v>-0.39406694896135824</v>
      </c>
      <c r="AH6" s="11">
        <f>-'OddsRatio_working_3-way'!U6/(3*'OddsRatio_working_3-way'!X6^(1/3))*COS(('OddsRatio_working_3-way'!Y6+4*PI())/3)</f>
        <v>-0.13393530192427039</v>
      </c>
      <c r="AI6" s="11">
        <f>'OddsRatio_working_3-way'!U6/(3*'OddsRatio_working_3-way'!X6^(1/3))*SIN(('OddsRatio_working_3-way'!Y6)/3)</f>
        <v>-0.15018707644160348</v>
      </c>
      <c r="AJ6" s="11">
        <f>'OddsRatio_working_3-way'!U6/(3*'OddsRatio_working_3-way'!X6^(1/3))*SIN(('OddsRatio_working_3-way'!Y6+2*PI())/3)</f>
        <v>-0.38216982430151719</v>
      </c>
      <c r="AK6" s="11">
        <f>'OddsRatio_working_3-way'!U6/(3*'OddsRatio_working_3-way'!X6^(1/3))*SIN(('OddsRatio_working_3-way'!Y6+4*PI())/3)</f>
        <v>0.5323569007431207</v>
      </c>
      <c r="AL6" s="11">
        <f>'OddsRatio_working_3-way'!Z6+'OddsRatio_working_3-way'!AF6</f>
        <v>1.0560045017712572</v>
      </c>
      <c r="AM6" s="11">
        <f>'OddsRatio_working_3-way'!AA6+'OddsRatio_working_3-way'!AG6</f>
        <v>-0.7881338979227166</v>
      </c>
      <c r="AN6" s="11">
        <f>'OddsRatio_working_3-way'!AB6+'OddsRatio_working_3-way'!AH6</f>
        <v>-0.26787060384854078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1.0560045017712572</v>
      </c>
      <c r="AS6" s="11">
        <f>IF(('OddsRatio_working_3-way'!X6=0),IF(Q6&gt;0,-Q6^(1/3),(-Q6)^(1/3)),'OddsRatio_working_3-way'!AM6-'OddsRatio_working_3-way'!R6/3)</f>
        <v>-0.7881338979227166</v>
      </c>
      <c r="AT6" s="11">
        <f>IF(('OddsRatio_working_3-way'!X6=0),IF(Q6&gt;0,-Q6^(1/3),(-Q6)^(1/3)),'OddsRatio_working_3-way'!AN6-'OddsRatio_working_3-way'!R6/3)</f>
        <v>-0.26787060384854078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1.97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4.0599999999999996</v>
      </c>
      <c r="D7" s="9">
        <f t="shared" si="13"/>
        <v>0.49416003182362334</v>
      </c>
      <c r="E7" s="9">
        <f t="shared" si="14"/>
        <v>0.26938874359628956</v>
      </c>
      <c r="F7" s="9">
        <f t="shared" si="15"/>
        <v>0.23645122458008716</v>
      </c>
      <c r="G7" s="9">
        <f t="shared" si="16"/>
        <v>1.05529478244154</v>
      </c>
      <c r="H7" s="9">
        <f t="shared" si="17"/>
        <v>2.0236359389682939</v>
      </c>
      <c r="I7" s="9">
        <f t="shared" si="18"/>
        <v>3.7121075908747567</v>
      </c>
      <c r="J7" s="9">
        <f t="shared" si="19"/>
        <v>4.2292020342711112</v>
      </c>
      <c r="K7" s="11">
        <f t="shared" si="20"/>
        <v>0.50761421319796951</v>
      </c>
      <c r="L7" s="11">
        <f t="shared" si="21"/>
        <v>0.28011204481792717</v>
      </c>
      <c r="M7" s="11">
        <f t="shared" si="22"/>
        <v>0.24630541871921185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-0.26715653879265688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0.23114444447479668</v>
      </c>
      <c r="Q7" s="11">
        <f>2*'OddsRatio_working_3-way'!K7*'OddsRatio_working_3-way'!L7*'OddsRatio_working_3-way'!M7</f>
        <v>7.0043771052968717E-2</v>
      </c>
      <c r="R7" s="11">
        <f t="shared" si="23"/>
        <v>0</v>
      </c>
      <c r="S7" s="11">
        <f t="shared" si="24"/>
        <v>-0.86520227249309589</v>
      </c>
      <c r="T7" s="11">
        <f t="shared" si="25"/>
        <v>-0.26218250681608979</v>
      </c>
      <c r="U7" s="11">
        <f>'OddsRatio_working_3-way'!S7-'OddsRatio_working_3-way'!R7^2/3</f>
        <v>-0.86520227249309589</v>
      </c>
      <c r="V7" s="11">
        <f>'OddsRatio_working_3-way'!S7*'OddsRatio_working_3-way'!R7/3-2*'OddsRatio_working_3-way'!R7^3/27-'OddsRatio_working_3-way'!T7</f>
        <v>0.26218250681608979</v>
      </c>
      <c r="W7" s="11">
        <f>'OddsRatio_working_3-way'!V7^2+4*'OddsRatio_working_3-way'!U7^3/27</f>
        <v>-2.7211261592070268E-2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0.15487973436867009</v>
      </c>
      <c r="Y7" s="11">
        <f>IF('OddsRatio_working_3-way'!W7&gt;=0,IF('OddsRatio_working_3-way'!V7+SQRT('OddsRatio_working_3-way'!W7)&gt;0,0,PI()),ACOS('OddsRatio_working_3-way'!V7/(2*'OddsRatio_working_3-way'!X7)))</f>
        <v>0.56159506854274444</v>
      </c>
      <c r="Z7" s="11">
        <f>'OddsRatio_working_3-way'!X7^(1/3)*COS('OddsRatio_working_3-way'!Y7/3)</f>
        <v>0.52764739122076987</v>
      </c>
      <c r="AA7" s="11">
        <f>'OddsRatio_working_3-way'!X7^(1/3)*COS(('OddsRatio_working_3-way'!Y7+2*PI())/3)</f>
        <v>-0.35037853964993476</v>
      </c>
      <c r="AB7" s="11">
        <f>'OddsRatio_working_3-way'!X7^(1/3)*COS(('OddsRatio_working_3-way'!Y7+4*PI())/3)</f>
        <v>-0.17726885157083552</v>
      </c>
      <c r="AC7" s="11">
        <f>'OddsRatio_working_3-way'!X7^(1/3)*SIN('OddsRatio_working_3-way'!Y7/3)</f>
        <v>9.9944925011800329E-2</v>
      </c>
      <c r="AD7" s="11">
        <f>'OddsRatio_working_3-way'!X7^(1/3)*SIN(('OddsRatio_working_3-way'!Y7+2*PI())/3)</f>
        <v>0.40698358253187278</v>
      </c>
      <c r="AE7" s="11">
        <f>'OddsRatio_working_3-way'!X7^(1/3)*SIN(('OddsRatio_working_3-way'!Y7+4*PI())/3)</f>
        <v>-0.50692850754367291</v>
      </c>
      <c r="AF7" s="11">
        <f>-'OddsRatio_working_3-way'!U7/(3*'OddsRatio_working_3-way'!X7^(1/3))*COS(('OddsRatio_working_3-way'!Y7)/3)</f>
        <v>0.52764739122076998</v>
      </c>
      <c r="AG7" s="11">
        <f>-'OddsRatio_working_3-way'!U7/(3*'OddsRatio_working_3-way'!X7^(1/3))*COS(('OddsRatio_working_3-way'!Y7+2*PI())/3)</f>
        <v>-0.35037853964993482</v>
      </c>
      <c r="AH7" s="11">
        <f>-'OddsRatio_working_3-way'!U7/(3*'OddsRatio_working_3-way'!X7^(1/3))*COS(('OddsRatio_working_3-way'!Y7+4*PI())/3)</f>
        <v>-0.17726885157083555</v>
      </c>
      <c r="AI7" s="11">
        <f>'OddsRatio_working_3-way'!U7/(3*'OddsRatio_working_3-way'!X7^(1/3))*SIN(('OddsRatio_working_3-way'!Y7)/3)</f>
        <v>-9.9944925011800342E-2</v>
      </c>
      <c r="AJ7" s="11">
        <f>'OddsRatio_working_3-way'!U7/(3*'OddsRatio_working_3-way'!X7^(1/3))*SIN(('OddsRatio_working_3-way'!Y7+2*PI())/3)</f>
        <v>-0.40698358253187289</v>
      </c>
      <c r="AK7" s="11">
        <f>'OddsRatio_working_3-way'!U7/(3*'OddsRatio_working_3-way'!X7^(1/3))*SIN(('OddsRatio_working_3-way'!Y7+4*PI())/3)</f>
        <v>0.50692850754367302</v>
      </c>
      <c r="AL7" s="11">
        <f>'OddsRatio_working_3-way'!Z7+'OddsRatio_working_3-way'!AF7</f>
        <v>1.05529478244154</v>
      </c>
      <c r="AM7" s="11">
        <f>'OddsRatio_working_3-way'!AA7+'OddsRatio_working_3-way'!AG7</f>
        <v>-0.70075707929986963</v>
      </c>
      <c r="AN7" s="11">
        <f>'OddsRatio_working_3-way'!AB7+'OddsRatio_working_3-way'!AH7</f>
        <v>-0.3545377031416711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1.05529478244154</v>
      </c>
      <c r="AS7" s="11">
        <f>IF(('OddsRatio_working_3-way'!X7=0),IF(Q7&gt;0,-Q7^(1/3),(-Q7)^(1/3)),'OddsRatio_working_3-way'!AM7-'OddsRatio_working_3-way'!R7/3)</f>
        <v>-0.70075707929986963</v>
      </c>
      <c r="AT7" s="11">
        <f>IF(('OddsRatio_working_3-way'!X7=0),IF(Q7&gt;0,-Q7^(1/3),(-Q7)^(1/3)),'OddsRatio_working_3-way'!AN7-'OddsRatio_working_3-way'!R7/3)</f>
        <v>-0.3545377031416711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1.37</v>
      </c>
      <c r="B8" s="4">
        <f>IF('True_Odds_Calculator_3-way'!B9="","",'True_Odds_Calculator_3-way'!B9)</f>
        <v>5.44</v>
      </c>
      <c r="C8" s="4">
        <f>IF('True_Odds_Calculator_3-way'!C9="","",'True_Odds_Calculator_3-way'!C9)</f>
        <v>8.74</v>
      </c>
      <c r="D8" s="9">
        <f t="shared" si="13"/>
        <v>0.71729508817902032</v>
      </c>
      <c r="E8" s="9">
        <f t="shared" si="14"/>
        <v>0.17453479768803795</v>
      </c>
      <c r="F8" s="9">
        <f t="shared" si="15"/>
        <v>0.10817011413294172</v>
      </c>
      <c r="G8" s="9">
        <f t="shared" si="16"/>
        <v>1.065206414818217</v>
      </c>
      <c r="H8" s="9">
        <f t="shared" si="17"/>
        <v>1.3941263734827403</v>
      </c>
      <c r="I8" s="9">
        <f t="shared" si="18"/>
        <v>5.7295164817928841</v>
      </c>
      <c r="J8" s="9">
        <f t="shared" si="19"/>
        <v>9.2446976506930003</v>
      </c>
      <c r="K8" s="11">
        <f t="shared" si="20"/>
        <v>0.72992700729927007</v>
      </c>
      <c r="L8" s="11">
        <f t="shared" si="21"/>
        <v>0.18382352941176469</v>
      </c>
      <c r="M8" s="11">
        <f t="shared" si="22"/>
        <v>0.11441647597254004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-0.19520671603589401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0.19266943611198173</v>
      </c>
      <c r="Q8" s="11">
        <f>2*'OddsRatio_working_3-way'!K8*'OddsRatio_working_3-way'!L8*'OddsRatio_working_3-way'!M8</f>
        <v>3.0704292607487128E-2</v>
      </c>
      <c r="R8" s="11">
        <f t="shared" si="23"/>
        <v>0</v>
      </c>
      <c r="S8" s="11">
        <f t="shared" si="24"/>
        <v>-0.98700208693923352</v>
      </c>
      <c r="T8" s="11">
        <f t="shared" si="25"/>
        <v>-0.15729116923334399</v>
      </c>
      <c r="U8" s="11">
        <f>'OddsRatio_working_3-way'!S8-'OddsRatio_working_3-way'!R8^2/3</f>
        <v>-0.98700208693923352</v>
      </c>
      <c r="V8" s="11">
        <f>'OddsRatio_working_3-way'!S8*'OddsRatio_working_3-way'!R8/3-2*'OddsRatio_working_3-way'!R8^3/27-'OddsRatio_working_3-way'!T8</f>
        <v>0.15729116923334399</v>
      </c>
      <c r="W8" s="11">
        <f>'OddsRatio_working_3-way'!V8^2+4*'OddsRatio_working_3-way'!U8^3/27</f>
        <v>-0.11770554765267638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0.1887101345791137</v>
      </c>
      <c r="Y8" s="11">
        <f>IF('OddsRatio_working_3-way'!W8&gt;=0,IF('OddsRatio_working_3-way'!V8+SQRT('OddsRatio_working_3-way'!W8)&gt;0,0,PI()),ACOS('OddsRatio_working_3-way'!V8/(2*'OddsRatio_working_3-way'!X8)))</f>
        <v>1.140925515974166</v>
      </c>
      <c r="Z8" s="11">
        <f>'OddsRatio_working_3-way'!X8^(1/3)*COS('OddsRatio_working_3-way'!Y8/3)</f>
        <v>0.53260320740910849</v>
      </c>
      <c r="AA8" s="11">
        <f>'OddsRatio_working_3-way'!X8^(1/3)*COS(('OddsRatio_working_3-way'!Y8+2*PI())/3)</f>
        <v>-0.45069490436365067</v>
      </c>
      <c r="AB8" s="11">
        <f>'OddsRatio_working_3-way'!X8^(1/3)*COS(('OddsRatio_working_3-way'!Y8+4*PI())/3)</f>
        <v>-8.190830304545807E-2</v>
      </c>
      <c r="AC8" s="11">
        <f>'OddsRatio_working_3-way'!X8^(1/3)*SIN('OddsRatio_working_3-way'!Y8/3)</f>
        <v>0.21291904354458593</v>
      </c>
      <c r="AD8" s="11">
        <f>'OddsRatio_working_3-way'!X8^(1/3)*SIN(('OddsRatio_working_3-way'!Y8+2*PI())/3)</f>
        <v>0.35478838598106749</v>
      </c>
      <c r="AE8" s="11">
        <f>'OddsRatio_working_3-way'!X8^(1/3)*SIN(('OddsRatio_working_3-way'!Y8+4*PI())/3)</f>
        <v>-0.56770742952565334</v>
      </c>
      <c r="AF8" s="11">
        <f>-'OddsRatio_working_3-way'!U8/(3*'OddsRatio_working_3-way'!X8^(1/3))*COS(('OddsRatio_working_3-way'!Y8)/3)</f>
        <v>0.53260320740910849</v>
      </c>
      <c r="AG8" s="11">
        <f>-'OddsRatio_working_3-way'!U8/(3*'OddsRatio_working_3-way'!X8^(1/3))*COS(('OddsRatio_working_3-way'!Y8+2*PI())/3)</f>
        <v>-0.45069490436365067</v>
      </c>
      <c r="AH8" s="11">
        <f>-'OddsRatio_working_3-way'!U8/(3*'OddsRatio_working_3-way'!X8^(1/3))*COS(('OddsRatio_working_3-way'!Y8+4*PI())/3)</f>
        <v>-8.190830304545807E-2</v>
      </c>
      <c r="AI8" s="11">
        <f>'OddsRatio_working_3-way'!U8/(3*'OddsRatio_working_3-way'!X8^(1/3))*SIN(('OddsRatio_working_3-way'!Y8)/3)</f>
        <v>-0.21291904354458593</v>
      </c>
      <c r="AJ8" s="11">
        <f>'OddsRatio_working_3-way'!U8/(3*'OddsRatio_working_3-way'!X8^(1/3))*SIN(('OddsRatio_working_3-way'!Y8+2*PI())/3)</f>
        <v>-0.35478838598106749</v>
      </c>
      <c r="AK8" s="11">
        <f>'OddsRatio_working_3-way'!U8/(3*'OddsRatio_working_3-way'!X8^(1/3))*SIN(('OddsRatio_working_3-way'!Y8+4*PI())/3)</f>
        <v>0.56770742952565334</v>
      </c>
      <c r="AL8" s="11">
        <f>'OddsRatio_working_3-way'!Z8+'OddsRatio_working_3-way'!AF8</f>
        <v>1.065206414818217</v>
      </c>
      <c r="AM8" s="11">
        <f>'OddsRatio_working_3-way'!AA8+'OddsRatio_working_3-way'!AG8</f>
        <v>-0.90138980872730134</v>
      </c>
      <c r="AN8" s="11">
        <f>'OddsRatio_working_3-way'!AB8+'OddsRatio_working_3-way'!AH8</f>
        <v>-0.16381660609091614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1.065206414818217</v>
      </c>
      <c r="AS8" s="11">
        <f>IF(('OddsRatio_working_3-way'!X8=0),IF(Q8&gt;0,-Q8^(1/3),(-Q8)^(1/3)),'OddsRatio_working_3-way'!AM8-'OddsRatio_working_3-way'!R8/3)</f>
        <v>-0.90138980872730134</v>
      </c>
      <c r="AT8" s="11">
        <f>IF(('OddsRatio_working_3-way'!X8=0),IF(Q8&gt;0,-Q8^(1/3),(-Q8)^(1/3)),'OddsRatio_working_3-way'!AN8-'OddsRatio_working_3-way'!R8/3)</f>
        <v>-0.16381660609091614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3.2</v>
      </c>
      <c r="B9" s="4">
        <f>IF('True_Odds_Calculator_3-way'!B10="","",'True_Odds_Calculator_3-way'!B10)</f>
        <v>3.28</v>
      </c>
      <c r="C9" s="4">
        <f>IF('True_Odds_Calculator_3-way'!C10="","",'True_Odds_Calculator_3-way'!C10)</f>
        <v>2.34</v>
      </c>
      <c r="D9" s="9">
        <f t="shared" si="13"/>
        <v>0.29822687279034849</v>
      </c>
      <c r="E9" s="9">
        <f t="shared" si="14"/>
        <v>0.29080579312305227</v>
      </c>
      <c r="F9" s="9">
        <f t="shared" si="15"/>
        <v>0.41096733408659897</v>
      </c>
      <c r="G9" s="9">
        <f t="shared" si="16"/>
        <v>1.0696144921840842</v>
      </c>
      <c r="H9" s="9">
        <f t="shared" si="17"/>
        <v>3.3531518828049856</v>
      </c>
      <c r="I9" s="9">
        <f t="shared" si="18"/>
        <v>3.4387210421797119</v>
      </c>
      <c r="J9" s="9">
        <f t="shared" si="19"/>
        <v>2.4332834195266724</v>
      </c>
      <c r="K9" s="11">
        <f t="shared" si="20"/>
        <v>0.3125</v>
      </c>
      <c r="L9" s="11">
        <f t="shared" si="21"/>
        <v>0.3048780487804878</v>
      </c>
      <c r="M9" s="11">
        <f t="shared" si="22"/>
        <v>0.42735042735042739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-0.27366713570981838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0.23696450906816763</v>
      </c>
      <c r="Q9" s="11">
        <f>2*'OddsRatio_working_3-way'!K9*'OddsRatio_working_3-way'!L9*'OddsRatio_working_3-way'!M9</f>
        <v>8.1431102772566197E-2</v>
      </c>
      <c r="R9" s="11">
        <f t="shared" si="23"/>
        <v>0</v>
      </c>
      <c r="S9" s="11">
        <f t="shared" si="24"/>
        <v>-0.86588588159680158</v>
      </c>
      <c r="T9" s="11">
        <f t="shared" si="25"/>
        <v>-0.29755528577209678</v>
      </c>
      <c r="U9" s="11">
        <f>'OddsRatio_working_3-way'!S9-'OddsRatio_working_3-way'!R9^2/3</f>
        <v>-0.86588588159680158</v>
      </c>
      <c r="V9" s="11">
        <f>'OddsRatio_working_3-way'!S9*'OddsRatio_working_3-way'!R9/3-2*'OddsRatio_working_3-way'!R9^3/27-'OddsRatio_working_3-way'!T9</f>
        <v>0.29755528577209678</v>
      </c>
      <c r="W9" s="11">
        <f>'OddsRatio_working_3-way'!V9^2+4*'OddsRatio_working_3-way'!U9^3/27</f>
        <v>-7.639396870378623E-3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0.15506332977310658</v>
      </c>
      <c r="Y9" s="11">
        <f>IF('OddsRatio_working_3-way'!W9&gt;=0,IF('OddsRatio_working_3-way'!V9+SQRT('OddsRatio_working_3-way'!W9)&gt;0,0,PI()),ACOS('OddsRatio_working_3-way'!V9/(2*'OddsRatio_working_3-way'!X9)))</f>
        <v>0.28570306459330386</v>
      </c>
      <c r="Z9" s="11">
        <f>'OddsRatio_working_3-way'!X9^(1/3)*COS('OddsRatio_working_3-way'!Y9/3)</f>
        <v>0.53480724609204222</v>
      </c>
      <c r="AA9" s="11">
        <f>'OddsRatio_working_3-way'!X9^(1/3)*COS(('OddsRatio_working_3-way'!Y9+2*PI())/3)</f>
        <v>-0.31164588276209815</v>
      </c>
      <c r="AB9" s="11">
        <f>'OddsRatio_working_3-way'!X9^(1/3)*COS(('OddsRatio_working_3-way'!Y9+4*PI())/3)</f>
        <v>-0.22316136332994438</v>
      </c>
      <c r="AC9" s="11">
        <f>'OddsRatio_working_3-way'!X9^(1/3)*SIN('OddsRatio_working_3-way'!Y9/3)</f>
        <v>5.108656111326889E-2</v>
      </c>
      <c r="AD9" s="11">
        <f>'OddsRatio_working_3-way'!X9^(1/3)*SIN(('OddsRatio_working_3-way'!Y9+2*PI())/3)</f>
        <v>0.43761338068707006</v>
      </c>
      <c r="AE9" s="11">
        <f>'OddsRatio_working_3-way'!X9^(1/3)*SIN(('OddsRatio_working_3-way'!Y9+4*PI())/3)</f>
        <v>-0.48869994180033877</v>
      </c>
      <c r="AF9" s="11">
        <f>-'OddsRatio_working_3-way'!U9/(3*'OddsRatio_working_3-way'!X9^(1/3))*COS(('OddsRatio_working_3-way'!Y9)/3)</f>
        <v>0.53480724609204211</v>
      </c>
      <c r="AG9" s="11">
        <f>-'OddsRatio_working_3-way'!U9/(3*'OddsRatio_working_3-way'!X9^(1/3))*COS(('OddsRatio_working_3-way'!Y9+2*PI())/3)</f>
        <v>-0.31164588276209809</v>
      </c>
      <c r="AH9" s="11">
        <f>-'OddsRatio_working_3-way'!U9/(3*'OddsRatio_working_3-way'!X9^(1/3))*COS(('OddsRatio_working_3-way'!Y9+4*PI())/3)</f>
        <v>-0.22316136332994432</v>
      </c>
      <c r="AI9" s="11">
        <f>'OddsRatio_working_3-way'!U9/(3*'OddsRatio_working_3-way'!X9^(1/3))*SIN(('OddsRatio_working_3-way'!Y9)/3)</f>
        <v>-5.1086561113268876E-2</v>
      </c>
      <c r="AJ9" s="11">
        <f>'OddsRatio_working_3-way'!U9/(3*'OddsRatio_working_3-way'!X9^(1/3))*SIN(('OddsRatio_working_3-way'!Y9+2*PI())/3)</f>
        <v>-0.43761338068706995</v>
      </c>
      <c r="AK9" s="11">
        <f>'OddsRatio_working_3-way'!U9/(3*'OddsRatio_working_3-way'!X9^(1/3))*SIN(('OddsRatio_working_3-way'!Y9+4*PI())/3)</f>
        <v>0.48869994180033866</v>
      </c>
      <c r="AL9" s="11">
        <f>'OddsRatio_working_3-way'!Z9+'OddsRatio_working_3-way'!AF9</f>
        <v>1.0696144921840842</v>
      </c>
      <c r="AM9" s="11">
        <f>'OddsRatio_working_3-way'!AA9+'OddsRatio_working_3-way'!AG9</f>
        <v>-0.6232917655241963</v>
      </c>
      <c r="AN9" s="11">
        <f>'OddsRatio_working_3-way'!AB9+'OddsRatio_working_3-way'!AH9</f>
        <v>-0.4463227266598887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1.0696144921840842</v>
      </c>
      <c r="AS9" s="11">
        <f>IF(('OddsRatio_working_3-way'!X9=0),IF(Q9&gt;0,-Q9^(1/3),(-Q9)^(1/3)),'OddsRatio_working_3-way'!AM9-'OddsRatio_working_3-way'!R9/3)</f>
        <v>-0.6232917655241963</v>
      </c>
      <c r="AT9" s="11">
        <f>IF(('OddsRatio_working_3-way'!X9=0),IF(Q9&gt;0,-Q9^(1/3),(-Q9)^(1/3)),'OddsRatio_working_3-way'!AN9-'OddsRatio_working_3-way'!R9/3)</f>
        <v>-0.4463227266598887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8.73</v>
      </c>
      <c r="B10" s="4">
        <f>IF('True_Odds_Calculator_3-way'!B11="","",'True_Odds_Calculator_3-way'!B11)</f>
        <v>4.8600000000000003</v>
      </c>
      <c r="C10" s="4">
        <f>IF('True_Odds_Calculator_3-way'!C11="","",'True_Odds_Calculator_3-way'!C11)</f>
        <v>1.32</v>
      </c>
      <c r="D10" s="9">
        <f t="shared" si="13"/>
        <v>9.7838052567057895E-2</v>
      </c>
      <c r="E10" s="9">
        <f t="shared" si="14"/>
        <v>0.17842736074093524</v>
      </c>
      <c r="F10" s="9">
        <f t="shared" si="15"/>
        <v>0.72373458669200696</v>
      </c>
      <c r="G10" s="9">
        <f t="shared" si="16"/>
        <v>1.1928812474384032</v>
      </c>
      <c r="H10" s="9">
        <f t="shared" si="17"/>
        <v>10.220972042698858</v>
      </c>
      <c r="I10" s="9">
        <f t="shared" si="18"/>
        <v>5.6045216151122368</v>
      </c>
      <c r="J10" s="9">
        <f t="shared" si="19"/>
        <v>1.3817219991802889</v>
      </c>
      <c r="K10" s="11">
        <f t="shared" si="20"/>
        <v>0.11454753722794959</v>
      </c>
      <c r="L10" s="11">
        <f t="shared" si="21"/>
        <v>0.20576131687242796</v>
      </c>
      <c r="M10" s="11">
        <f t="shared" si="22"/>
        <v>0.75757575757575757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-0.17048741769797304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0.21266073830665913</v>
      </c>
      <c r="Q10" s="11">
        <f>2*'OddsRatio_working_3-way'!K10*'OddsRatio_working_3-way'!L10*'OddsRatio_working_3-way'!M10</f>
        <v>3.5711291067449052E-2</v>
      </c>
      <c r="R10" s="11">
        <f t="shared" si="23"/>
        <v>0</v>
      </c>
      <c r="S10" s="11">
        <f t="shared" si="24"/>
        <v>-1.2473691089825656</v>
      </c>
      <c r="T10" s="11">
        <f t="shared" si="25"/>
        <v>-0.20946584533712267</v>
      </c>
      <c r="U10" s="11">
        <f>'OddsRatio_working_3-way'!S10-'OddsRatio_working_3-way'!R10^2/3</f>
        <v>-1.2473691089825656</v>
      </c>
      <c r="V10" s="11">
        <f>'OddsRatio_working_3-way'!S10*'OddsRatio_working_3-way'!R10/3-2*'OddsRatio_working_3-way'!R10^3/27-'OddsRatio_working_3-way'!T10</f>
        <v>0.20946584533712267</v>
      </c>
      <c r="W10" s="11">
        <f>'OddsRatio_working_3-way'!V10^2+4*'OddsRatio_working_3-way'!U10^3/27</f>
        <v>-0.24365274646670532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0.2681085073386803</v>
      </c>
      <c r="Y10" s="11">
        <f>IF('OddsRatio_working_3-way'!W10&gt;=0,IF('OddsRatio_working_3-way'!V10+SQRT('OddsRatio_working_3-way'!W10)&gt;0,0,PI()),ACOS('OddsRatio_working_3-way'!V10/(2*'OddsRatio_working_3-way'!X10)))</f>
        <v>1.1694735846632771</v>
      </c>
      <c r="Z10" s="11">
        <f>'OddsRatio_working_3-way'!X10^(1/3)*COS('OddsRatio_working_3-way'!Y10/3)</f>
        <v>0.59644062371920159</v>
      </c>
      <c r="AA10" s="11">
        <f>'OddsRatio_working_3-way'!X10^(1/3)*COS(('OddsRatio_working_3-way'!Y10+2*PI())/3)</f>
        <v>-0.51043768633381459</v>
      </c>
      <c r="AB10" s="11">
        <f>'OddsRatio_working_3-way'!X10^(1/3)*COS(('OddsRatio_working_3-way'!Y10+4*PI())/3)</f>
        <v>-8.6002937385387196E-2</v>
      </c>
      <c r="AC10" s="11">
        <f>'OddsRatio_working_3-way'!X10^(1/3)*SIN('OddsRatio_working_3-way'!Y10/3)</f>
        <v>0.24504751655880588</v>
      </c>
      <c r="AD10" s="11">
        <f>'OddsRatio_working_3-way'!X10^(1/3)*SIN(('OddsRatio_working_3-way'!Y10+2*PI())/3)</f>
        <v>0.39400897371046112</v>
      </c>
      <c r="AE10" s="11">
        <f>'OddsRatio_working_3-way'!X10^(1/3)*SIN(('OddsRatio_working_3-way'!Y10+4*PI())/3)</f>
        <v>-0.63905649026926692</v>
      </c>
      <c r="AF10" s="11">
        <f>-'OddsRatio_working_3-way'!U10/(3*'OddsRatio_working_3-way'!X10^(1/3))*COS(('OddsRatio_working_3-way'!Y10)/3)</f>
        <v>0.59644062371920159</v>
      </c>
      <c r="AG10" s="11">
        <f>-'OddsRatio_working_3-way'!U10/(3*'OddsRatio_working_3-way'!X10^(1/3))*COS(('OddsRatio_working_3-way'!Y10+2*PI())/3)</f>
        <v>-0.51043768633381459</v>
      </c>
      <c r="AH10" s="11">
        <f>-'OddsRatio_working_3-way'!U10/(3*'OddsRatio_working_3-way'!X10^(1/3))*COS(('OddsRatio_working_3-way'!Y10+4*PI())/3)</f>
        <v>-8.6002937385387196E-2</v>
      </c>
      <c r="AI10" s="11">
        <f>'OddsRatio_working_3-way'!U10/(3*'OddsRatio_working_3-way'!X10^(1/3))*SIN(('OddsRatio_working_3-way'!Y10)/3)</f>
        <v>-0.24504751655880588</v>
      </c>
      <c r="AJ10" s="11">
        <f>'OddsRatio_working_3-way'!U10/(3*'OddsRatio_working_3-way'!X10^(1/3))*SIN(('OddsRatio_working_3-way'!Y10+2*PI())/3)</f>
        <v>-0.39400897371046112</v>
      </c>
      <c r="AK10" s="11">
        <f>'OddsRatio_working_3-way'!U10/(3*'OddsRatio_working_3-way'!X10^(1/3))*SIN(('OddsRatio_working_3-way'!Y10+4*PI())/3)</f>
        <v>0.63905649026926692</v>
      </c>
      <c r="AL10" s="11">
        <f>'OddsRatio_working_3-way'!Z10+'OddsRatio_working_3-way'!AF10</f>
        <v>1.1928812474384032</v>
      </c>
      <c r="AM10" s="11">
        <f>'OddsRatio_working_3-way'!AA10+'OddsRatio_working_3-way'!AG10</f>
        <v>-1.0208753726676292</v>
      </c>
      <c r="AN10" s="11">
        <f>'OddsRatio_working_3-way'!AB10+'OddsRatio_working_3-way'!AH10</f>
        <v>-0.17200587477077439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1.1928812474384032</v>
      </c>
      <c r="AS10" s="11">
        <f>IF(('OddsRatio_working_3-way'!X10=0),IF(Q10&gt;0,-Q10^(1/3),(-Q10)^(1/3)),'OddsRatio_working_3-way'!AM10-'OddsRatio_working_3-way'!R10/3)</f>
        <v>-1.0208753726676292</v>
      </c>
      <c r="AT10" s="11">
        <f>IF(('OddsRatio_working_3-way'!X10=0),IF(Q10&gt;0,-Q10^(1/3),(-Q10)^(1/3)),'OddsRatio_working_3-way'!AN10-'OddsRatio_working_3-way'!R10/3)</f>
        <v>-0.17200587477077439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2.4500000000000002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3.2</v>
      </c>
      <c r="D11" s="9">
        <f t="shared" si="13"/>
        <v>0.39857576512730525</v>
      </c>
      <c r="E11" s="9">
        <f t="shared" si="14"/>
        <v>0.29741890424660494</v>
      </c>
      <c r="F11" s="9">
        <f t="shared" si="15"/>
        <v>0.30400533062608986</v>
      </c>
      <c r="G11" s="9">
        <f t="shared" si="16"/>
        <v>1.0406436383870012</v>
      </c>
      <c r="H11" s="9">
        <f t="shared" si="17"/>
        <v>2.5089332756611524</v>
      </c>
      <c r="I11" s="9">
        <f t="shared" si="18"/>
        <v>3.3622610591384929</v>
      </c>
      <c r="J11" s="9">
        <f t="shared" si="19"/>
        <v>3.289416004451402</v>
      </c>
      <c r="K11" s="11">
        <f t="shared" si="20"/>
        <v>0.4081632653061224</v>
      </c>
      <c r="L11" s="11">
        <f t="shared" si="21"/>
        <v>0.3058103975535168</v>
      </c>
      <c r="M11" s="11">
        <f t="shared" si="22"/>
        <v>0.3125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-0.28245724895462776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0.23091805529551265</v>
      </c>
      <c r="Q11" s="11">
        <f>2*'OddsRatio_working_3-way'!K11*'OddsRatio_working_3-way'!L11*'OddsRatio_working_3-way'!M11</f>
        <v>7.8012856518754281E-2</v>
      </c>
      <c r="R11" s="11">
        <f t="shared" si="23"/>
        <v>0</v>
      </c>
      <c r="S11" s="11">
        <f t="shared" si="24"/>
        <v>-0.81753276345407566</v>
      </c>
      <c r="T11" s="11">
        <f t="shared" si="25"/>
        <v>-0.27619350116691749</v>
      </c>
      <c r="U11" s="11">
        <f>'OddsRatio_working_3-way'!S11-'OddsRatio_working_3-way'!R11^2/3</f>
        <v>-0.81753276345407566</v>
      </c>
      <c r="V11" s="11">
        <f>'OddsRatio_working_3-way'!S11*'OddsRatio_working_3-way'!R11/3-2*'OddsRatio_working_3-way'!R11^3/27-'OddsRatio_working_3-way'!T11</f>
        <v>0.27619350116691749</v>
      </c>
      <c r="W11" s="11">
        <f>'OddsRatio_working_3-way'!V11^2+4*'OddsRatio_working_3-way'!U11^3/27</f>
        <v>-4.6661943681299417E-3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0.14225772778215776</v>
      </c>
      <c r="Y11" s="11">
        <f>IF('OddsRatio_working_3-way'!W11&gt;=0,IF('OddsRatio_working_3-way'!V11+SQRT('OddsRatio_working_3-way'!W11)&gt;0,0,PI()),ACOS('OddsRatio_working_3-way'!V11/(2*'OddsRatio_working_3-way'!X11)))</f>
        <v>0.24245940325208393</v>
      </c>
      <c r="Z11" s="11">
        <f>'OddsRatio_working_3-way'!X11^(1/3)*COS('OddsRatio_working_3-way'!Y11/3)</f>
        <v>0.52032181919350062</v>
      </c>
      <c r="AA11" s="11">
        <f>'OddsRatio_working_3-way'!X11^(1/3)*COS(('OddsRatio_working_3-way'!Y11+2*PI())/3)</f>
        <v>-0.29665877551920472</v>
      </c>
      <c r="AB11" s="11">
        <f>'OddsRatio_working_3-way'!X11^(1/3)*COS(('OddsRatio_working_3-way'!Y11+4*PI())/3)</f>
        <v>-0.22366304367429604</v>
      </c>
      <c r="AC11" s="11">
        <f>'OddsRatio_working_3-way'!X11^(1/3)*SIN('OddsRatio_working_3-way'!Y11/3)</f>
        <v>4.2144105430351714E-2</v>
      </c>
      <c r="AD11" s="11">
        <f>'OddsRatio_working_3-way'!X11^(1/3)*SIN(('OddsRatio_working_3-way'!Y11+2*PI())/3)</f>
        <v>0.42953986084972917</v>
      </c>
      <c r="AE11" s="11">
        <f>'OddsRatio_working_3-way'!X11^(1/3)*SIN(('OddsRatio_working_3-way'!Y11+4*PI())/3)</f>
        <v>-0.47168396628008097</v>
      </c>
      <c r="AF11" s="11">
        <f>-'OddsRatio_working_3-way'!U11/(3*'OddsRatio_working_3-way'!X11^(1/3))*COS(('OddsRatio_working_3-way'!Y11)/3)</f>
        <v>0.52032181919350051</v>
      </c>
      <c r="AG11" s="11">
        <f>-'OddsRatio_working_3-way'!U11/(3*'OddsRatio_working_3-way'!X11^(1/3))*COS(('OddsRatio_working_3-way'!Y11+2*PI())/3)</f>
        <v>-0.29665877551920466</v>
      </c>
      <c r="AH11" s="11">
        <f>-'OddsRatio_working_3-way'!U11/(3*'OddsRatio_working_3-way'!X11^(1/3))*COS(('OddsRatio_working_3-way'!Y11+4*PI())/3)</f>
        <v>-0.22366304367429599</v>
      </c>
      <c r="AI11" s="11">
        <f>'OddsRatio_working_3-way'!U11/(3*'OddsRatio_working_3-way'!X11^(1/3))*SIN(('OddsRatio_working_3-way'!Y11)/3)</f>
        <v>-4.2144105430351707E-2</v>
      </c>
      <c r="AJ11" s="11">
        <f>'OddsRatio_working_3-way'!U11/(3*'OddsRatio_working_3-way'!X11^(1/3))*SIN(('OddsRatio_working_3-way'!Y11+2*PI())/3)</f>
        <v>-0.42953986084972912</v>
      </c>
      <c r="AK11" s="11">
        <f>'OddsRatio_working_3-way'!U11/(3*'OddsRatio_working_3-way'!X11^(1/3))*SIN(('OddsRatio_working_3-way'!Y11+4*PI())/3)</f>
        <v>0.47168396628008091</v>
      </c>
      <c r="AL11" s="11">
        <f>'OddsRatio_working_3-way'!Z11+'OddsRatio_working_3-way'!AF11</f>
        <v>1.0406436383870012</v>
      </c>
      <c r="AM11" s="11">
        <f>'OddsRatio_working_3-way'!AA11+'OddsRatio_working_3-way'!AG11</f>
        <v>-0.59331755103840944</v>
      </c>
      <c r="AN11" s="11">
        <f>'OddsRatio_working_3-way'!AB11+'OddsRatio_working_3-way'!AH11</f>
        <v>-0.44732608734859203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1.0406436383870012</v>
      </c>
      <c r="AS11" s="11">
        <f>IF(('OddsRatio_working_3-way'!X11=0),IF(Q11&gt;0,-Q11^(1/3),(-Q11)^(1/3)),'OddsRatio_working_3-way'!AM11-'OddsRatio_working_3-way'!R11/3)</f>
        <v>-0.59331755103840944</v>
      </c>
      <c r="AT11" s="11">
        <f>IF(('OddsRatio_working_3-way'!X11=0),IF(Q11&gt;0,-Q11^(1/3),(-Q11)^(1/3)),'OddsRatio_working_3-way'!AN11-'OddsRatio_working_3-way'!R11/3)</f>
        <v>-0.44732608734859203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3.19</v>
      </c>
      <c r="B12" s="4">
        <f>IF('True_Odds_Calculator_3-way'!B13="","",'True_Odds_Calculator_3-way'!B13)</f>
        <v>3.42</v>
      </c>
      <c r="C12" s="4">
        <f>IF('True_Odds_Calculator_3-way'!C13="","",'True_Odds_Calculator_3-way'!C13)</f>
        <v>2.37</v>
      </c>
      <c r="D12" s="9">
        <f t="shared" si="13"/>
        <v>0.30450322685433112</v>
      </c>
      <c r="E12" s="9">
        <f t="shared" si="14"/>
        <v>0.28377540832413395</v>
      </c>
      <c r="F12" s="9">
        <f t="shared" si="15"/>
        <v>0.4117213648215351</v>
      </c>
      <c r="G12" s="9">
        <f t="shared" si="16"/>
        <v>1.0429394739329205</v>
      </c>
      <c r="H12" s="9">
        <f t="shared" si="17"/>
        <v>3.2840374479130956</v>
      </c>
      <c r="I12" s="9">
        <f t="shared" si="18"/>
        <v>3.5239135269176671</v>
      </c>
      <c r="J12" s="9">
        <f t="shared" si="19"/>
        <v>2.4288270792881015</v>
      </c>
      <c r="K12" s="11">
        <f t="shared" si="20"/>
        <v>0.31347962382445144</v>
      </c>
      <c r="L12" s="11">
        <f t="shared" si="21"/>
        <v>0.29239766081871343</v>
      </c>
      <c r="M12" s="11">
        <f t="shared" si="22"/>
        <v>0.42194092827004215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-0.2808115151840026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0.23127891905028986</v>
      </c>
      <c r="Q12" s="11">
        <f>2*'OddsRatio_working_3-way'!K12*'OddsRatio_working_3-way'!L12*'OddsRatio_working_3-way'!M12</f>
        <v>7.7350809046919669E-2</v>
      </c>
      <c r="R12" s="11">
        <f t="shared" si="23"/>
        <v>0</v>
      </c>
      <c r="S12" s="11">
        <f t="shared" si="24"/>
        <v>-0.82360909914518154</v>
      </c>
      <c r="T12" s="11">
        <f t="shared" si="25"/>
        <v>-0.27545454820909077</v>
      </c>
      <c r="U12" s="11">
        <f>'OddsRatio_working_3-way'!S12-'OddsRatio_working_3-way'!R12^2/3</f>
        <v>-0.82360909914518154</v>
      </c>
      <c r="V12" s="11">
        <f>'OddsRatio_working_3-way'!S12*'OddsRatio_working_3-way'!R12/3-2*'OddsRatio_working_3-way'!R12^3/27-'OddsRatio_working_3-way'!T12</f>
        <v>0.27545454820909077</v>
      </c>
      <c r="W12" s="11">
        <f>'OddsRatio_working_3-way'!V12^2+4*'OddsRatio_working_3-way'!U12^3/27</f>
        <v>-6.8922533189351293E-3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0.14384667310022278</v>
      </c>
      <c r="Y12" s="11">
        <f>IF('OddsRatio_working_3-way'!W12&gt;=0,IF('OddsRatio_working_3-way'!V12+SQRT('OddsRatio_working_3-way'!W12)&gt;0,0,PI()),ACOS('OddsRatio_working_3-way'!V12/(2*'OddsRatio_working_3-way'!X12)))</f>
        <v>0.29273269931892787</v>
      </c>
      <c r="Z12" s="11">
        <f>'OddsRatio_working_3-way'!X12^(1/3)*COS('OddsRatio_working_3-way'!Y12/3)</f>
        <v>0.52146973696646026</v>
      </c>
      <c r="AA12" s="11">
        <f>'OddsRatio_working_3-way'!X12^(1/3)*COS(('OddsRatio_working_3-way'!Y12+2*PI())/3)</f>
        <v>-0.3049418798885879</v>
      </c>
      <c r="AB12" s="11">
        <f>'OddsRatio_working_3-way'!X12^(1/3)*COS(('OddsRatio_working_3-way'!Y12+4*PI())/3)</f>
        <v>-0.21652785707787253</v>
      </c>
      <c r="AC12" s="11">
        <f>'OddsRatio_working_3-way'!X12^(1/3)*SIN('OddsRatio_working_3-way'!Y12/3)</f>
        <v>5.1045859869904217E-2</v>
      </c>
      <c r="AD12" s="11">
        <f>'OddsRatio_working_3-way'!X12^(1/3)*SIN(('OddsRatio_working_3-way'!Y12+2*PI())/3)</f>
        <v>0.42608310958279166</v>
      </c>
      <c r="AE12" s="11">
        <f>'OddsRatio_working_3-way'!X12^(1/3)*SIN(('OddsRatio_working_3-way'!Y12+4*PI())/3)</f>
        <v>-0.47712896945269589</v>
      </c>
      <c r="AF12" s="11">
        <f>-'OddsRatio_working_3-way'!U12/(3*'OddsRatio_working_3-way'!X12^(1/3))*COS(('OddsRatio_working_3-way'!Y12)/3)</f>
        <v>0.52146973696646015</v>
      </c>
      <c r="AG12" s="11">
        <f>-'OddsRatio_working_3-way'!U12/(3*'OddsRatio_working_3-way'!X12^(1/3))*COS(('OddsRatio_working_3-way'!Y12+2*PI())/3)</f>
        <v>-0.30494187988858784</v>
      </c>
      <c r="AH12" s="11">
        <f>-'OddsRatio_working_3-way'!U12/(3*'OddsRatio_working_3-way'!X12^(1/3))*COS(('OddsRatio_working_3-way'!Y12+4*PI())/3)</f>
        <v>-0.2165278570778725</v>
      </c>
      <c r="AI12" s="11">
        <f>'OddsRatio_working_3-way'!U12/(3*'OddsRatio_working_3-way'!X12^(1/3))*SIN(('OddsRatio_working_3-way'!Y12)/3)</f>
        <v>-5.104585986990421E-2</v>
      </c>
      <c r="AJ12" s="11">
        <f>'OddsRatio_working_3-way'!U12/(3*'OddsRatio_working_3-way'!X12^(1/3))*SIN(('OddsRatio_working_3-way'!Y12+2*PI())/3)</f>
        <v>-0.42608310958279155</v>
      </c>
      <c r="AK12" s="11">
        <f>'OddsRatio_working_3-way'!U12/(3*'OddsRatio_working_3-way'!X12^(1/3))*SIN(('OddsRatio_working_3-way'!Y12+4*PI())/3)</f>
        <v>0.47712896945269584</v>
      </c>
      <c r="AL12" s="11">
        <f>'OddsRatio_working_3-way'!Z12+'OddsRatio_working_3-way'!AF12</f>
        <v>1.0429394739329205</v>
      </c>
      <c r="AM12" s="11">
        <f>'OddsRatio_working_3-way'!AA12+'OddsRatio_working_3-way'!AG12</f>
        <v>-0.60988375977717579</v>
      </c>
      <c r="AN12" s="11">
        <f>'OddsRatio_working_3-way'!AB12+'OddsRatio_working_3-way'!AH12</f>
        <v>-0.43305571415574506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1.0429394739329205</v>
      </c>
      <c r="AS12" s="11">
        <f>IF(('OddsRatio_working_3-way'!X12=0),IF(Q12&gt;0,-Q12^(1/3),(-Q12)^(1/3)),'OddsRatio_working_3-way'!AM12-'OddsRatio_working_3-way'!R12/3)</f>
        <v>-0.60988375977717579</v>
      </c>
      <c r="AT12" s="11">
        <f>IF(('OddsRatio_working_3-way'!X12=0),IF(Q12&gt;0,-Q12^(1/3),(-Q12)^(1/3)),'OddsRatio_working_3-way'!AN12-'OddsRatio_working_3-way'!R12/3)</f>
        <v>-0.43305571415574506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1.34</v>
      </c>
      <c r="B13" s="4">
        <f>IF('True_Odds_Calculator_3-way'!B14="","",'True_Odds_Calculator_3-way'!B14)</f>
        <v>5.3</v>
      </c>
      <c r="C13" s="4">
        <f>IF('True_Odds_Calculator_3-way'!C14="","",'True_Odds_Calculator_3-way'!C14)</f>
        <v>8.51</v>
      </c>
      <c r="D13" s="9">
        <f t="shared" si="13"/>
        <v>0.7231129480952363</v>
      </c>
      <c r="E13" s="9">
        <f t="shared" si="14"/>
        <v>0.17115424329373671</v>
      </c>
      <c r="F13" s="9">
        <f t="shared" si="15"/>
        <v>0.105732808611027</v>
      </c>
      <c r="G13" s="9">
        <f t="shared" si="16"/>
        <v>1.1262053655905198</v>
      </c>
      <c r="H13" s="9">
        <f t="shared" si="17"/>
        <v>1.3829098243007769</v>
      </c>
      <c r="I13" s="9">
        <f t="shared" si="18"/>
        <v>5.8426830720392333</v>
      </c>
      <c r="J13" s="9">
        <f t="shared" si="19"/>
        <v>9.4578022955848038</v>
      </c>
      <c r="K13" s="11">
        <f t="shared" si="20"/>
        <v>0.74626865671641784</v>
      </c>
      <c r="L13" s="11">
        <f t="shared" si="21"/>
        <v>0.18867924528301888</v>
      </c>
      <c r="M13" s="11">
        <f t="shared" si="22"/>
        <v>0.11750881316098707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-0.18166743384379569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0.20103239649478918</v>
      </c>
      <c r="Q13" s="11">
        <f>2*'OddsRatio_working_3-way'!K13*'OddsRatio_working_3-way'!L13*'OddsRatio_working_3-way'!M13</f>
        <v>3.3091752509430326E-2</v>
      </c>
      <c r="R13" s="11">
        <f t="shared" si="23"/>
        <v>0</v>
      </c>
      <c r="S13" s="11">
        <f t="shared" si="24"/>
        <v>-1.1065956745315411</v>
      </c>
      <c r="T13" s="11">
        <f t="shared" si="25"/>
        <v>-0.18215566658955412</v>
      </c>
      <c r="U13" s="11">
        <f>'OddsRatio_working_3-way'!S13-'OddsRatio_working_3-way'!R13^2/3</f>
        <v>-1.1065956745315411</v>
      </c>
      <c r="V13" s="11">
        <f>'OddsRatio_working_3-way'!S13*'OddsRatio_working_3-way'!R13/3-2*'OddsRatio_working_3-way'!R13^3/27-'OddsRatio_working_3-way'!T13</f>
        <v>0.18215566658955412</v>
      </c>
      <c r="W13" s="11">
        <f>'OddsRatio_working_3-way'!V13^2+4*'OddsRatio_working_3-way'!U13^3/27</f>
        <v>-0.167572816110789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0.22402762272846724</v>
      </c>
      <c r="Y13" s="11">
        <f>IF('OddsRatio_working_3-way'!W13&gt;=0,IF('OddsRatio_working_3-way'!V13+SQRT('OddsRatio_working_3-way'!W13)&gt;0,0,PI()),ACOS('OddsRatio_working_3-way'!V13/(2*'OddsRatio_working_3-way'!X13)))</f>
        <v>1.1521245187413454</v>
      </c>
      <c r="Z13" s="11">
        <f>'OddsRatio_working_3-way'!X13^(1/3)*COS('OddsRatio_working_3-way'!Y13/3)</f>
        <v>0.56310268279525999</v>
      </c>
      <c r="AA13" s="11">
        <f>'OddsRatio_working_3-way'!X13^(1/3)*COS(('OddsRatio_working_3-way'!Y13+2*PI())/3)</f>
        <v>-0.47861844952192073</v>
      </c>
      <c r="AB13" s="11">
        <f>'OddsRatio_working_3-way'!X13^(1/3)*COS(('OddsRatio_working_3-way'!Y13+4*PI())/3)</f>
        <v>-8.4484233273339399E-2</v>
      </c>
      <c r="AC13" s="11">
        <f>'OddsRatio_working_3-way'!X13^(1/3)*SIN('OddsRatio_working_3-way'!Y13/3)</f>
        <v>0.22755349584796081</v>
      </c>
      <c r="AD13" s="11">
        <f>'OddsRatio_working_3-way'!X13^(1/3)*SIN(('OddsRatio_working_3-way'!Y13+2*PI())/3)</f>
        <v>0.37388448031588539</v>
      </c>
      <c r="AE13" s="11">
        <f>'OddsRatio_working_3-way'!X13^(1/3)*SIN(('OddsRatio_working_3-way'!Y13+4*PI())/3)</f>
        <v>-0.60143797616384609</v>
      </c>
      <c r="AF13" s="11">
        <f>-'OddsRatio_working_3-way'!U13/(3*'OddsRatio_working_3-way'!X13^(1/3))*COS(('OddsRatio_working_3-way'!Y13)/3)</f>
        <v>0.56310268279525988</v>
      </c>
      <c r="AG13" s="11">
        <f>-'OddsRatio_working_3-way'!U13/(3*'OddsRatio_working_3-way'!X13^(1/3))*COS(('OddsRatio_working_3-way'!Y13+2*PI())/3)</f>
        <v>-0.47861844952192067</v>
      </c>
      <c r="AH13" s="11">
        <f>-'OddsRatio_working_3-way'!U13/(3*'OddsRatio_working_3-way'!X13^(1/3))*COS(('OddsRatio_working_3-way'!Y13+4*PI())/3)</f>
        <v>-8.4484233273339385E-2</v>
      </c>
      <c r="AI13" s="11">
        <f>'OddsRatio_working_3-way'!U13/(3*'OddsRatio_working_3-way'!X13^(1/3))*SIN(('OddsRatio_working_3-way'!Y13)/3)</f>
        <v>-0.22755349584796075</v>
      </c>
      <c r="AJ13" s="11">
        <f>'OddsRatio_working_3-way'!U13/(3*'OddsRatio_working_3-way'!X13^(1/3))*SIN(('OddsRatio_working_3-way'!Y13+2*PI())/3)</f>
        <v>-0.37388448031588534</v>
      </c>
      <c r="AK13" s="11">
        <f>'OddsRatio_working_3-way'!U13/(3*'OddsRatio_working_3-way'!X13^(1/3))*SIN(('OddsRatio_working_3-way'!Y13+4*PI())/3)</f>
        <v>0.60143797616384598</v>
      </c>
      <c r="AL13" s="11">
        <f>'OddsRatio_working_3-way'!Z13+'OddsRatio_working_3-way'!AF13</f>
        <v>1.1262053655905198</v>
      </c>
      <c r="AM13" s="11">
        <f>'OddsRatio_working_3-way'!AA13+'OddsRatio_working_3-way'!AG13</f>
        <v>-0.95723689904384135</v>
      </c>
      <c r="AN13" s="11">
        <f>'OddsRatio_working_3-way'!AB13+'OddsRatio_working_3-way'!AH13</f>
        <v>-0.1689684665466788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1.1262053655905198</v>
      </c>
      <c r="AS13" s="11">
        <f>IF(('OddsRatio_working_3-way'!X13=0),IF(Q13&gt;0,-Q13^(1/3),(-Q13)^(1/3)),'OddsRatio_working_3-way'!AM13-'OddsRatio_working_3-way'!R13/3)</f>
        <v>-0.95723689904384135</v>
      </c>
      <c r="AT13" s="11">
        <f>IF(('OddsRatio_working_3-way'!X13=0),IF(Q13&gt;0,-Q13^(1/3),(-Q13)^(1/3)),'OddsRatio_working_3-way'!AN13-'OddsRatio_working_3-way'!R13/3)</f>
        <v>-0.1689684665466788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2.1800000000000002</v>
      </c>
      <c r="B14" s="4">
        <f>IF('True_Odds_Calculator_3-way'!B15="","",'True_Odds_Calculator_3-way'!B15)</f>
        <v>3.73</v>
      </c>
      <c r="C14" s="4">
        <f>IF('True_Odds_Calculator_3-way'!C15="","",'True_Odds_Calculator_3-way'!C15)</f>
        <v>3.16</v>
      </c>
      <c r="D14" s="9">
        <f t="shared" si="13"/>
        <v>0.44234831991220813</v>
      </c>
      <c r="E14" s="9">
        <f t="shared" si="14"/>
        <v>0.25532244365382217</v>
      </c>
      <c r="F14" s="9">
        <f t="shared" si="15"/>
        <v>0.30232923643396975</v>
      </c>
      <c r="G14" s="9">
        <f t="shared" si="16"/>
        <v>1.068357555104354</v>
      </c>
      <c r="H14" s="9">
        <f t="shared" si="17"/>
        <v>2.2606619150231375</v>
      </c>
      <c r="I14" s="9">
        <f t="shared" si="18"/>
        <v>3.9166161254348859</v>
      </c>
      <c r="J14" s="9">
        <f t="shared" si="19"/>
        <v>3.3076523190254048</v>
      </c>
      <c r="K14" s="11">
        <f t="shared" si="20"/>
        <v>0.4587155963302752</v>
      </c>
      <c r="L14" s="11">
        <f t="shared" si="21"/>
        <v>0.26809651474530832</v>
      </c>
      <c r="M14" s="11">
        <f t="shared" si="22"/>
        <v>0.31645569620253161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-0.27079833980042367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0.23623067072698023</v>
      </c>
      <c r="Q14" s="11">
        <f>2*'OddsRatio_working_3-way'!K14*'OddsRatio_working_3-way'!L14*'OddsRatio_working_3-way'!M14</f>
        <v>7.7835476351558547E-2</v>
      </c>
      <c r="R14" s="11">
        <f t="shared" si="23"/>
        <v>0</v>
      </c>
      <c r="S14" s="11">
        <f t="shared" si="24"/>
        <v>-0.87234903619084392</v>
      </c>
      <c r="T14" s="11">
        <f t="shared" si="25"/>
        <v>-0.28742966596073927</v>
      </c>
      <c r="U14" s="11">
        <f>'OddsRatio_working_3-way'!S14-'OddsRatio_working_3-way'!R14^2/3</f>
        <v>-0.87234903619084392</v>
      </c>
      <c r="V14" s="11">
        <f>'OddsRatio_working_3-way'!S14*'OddsRatio_working_3-way'!R14/3-2*'OddsRatio_working_3-way'!R14^3/27-'OddsRatio_working_3-way'!T14</f>
        <v>0.28742966596073927</v>
      </c>
      <c r="W14" s="11">
        <f>'OddsRatio_working_3-way'!V14^2+4*'OddsRatio_working_3-way'!U14^3/27</f>
        <v>-1.5732538436044594E-2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0.15680270350853867</v>
      </c>
      <c r="Y14" s="11">
        <f>IF('OddsRatio_working_3-way'!W14&gt;=0,IF('OddsRatio_working_3-way'!V14+SQRT('OddsRatio_working_3-way'!W14)&gt;0,0,PI()),ACOS('OddsRatio_working_3-way'!V14/(2*'OddsRatio_working_3-way'!X14)))</f>
        <v>0.41147249859598078</v>
      </c>
      <c r="Z14" s="11">
        <f>'OddsRatio_working_3-way'!X14^(1/3)*COS('OddsRatio_working_3-way'!Y14/3)</f>
        <v>0.53417877755217702</v>
      </c>
      <c r="AA14" s="11">
        <f>'OddsRatio_working_3-way'!X14^(1/3)*COS(('OddsRatio_working_3-way'!Y14+2*PI())/3)</f>
        <v>-0.33094104699541232</v>
      </c>
      <c r="AB14" s="11">
        <f>'OddsRatio_working_3-way'!X14^(1/3)*COS(('OddsRatio_working_3-way'!Y14+4*PI())/3)</f>
        <v>-0.20323773055676483</v>
      </c>
      <c r="AC14" s="11">
        <f>'OddsRatio_working_3-way'!X14^(1/3)*SIN('OddsRatio_working_3-way'!Y14/3)</f>
        <v>7.3729544122261181E-2</v>
      </c>
      <c r="AD14" s="11">
        <f>'OddsRatio_working_3-way'!X14^(1/3)*SIN(('OddsRatio_working_3-way'!Y14+2*PI())/3)</f>
        <v>0.42574761946157136</v>
      </c>
      <c r="AE14" s="11">
        <f>'OddsRatio_working_3-way'!X14^(1/3)*SIN(('OddsRatio_working_3-way'!Y14+4*PI())/3)</f>
        <v>-0.49947716358383248</v>
      </c>
      <c r="AF14" s="11">
        <f>-'OddsRatio_working_3-way'!U14/(3*'OddsRatio_working_3-way'!X14^(1/3))*COS(('OddsRatio_working_3-way'!Y14)/3)</f>
        <v>0.53417877755217702</v>
      </c>
      <c r="AG14" s="11">
        <f>-'OddsRatio_working_3-way'!U14/(3*'OddsRatio_working_3-way'!X14^(1/3))*COS(('OddsRatio_working_3-way'!Y14+2*PI())/3)</f>
        <v>-0.33094104699541232</v>
      </c>
      <c r="AH14" s="11">
        <f>-'OddsRatio_working_3-way'!U14/(3*'OddsRatio_working_3-way'!X14^(1/3))*COS(('OddsRatio_working_3-way'!Y14+4*PI())/3)</f>
        <v>-0.20323773055676483</v>
      </c>
      <c r="AI14" s="11">
        <f>'OddsRatio_working_3-way'!U14/(3*'OddsRatio_working_3-way'!X14^(1/3))*SIN(('OddsRatio_working_3-way'!Y14)/3)</f>
        <v>-7.3729544122261181E-2</v>
      </c>
      <c r="AJ14" s="11">
        <f>'OddsRatio_working_3-way'!U14/(3*'OddsRatio_working_3-way'!X14^(1/3))*SIN(('OddsRatio_working_3-way'!Y14+2*PI())/3)</f>
        <v>-0.42574761946157136</v>
      </c>
      <c r="AK14" s="11">
        <f>'OddsRatio_working_3-way'!U14/(3*'OddsRatio_working_3-way'!X14^(1/3))*SIN(('OddsRatio_working_3-way'!Y14+4*PI())/3)</f>
        <v>0.49947716358383248</v>
      </c>
      <c r="AL14" s="11">
        <f>'OddsRatio_working_3-way'!Z14+'OddsRatio_working_3-way'!AF14</f>
        <v>1.068357555104354</v>
      </c>
      <c r="AM14" s="11">
        <f>'OddsRatio_working_3-way'!AA14+'OddsRatio_working_3-way'!AG14</f>
        <v>-0.66188209399082465</v>
      </c>
      <c r="AN14" s="11">
        <f>'OddsRatio_working_3-way'!AB14+'OddsRatio_working_3-way'!AH14</f>
        <v>-0.40647546111352967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1.068357555104354</v>
      </c>
      <c r="AS14" s="11">
        <f>IF(('OddsRatio_working_3-way'!X14=0),IF(Q14&gt;0,-Q14^(1/3),(-Q14)^(1/3)),'OddsRatio_working_3-way'!AM14-'OddsRatio_working_3-way'!R14/3)</f>
        <v>-0.66188209399082465</v>
      </c>
      <c r="AT14" s="11">
        <f>IF(('OddsRatio_working_3-way'!X14=0),IF(Q14&gt;0,-Q14^(1/3),(-Q14)^(1/3)),'OddsRatio_working_3-way'!AN14-'OddsRatio_working_3-way'!R14/3)</f>
        <v>-0.40647546111352967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4.3099999999999996</v>
      </c>
      <c r="B15" s="4">
        <f>IF('True_Odds_Calculator_3-way'!B16="","",'True_Odds_Calculator_3-way'!B16)</f>
        <v>4.46</v>
      </c>
      <c r="C15" s="4">
        <f>IF('True_Odds_Calculator_3-way'!C16="","",'True_Odds_Calculator_3-way'!C16)</f>
        <v>1.69</v>
      </c>
      <c r="D15" s="9">
        <f t="shared" si="13"/>
        <v>0.21779636663945171</v>
      </c>
      <c r="E15" s="9">
        <f t="shared" si="14"/>
        <v>0.21034036959972488</v>
      </c>
      <c r="F15" s="9">
        <f t="shared" si="15"/>
        <v>0.57186326376082353</v>
      </c>
      <c r="G15" s="9">
        <f t="shared" si="16"/>
        <v>1.0850286473280988</v>
      </c>
      <c r="H15" s="9">
        <f t="shared" si="17"/>
        <v>4.5914448226560065</v>
      </c>
      <c r="I15" s="9">
        <f t="shared" si="18"/>
        <v>4.7541991197552216</v>
      </c>
      <c r="J15" s="9">
        <f t="shared" si="19"/>
        <v>1.7486697666563884</v>
      </c>
      <c r="K15" s="11">
        <f t="shared" si="20"/>
        <v>0.23201856148491881</v>
      </c>
      <c r="L15" s="11">
        <f t="shared" si="21"/>
        <v>0.22421524663677131</v>
      </c>
      <c r="M15" s="11">
        <f t="shared" si="22"/>
        <v>0.59171597633136097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-0.24325084064941571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0.22963601091589858</v>
      </c>
      <c r="Q15" s="11">
        <f>2*'OddsRatio_working_3-way'!K15*'OddsRatio_working_3-way'!L15*'OddsRatio_working_3-way'!M15</f>
        <v>6.1564614186568001E-2</v>
      </c>
      <c r="R15" s="11">
        <f t="shared" si="23"/>
        <v>0</v>
      </c>
      <c r="S15" s="11">
        <f t="shared" si="24"/>
        <v>-0.94402967037166607</v>
      </c>
      <c r="T15" s="11">
        <f t="shared" si="25"/>
        <v>-0.25309106444280599</v>
      </c>
      <c r="U15" s="11">
        <f>'OddsRatio_working_3-way'!S15-'OddsRatio_working_3-way'!R15^2/3</f>
        <v>-0.94402967037166607</v>
      </c>
      <c r="V15" s="11">
        <f>'OddsRatio_working_3-way'!S15*'OddsRatio_working_3-way'!R15/3-2*'OddsRatio_working_3-way'!R15^3/27-'OddsRatio_working_3-way'!T15</f>
        <v>0.25309106444280599</v>
      </c>
      <c r="W15" s="11">
        <f>'OddsRatio_working_3-way'!V15^2+4*'OddsRatio_working_3-way'!U15^3/27</f>
        <v>-6.0583684580999789E-2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0.17652108335960351</v>
      </c>
      <c r="Y15" s="11">
        <f>IF('OddsRatio_working_3-way'!W15&gt;=0,IF('OddsRatio_working_3-way'!V15+SQRT('OddsRatio_working_3-way'!W15)&gt;0,0,PI()),ACOS('OddsRatio_working_3-way'!V15/(2*'OddsRatio_working_3-way'!X15)))</f>
        <v>0.77147050974749265</v>
      </c>
      <c r="Z15" s="11">
        <f>'OddsRatio_working_3-way'!X15^(1/3)*COS('OddsRatio_working_3-way'!Y15/3)</f>
        <v>0.54251432366404939</v>
      </c>
      <c r="AA15" s="11">
        <f>'OddsRatio_working_3-way'!X15^(1/3)*COS(('OddsRatio_working_3-way'!Y15+2*PI())/3)</f>
        <v>-0.39481311699979793</v>
      </c>
      <c r="AB15" s="11">
        <f>'OddsRatio_working_3-way'!X15^(1/3)*COS(('OddsRatio_working_3-way'!Y15+4*PI())/3)</f>
        <v>-0.14770120666425163</v>
      </c>
      <c r="AC15" s="11">
        <f>'OddsRatio_working_3-way'!X15^(1/3)*SIN('OddsRatio_working_3-way'!Y15/3)</f>
        <v>0.14267012795219042</v>
      </c>
      <c r="AD15" s="11">
        <f>'OddsRatio_working_3-way'!X15^(1/3)*SIN(('OddsRatio_working_3-way'!Y15+2*PI())/3)</f>
        <v>0.3984961222339049</v>
      </c>
      <c r="AE15" s="11">
        <f>'OddsRatio_working_3-way'!X15^(1/3)*SIN(('OddsRatio_working_3-way'!Y15+4*PI())/3)</f>
        <v>-0.54116625018609521</v>
      </c>
      <c r="AF15" s="11">
        <f>-'OddsRatio_working_3-way'!U15/(3*'OddsRatio_working_3-way'!X15^(1/3))*COS(('OddsRatio_working_3-way'!Y15)/3)</f>
        <v>0.54251432366404939</v>
      </c>
      <c r="AG15" s="11">
        <f>-'OddsRatio_working_3-way'!U15/(3*'OddsRatio_working_3-way'!X15^(1/3))*COS(('OddsRatio_working_3-way'!Y15+2*PI())/3)</f>
        <v>-0.39481311699979793</v>
      </c>
      <c r="AH15" s="11">
        <f>-'OddsRatio_working_3-way'!U15/(3*'OddsRatio_working_3-way'!X15^(1/3))*COS(('OddsRatio_working_3-way'!Y15+4*PI())/3)</f>
        <v>-0.14770120666425163</v>
      </c>
      <c r="AI15" s="11">
        <f>'OddsRatio_working_3-way'!U15/(3*'OddsRatio_working_3-way'!X15^(1/3))*SIN(('OddsRatio_working_3-way'!Y15)/3)</f>
        <v>-0.14267012795219042</v>
      </c>
      <c r="AJ15" s="11">
        <f>'OddsRatio_working_3-way'!U15/(3*'OddsRatio_working_3-way'!X15^(1/3))*SIN(('OddsRatio_working_3-way'!Y15+2*PI())/3)</f>
        <v>-0.3984961222339049</v>
      </c>
      <c r="AK15" s="11">
        <f>'OddsRatio_working_3-way'!U15/(3*'OddsRatio_working_3-way'!X15^(1/3))*SIN(('OddsRatio_working_3-way'!Y15+4*PI())/3)</f>
        <v>0.54116625018609521</v>
      </c>
      <c r="AL15" s="11">
        <f>'OddsRatio_working_3-way'!Z15+'OddsRatio_working_3-way'!AF15</f>
        <v>1.0850286473280988</v>
      </c>
      <c r="AM15" s="11">
        <f>'OddsRatio_working_3-way'!AA15+'OddsRatio_working_3-way'!AG15</f>
        <v>-0.78962623399959586</v>
      </c>
      <c r="AN15" s="11">
        <f>'OddsRatio_working_3-way'!AB15+'OddsRatio_working_3-way'!AH15</f>
        <v>-0.29540241332850325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1.0850286473280988</v>
      </c>
      <c r="AS15" s="11">
        <f>IF(('OddsRatio_working_3-way'!X15=0),IF(Q15&gt;0,-Q15^(1/3),(-Q15)^(1/3)),'OddsRatio_working_3-way'!AM15-'OddsRatio_working_3-way'!R15/3)</f>
        <v>-0.78962623399959586</v>
      </c>
      <c r="AT15" s="11">
        <f>IF(('OddsRatio_working_3-way'!X15=0),IF(Q15&gt;0,-Q15^(1/3),(-Q15)^(1/3)),'OddsRatio_working_3-way'!AN15-'OddsRatio_working_3-way'!R15/3)</f>
        <v>-0.29540241332850325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1.88</v>
      </c>
      <c r="B16" s="4">
        <f>IF('True_Odds_Calculator_3-way'!B17="","",'True_Odds_Calculator_3-way'!B17)</f>
        <v>3.9</v>
      </c>
      <c r="C16" s="4">
        <f>IF('True_Odds_Calculator_3-way'!C17="","",'True_Odds_Calculator_3-way'!C17)</f>
        <v>3.9</v>
      </c>
      <c r="D16" s="9">
        <f t="shared" si="13"/>
        <v>0.51403387082647123</v>
      </c>
      <c r="E16" s="9">
        <f t="shared" si="14"/>
        <v>0.24298306458676455</v>
      </c>
      <c r="F16" s="9">
        <f t="shared" si="15"/>
        <v>0.24298306458676455</v>
      </c>
      <c r="G16" s="9">
        <f t="shared" si="16"/>
        <v>1.0743148828097677</v>
      </c>
      <c r="H16" s="9">
        <f t="shared" si="17"/>
        <v>1.9453970968725958</v>
      </c>
      <c r="I16" s="9">
        <f t="shared" si="18"/>
        <v>4.1155131601483257</v>
      </c>
      <c r="J16" s="9">
        <f t="shared" si="19"/>
        <v>4.1155131601483257</v>
      </c>
      <c r="K16" s="11">
        <f t="shared" si="20"/>
        <v>0.53191489361702127</v>
      </c>
      <c r="L16" s="11">
        <f t="shared" si="21"/>
        <v>0.25641025641025644</v>
      </c>
      <c r="M16" s="11">
        <f t="shared" si="22"/>
        <v>0.25641025641025644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-0.2588162882761903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0.23360890791332689</v>
      </c>
      <c r="Q16" s="11">
        <f>2*'OddsRatio_working_3-way'!K16*'OddsRatio_working_3-way'!L16*'OddsRatio_working_3-way'!M16</f>
        <v>6.9942786800397297E-2</v>
      </c>
      <c r="R16" s="11">
        <f t="shared" si="23"/>
        <v>0</v>
      </c>
      <c r="S16" s="11">
        <f t="shared" si="24"/>
        <v>-0.90260512377040236</v>
      </c>
      <c r="T16" s="11">
        <f t="shared" si="25"/>
        <v>-0.27024105502107865</v>
      </c>
      <c r="U16" s="11">
        <f>'OddsRatio_working_3-way'!S16-'OddsRatio_working_3-way'!R16^2/3</f>
        <v>-0.90260512377040236</v>
      </c>
      <c r="V16" s="11">
        <f>'OddsRatio_working_3-way'!S16*'OddsRatio_working_3-way'!R16/3-2*'OddsRatio_working_3-way'!R16^3/27-'OddsRatio_working_3-way'!T16</f>
        <v>0.27024105502107865</v>
      </c>
      <c r="W16" s="11">
        <f>'OddsRatio_working_3-way'!V16^2+4*'OddsRatio_working_3-way'!U16^3/27</f>
        <v>-3.591033402565913E-2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0.16503072580929043</v>
      </c>
      <c r="Y16" s="11">
        <f>IF('OddsRatio_working_3-way'!W16&gt;=0,IF('OddsRatio_working_3-way'!V16+SQRT('OddsRatio_working_3-way'!W16)&gt;0,0,PI()),ACOS('OddsRatio_working_3-way'!V16/(2*'OddsRatio_working_3-way'!X16)))</f>
        <v>0.611548725237548</v>
      </c>
      <c r="Z16" s="11">
        <f>'OddsRatio_working_3-way'!X16^(1/3)*COS('OddsRatio_working_3-way'!Y16/3)</f>
        <v>0.53715744140488386</v>
      </c>
      <c r="AA16" s="11">
        <f>'OddsRatio_working_3-way'!X16^(1/3)*COS(('OddsRatio_working_3-way'!Y16+2*PI())/3)</f>
        <v>-0.36474364830143546</v>
      </c>
      <c r="AB16" s="11">
        <f>'OddsRatio_working_3-way'!X16^(1/3)*COS(('OddsRatio_working_3-way'!Y16+4*PI())/3)</f>
        <v>-0.17241379310344876</v>
      </c>
      <c r="AC16" s="11">
        <f>'OddsRatio_working_3-way'!X16^(1/3)*SIN('OddsRatio_working_3-way'!Y16/3)</f>
        <v>0.11104169367175955</v>
      </c>
      <c r="AD16" s="11">
        <f>'OddsRatio_working_3-way'!X16^(1/3)*SIN(('OddsRatio_working_3-way'!Y16+2*PI())/3)</f>
        <v>0.40967114325260068</v>
      </c>
      <c r="AE16" s="11">
        <f>'OddsRatio_working_3-way'!X16^(1/3)*SIN(('OddsRatio_working_3-way'!Y16+4*PI())/3)</f>
        <v>-0.5207128369243601</v>
      </c>
      <c r="AF16" s="11">
        <f>-'OddsRatio_working_3-way'!U16/(3*'OddsRatio_working_3-way'!X16^(1/3))*COS(('OddsRatio_working_3-way'!Y16)/3)</f>
        <v>0.53715744140488397</v>
      </c>
      <c r="AG16" s="11">
        <f>-'OddsRatio_working_3-way'!U16/(3*'OddsRatio_working_3-way'!X16^(1/3))*COS(('OddsRatio_working_3-way'!Y16+2*PI())/3)</f>
        <v>-0.36474364830143552</v>
      </c>
      <c r="AH16" s="11">
        <f>-'OddsRatio_working_3-way'!U16/(3*'OddsRatio_working_3-way'!X16^(1/3))*COS(('OddsRatio_working_3-way'!Y16+4*PI())/3)</f>
        <v>-0.17241379310344879</v>
      </c>
      <c r="AI16" s="11">
        <f>'OddsRatio_working_3-way'!U16/(3*'OddsRatio_working_3-way'!X16^(1/3))*SIN(('OddsRatio_working_3-way'!Y16)/3)</f>
        <v>-0.11104169367175958</v>
      </c>
      <c r="AJ16" s="11">
        <f>'OddsRatio_working_3-way'!U16/(3*'OddsRatio_working_3-way'!X16^(1/3))*SIN(('OddsRatio_working_3-way'!Y16+2*PI())/3)</f>
        <v>-0.40967114325260073</v>
      </c>
      <c r="AK16" s="11">
        <f>'OddsRatio_working_3-way'!U16/(3*'OddsRatio_working_3-way'!X16^(1/3))*SIN(('OddsRatio_working_3-way'!Y16+4*PI())/3)</f>
        <v>0.52071283692436021</v>
      </c>
      <c r="AL16" s="11">
        <f>'OddsRatio_working_3-way'!Z16+'OddsRatio_working_3-way'!AF16</f>
        <v>1.0743148828097677</v>
      </c>
      <c r="AM16" s="11">
        <f>'OddsRatio_working_3-way'!AA16+'OddsRatio_working_3-way'!AG16</f>
        <v>-0.72948729660287093</v>
      </c>
      <c r="AN16" s="11">
        <f>'OddsRatio_working_3-way'!AB16+'OddsRatio_working_3-way'!AH16</f>
        <v>-0.34482758620689757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1.0743148828097677</v>
      </c>
      <c r="AS16" s="11">
        <f>IF(('OddsRatio_working_3-way'!X16=0),IF(Q16&gt;0,-Q16^(1/3),(-Q16)^(1/3)),'OddsRatio_working_3-way'!AM16-'OddsRatio_working_3-way'!R16/3)</f>
        <v>-0.72948729660287093</v>
      </c>
      <c r="AT16" s="11">
        <f>IF(('OddsRatio_working_3-way'!X16=0),IF(Q16&gt;0,-Q16^(1/3),(-Q16)^(1/3)),'OddsRatio_working_3-way'!AN16-'OddsRatio_working_3-way'!R16/3)</f>
        <v>-0.34482758620689757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1.45</v>
      </c>
      <c r="B17" s="4">
        <f>IF('True_Odds_Calculator_3-way'!B18="","",'True_Odds_Calculator_3-way'!B18)</f>
        <v>4.92</v>
      </c>
      <c r="C17" s="4">
        <f>IF('True_Odds_Calculator_3-way'!C18="","",'True_Odds_Calculator_3-way'!C18)</f>
        <v>7.5</v>
      </c>
      <c r="D17" s="9">
        <f t="shared" si="13"/>
        <v>0.67805086197494935</v>
      </c>
      <c r="E17" s="9">
        <f t="shared" si="14"/>
        <v>0.19469754505307368</v>
      </c>
      <c r="F17" s="9">
        <f t="shared" si="15"/>
        <v>0.12725159297197691</v>
      </c>
      <c r="G17" s="9">
        <f t="shared" si="16"/>
        <v>1.055145814372535</v>
      </c>
      <c r="H17" s="9">
        <f t="shared" si="17"/>
        <v>1.4748156164676405</v>
      </c>
      <c r="I17" s="9">
        <f t="shared" si="18"/>
        <v>5.1361715923403368</v>
      </c>
      <c r="J17" s="9">
        <f t="shared" si="19"/>
        <v>7.8584477934214778</v>
      </c>
      <c r="K17" s="11">
        <f t="shared" si="20"/>
        <v>0.68965517241379315</v>
      </c>
      <c r="L17" s="11">
        <f t="shared" si="21"/>
        <v>0.2032520325203252</v>
      </c>
      <c r="M17" s="11">
        <f t="shared" si="22"/>
        <v>0.13333333333333333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-0.21429772918418832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0.20315858330997105</v>
      </c>
      <c r="Q17" s="11">
        <f>2*'OddsRatio_working_3-way'!K17*'OddsRatio_working_3-way'!L17*'OddsRatio_working_3-way'!M17</f>
        <v>3.7379684141669006E-2</v>
      </c>
      <c r="R17" s="11">
        <f t="shared" si="23"/>
        <v>0</v>
      </c>
      <c r="S17" s="11">
        <f t="shared" si="24"/>
        <v>-0.94802023373451982</v>
      </c>
      <c r="T17" s="11">
        <f t="shared" si="25"/>
        <v>-0.17442874585731735</v>
      </c>
      <c r="U17" s="11">
        <f>'OddsRatio_working_3-way'!S17-'OddsRatio_working_3-way'!R17^2/3</f>
        <v>-0.94802023373451982</v>
      </c>
      <c r="V17" s="11">
        <f>'OddsRatio_working_3-way'!S17*'OddsRatio_working_3-way'!R17/3-2*'OddsRatio_working_3-way'!R17^3/27-'OddsRatio_working_3-way'!T17</f>
        <v>0.17442874585731735</v>
      </c>
      <c r="W17" s="11">
        <f>'OddsRatio_working_3-way'!V17^2+4*'OddsRatio_working_3-way'!U17^3/27</f>
        <v>-9.5800678630317021E-2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0.17764153935079038</v>
      </c>
      <c r="Y17" s="11">
        <f>IF('OddsRatio_working_3-way'!W17&gt;=0,IF('OddsRatio_working_3-way'!V17+SQRT('OddsRatio_working_3-way'!W17)&gt;0,0,PI()),ACOS('OddsRatio_working_3-way'!V17/(2*'OddsRatio_working_3-way'!X17)))</f>
        <v>1.0576083067779232</v>
      </c>
      <c r="Z17" s="11">
        <f>'OddsRatio_working_3-way'!X17^(1/3)*COS('OddsRatio_working_3-way'!Y17/3)</f>
        <v>0.52757290718626748</v>
      </c>
      <c r="AA17" s="11">
        <f>'OddsRatio_working_3-way'!X17^(1/3)*COS(('OddsRatio_working_3-way'!Y17+2*PI())/3)</f>
        <v>-0.43187922302686771</v>
      </c>
      <c r="AB17" s="11">
        <f>'OddsRatio_working_3-way'!X17^(1/3)*COS(('OddsRatio_working_3-way'!Y17+4*PI())/3)</f>
        <v>-9.5693684159400105E-2</v>
      </c>
      <c r="AC17" s="11">
        <f>'OddsRatio_working_3-way'!X17^(1/3)*SIN('OddsRatio_working_3-way'!Y17/3)</f>
        <v>0.19409681136279208</v>
      </c>
      <c r="AD17" s="11">
        <f>'OddsRatio_working_3-way'!X17^(1/3)*SIN(('OddsRatio_working_3-way'!Y17+2*PI())/3)</f>
        <v>0.35984313429032144</v>
      </c>
      <c r="AE17" s="11">
        <f>'OddsRatio_working_3-way'!X17^(1/3)*SIN(('OddsRatio_working_3-way'!Y17+4*PI())/3)</f>
        <v>-0.55393994565311344</v>
      </c>
      <c r="AF17" s="11">
        <f>-'OddsRatio_working_3-way'!U17/(3*'OddsRatio_working_3-way'!X17^(1/3))*COS(('OddsRatio_working_3-way'!Y17)/3)</f>
        <v>0.52757290718626748</v>
      </c>
      <c r="AG17" s="11">
        <f>-'OddsRatio_working_3-way'!U17/(3*'OddsRatio_working_3-way'!X17^(1/3))*COS(('OddsRatio_working_3-way'!Y17+2*PI())/3)</f>
        <v>-0.43187922302686771</v>
      </c>
      <c r="AH17" s="11">
        <f>-'OddsRatio_working_3-way'!U17/(3*'OddsRatio_working_3-way'!X17^(1/3))*COS(('OddsRatio_working_3-way'!Y17+4*PI())/3)</f>
        <v>-9.5693684159400105E-2</v>
      </c>
      <c r="AI17" s="11">
        <f>'OddsRatio_working_3-way'!U17/(3*'OddsRatio_working_3-way'!X17^(1/3))*SIN(('OddsRatio_working_3-way'!Y17)/3)</f>
        <v>-0.19409681136279208</v>
      </c>
      <c r="AJ17" s="11">
        <f>'OddsRatio_working_3-way'!U17/(3*'OddsRatio_working_3-way'!X17^(1/3))*SIN(('OddsRatio_working_3-way'!Y17+2*PI())/3)</f>
        <v>-0.35984313429032144</v>
      </c>
      <c r="AK17" s="11">
        <f>'OddsRatio_working_3-way'!U17/(3*'OddsRatio_working_3-way'!X17^(1/3))*SIN(('OddsRatio_working_3-way'!Y17+4*PI())/3)</f>
        <v>0.55393994565311344</v>
      </c>
      <c r="AL17" s="11">
        <f>'OddsRatio_working_3-way'!Z17+'OddsRatio_working_3-way'!AF17</f>
        <v>1.055145814372535</v>
      </c>
      <c r="AM17" s="11">
        <f>'OddsRatio_working_3-way'!AA17+'OddsRatio_working_3-way'!AG17</f>
        <v>-0.86375844605373542</v>
      </c>
      <c r="AN17" s="11">
        <f>'OddsRatio_working_3-way'!AB17+'OddsRatio_working_3-way'!AH17</f>
        <v>-0.19138736831880021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1.055145814372535</v>
      </c>
      <c r="AS17" s="11">
        <f>IF(('OddsRatio_working_3-way'!X17=0),IF(Q17&gt;0,-Q17^(1/3),(-Q17)^(1/3)),'OddsRatio_working_3-way'!AM17-'OddsRatio_working_3-way'!R17/3)</f>
        <v>-0.86375844605373542</v>
      </c>
      <c r="AT17" s="11">
        <f>IF(('OddsRatio_working_3-way'!X17=0),IF(Q17&gt;0,-Q17^(1/3),(-Q17)^(1/3)),'OddsRatio_working_3-way'!AN17-'OddsRatio_working_3-way'!R17/3)</f>
        <v>-0.19138736831880021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3.86</v>
      </c>
      <c r="C18" s="4">
        <f>IF('True_Odds_Calculator_3-way'!C19="","",'True_Odds_Calculator_3-way'!C19)</f>
        <v>4.9400000000000004</v>
      </c>
      <c r="D18" s="9">
        <f t="shared" si="13"/>
        <v>0.55216132340596213</v>
      </c>
      <c r="E18" s="9">
        <f t="shared" si="14"/>
        <v>0.25164166703285967</v>
      </c>
      <c r="F18" s="9">
        <f t="shared" si="15"/>
        <v>0.19619700956117825</v>
      </c>
      <c r="G18" s="9">
        <f t="shared" si="16"/>
        <v>1.0398268135441382</v>
      </c>
      <c r="H18" s="9">
        <f t="shared" si="17"/>
        <v>1.8110649145644275</v>
      </c>
      <c r="I18" s="9">
        <f t="shared" si="18"/>
        <v>3.9739046867362342</v>
      </c>
      <c r="J18" s="9">
        <f t="shared" si="19"/>
        <v>5.096917645363904</v>
      </c>
      <c r="K18" s="11">
        <f t="shared" si="20"/>
        <v>0.5617977528089888</v>
      </c>
      <c r="L18" s="11">
        <f t="shared" si="21"/>
        <v>0.2590673575129534</v>
      </c>
      <c r="M18" s="11">
        <f t="shared" si="22"/>
        <v>0.20242914979757085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-0.25895398681835868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0.22332376949781502</v>
      </c>
      <c r="Q18" s="11">
        <f>2*'OddsRatio_working_3-way'!K18*'OddsRatio_working_3-way'!L18*'OddsRatio_working_3-way'!M18</f>
        <v>5.892447744005673E-2</v>
      </c>
      <c r="R18" s="11">
        <f t="shared" si="23"/>
        <v>0</v>
      </c>
      <c r="S18" s="11">
        <f t="shared" si="24"/>
        <v>-0.86240714901394344</v>
      </c>
      <c r="T18" s="11">
        <f t="shared" si="25"/>
        <v>-0.22754806042584261</v>
      </c>
      <c r="U18" s="11">
        <f>'OddsRatio_working_3-way'!S18-'OddsRatio_working_3-way'!R18^2/3</f>
        <v>-0.86240714901394344</v>
      </c>
      <c r="V18" s="11">
        <f>'OddsRatio_working_3-way'!S18*'OddsRatio_working_3-way'!R18/3-2*'OddsRatio_working_3-way'!R18^3/27-'OddsRatio_working_3-way'!T18</f>
        <v>0.22754806042584261</v>
      </c>
      <c r="W18" s="11">
        <f>'OddsRatio_working_3-way'!V18^2+4*'OddsRatio_working_3-way'!U18^3/27</f>
        <v>-4.3245872143887351E-2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0.15412980888479219</v>
      </c>
      <c r="Y18" s="11">
        <f>IF('OddsRatio_working_3-way'!W18&gt;=0,IF('OddsRatio_working_3-way'!V18+SQRT('OddsRatio_working_3-way'!W18)&gt;0,0,PI()),ACOS('OddsRatio_working_3-way'!V18/(2*'OddsRatio_working_3-way'!X18)))</f>
        <v>0.74044238832792642</v>
      </c>
      <c r="Z18" s="11">
        <f>'OddsRatio_working_3-way'!X18^(1/3)*COS('OddsRatio_working_3-way'!Y18/3)</f>
        <v>0.5199134067720691</v>
      </c>
      <c r="AA18" s="11">
        <f>'OddsRatio_working_3-way'!X18^(1/3)*COS(('OddsRatio_working_3-way'!Y18+2*PI())/3)</f>
        <v>-0.37339974789508157</v>
      </c>
      <c r="AB18" s="11">
        <f>'OddsRatio_working_3-way'!X18^(1/3)*COS(('OddsRatio_working_3-way'!Y18+4*PI())/3)</f>
        <v>-0.14651365887698764</v>
      </c>
      <c r="AC18" s="11">
        <f>'OddsRatio_working_3-way'!X18^(1/3)*SIN('OddsRatio_working_3-way'!Y18/3)</f>
        <v>0.13099274456997817</v>
      </c>
      <c r="AD18" s="11">
        <f>'OddsRatio_working_3-way'!X18^(1/3)*SIN(('OddsRatio_working_3-way'!Y18+2*PI())/3)</f>
        <v>0.38476184574773525</v>
      </c>
      <c r="AE18" s="11">
        <f>'OddsRatio_working_3-way'!X18^(1/3)*SIN(('OddsRatio_working_3-way'!Y18+4*PI())/3)</f>
        <v>-0.5157545903177132</v>
      </c>
      <c r="AF18" s="11">
        <f>-'OddsRatio_working_3-way'!U18/(3*'OddsRatio_working_3-way'!X18^(1/3))*COS(('OddsRatio_working_3-way'!Y18)/3)</f>
        <v>0.5199134067720691</v>
      </c>
      <c r="AG18" s="11">
        <f>-'OddsRatio_working_3-way'!U18/(3*'OddsRatio_working_3-way'!X18^(1/3))*COS(('OddsRatio_working_3-way'!Y18+2*PI())/3)</f>
        <v>-0.37339974789508157</v>
      </c>
      <c r="AH18" s="11">
        <f>-'OddsRatio_working_3-way'!U18/(3*'OddsRatio_working_3-way'!X18^(1/3))*COS(('OddsRatio_working_3-way'!Y18+4*PI())/3)</f>
        <v>-0.14651365887698764</v>
      </c>
      <c r="AI18" s="11">
        <f>'OddsRatio_working_3-way'!U18/(3*'OddsRatio_working_3-way'!X18^(1/3))*SIN(('OddsRatio_working_3-way'!Y18)/3)</f>
        <v>-0.13099274456997817</v>
      </c>
      <c r="AJ18" s="11">
        <f>'OddsRatio_working_3-way'!U18/(3*'OddsRatio_working_3-way'!X18^(1/3))*SIN(('OddsRatio_working_3-way'!Y18+2*PI())/3)</f>
        <v>-0.38476184574773525</v>
      </c>
      <c r="AK18" s="11">
        <f>'OddsRatio_working_3-way'!U18/(3*'OddsRatio_working_3-way'!X18^(1/3))*SIN(('OddsRatio_working_3-way'!Y18+4*PI())/3)</f>
        <v>0.5157545903177132</v>
      </c>
      <c r="AL18" s="11">
        <f>'OddsRatio_working_3-way'!Z18+'OddsRatio_working_3-way'!AF18</f>
        <v>1.0398268135441382</v>
      </c>
      <c r="AM18" s="11">
        <f>'OddsRatio_working_3-way'!AA18+'OddsRatio_working_3-way'!AG18</f>
        <v>-0.74679949579016314</v>
      </c>
      <c r="AN18" s="11">
        <f>'OddsRatio_working_3-way'!AB18+'OddsRatio_working_3-way'!AH18</f>
        <v>-0.29302731775397528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1.0398268135441382</v>
      </c>
      <c r="AS18" s="11">
        <f>IF(('OddsRatio_working_3-way'!X18=0),IF(Q18&gt;0,-Q18^(1/3),(-Q18)^(1/3)),'OddsRatio_working_3-way'!AM18-'OddsRatio_working_3-way'!R18/3)</f>
        <v>-0.74679949579016314</v>
      </c>
      <c r="AT18" s="11">
        <f>IF(('OddsRatio_working_3-way'!X18=0),IF(Q18&gt;0,-Q18^(1/3),(-Q18)^(1/3)),'OddsRatio_working_3-way'!AN18-'OddsRatio_working_3-way'!R18/3)</f>
        <v>-0.29302731775397528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4.0599999999999996</v>
      </c>
      <c r="B19" s="4">
        <f>IF('True_Odds_Calculator_3-way'!B20="","",'True_Odds_Calculator_3-way'!B20)</f>
        <v>3.86</v>
      </c>
      <c r="C19" s="4">
        <f>IF('True_Odds_Calculator_3-way'!C20="","",'True_Odds_Calculator_3-way'!C20)</f>
        <v>1.93</v>
      </c>
      <c r="D19" s="9">
        <f t="shared" si="13"/>
        <v>0.23937760999323227</v>
      </c>
      <c r="E19" s="9">
        <f t="shared" si="14"/>
        <v>0.25190056487556617</v>
      </c>
      <c r="F19" s="9">
        <f t="shared" si="15"/>
        <v>0.50872182513120157</v>
      </c>
      <c r="G19" s="9">
        <f t="shared" si="16"/>
        <v>1.038398739572892</v>
      </c>
      <c r="H19" s="9">
        <f t="shared" si="17"/>
        <v>4.1775001430930496</v>
      </c>
      <c r="I19" s="9">
        <f t="shared" si="18"/>
        <v>3.9698203951784703</v>
      </c>
      <c r="J19" s="9">
        <f t="shared" si="19"/>
        <v>1.9657108278027893</v>
      </c>
      <c r="K19" s="11">
        <f t="shared" si="20"/>
        <v>0.24630541871921185</v>
      </c>
      <c r="L19" s="11">
        <f t="shared" si="21"/>
        <v>0.2590673575129534</v>
      </c>
      <c r="M19" s="11">
        <f t="shared" si="22"/>
        <v>0.5181347150259068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-0.26909136450517324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0.22647482056251192</v>
      </c>
      <c r="Q19" s="11">
        <f>2*'OddsRatio_working_3-way'!K19*'OddsRatio_working_3-way'!L19*'OddsRatio_working_3-way'!M19</f>
        <v>6.6124035200733414E-2</v>
      </c>
      <c r="R19" s="11">
        <f t="shared" si="23"/>
        <v>0</v>
      </c>
      <c r="S19" s="11">
        <f t="shared" si="24"/>
        <v>-0.84162797635283448</v>
      </c>
      <c r="T19" s="11">
        <f t="shared" si="25"/>
        <v>-0.24573079601542616</v>
      </c>
      <c r="U19" s="11">
        <f>'OddsRatio_working_3-way'!S19-'OddsRatio_working_3-way'!R19^2/3</f>
        <v>-0.84162797635283448</v>
      </c>
      <c r="V19" s="11">
        <f>'OddsRatio_working_3-way'!S19*'OddsRatio_working_3-way'!R19/3-2*'OddsRatio_working_3-way'!R19^3/27-'OddsRatio_working_3-way'!T19</f>
        <v>0.24573079601542616</v>
      </c>
      <c r="W19" s="11">
        <f>'OddsRatio_working_3-way'!V19^2+4*'OddsRatio_working_3-way'!U19^3/27</f>
        <v>-2.7935899361028096E-2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0.1485930041013061</v>
      </c>
      <c r="Y19" s="11">
        <f>IF('OddsRatio_working_3-way'!W19&gt;=0,IF('OddsRatio_working_3-way'!V19+SQRT('OddsRatio_working_3-way'!W19)&gt;0,0,PI()),ACOS('OddsRatio_working_3-way'!V19/(2*'OddsRatio_working_3-way'!X19)))</f>
        <v>0.59729746676517703</v>
      </c>
      <c r="Z19" s="11">
        <f>'OddsRatio_working_3-way'!X19^(1/3)*COS('OddsRatio_working_3-way'!Y19/3)</f>
        <v>0.51919936978644599</v>
      </c>
      <c r="AA19" s="11">
        <f>'OddsRatio_working_3-way'!X19^(1/3)*COS(('OddsRatio_working_3-way'!Y19+2*PI())/3)</f>
        <v>-0.35032457066458439</v>
      </c>
      <c r="AB19" s="11">
        <f>'OddsRatio_working_3-way'!X19^(1/3)*COS(('OddsRatio_working_3-way'!Y19+4*PI())/3)</f>
        <v>-0.16887479912186176</v>
      </c>
      <c r="AC19" s="11">
        <f>'OddsRatio_working_3-way'!X19^(1/3)*SIN('OddsRatio_working_3-way'!Y19/3)</f>
        <v>0.10476007444458718</v>
      </c>
      <c r="AD19" s="11">
        <f>'OddsRatio_working_3-way'!X19^(1/3)*SIN(('OddsRatio_working_3-way'!Y19+2*PI())/3)</f>
        <v>0.39725980664163946</v>
      </c>
      <c r="AE19" s="11">
        <f>'OddsRatio_working_3-way'!X19^(1/3)*SIN(('OddsRatio_working_3-way'!Y19+4*PI())/3)</f>
        <v>-0.50201988108622653</v>
      </c>
      <c r="AF19" s="11">
        <f>-'OddsRatio_working_3-way'!U19/(3*'OddsRatio_working_3-way'!X19^(1/3))*COS(('OddsRatio_working_3-way'!Y19)/3)</f>
        <v>0.51919936978644599</v>
      </c>
      <c r="AG19" s="11">
        <f>-'OddsRatio_working_3-way'!U19/(3*'OddsRatio_working_3-way'!X19^(1/3))*COS(('OddsRatio_working_3-way'!Y19+2*PI())/3)</f>
        <v>-0.35032457066458439</v>
      </c>
      <c r="AH19" s="11">
        <f>-'OddsRatio_working_3-way'!U19/(3*'OddsRatio_working_3-way'!X19^(1/3))*COS(('OddsRatio_working_3-way'!Y19+4*PI())/3)</f>
        <v>-0.16887479912186176</v>
      </c>
      <c r="AI19" s="11">
        <f>'OddsRatio_working_3-way'!U19/(3*'OddsRatio_working_3-way'!X19^(1/3))*SIN(('OddsRatio_working_3-way'!Y19)/3)</f>
        <v>-0.10476007444458718</v>
      </c>
      <c r="AJ19" s="11">
        <f>'OddsRatio_working_3-way'!U19/(3*'OddsRatio_working_3-way'!X19^(1/3))*SIN(('OddsRatio_working_3-way'!Y19+2*PI())/3)</f>
        <v>-0.39725980664163946</v>
      </c>
      <c r="AK19" s="11">
        <f>'OddsRatio_working_3-way'!U19/(3*'OddsRatio_working_3-way'!X19^(1/3))*SIN(('OddsRatio_working_3-way'!Y19+4*PI())/3)</f>
        <v>0.50201988108622653</v>
      </c>
      <c r="AL19" s="11">
        <f>'OddsRatio_working_3-way'!Z19+'OddsRatio_working_3-way'!AF19</f>
        <v>1.038398739572892</v>
      </c>
      <c r="AM19" s="11">
        <f>'OddsRatio_working_3-way'!AA19+'OddsRatio_working_3-way'!AG19</f>
        <v>-0.70064914132916878</v>
      </c>
      <c r="AN19" s="11">
        <f>'OddsRatio_working_3-way'!AB19+'OddsRatio_working_3-way'!AH19</f>
        <v>-0.33774959824372353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1.038398739572892</v>
      </c>
      <c r="AS19" s="11">
        <f>IF(('OddsRatio_working_3-way'!X19=0),IF(Q19&gt;0,-Q19^(1/3),(-Q19)^(1/3)),'OddsRatio_working_3-way'!AM19-'OddsRatio_working_3-way'!R19/3)</f>
        <v>-0.70064914132916878</v>
      </c>
      <c r="AT19" s="11">
        <f>IF(('OddsRatio_working_3-way'!X19=0),IF(Q19&gt;0,-Q19^(1/3),(-Q19)^(1/3)),'OddsRatio_working_3-way'!AN19-'OddsRatio_working_3-way'!R19/3)</f>
        <v>-0.33774959824372353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2.4500000000000002</v>
      </c>
      <c r="B20" s="4">
        <f>IF('True_Odds_Calculator_3-way'!B21="","",'True_Odds_Calculator_3-way'!B21)</f>
        <v>3.56</v>
      </c>
      <c r="C20" s="4">
        <f>IF('True_Odds_Calculator_3-way'!C21="","",'True_Odds_Calculator_3-way'!C21)</f>
        <v>3.01</v>
      </c>
      <c r="D20" s="9">
        <f t="shared" si="13"/>
        <v>0.40041919932551384</v>
      </c>
      <c r="E20" s="9">
        <f t="shared" si="14"/>
        <v>0.27444968976869849</v>
      </c>
      <c r="F20" s="9">
        <f t="shared" si="15"/>
        <v>0.3251311109057875</v>
      </c>
      <c r="G20" s="9">
        <f t="shared" si="16"/>
        <v>1.0326777566152914</v>
      </c>
      <c r="H20" s="9">
        <f t="shared" si="17"/>
        <v>2.4973827470921726</v>
      </c>
      <c r="I20" s="9">
        <f t="shared" si="18"/>
        <v>3.6436550569351449</v>
      </c>
      <c r="J20" s="9">
        <f t="shared" si="19"/>
        <v>3.0756822907967356</v>
      </c>
      <c r="K20" s="11">
        <f t="shared" si="20"/>
        <v>0.4081632653061224</v>
      </c>
      <c r="L20" s="11">
        <f t="shared" si="21"/>
        <v>0.2808988764044944</v>
      </c>
      <c r="M20" s="11">
        <f t="shared" si="22"/>
        <v>0.33222591362126247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-0.28419828120131541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0.2293052052281587</v>
      </c>
      <c r="Q20" s="11">
        <f>2*'OddsRatio_working_3-way'!K20*'OddsRatio_working_3-way'!L20*'OddsRatio_working_3-way'!M20</f>
        <v>7.6181131305036107E-2</v>
      </c>
      <c r="R20" s="11">
        <f t="shared" si="23"/>
        <v>0</v>
      </c>
      <c r="S20" s="11">
        <f t="shared" si="24"/>
        <v>-0.80684937382055277</v>
      </c>
      <c r="T20" s="11">
        <f t="shared" si="25"/>
        <v>-0.26805627037227664</v>
      </c>
      <c r="U20" s="11">
        <f>'OddsRatio_working_3-way'!S20-'OddsRatio_working_3-way'!R20^2/3</f>
        <v>-0.80684937382055277</v>
      </c>
      <c r="V20" s="11">
        <f>'OddsRatio_working_3-way'!S20*'OddsRatio_working_3-way'!R20/3-2*'OddsRatio_working_3-way'!R20^3/27-'OddsRatio_working_3-way'!T20</f>
        <v>0.26805627037227664</v>
      </c>
      <c r="W20" s="11">
        <f>'OddsRatio_working_3-way'!V20^2+4*'OddsRatio_working_3-way'!U20^3/27</f>
        <v>-5.9626822072322561E-3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0.13947835521428345</v>
      </c>
      <c r="Y20" s="11">
        <f>IF('OddsRatio_working_3-way'!W20&gt;=0,IF('OddsRatio_working_3-way'!V20+SQRT('OddsRatio_working_3-way'!W20)&gt;0,0,PI()),ACOS('OddsRatio_working_3-way'!V20/(2*'OddsRatio_working_3-way'!X20)))</f>
        <v>0.28047428314825118</v>
      </c>
      <c r="Z20" s="11">
        <f>'OddsRatio_working_3-way'!X20^(1/3)*COS('OddsRatio_working_3-way'!Y20/3)</f>
        <v>0.51633887830764569</v>
      </c>
      <c r="AA20" s="11">
        <f>'OddsRatio_working_3-way'!X20^(1/3)*COS(('OddsRatio_working_3-way'!Y20+2*PI())/3)</f>
        <v>-0.30009753851618298</v>
      </c>
      <c r="AB20" s="11">
        <f>'OddsRatio_working_3-way'!X20^(1/3)*COS(('OddsRatio_working_3-way'!Y20+4*PI())/3)</f>
        <v>-0.21624133979146276</v>
      </c>
      <c r="AC20" s="11">
        <f>'OddsRatio_working_3-way'!X20^(1/3)*SIN('OddsRatio_working_3-way'!Y20/3)</f>
        <v>4.8414398906935961E-2</v>
      </c>
      <c r="AD20" s="11">
        <f>'OddsRatio_working_3-way'!X20^(1/3)*SIN(('OddsRatio_working_3-way'!Y20+2*PI())/3)</f>
        <v>0.42295538612251493</v>
      </c>
      <c r="AE20" s="11">
        <f>'OddsRatio_working_3-way'!X20^(1/3)*SIN(('OddsRatio_working_3-way'!Y20+4*PI())/3)</f>
        <v>-0.47136978502945093</v>
      </c>
      <c r="AF20" s="11">
        <f>-'OddsRatio_working_3-way'!U20/(3*'OddsRatio_working_3-way'!X20^(1/3))*COS(('OddsRatio_working_3-way'!Y20)/3)</f>
        <v>0.51633887830764558</v>
      </c>
      <c r="AG20" s="11">
        <f>-'OddsRatio_working_3-way'!U20/(3*'OddsRatio_working_3-way'!X20^(1/3))*COS(('OddsRatio_working_3-way'!Y20+2*PI())/3)</f>
        <v>-0.30009753851618293</v>
      </c>
      <c r="AH20" s="11">
        <f>-'OddsRatio_working_3-way'!U20/(3*'OddsRatio_working_3-way'!X20^(1/3))*COS(('OddsRatio_working_3-way'!Y20+4*PI())/3)</f>
        <v>-0.21624133979146273</v>
      </c>
      <c r="AI20" s="11">
        <f>'OddsRatio_working_3-way'!U20/(3*'OddsRatio_working_3-way'!X20^(1/3))*SIN(('OddsRatio_working_3-way'!Y20)/3)</f>
        <v>-4.8414398906935954E-2</v>
      </c>
      <c r="AJ20" s="11">
        <f>'OddsRatio_working_3-way'!U20/(3*'OddsRatio_working_3-way'!X20^(1/3))*SIN(('OddsRatio_working_3-way'!Y20+2*PI())/3)</f>
        <v>-0.42295538612251488</v>
      </c>
      <c r="AK20" s="11">
        <f>'OddsRatio_working_3-way'!U20/(3*'OddsRatio_working_3-way'!X20^(1/3))*SIN(('OddsRatio_working_3-way'!Y20+4*PI())/3)</f>
        <v>0.47136978502945082</v>
      </c>
      <c r="AL20" s="11">
        <f>'OddsRatio_working_3-way'!Z20+'OddsRatio_working_3-way'!AF20</f>
        <v>1.0326777566152914</v>
      </c>
      <c r="AM20" s="11">
        <f>'OddsRatio_working_3-way'!AA20+'OddsRatio_working_3-way'!AG20</f>
        <v>-0.60019507703236585</v>
      </c>
      <c r="AN20" s="11">
        <f>'OddsRatio_working_3-way'!AB20+'OddsRatio_working_3-way'!AH20</f>
        <v>-0.43248267958292552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1.0326777566152914</v>
      </c>
      <c r="AS20" s="11">
        <f>IF(('OddsRatio_working_3-way'!X20=0),IF(Q20&gt;0,-Q20^(1/3),(-Q20)^(1/3)),'OddsRatio_working_3-way'!AM20-'OddsRatio_working_3-way'!R20/3)</f>
        <v>-0.60019507703236585</v>
      </c>
      <c r="AT20" s="11">
        <f>IF(('OddsRatio_working_3-way'!X20=0),IF(Q20&gt;0,-Q20^(1/3),(-Q20)^(1/3)),'OddsRatio_working_3-way'!AN20-'OddsRatio_working_3-way'!R20/3)</f>
        <v>-0.43248267958292552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2.75</v>
      </c>
      <c r="B21" s="4">
        <f>IF('True_Odds_Calculator_3-way'!B22="","",'True_Odds_Calculator_3-way'!B22)</f>
        <v>3.25</v>
      </c>
      <c r="C21" s="4">
        <f>IF('True_Odds_Calculator_3-way'!C22="","",'True_Odds_Calculator_3-way'!C22)</f>
        <v>2.85</v>
      </c>
      <c r="D21" s="9">
        <f t="shared" si="13"/>
        <v>0.355986253359444</v>
      </c>
      <c r="E21" s="9">
        <f t="shared" si="14"/>
        <v>0.30066306796595799</v>
      </c>
      <c r="F21" s="9">
        <f t="shared" si="15"/>
        <v>0.3433506786745979</v>
      </c>
      <c r="G21" s="9">
        <f t="shared" si="16"/>
        <v>1.033769848555339</v>
      </c>
      <c r="H21" s="9">
        <f t="shared" si="17"/>
        <v>2.8090972349718428</v>
      </c>
      <c r="I21" s="9">
        <f t="shared" si="18"/>
        <v>3.3259821592495129</v>
      </c>
      <c r="J21" s="9">
        <f t="shared" si="19"/>
        <v>2.9124742198273772</v>
      </c>
      <c r="K21" s="11">
        <f t="shared" si="20"/>
        <v>0.36363636363636365</v>
      </c>
      <c r="L21" s="11">
        <f t="shared" si="21"/>
        <v>0.30769230769230771</v>
      </c>
      <c r="M21" s="11">
        <f t="shared" si="22"/>
        <v>0.35087719298245612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-0.28597718071402267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0.22966507177033496</v>
      </c>
      <c r="Q21" s="11">
        <f>2*'OddsRatio_working_3-way'!K21*'OddsRatio_working_3-way'!L21*'OddsRatio_working_3-way'!M21</f>
        <v>7.8517973254815368E-2</v>
      </c>
      <c r="R21" s="11">
        <f t="shared" si="23"/>
        <v>0</v>
      </c>
      <c r="S21" s="11">
        <f t="shared" si="24"/>
        <v>-0.80308880308880359</v>
      </c>
      <c r="T21" s="11">
        <f t="shared" si="25"/>
        <v>-0.27456027456027471</v>
      </c>
      <c r="U21" s="11">
        <f>'OddsRatio_working_3-way'!S21-'OddsRatio_working_3-way'!R21^2/3</f>
        <v>-0.80308880308880359</v>
      </c>
      <c r="V21" s="11">
        <f>'OddsRatio_working_3-way'!S21*'OddsRatio_working_3-way'!R21/3-2*'OddsRatio_working_3-way'!R21^3/27-'OddsRatio_working_3-way'!T21</f>
        <v>0.27456027456027471</v>
      </c>
      <c r="W21" s="11">
        <f>'OddsRatio_working_3-way'!V21^2+4*'OddsRatio_working_3-way'!U21^3/27</f>
        <v>-1.3504969801586969E-3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0.138504369377623</v>
      </c>
      <c r="Y21" s="11">
        <f>IF('OddsRatio_working_3-way'!W21&gt;=0,IF('OddsRatio_working_3-way'!V21+SQRT('OddsRatio_working_3-way'!W21)&gt;0,0,PI()),ACOS('OddsRatio_working_3-way'!V21/(2*'OddsRatio_working_3-way'!X21)))</f>
        <v>0.13305633392895766</v>
      </c>
      <c r="Z21" s="11">
        <f>'OddsRatio_working_3-way'!X21^(1/3)*COS('OddsRatio_working_3-way'!Y21/3)</f>
        <v>0.51688492427766952</v>
      </c>
      <c r="AA21" s="11">
        <f>'OddsRatio_working_3-way'!X21^(1/3)*COS(('OddsRatio_working_3-way'!Y21+2*PI())/3)</f>
        <v>-0.27830906887103202</v>
      </c>
      <c r="AB21" s="11">
        <f>'OddsRatio_working_3-way'!X21^(1/3)*COS(('OddsRatio_working_3-way'!Y21+4*PI())/3)</f>
        <v>-0.23857585540663745</v>
      </c>
      <c r="AC21" s="11">
        <f>'OddsRatio_working_3-way'!X21^(1/3)*SIN('OddsRatio_working_3-way'!Y21/3)</f>
        <v>2.2939981489437111E-2</v>
      </c>
      <c r="AD21" s="11">
        <f>'OddsRatio_working_3-way'!X21^(1/3)*SIN(('OddsRatio_working_3-way'!Y21+2*PI())/3)</f>
        <v>0.43616548451293924</v>
      </c>
      <c r="AE21" s="11">
        <f>'OddsRatio_working_3-way'!X21^(1/3)*SIN(('OddsRatio_working_3-way'!Y21+4*PI())/3)</f>
        <v>-0.45910546600237628</v>
      </c>
      <c r="AF21" s="11">
        <f>-'OddsRatio_working_3-way'!U21/(3*'OddsRatio_working_3-way'!X21^(1/3))*COS(('OddsRatio_working_3-way'!Y21)/3)</f>
        <v>0.51688492427766952</v>
      </c>
      <c r="AG21" s="11">
        <f>-'OddsRatio_working_3-way'!U21/(3*'OddsRatio_working_3-way'!X21^(1/3))*COS(('OddsRatio_working_3-way'!Y21+2*PI())/3)</f>
        <v>-0.27830906887103202</v>
      </c>
      <c r="AH21" s="11">
        <f>-'OddsRatio_working_3-way'!U21/(3*'OddsRatio_working_3-way'!X21^(1/3))*COS(('OddsRatio_working_3-way'!Y21+4*PI())/3)</f>
        <v>-0.23857585540663745</v>
      </c>
      <c r="AI21" s="11">
        <f>'OddsRatio_working_3-way'!U21/(3*'OddsRatio_working_3-way'!X21^(1/3))*SIN(('OddsRatio_working_3-way'!Y21)/3)</f>
        <v>-2.2939981489437111E-2</v>
      </c>
      <c r="AJ21" s="11">
        <f>'OddsRatio_working_3-way'!U21/(3*'OddsRatio_working_3-way'!X21^(1/3))*SIN(('OddsRatio_working_3-way'!Y21+2*PI())/3)</f>
        <v>-0.43616548451293924</v>
      </c>
      <c r="AK21" s="11">
        <f>'OddsRatio_working_3-way'!U21/(3*'OddsRatio_working_3-way'!X21^(1/3))*SIN(('OddsRatio_working_3-way'!Y21+4*PI())/3)</f>
        <v>0.45910546600237628</v>
      </c>
      <c r="AL21" s="11">
        <f>'OddsRatio_working_3-way'!Z21+'OddsRatio_working_3-way'!AF21</f>
        <v>1.033769848555339</v>
      </c>
      <c r="AM21" s="11">
        <f>'OddsRatio_working_3-way'!AA21+'OddsRatio_working_3-way'!AG21</f>
        <v>-0.55661813774206403</v>
      </c>
      <c r="AN21" s="11">
        <f>'OddsRatio_working_3-way'!AB21+'OddsRatio_working_3-way'!AH21</f>
        <v>-0.4771517108132749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1.033769848555339</v>
      </c>
      <c r="AS21" s="11">
        <f>IF(('OddsRatio_working_3-way'!X21=0),IF(Q21&gt;0,-Q21^(1/3),(-Q21)^(1/3)),'OddsRatio_working_3-way'!AM21-'OddsRatio_working_3-way'!R21/3)</f>
        <v>-0.55661813774206403</v>
      </c>
      <c r="AT21" s="11">
        <f>IF(('OddsRatio_working_3-way'!X21=0),IF(Q21&gt;0,-Q21^(1/3),(-Q21)^(1/3)),'OddsRatio_working_3-way'!AN21-'OddsRatio_working_3-way'!R21/3)</f>
        <v>-0.4771517108132749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1.51</v>
      </c>
      <c r="B22" s="4">
        <f>IF('True_Odds_Calculator_3-way'!B23="","",'True_Odds_Calculator_3-way'!B23)</f>
        <v>4.5999999999999996</v>
      </c>
      <c r="C22" s="4">
        <f>IF('True_Odds_Calculator_3-way'!C23="","",'True_Odds_Calculator_3-way'!C23)</f>
        <v>5.86</v>
      </c>
      <c r="D22" s="9">
        <f t="shared" si="13"/>
        <v>0.64069958237956848</v>
      </c>
      <c r="E22" s="9">
        <f t="shared" si="14"/>
        <v>0.20167205585754036</v>
      </c>
      <c r="F22" s="9">
        <f t="shared" si="15"/>
        <v>0.15762836176289088</v>
      </c>
      <c r="G22" s="9">
        <f t="shared" si="16"/>
        <v>1.0995958826266066</v>
      </c>
      <c r="H22" s="9">
        <f t="shared" si="17"/>
        <v>1.5607939001395694</v>
      </c>
      <c r="I22" s="9">
        <f t="shared" si="18"/>
        <v>4.9585451774557825</v>
      </c>
      <c r="J22" s="9">
        <f t="shared" si="19"/>
        <v>6.3440359895653087</v>
      </c>
      <c r="K22" s="11">
        <f t="shared" si="20"/>
        <v>0.66225165562913912</v>
      </c>
      <c r="L22" s="11">
        <f t="shared" si="21"/>
        <v>0.21739130434782611</v>
      </c>
      <c r="M22" s="11">
        <f t="shared" si="22"/>
        <v>0.17064846416382251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-0.21921817158007773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0.22037384444996949</v>
      </c>
      <c r="Q22" s="11">
        <f>2*'OddsRatio_working_3-way'!K22*'OddsRatio_working_3-way'!L22*'OddsRatio_working_3-way'!M22</f>
        <v>4.9135751270896207E-2</v>
      </c>
      <c r="R22" s="11">
        <f t="shared" si="23"/>
        <v>0</v>
      </c>
      <c r="S22" s="11">
        <f t="shared" si="24"/>
        <v>-1.005271793216602</v>
      </c>
      <c r="T22" s="11">
        <f t="shared" si="25"/>
        <v>-0.22414086805275407</v>
      </c>
      <c r="U22" s="11">
        <f>'OddsRatio_working_3-way'!S22-'OddsRatio_working_3-way'!R22^2/3</f>
        <v>-1.005271793216602</v>
      </c>
      <c r="V22" s="11">
        <f>'OddsRatio_working_3-way'!S22*'OddsRatio_working_3-way'!R22/3-2*'OddsRatio_working_3-way'!R22^3/27-'OddsRatio_working_3-way'!T22</f>
        <v>0.22414086805275407</v>
      </c>
      <c r="W22" s="11">
        <f>'OddsRatio_working_3-way'!V22^2+4*'OddsRatio_working_3-way'!U22^3/27</f>
        <v>-0.10026441224242517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0.19397392928810517</v>
      </c>
      <c r="Y22" s="11">
        <f>IF('OddsRatio_working_3-way'!W22&gt;=0,IF('OddsRatio_working_3-way'!V22+SQRT('OddsRatio_working_3-way'!W22)&gt;0,0,PI()),ACOS('OddsRatio_working_3-way'!V22/(2*'OddsRatio_working_3-way'!X22)))</f>
        <v>0.95481435557602568</v>
      </c>
      <c r="Z22" s="11">
        <f>'OddsRatio_working_3-way'!X22^(1/3)*COS('OddsRatio_working_3-way'!Y22/3)</f>
        <v>0.54979794131330328</v>
      </c>
      <c r="AA22" s="11">
        <f>'OddsRatio_working_3-way'!X22^(1/3)*COS(('OddsRatio_working_3-way'!Y22+2*PI())/3)</f>
        <v>-0.43177349408187382</v>
      </c>
      <c r="AB22" s="11">
        <f>'OddsRatio_working_3-way'!X22^(1/3)*COS(('OddsRatio_working_3-way'!Y22+4*PI())/3)</f>
        <v>-0.11802444723142917</v>
      </c>
      <c r="AC22" s="11">
        <f>'OddsRatio_working_3-way'!X22^(1/3)*SIN('OddsRatio_working_3-way'!Y22/3)</f>
        <v>0.18114309665709272</v>
      </c>
      <c r="AD22" s="11">
        <f>'OddsRatio_working_3-way'!X22^(1/3)*SIN(('OddsRatio_working_3-way'!Y22+2*PI())/3)</f>
        <v>0.38556743579716041</v>
      </c>
      <c r="AE22" s="11">
        <f>'OddsRatio_working_3-way'!X22^(1/3)*SIN(('OddsRatio_working_3-way'!Y22+4*PI())/3)</f>
        <v>-0.56671053245425296</v>
      </c>
      <c r="AF22" s="11">
        <f>-'OddsRatio_working_3-way'!U22/(3*'OddsRatio_working_3-way'!X22^(1/3))*COS(('OddsRatio_working_3-way'!Y22)/3)</f>
        <v>0.54979794131330328</v>
      </c>
      <c r="AG22" s="11">
        <f>-'OddsRatio_working_3-way'!U22/(3*'OddsRatio_working_3-way'!X22^(1/3))*COS(('OddsRatio_working_3-way'!Y22+2*PI())/3)</f>
        <v>-0.43177349408187382</v>
      </c>
      <c r="AH22" s="11">
        <f>-'OddsRatio_working_3-way'!U22/(3*'OddsRatio_working_3-way'!X22^(1/3))*COS(('OddsRatio_working_3-way'!Y22+4*PI())/3)</f>
        <v>-0.11802444723142917</v>
      </c>
      <c r="AI22" s="11">
        <f>'OddsRatio_working_3-way'!U22/(3*'OddsRatio_working_3-way'!X22^(1/3))*SIN(('OddsRatio_working_3-way'!Y22)/3)</f>
        <v>-0.18114309665709272</v>
      </c>
      <c r="AJ22" s="11">
        <f>'OddsRatio_working_3-way'!U22/(3*'OddsRatio_working_3-way'!X22^(1/3))*SIN(('OddsRatio_working_3-way'!Y22+2*PI())/3)</f>
        <v>-0.38556743579716041</v>
      </c>
      <c r="AK22" s="11">
        <f>'OddsRatio_working_3-way'!U22/(3*'OddsRatio_working_3-way'!X22^(1/3))*SIN(('OddsRatio_working_3-way'!Y22+4*PI())/3)</f>
        <v>0.56671053245425296</v>
      </c>
      <c r="AL22" s="11">
        <f>'OddsRatio_working_3-way'!Z22+'OddsRatio_working_3-way'!AF22</f>
        <v>1.0995958826266066</v>
      </c>
      <c r="AM22" s="11">
        <f>'OddsRatio_working_3-way'!AA22+'OddsRatio_working_3-way'!AG22</f>
        <v>-0.86354698816374764</v>
      </c>
      <c r="AN22" s="11">
        <f>'OddsRatio_working_3-way'!AB22+'OddsRatio_working_3-way'!AH22</f>
        <v>-0.23604889446285834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1.0995958826266066</v>
      </c>
      <c r="AS22" s="11">
        <f>IF(('OddsRatio_working_3-way'!X22=0),IF(Q22&gt;0,-Q22^(1/3),(-Q22)^(1/3)),'OddsRatio_working_3-way'!AM22-'OddsRatio_working_3-way'!R22/3)</f>
        <v>-0.86354698816374764</v>
      </c>
      <c r="AT22" s="11">
        <f>IF(('OddsRatio_working_3-way'!X22=0),IF(Q22&gt;0,-Q22^(1/3),(-Q22)^(1/3)),'OddsRatio_working_3-way'!AN22-'OddsRatio_working_3-way'!R22/3)</f>
        <v>-0.23604889446285834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2.7</v>
      </c>
      <c r="B23" s="4">
        <f>IF('True_Odds_Calculator_3-way'!B24="","",'True_Odds_Calculator_3-way'!B24)</f>
        <v>3.35</v>
      </c>
      <c r="C23" s="4">
        <f>IF('True_Odds_Calculator_3-way'!C24="","",'True_Odds_Calculator_3-way'!C24)</f>
        <v>2.79</v>
      </c>
      <c r="D23" s="9">
        <f t="shared" si="13"/>
        <v>0.3608941329457459</v>
      </c>
      <c r="E23" s="9">
        <f t="shared" si="14"/>
        <v>0.2900229600246198</v>
      </c>
      <c r="F23" s="9">
        <f t="shared" si="15"/>
        <v>0.3490829070296344</v>
      </c>
      <c r="G23" s="9">
        <f t="shared" si="16"/>
        <v>1.0417033510918552</v>
      </c>
      <c r="H23" s="9">
        <f t="shared" si="17"/>
        <v>2.7708956968561536</v>
      </c>
      <c r="I23" s="9">
        <f t="shared" si="18"/>
        <v>3.44800287506586</v>
      </c>
      <c r="J23" s="9">
        <f t="shared" si="19"/>
        <v>2.8646489984544212</v>
      </c>
      <c r="K23" s="11">
        <f t="shared" si="20"/>
        <v>0.37037037037037035</v>
      </c>
      <c r="L23" s="11">
        <f t="shared" si="21"/>
        <v>0.29850746268656714</v>
      </c>
      <c r="M23" s="11">
        <f t="shared" si="22"/>
        <v>0.35842293906810035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-0.28337206837180096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0.23141956485989007</v>
      </c>
      <c r="Q23" s="11">
        <f>2*'OddsRatio_working_3-way'!K23*'OddsRatio_working_3-way'!L23*'OddsRatio_working_3-way'!M23</f>
        <v>7.9253275636948659E-2</v>
      </c>
      <c r="R23" s="11">
        <f t="shared" si="23"/>
        <v>0</v>
      </c>
      <c r="S23" s="11">
        <f t="shared" si="24"/>
        <v>-0.81666328720957027</v>
      </c>
      <c r="T23" s="11">
        <f t="shared" si="25"/>
        <v>-0.279679207948483</v>
      </c>
      <c r="U23" s="11">
        <f>'OddsRatio_working_3-way'!S23-'OddsRatio_working_3-way'!R23^2/3</f>
        <v>-0.81666328720957027</v>
      </c>
      <c r="V23" s="11">
        <f>'OddsRatio_working_3-way'!S23*'OddsRatio_working_3-way'!R23/3-2*'OddsRatio_working_3-way'!R23^3/27-'OddsRatio_working_3-way'!T23</f>
        <v>0.279679207948483</v>
      </c>
      <c r="W23" s="11">
        <f>'OddsRatio_working_3-way'!V23^2+4*'OddsRatio_working_3-way'!U23^3/27</f>
        <v>-2.470582803364027E-3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0.14203084362388932</v>
      </c>
      <c r="Y23" s="11">
        <f>IF('OddsRatio_working_3-way'!W23&gt;=0,IF('OddsRatio_working_3-way'!V23+SQRT('OddsRatio_working_3-way'!W23)&gt;0,0,PI()),ACOS('OddsRatio_working_3-way'!V23/(2*'OddsRatio_working_3-way'!X23)))</f>
        <v>0.1758848951565124</v>
      </c>
      <c r="Z23" s="11">
        <f>'OddsRatio_working_3-way'!X23^(1/3)*COS('OddsRatio_working_3-way'!Y23/3)</f>
        <v>0.52085167554592759</v>
      </c>
      <c r="AA23" s="11">
        <f>'OddsRatio_working_3-way'!X23^(1/3)*COS(('OddsRatio_working_3-way'!Y23+2*PI())/3)</f>
        <v>-0.28690169211503136</v>
      </c>
      <c r="AB23" s="11">
        <f>'OddsRatio_working_3-way'!X23^(1/3)*COS(('OddsRatio_working_3-way'!Y23+4*PI())/3)</f>
        <v>-0.23394998343089643</v>
      </c>
      <c r="AC23" s="11">
        <f>'OddsRatio_working_3-way'!X23^(1/3)*SIN('OddsRatio_working_3-way'!Y23/3)</f>
        <v>3.0571683262835957E-2</v>
      </c>
      <c r="AD23" s="11">
        <f>'OddsRatio_working_3-way'!X23^(1/3)*SIN(('OddsRatio_working_3-way'!Y23+2*PI())/3)</f>
        <v>0.43578494099504544</v>
      </c>
      <c r="AE23" s="11">
        <f>'OddsRatio_working_3-way'!X23^(1/3)*SIN(('OddsRatio_working_3-way'!Y23+4*PI())/3)</f>
        <v>-0.46635662425788138</v>
      </c>
      <c r="AF23" s="11">
        <f>-'OddsRatio_working_3-way'!U23/(3*'OddsRatio_working_3-way'!X23^(1/3))*COS(('OddsRatio_working_3-way'!Y23)/3)</f>
        <v>0.52085167554592759</v>
      </c>
      <c r="AG23" s="11">
        <f>-'OddsRatio_working_3-way'!U23/(3*'OddsRatio_working_3-way'!X23^(1/3))*COS(('OddsRatio_working_3-way'!Y23+2*PI())/3)</f>
        <v>-0.28690169211503136</v>
      </c>
      <c r="AH23" s="11">
        <f>-'OddsRatio_working_3-way'!U23/(3*'OddsRatio_working_3-way'!X23^(1/3))*COS(('OddsRatio_working_3-way'!Y23+4*PI())/3)</f>
        <v>-0.23394998343089643</v>
      </c>
      <c r="AI23" s="11">
        <f>'OddsRatio_working_3-way'!U23/(3*'OddsRatio_working_3-way'!X23^(1/3))*SIN(('OddsRatio_working_3-way'!Y23)/3)</f>
        <v>-3.0571683262835957E-2</v>
      </c>
      <c r="AJ23" s="11">
        <f>'OddsRatio_working_3-way'!U23/(3*'OddsRatio_working_3-way'!X23^(1/3))*SIN(('OddsRatio_working_3-way'!Y23+2*PI())/3)</f>
        <v>-0.43578494099504544</v>
      </c>
      <c r="AK23" s="11">
        <f>'OddsRatio_working_3-way'!U23/(3*'OddsRatio_working_3-way'!X23^(1/3))*SIN(('OddsRatio_working_3-way'!Y23+4*PI())/3)</f>
        <v>0.46635662425788138</v>
      </c>
      <c r="AL23" s="11">
        <f>'OddsRatio_working_3-way'!Z23+'OddsRatio_working_3-way'!AF23</f>
        <v>1.0417033510918552</v>
      </c>
      <c r="AM23" s="11">
        <f>'OddsRatio_working_3-way'!AA23+'OddsRatio_working_3-way'!AG23</f>
        <v>-0.57380338423006272</v>
      </c>
      <c r="AN23" s="11">
        <f>'OddsRatio_working_3-way'!AB23+'OddsRatio_working_3-way'!AH23</f>
        <v>-0.46789996686179286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1.0417033510918552</v>
      </c>
      <c r="AS23" s="11">
        <f>IF(('OddsRatio_working_3-way'!X23=0),IF(Q23&gt;0,-Q23^(1/3),(-Q23)^(1/3)),'OddsRatio_working_3-way'!AM23-'OddsRatio_working_3-way'!R23/3)</f>
        <v>-0.57380338423006272</v>
      </c>
      <c r="AT23" s="11">
        <f>IF(('OddsRatio_working_3-way'!X23=0),IF(Q23&gt;0,-Q23^(1/3),(-Q23)^(1/3)),'OddsRatio_working_3-way'!AN23-'OddsRatio_working_3-way'!R23/3)</f>
        <v>-0.46789996686179286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3.26</v>
      </c>
      <c r="B24" s="4">
        <f>IF('True_Odds_Calculator_3-way'!B25="","",'True_Odds_Calculator_3-way'!B25)</f>
        <v>3.48</v>
      </c>
      <c r="C24" s="4">
        <f>IF('True_Odds_Calculator_3-way'!C25="","",'True_Odds_Calculator_3-way'!C25)</f>
        <v>2.31</v>
      </c>
      <c r="D24" s="9">
        <f t="shared" si="13"/>
        <v>0.29810023018994297</v>
      </c>
      <c r="E24" s="9">
        <f t="shared" si="14"/>
        <v>0.27903475469454325</v>
      </c>
      <c r="F24" s="9">
        <f t="shared" si="15"/>
        <v>0.42286501511551383</v>
      </c>
      <c r="G24" s="9">
        <f t="shared" si="16"/>
        <v>1.0418479690105886</v>
      </c>
      <c r="H24" s="9">
        <f t="shared" si="17"/>
        <v>3.3545764099639297</v>
      </c>
      <c r="I24" s="9">
        <f t="shared" si="18"/>
        <v>3.5837829631462599</v>
      </c>
      <c r="J24" s="9">
        <f t="shared" si="19"/>
        <v>2.3648208394038708</v>
      </c>
      <c r="K24" s="11">
        <f t="shared" si="20"/>
        <v>0.30674846625766872</v>
      </c>
      <c r="L24" s="11">
        <f t="shared" si="21"/>
        <v>0.28735632183908044</v>
      </c>
      <c r="M24" s="11">
        <f t="shared" si="22"/>
        <v>0.4329004329004329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-0.2801706203440919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0.23085886212605067</v>
      </c>
      <c r="Q24" s="11">
        <f>2*'OddsRatio_working_3-way'!K24*'OddsRatio_working_3-way'!L24*'OddsRatio_working_3-way'!M24</f>
        <v>7.6316979215223346E-2</v>
      </c>
      <c r="R24" s="11">
        <f t="shared" si="23"/>
        <v>0</v>
      </c>
      <c r="S24" s="11">
        <f t="shared" si="24"/>
        <v>-0.823993828626717</v>
      </c>
      <c r="T24" s="11">
        <f t="shared" si="25"/>
        <v>-0.27239465409147667</v>
      </c>
      <c r="U24" s="11">
        <f>'OddsRatio_working_3-way'!S24-'OddsRatio_working_3-way'!R24^2/3</f>
        <v>-0.823993828626717</v>
      </c>
      <c r="V24" s="11">
        <f>'OddsRatio_working_3-way'!S24*'OddsRatio_working_3-way'!R24/3-2*'OddsRatio_working_3-way'!R24^3/27-'OddsRatio_working_3-way'!T24</f>
        <v>0.27239465409147667</v>
      </c>
      <c r="W24" s="11">
        <f>'OddsRatio_working_3-way'!V24^2+4*'OddsRatio_working_3-way'!U24^3/27</f>
        <v>-8.6846566373639383E-3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0.14394747671892269</v>
      </c>
      <c r="Y24" s="11">
        <f>IF('OddsRatio_working_3-way'!W24&gt;=0,IF('OddsRatio_working_3-way'!V24+SQRT('OddsRatio_working_3-way'!W24)&gt;0,0,PI()),ACOS('OddsRatio_working_3-way'!V24/(2*'OddsRatio_working_3-way'!X24)))</f>
        <v>0.32963709444791522</v>
      </c>
      <c r="Z24" s="11">
        <f>'OddsRatio_working_3-way'!X24^(1/3)*COS('OddsRatio_working_3-way'!Y24/3)</f>
        <v>0.52092398450529431</v>
      </c>
      <c r="AA24" s="11">
        <f>'OddsRatio_working_3-way'!X24^(1/3)*COS(('OddsRatio_working_3-way'!Y24+2*PI())/3)</f>
        <v>-0.31023255515909959</v>
      </c>
      <c r="AB24" s="11">
        <f>'OddsRatio_working_3-way'!X24^(1/3)*COS(('OddsRatio_working_3-way'!Y24+4*PI())/3)</f>
        <v>-0.21069142934619511</v>
      </c>
      <c r="AC24" s="11">
        <f>'OddsRatio_working_3-way'!X24^(1/3)*SIN('OddsRatio_working_3-way'!Y24/3)</f>
        <v>5.7470095783519026E-2</v>
      </c>
      <c r="AD24" s="11">
        <f>'OddsRatio_working_3-way'!X24^(1/3)*SIN(('OddsRatio_working_3-way'!Y24+2*PI())/3)</f>
        <v>0.42239835613043675</v>
      </c>
      <c r="AE24" s="11">
        <f>'OddsRatio_working_3-way'!X24^(1/3)*SIN(('OddsRatio_working_3-way'!Y24+4*PI())/3)</f>
        <v>-0.47986845191395555</v>
      </c>
      <c r="AF24" s="11">
        <f>-'OddsRatio_working_3-way'!U24/(3*'OddsRatio_working_3-way'!X24^(1/3))*COS(('OddsRatio_working_3-way'!Y24)/3)</f>
        <v>0.52092398450529431</v>
      </c>
      <c r="AG24" s="11">
        <f>-'OddsRatio_working_3-way'!U24/(3*'OddsRatio_working_3-way'!X24^(1/3))*COS(('OddsRatio_working_3-way'!Y24+2*PI())/3)</f>
        <v>-0.31023255515909959</v>
      </c>
      <c r="AH24" s="11">
        <f>-'OddsRatio_working_3-way'!U24/(3*'OddsRatio_working_3-way'!X24^(1/3))*COS(('OddsRatio_working_3-way'!Y24+4*PI())/3)</f>
        <v>-0.21069142934619511</v>
      </c>
      <c r="AI24" s="11">
        <f>'OddsRatio_working_3-way'!U24/(3*'OddsRatio_working_3-way'!X24^(1/3))*SIN(('OddsRatio_working_3-way'!Y24)/3)</f>
        <v>-5.7470095783519026E-2</v>
      </c>
      <c r="AJ24" s="11">
        <f>'OddsRatio_working_3-way'!U24/(3*'OddsRatio_working_3-way'!X24^(1/3))*SIN(('OddsRatio_working_3-way'!Y24+2*PI())/3)</f>
        <v>-0.42239835613043675</v>
      </c>
      <c r="AK24" s="11">
        <f>'OddsRatio_working_3-way'!U24/(3*'OddsRatio_working_3-way'!X24^(1/3))*SIN(('OddsRatio_working_3-way'!Y24+4*PI())/3)</f>
        <v>0.47986845191395555</v>
      </c>
      <c r="AL24" s="11">
        <f>'OddsRatio_working_3-way'!Z24+'OddsRatio_working_3-way'!AF24</f>
        <v>1.0418479690105886</v>
      </c>
      <c r="AM24" s="11">
        <f>'OddsRatio_working_3-way'!AA24+'OddsRatio_working_3-way'!AG24</f>
        <v>-0.62046511031819918</v>
      </c>
      <c r="AN24" s="11">
        <f>'OddsRatio_working_3-way'!AB24+'OddsRatio_working_3-way'!AH24</f>
        <v>-0.42138285869239023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1.0418479690105886</v>
      </c>
      <c r="AS24" s="11">
        <f>IF(('OddsRatio_working_3-way'!X24=0),IF(Q24&gt;0,-Q24^(1/3),(-Q24)^(1/3)),'OddsRatio_working_3-way'!AM24-'OddsRatio_working_3-way'!R24/3)</f>
        <v>-0.62046511031819918</v>
      </c>
      <c r="AT24" s="11">
        <f>IF(('OddsRatio_working_3-way'!X24=0),IF(Q24&gt;0,-Q24^(1/3),(-Q24)^(1/3)),'OddsRatio_working_3-way'!AN24-'OddsRatio_working_3-way'!R24/3)</f>
        <v>-0.42138285869239023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1.71</v>
      </c>
      <c r="B25" s="4">
        <f>IF('True_Odds_Calculator_3-way'!B26="","",'True_Odds_Calculator_3-way'!B26)</f>
        <v>4.0199999999999996</v>
      </c>
      <c r="C25" s="4">
        <f>IF('True_Odds_Calculator_3-way'!C26="","",'True_Odds_Calculator_3-way'!C26)</f>
        <v>5.05</v>
      </c>
      <c r="D25" s="9">
        <f t="shared" si="13"/>
        <v>0.5716211650053642</v>
      </c>
      <c r="E25" s="9">
        <f t="shared" si="14"/>
        <v>0.23879839202824429</v>
      </c>
      <c r="F25" s="9">
        <f t="shared" si="15"/>
        <v>0.18958044296639151</v>
      </c>
      <c r="G25" s="9">
        <f t="shared" si="16"/>
        <v>1.0555075787261456</v>
      </c>
      <c r="H25" s="9">
        <f t="shared" si="17"/>
        <v>1.7494103808955637</v>
      </c>
      <c r="I25" s="9">
        <f t="shared" si="18"/>
        <v>4.1876328877529598</v>
      </c>
      <c r="J25" s="9">
        <f t="shared" si="19"/>
        <v>5.2748056938408894</v>
      </c>
      <c r="K25" s="11">
        <f t="shared" si="20"/>
        <v>0.58479532163742687</v>
      </c>
      <c r="L25" s="11">
        <f t="shared" si="21"/>
        <v>0.24875621890547267</v>
      </c>
      <c r="M25" s="11">
        <f t="shared" si="22"/>
        <v>0.19801980198019803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-0.25015360923366492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0.22411248718482746</v>
      </c>
      <c r="Q25" s="11">
        <f>2*'OddsRatio_working_3-way'!K25*'OddsRatio_working_3-way'!L25*'OddsRatio_working_3-way'!M25</f>
        <v>5.7612464571935071E-2</v>
      </c>
      <c r="R25" s="11">
        <f t="shared" si="23"/>
        <v>0</v>
      </c>
      <c r="S25" s="11">
        <f t="shared" si="24"/>
        <v>-0.89589947501212019</v>
      </c>
      <c r="T25" s="11">
        <f t="shared" si="25"/>
        <v>-0.23030834833216454</v>
      </c>
      <c r="U25" s="11">
        <f>'OddsRatio_working_3-way'!S25-'OddsRatio_working_3-way'!R25^2/3</f>
        <v>-0.89589947501212019</v>
      </c>
      <c r="V25" s="11">
        <f>'OddsRatio_working_3-way'!S25*'OddsRatio_working_3-way'!R25/3-2*'OddsRatio_working_3-way'!R25^3/27-'OddsRatio_working_3-way'!T25</f>
        <v>0.23030834833216454</v>
      </c>
      <c r="W25" s="11">
        <f>'OddsRatio_working_3-way'!V25^2+4*'OddsRatio_working_3-way'!U25^3/27</f>
        <v>-5.3488591200502852E-2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0.16319507231530653</v>
      </c>
      <c r="Y25" s="11">
        <f>IF('OddsRatio_working_3-way'!W25&gt;=0,IF('OddsRatio_working_3-way'!V25+SQRT('OddsRatio_working_3-way'!W25)&gt;0,0,PI()),ACOS('OddsRatio_working_3-way'!V25/(2*'OddsRatio_working_3-way'!X25)))</f>
        <v>0.78749454465213065</v>
      </c>
      <c r="Z25" s="11">
        <f>'OddsRatio_working_3-way'!X25^(1/3)*COS('OddsRatio_working_3-way'!Y25/3)</f>
        <v>0.52775378936307293</v>
      </c>
      <c r="AA25" s="11">
        <f>'OddsRatio_working_3-way'!X25^(1/3)*COS(('OddsRatio_working_3-way'!Y25+2*PI())/3)</f>
        <v>-0.38668496490787779</v>
      </c>
      <c r="AB25" s="11">
        <f>'OddsRatio_working_3-way'!X25^(1/3)*COS(('OddsRatio_working_3-way'!Y25+4*PI())/3)</f>
        <v>-0.14106882445519531</v>
      </c>
      <c r="AC25" s="11">
        <f>'OddsRatio_working_3-way'!X25^(1/3)*SIN('OddsRatio_working_3-way'!Y25/3)</f>
        <v>0.14180654480767327</v>
      </c>
      <c r="AD25" s="11">
        <f>'OddsRatio_working_3-way'!X25^(1/3)*SIN(('OddsRatio_working_3-way'!Y25+2*PI())/3)</f>
        <v>0.38614491612808627</v>
      </c>
      <c r="AE25" s="11">
        <f>'OddsRatio_working_3-way'!X25^(1/3)*SIN(('OddsRatio_working_3-way'!Y25+4*PI())/3)</f>
        <v>-0.5279514609357594</v>
      </c>
      <c r="AF25" s="11">
        <f>-'OddsRatio_working_3-way'!U25/(3*'OddsRatio_working_3-way'!X25^(1/3))*COS(('OddsRatio_working_3-way'!Y25)/3)</f>
        <v>0.52775378936307271</v>
      </c>
      <c r="AG25" s="11">
        <f>-'OddsRatio_working_3-way'!U25/(3*'OddsRatio_working_3-way'!X25^(1/3))*COS(('OddsRatio_working_3-way'!Y25+2*PI())/3)</f>
        <v>-0.38668496490787763</v>
      </c>
      <c r="AH25" s="11">
        <f>-'OddsRatio_working_3-way'!U25/(3*'OddsRatio_working_3-way'!X25^(1/3))*COS(('OddsRatio_working_3-way'!Y25+4*PI())/3)</f>
        <v>-0.14106882445519525</v>
      </c>
      <c r="AI25" s="11">
        <f>'OddsRatio_working_3-way'!U25/(3*'OddsRatio_working_3-way'!X25^(1/3))*SIN(('OddsRatio_working_3-way'!Y25)/3)</f>
        <v>-0.14180654480767321</v>
      </c>
      <c r="AJ25" s="11">
        <f>'OddsRatio_working_3-way'!U25/(3*'OddsRatio_working_3-way'!X25^(1/3))*SIN(('OddsRatio_working_3-way'!Y25+2*PI())/3)</f>
        <v>-0.3861449161280861</v>
      </c>
      <c r="AK25" s="11">
        <f>'OddsRatio_working_3-way'!U25/(3*'OddsRatio_working_3-way'!X25^(1/3))*SIN(('OddsRatio_working_3-way'!Y25+4*PI())/3)</f>
        <v>0.52795146093575929</v>
      </c>
      <c r="AL25" s="11">
        <f>'OddsRatio_working_3-way'!Z25+'OddsRatio_working_3-way'!AF25</f>
        <v>1.0555075787261456</v>
      </c>
      <c r="AM25" s="11">
        <f>'OddsRatio_working_3-way'!AA25+'OddsRatio_working_3-way'!AG25</f>
        <v>-0.77336992981575547</v>
      </c>
      <c r="AN25" s="11">
        <f>'OddsRatio_working_3-way'!AB25+'OddsRatio_working_3-way'!AH25</f>
        <v>-0.28213764891039056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1.0555075787261456</v>
      </c>
      <c r="AS25" s="11">
        <f>IF(('OddsRatio_working_3-way'!X25=0),IF(Q25&gt;0,-Q25^(1/3),(-Q25)^(1/3)),'OddsRatio_working_3-way'!AM25-'OddsRatio_working_3-way'!R25/3)</f>
        <v>-0.77336992981575547</v>
      </c>
      <c r="AT25" s="11">
        <f>IF(('OddsRatio_working_3-way'!X25=0),IF(Q25&gt;0,-Q25^(1/3),(-Q25)^(1/3)),'OddsRatio_working_3-way'!AN25-'OddsRatio_working_3-way'!R25/3)</f>
        <v>-0.28213764891039056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1.91</v>
      </c>
      <c r="B26" s="4">
        <f>IF('True_Odds_Calculator_3-way'!B27="","",'True_Odds_Calculator_3-way'!B27)</f>
        <v>3.79</v>
      </c>
      <c r="C26" s="4">
        <f>IF('True_Odds_Calculator_3-way'!C27="","",'True_Odds_Calculator_3-way'!C27)</f>
        <v>4.1500000000000004</v>
      </c>
      <c r="D26" s="9">
        <f t="shared" si="13"/>
        <v>0.51217984175346654</v>
      </c>
      <c r="E26" s="9">
        <f t="shared" si="14"/>
        <v>0.25509450602207917</v>
      </c>
      <c r="F26" s="9">
        <f t="shared" si="15"/>
        <v>0.23272565222445446</v>
      </c>
      <c r="G26" s="9">
        <f t="shared" si="16"/>
        <v>1.0466364824667478</v>
      </c>
      <c r="H26" s="9">
        <f t="shared" si="17"/>
        <v>1.9524391990447403</v>
      </c>
      <c r="I26" s="9">
        <f t="shared" si="18"/>
        <v>3.920115786082226</v>
      </c>
      <c r="J26" s="9">
        <f t="shared" si="19"/>
        <v>4.296904919770256</v>
      </c>
      <c r="K26" s="11">
        <f t="shared" si="20"/>
        <v>0.52356020942408377</v>
      </c>
      <c r="L26" s="11">
        <f t="shared" si="21"/>
        <v>0.26385224274406333</v>
      </c>
      <c r="M26" s="11">
        <f t="shared" si="22"/>
        <v>0.24096385542168672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-0.26621681021562393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0.22801840191721864</v>
      </c>
      <c r="Q26" s="11">
        <f>2*'OddsRatio_working_3-way'!K26*'OddsRatio_working_3-way'!L26*'OddsRatio_working_3-way'!M26</f>
        <v>6.6574715888239017E-2</v>
      </c>
      <c r="R26" s="11">
        <f t="shared" si="23"/>
        <v>0</v>
      </c>
      <c r="S26" s="11">
        <f t="shared" si="24"/>
        <v>-0.85651391334955052</v>
      </c>
      <c r="T26" s="11">
        <f t="shared" si="25"/>
        <v>-0.25007705499256949</v>
      </c>
      <c r="U26" s="11">
        <f>'OddsRatio_working_3-way'!S26-'OddsRatio_working_3-way'!R26^2/3</f>
        <v>-0.85651391334955052</v>
      </c>
      <c r="V26" s="11">
        <f>'OddsRatio_working_3-way'!S26*'OddsRatio_working_3-way'!R26/3-2*'OddsRatio_working_3-way'!R26^3/27-'OddsRatio_working_3-way'!T26</f>
        <v>0.25007705499256949</v>
      </c>
      <c r="W26" s="11">
        <f>'OddsRatio_working_3-way'!V26^2+4*'OddsRatio_working_3-way'!U26^3/27</f>
        <v>-3.0550708462334528E-2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0.15255264820389972</v>
      </c>
      <c r="Y26" s="11">
        <f>IF('OddsRatio_working_3-way'!W26&gt;=0,IF('OddsRatio_working_3-way'!V26+SQRT('OddsRatio_working_3-way'!W26)&gt;0,0,PI()),ACOS('OddsRatio_working_3-way'!V26/(2*'OddsRatio_working_3-way'!X26)))</f>
        <v>0.6100108500652045</v>
      </c>
      <c r="Z26" s="11">
        <f>'OddsRatio_working_3-way'!X26^(1/3)*COS('OddsRatio_working_3-way'!Y26/3)</f>
        <v>0.52331824123337389</v>
      </c>
      <c r="AA26" s="11">
        <f>'OddsRatio_working_3-way'!X26^(1/3)*COS(('OddsRatio_working_3-way'!Y26+2*PI())/3)</f>
        <v>-0.35510424960527498</v>
      </c>
      <c r="AB26" s="11">
        <f>'OddsRatio_working_3-way'!X26^(1/3)*COS(('OddsRatio_working_3-way'!Y26+4*PI())/3)</f>
        <v>-0.16821399162809897</v>
      </c>
      <c r="AC26" s="11">
        <f>'OddsRatio_working_3-way'!X26^(1/3)*SIN('OddsRatio_working_3-way'!Y26/3)</f>
        <v>0.10790114075204116</v>
      </c>
      <c r="AD26" s="11">
        <f>'OddsRatio_working_3-way'!X26^(1/3)*SIN(('OddsRatio_working_3-way'!Y26+2*PI())/3)</f>
        <v>0.39925632079587425</v>
      </c>
      <c r="AE26" s="11">
        <f>'OddsRatio_working_3-way'!X26^(1/3)*SIN(('OddsRatio_working_3-way'!Y26+4*PI())/3)</f>
        <v>-0.50715746154791541</v>
      </c>
      <c r="AF26" s="11">
        <f>-'OddsRatio_working_3-way'!U26/(3*'OddsRatio_working_3-way'!X26^(1/3))*COS(('OddsRatio_working_3-way'!Y26)/3)</f>
        <v>0.523318241233374</v>
      </c>
      <c r="AG26" s="11">
        <f>-'OddsRatio_working_3-way'!U26/(3*'OddsRatio_working_3-way'!X26^(1/3))*COS(('OddsRatio_working_3-way'!Y26+2*PI())/3)</f>
        <v>-0.35510424960527509</v>
      </c>
      <c r="AH26" s="11">
        <f>-'OddsRatio_working_3-way'!U26/(3*'OddsRatio_working_3-way'!X26^(1/3))*COS(('OddsRatio_working_3-way'!Y26+4*PI())/3)</f>
        <v>-0.16821399162809902</v>
      </c>
      <c r="AI26" s="11">
        <f>'OddsRatio_working_3-way'!U26/(3*'OddsRatio_working_3-way'!X26^(1/3))*SIN(('OddsRatio_working_3-way'!Y26)/3)</f>
        <v>-0.10790114075204117</v>
      </c>
      <c r="AJ26" s="11">
        <f>'OddsRatio_working_3-way'!U26/(3*'OddsRatio_working_3-way'!X26^(1/3))*SIN(('OddsRatio_working_3-way'!Y26+2*PI())/3)</f>
        <v>-0.39925632079587431</v>
      </c>
      <c r="AK26" s="11">
        <f>'OddsRatio_working_3-way'!U26/(3*'OddsRatio_working_3-way'!X26^(1/3))*SIN(('OddsRatio_working_3-way'!Y26+4*PI())/3)</f>
        <v>0.50715746154791552</v>
      </c>
      <c r="AL26" s="11">
        <f>'OddsRatio_working_3-way'!Z26+'OddsRatio_working_3-way'!AF26</f>
        <v>1.0466364824667478</v>
      </c>
      <c r="AM26" s="11">
        <f>'OddsRatio_working_3-way'!AA26+'OddsRatio_working_3-way'!AG26</f>
        <v>-0.71020849921055007</v>
      </c>
      <c r="AN26" s="11">
        <f>'OddsRatio_working_3-way'!AB26+'OddsRatio_working_3-way'!AH26</f>
        <v>-0.33642798325619799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1.0466364824667478</v>
      </c>
      <c r="AS26" s="11">
        <f>IF(('OddsRatio_working_3-way'!X26=0),IF(Q26&gt;0,-Q26^(1/3),(-Q26)^(1/3)),'OddsRatio_working_3-way'!AM26-'OddsRatio_working_3-way'!R26/3)</f>
        <v>-0.71020849921055007</v>
      </c>
      <c r="AT26" s="11">
        <f>IF(('OddsRatio_working_3-way'!X26=0),IF(Q26&gt;0,-Q26^(1/3),(-Q26)^(1/3)),'OddsRatio_working_3-way'!AN26-'OddsRatio_working_3-way'!R26/3)</f>
        <v>-0.33642798325619799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9.43</v>
      </c>
      <c r="B27" s="4">
        <f>IF('True_Odds_Calculator_3-way'!B28="","",'True_Odds_Calculator_3-way'!B28)</f>
        <v>5.49</v>
      </c>
      <c r="C27" s="4">
        <f>IF('True_Odds_Calculator_3-way'!C28="","",'True_Odds_Calculator_3-way'!C28)</f>
        <v>1.36</v>
      </c>
      <c r="D27" s="9">
        <f t="shared" si="13"/>
        <v>0.1010485105664876</v>
      </c>
      <c r="E27" s="9">
        <f t="shared" si="14"/>
        <v>0.17426679463713446</v>
      </c>
      <c r="F27" s="9">
        <f t="shared" si="15"/>
        <v>0.72468469479637787</v>
      </c>
      <c r="G27" s="9">
        <f t="shared" si="16"/>
        <v>1.0553068695505035</v>
      </c>
      <c r="H27" s="9">
        <f t="shared" si="17"/>
        <v>9.8962369103107459</v>
      </c>
      <c r="I27" s="9">
        <f t="shared" si="18"/>
        <v>5.73832784428176</v>
      </c>
      <c r="J27" s="9">
        <f t="shared" si="19"/>
        <v>1.3799104730381815</v>
      </c>
      <c r="K27" s="11">
        <f t="shared" si="20"/>
        <v>0.10604453870625663</v>
      </c>
      <c r="L27" s="11">
        <f t="shared" si="21"/>
        <v>0.18214936247723132</v>
      </c>
      <c r="M27" s="11">
        <f t="shared" si="22"/>
        <v>0.73529411764705876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-0.19353230574777769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0.18861452293194683</v>
      </c>
      <c r="Q27" s="11">
        <f>2*'OddsRatio_working_3-way'!K27*'OddsRatio_working_3-way'!L27*'OddsRatio_working_3-way'!M27</f>
        <v>2.8405801646377536E-2</v>
      </c>
      <c r="R27" s="11">
        <f t="shared" si="23"/>
        <v>0</v>
      </c>
      <c r="S27" s="11">
        <f t="shared" si="24"/>
        <v>-0.9745893441571456</v>
      </c>
      <c r="T27" s="11">
        <f t="shared" si="25"/>
        <v>-0.14677550363812433</v>
      </c>
      <c r="U27" s="11">
        <f>'OddsRatio_working_3-way'!S27-'OddsRatio_working_3-way'!R27^2/3</f>
        <v>-0.9745893441571456</v>
      </c>
      <c r="V27" s="11">
        <f>'OddsRatio_working_3-way'!S27*'OddsRatio_working_3-way'!R27/3-2*'OddsRatio_working_3-way'!R27^3/27-'OddsRatio_working_3-way'!T27</f>
        <v>0.14677550363812433</v>
      </c>
      <c r="W27" s="11">
        <f>'OddsRatio_working_3-way'!V27^2+4*'OddsRatio_working_3-way'!U27^3/27</f>
        <v>-0.11559602250447193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0.18516146397988498</v>
      </c>
      <c r="Y27" s="11">
        <f>IF('OddsRatio_working_3-way'!W27&gt;=0,IF('OddsRatio_working_3-way'!V27+SQRT('OddsRatio_working_3-way'!W27)&gt;0,0,PI()),ACOS('OddsRatio_working_3-way'!V27/(2*'OddsRatio_working_3-way'!X27)))</f>
        <v>1.1632643624436068</v>
      </c>
      <c r="Z27" s="11">
        <f>'OddsRatio_working_3-way'!X27^(1/3)*COS('OddsRatio_working_3-way'!Y27/3)</f>
        <v>0.52765343477525173</v>
      </c>
      <c r="AA27" s="11">
        <f>'OddsRatio_working_3-way'!X27^(1/3)*COS(('OddsRatio_working_3-way'!Y27+2*PI())/3)</f>
        <v>-0.45046467070017093</v>
      </c>
      <c r="AB27" s="11">
        <f>'OddsRatio_working_3-way'!X27^(1/3)*COS(('OddsRatio_working_3-way'!Y27+4*PI())/3)</f>
        <v>-7.7188764075080518E-2</v>
      </c>
      <c r="AC27" s="11">
        <f>'OddsRatio_working_3-way'!X27^(1/3)*SIN('OddsRatio_working_3-way'!Y27/3)</f>
        <v>0.21551094517199748</v>
      </c>
      <c r="AD27" s="11">
        <f>'OddsRatio_working_3-way'!X27^(1/3)*SIN(('OddsRatio_working_3-way'!Y27+2*PI())/3)</f>
        <v>0.34920580632348475</v>
      </c>
      <c r="AE27" s="11">
        <f>'OddsRatio_working_3-way'!X27^(1/3)*SIN(('OddsRatio_working_3-way'!Y27+4*PI())/3)</f>
        <v>-0.56471675149548217</v>
      </c>
      <c r="AF27" s="11">
        <f>-'OddsRatio_working_3-way'!U27/(3*'OddsRatio_working_3-way'!X27^(1/3))*COS(('OddsRatio_working_3-way'!Y27)/3)</f>
        <v>0.52765343477525173</v>
      </c>
      <c r="AG27" s="11">
        <f>-'OddsRatio_working_3-way'!U27/(3*'OddsRatio_working_3-way'!X27^(1/3))*COS(('OddsRatio_working_3-way'!Y27+2*PI())/3)</f>
        <v>-0.45046467070017082</v>
      </c>
      <c r="AH27" s="11">
        <f>-'OddsRatio_working_3-way'!U27/(3*'OddsRatio_working_3-way'!X27^(1/3))*COS(('OddsRatio_working_3-way'!Y27+4*PI())/3)</f>
        <v>-7.7188764075080504E-2</v>
      </c>
      <c r="AI27" s="11">
        <f>'OddsRatio_working_3-way'!U27/(3*'OddsRatio_working_3-way'!X27^(1/3))*SIN(('OddsRatio_working_3-way'!Y27)/3)</f>
        <v>-0.21551094517199745</v>
      </c>
      <c r="AJ27" s="11">
        <f>'OddsRatio_working_3-way'!U27/(3*'OddsRatio_working_3-way'!X27^(1/3))*SIN(('OddsRatio_working_3-way'!Y27+2*PI())/3)</f>
        <v>-0.34920580632348469</v>
      </c>
      <c r="AK27" s="11">
        <f>'OddsRatio_working_3-way'!U27/(3*'OddsRatio_working_3-way'!X27^(1/3))*SIN(('OddsRatio_working_3-way'!Y27+4*PI())/3)</f>
        <v>0.56471675149548206</v>
      </c>
      <c r="AL27" s="11">
        <f>'OddsRatio_working_3-way'!Z27+'OddsRatio_working_3-way'!AF27</f>
        <v>1.0553068695505035</v>
      </c>
      <c r="AM27" s="11">
        <f>'OddsRatio_working_3-way'!AA27+'OddsRatio_working_3-way'!AG27</f>
        <v>-0.90092934140034175</v>
      </c>
      <c r="AN27" s="11">
        <f>'OddsRatio_working_3-way'!AB27+'OddsRatio_working_3-way'!AH27</f>
        <v>-0.15437752815016104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1.0553068695505035</v>
      </c>
      <c r="AS27" s="11">
        <f>IF(('OddsRatio_working_3-way'!X27=0),IF(Q27&gt;0,-Q27^(1/3),(-Q27)^(1/3)),'OddsRatio_working_3-way'!AM27-'OddsRatio_working_3-way'!R27/3)</f>
        <v>-0.90092934140034175</v>
      </c>
      <c r="AT27" s="11">
        <f>IF(('OddsRatio_working_3-way'!X27=0),IF(Q27&gt;0,-Q27^(1/3),(-Q27)^(1/3)),'OddsRatio_working_3-way'!AN27-'OddsRatio_working_3-way'!R27/3)</f>
        <v>-0.15437752815016104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3.31</v>
      </c>
      <c r="C28" s="4">
        <f>IF('True_Odds_Calculator_3-way'!C29="","",'True_Odds_Calculator_3-way'!C29)</f>
        <v>3.47</v>
      </c>
      <c r="D28" s="9">
        <f t="shared" si="13"/>
        <v>0.42310005234162434</v>
      </c>
      <c r="E28" s="9">
        <f t="shared" si="14"/>
        <v>0.29532173307612597</v>
      </c>
      <c r="F28" s="9">
        <f t="shared" si="15"/>
        <v>0.28157821458224969</v>
      </c>
      <c r="G28" s="9">
        <f t="shared" si="16"/>
        <v>1.0329599641359168</v>
      </c>
      <c r="H28" s="9">
        <f t="shared" si="17"/>
        <v>2.3635071526594102</v>
      </c>
      <c r="I28" s="9">
        <f t="shared" si="18"/>
        <v>3.3861375171539678</v>
      </c>
      <c r="J28" s="9">
        <f t="shared" si="19"/>
        <v>3.5514111114157147</v>
      </c>
      <c r="K28" s="11">
        <f t="shared" si="20"/>
        <v>0.43103448275862072</v>
      </c>
      <c r="L28" s="11">
        <f t="shared" si="21"/>
        <v>0.30211480362537763</v>
      </c>
      <c r="M28" s="11">
        <f t="shared" si="22"/>
        <v>0.28818443804034583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-0.28264246425765416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0.22892033962471472</v>
      </c>
      <c r="Q28" s="11">
        <f>2*'OddsRatio_working_3-way'!K28*'OddsRatio_working_3-way'!L28*'OddsRatio_working_3-way'!M28</f>
        <v>7.5055849057283533E-2</v>
      </c>
      <c r="R28" s="11">
        <f t="shared" si="23"/>
        <v>0</v>
      </c>
      <c r="S28" s="11">
        <f t="shared" si="24"/>
        <v>-0.80992903959411122</v>
      </c>
      <c r="T28" s="11">
        <f t="shared" si="25"/>
        <v>-0.26555050478495457</v>
      </c>
      <c r="U28" s="11">
        <f>'OddsRatio_working_3-way'!S28-'OddsRatio_working_3-way'!R28^2/3</f>
        <v>-0.80992903959411122</v>
      </c>
      <c r="V28" s="11">
        <f>'OddsRatio_working_3-way'!S28*'OddsRatio_working_3-way'!R28/3-2*'OddsRatio_working_3-way'!R28^3/27-'OddsRatio_working_3-way'!T28</f>
        <v>0.26555050478495457</v>
      </c>
      <c r="W28" s="11">
        <f>'OddsRatio_working_3-way'!V28^2+4*'OddsRatio_working_3-way'!U28^3/27</f>
        <v>-8.1942391667822329E-3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0.14027767976261085</v>
      </c>
      <c r="Y28" s="11">
        <f>IF('OddsRatio_working_3-way'!W28&gt;=0,IF('OddsRatio_working_3-way'!V28+SQRT('OddsRatio_working_3-way'!W28)&gt;0,0,PI()),ACOS('OddsRatio_working_3-way'!V28/(2*'OddsRatio_working_3-way'!X28)))</f>
        <v>0.32853109215391019</v>
      </c>
      <c r="Z28" s="11">
        <f>'OddsRatio_working_3-way'!X28^(1/3)*COS('OddsRatio_working_3-way'!Y28/3)</f>
        <v>0.51647998206795842</v>
      </c>
      <c r="AA28" s="11">
        <f>'OddsRatio_working_3-way'!X28^(1/3)*COS(('OddsRatio_working_3-way'!Y28+2*PI())/3)</f>
        <v>-0.30741906169253091</v>
      </c>
      <c r="AB28" s="11">
        <f>'OddsRatio_working_3-way'!X28^(1/3)*COS(('OddsRatio_working_3-way'!Y28+4*PI())/3)</f>
        <v>-0.20906092037542778</v>
      </c>
      <c r="AC28" s="11">
        <f>'OddsRatio_working_3-way'!X28^(1/3)*SIN('OddsRatio_working_3-way'!Y28/3)</f>
        <v>5.6787099366420977E-2</v>
      </c>
      <c r="AD28" s="11">
        <f>'OddsRatio_working_3-way'!X28^(1/3)*SIN(('OddsRatio_working_3-way'!Y28+2*PI())/3)</f>
        <v>0.41889123533377282</v>
      </c>
      <c r="AE28" s="11">
        <f>'OddsRatio_working_3-way'!X28^(1/3)*SIN(('OddsRatio_working_3-way'!Y28+4*PI())/3)</f>
        <v>-0.47567833470019361</v>
      </c>
      <c r="AF28" s="11">
        <f>-'OddsRatio_working_3-way'!U28/(3*'OddsRatio_working_3-way'!X28^(1/3))*COS(('OddsRatio_working_3-way'!Y28)/3)</f>
        <v>0.51647998206795853</v>
      </c>
      <c r="AG28" s="11">
        <f>-'OddsRatio_working_3-way'!U28/(3*'OddsRatio_working_3-way'!X28^(1/3))*COS(('OddsRatio_working_3-way'!Y28+2*PI())/3)</f>
        <v>-0.30741906169253097</v>
      </c>
      <c r="AH28" s="11">
        <f>-'OddsRatio_working_3-way'!U28/(3*'OddsRatio_working_3-way'!X28^(1/3))*COS(('OddsRatio_working_3-way'!Y28+4*PI())/3)</f>
        <v>-0.20906092037542781</v>
      </c>
      <c r="AI28" s="11">
        <f>'OddsRatio_working_3-way'!U28/(3*'OddsRatio_working_3-way'!X28^(1/3))*SIN(('OddsRatio_working_3-way'!Y28)/3)</f>
        <v>-5.6787099366420991E-2</v>
      </c>
      <c r="AJ28" s="11">
        <f>'OddsRatio_working_3-way'!U28/(3*'OddsRatio_working_3-way'!X28^(1/3))*SIN(('OddsRatio_working_3-way'!Y28+2*PI())/3)</f>
        <v>-0.41889123533377293</v>
      </c>
      <c r="AK28" s="11">
        <f>'OddsRatio_working_3-way'!U28/(3*'OddsRatio_working_3-way'!X28^(1/3))*SIN(('OddsRatio_working_3-way'!Y28+4*PI())/3)</f>
        <v>0.47567833470019372</v>
      </c>
      <c r="AL28" s="11">
        <f>'OddsRatio_working_3-way'!Z28+'OddsRatio_working_3-way'!AF28</f>
        <v>1.0329599641359168</v>
      </c>
      <c r="AM28" s="11">
        <f>'OddsRatio_working_3-way'!AA28+'OddsRatio_working_3-way'!AG28</f>
        <v>-0.61483812338506194</v>
      </c>
      <c r="AN28" s="11">
        <f>'OddsRatio_working_3-way'!AB28+'OddsRatio_working_3-way'!AH28</f>
        <v>-0.41812184075085557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1.0329599641359168</v>
      </c>
      <c r="AS28" s="11">
        <f>IF(('OddsRatio_working_3-way'!X28=0),IF(Q28&gt;0,-Q28^(1/3),(-Q28)^(1/3)),'OddsRatio_working_3-way'!AM28-'OddsRatio_working_3-way'!R28/3)</f>
        <v>-0.61483812338506194</v>
      </c>
      <c r="AT28" s="11">
        <f>IF(('OddsRatio_working_3-way'!X28=0),IF(Q28&gt;0,-Q28^(1/3),(-Q28)^(1/3)),'OddsRatio_working_3-way'!AN28-'OddsRatio_working_3-way'!R28/3)</f>
        <v>-0.41812184075085557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3.56</v>
      </c>
      <c r="B29" s="4">
        <f>IF('True_Odds_Calculator_3-way'!B30="","",'True_Odds_Calculator_3-way'!B30)</f>
        <v>3.68</v>
      </c>
      <c r="C29" s="4">
        <f>IF('True_Odds_Calculator_3-way'!C30="","",'True_Odds_Calculator_3-way'!C30)</f>
        <v>2.13</v>
      </c>
      <c r="D29" s="9">
        <f t="shared" si="13"/>
        <v>0.27402970386079345</v>
      </c>
      <c r="E29" s="9">
        <f t="shared" si="14"/>
        <v>0.26501140352800467</v>
      </c>
      <c r="F29" s="9">
        <f t="shared" si="15"/>
        <v>0.46095889261120182</v>
      </c>
      <c r="G29" s="9">
        <f t="shared" si="16"/>
        <v>1.0348591518875516</v>
      </c>
      <c r="H29" s="9">
        <f t="shared" si="17"/>
        <v>3.6492394288321313</v>
      </c>
      <c r="I29" s="9">
        <f t="shared" si="18"/>
        <v>3.7734225270586386</v>
      </c>
      <c r="J29" s="9">
        <f t="shared" si="19"/>
        <v>2.1693908416329331</v>
      </c>
      <c r="K29" s="11">
        <f t="shared" si="20"/>
        <v>0.2808988764044944</v>
      </c>
      <c r="L29" s="11">
        <f t="shared" si="21"/>
        <v>0.27173913043478259</v>
      </c>
      <c r="M29" s="11">
        <f t="shared" si="22"/>
        <v>0.46948356807511737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-0.27782785296701229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0.22827692420604068</v>
      </c>
      <c r="Q29" s="11">
        <f>2*'OddsRatio_working_3-way'!K29*'OddsRatio_working_3-way'!L29*'OddsRatio_working_3-way'!M29</f>
        <v>7.1672503675365998E-2</v>
      </c>
      <c r="R29" s="11">
        <f t="shared" si="23"/>
        <v>0</v>
      </c>
      <c r="S29" s="11">
        <f t="shared" si="24"/>
        <v>-0.8216488079513935</v>
      </c>
      <c r="T29" s="11">
        <f t="shared" si="25"/>
        <v>-0.2579745079910184</v>
      </c>
      <c r="U29" s="11">
        <f>'OddsRatio_working_3-way'!S29-'OddsRatio_working_3-way'!R29^2/3</f>
        <v>-0.8216488079513935</v>
      </c>
      <c r="V29" s="11">
        <f>'OddsRatio_working_3-way'!S29*'OddsRatio_working_3-way'!R29/3-2*'OddsRatio_working_3-way'!R29^3/27-'OddsRatio_working_3-way'!T29</f>
        <v>0.2579745079910184</v>
      </c>
      <c r="W29" s="11">
        <f>'OddsRatio_working_3-way'!V29^2+4*'OddsRatio_working_3-way'!U29^3/27</f>
        <v>-1.5627029902109305E-2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0.14333341958116164</v>
      </c>
      <c r="Y29" s="11">
        <f>IF('OddsRatio_working_3-way'!W29&gt;=0,IF('OddsRatio_working_3-way'!V29+SQRT('OddsRatio_working_3-way'!W29)&gt;0,0,PI()),ACOS('OddsRatio_working_3-way'!V29/(2*'OddsRatio_working_3-way'!X29)))</f>
        <v>0.45123201996266626</v>
      </c>
      <c r="Z29" s="11">
        <f>'OddsRatio_working_3-way'!X29^(1/3)*COS('OddsRatio_working_3-way'!Y29/3)</f>
        <v>0.51742957594377581</v>
      </c>
      <c r="AA29" s="11">
        <f>'OddsRatio_working_3-way'!X29^(1/3)*COS(('OddsRatio_working_3-way'!Y29+2*PI())/3)</f>
        <v>-0.32662780176034878</v>
      </c>
      <c r="AB29" s="11">
        <f>'OddsRatio_working_3-way'!X29^(1/3)*COS(('OddsRatio_working_3-way'!Y29+4*PI())/3)</f>
        <v>-0.1908017741834267</v>
      </c>
      <c r="AC29" s="11">
        <f>'OddsRatio_working_3-way'!X29^(1/3)*SIN('OddsRatio_working_3-way'!Y29/3)</f>
        <v>7.8419193584493424E-2</v>
      </c>
      <c r="AD29" s="11">
        <f>'OddsRatio_working_3-way'!X29^(1/3)*SIN(('OddsRatio_working_3-way'!Y29+2*PI())/3)</f>
        <v>0.40889756064447264</v>
      </c>
      <c r="AE29" s="11">
        <f>'OddsRatio_working_3-way'!X29^(1/3)*SIN(('OddsRatio_working_3-way'!Y29+4*PI())/3)</f>
        <v>-0.48731675422896603</v>
      </c>
      <c r="AF29" s="11">
        <f>-'OddsRatio_working_3-way'!U29/(3*'OddsRatio_working_3-way'!X29^(1/3))*COS(('OddsRatio_working_3-way'!Y29)/3)</f>
        <v>0.51742957594377581</v>
      </c>
      <c r="AG29" s="11">
        <f>-'OddsRatio_working_3-way'!U29/(3*'OddsRatio_working_3-way'!X29^(1/3))*COS(('OddsRatio_working_3-way'!Y29+2*PI())/3)</f>
        <v>-0.32662780176034878</v>
      </c>
      <c r="AH29" s="11">
        <f>-'OddsRatio_working_3-way'!U29/(3*'OddsRatio_working_3-way'!X29^(1/3))*COS(('OddsRatio_working_3-way'!Y29+4*PI())/3)</f>
        <v>-0.1908017741834267</v>
      </c>
      <c r="AI29" s="11">
        <f>'OddsRatio_working_3-way'!U29/(3*'OddsRatio_working_3-way'!X29^(1/3))*SIN(('OddsRatio_working_3-way'!Y29)/3)</f>
        <v>-7.8419193584493424E-2</v>
      </c>
      <c r="AJ29" s="11">
        <f>'OddsRatio_working_3-way'!U29/(3*'OddsRatio_working_3-way'!X29^(1/3))*SIN(('OddsRatio_working_3-way'!Y29+2*PI())/3)</f>
        <v>-0.40889756064447264</v>
      </c>
      <c r="AK29" s="11">
        <f>'OddsRatio_working_3-way'!U29/(3*'OddsRatio_working_3-way'!X29^(1/3))*SIN(('OddsRatio_working_3-way'!Y29+4*PI())/3)</f>
        <v>0.48731675422896603</v>
      </c>
      <c r="AL29" s="11">
        <f>'OddsRatio_working_3-way'!Z29+'OddsRatio_working_3-way'!AF29</f>
        <v>1.0348591518875516</v>
      </c>
      <c r="AM29" s="11">
        <f>'OddsRatio_working_3-way'!AA29+'OddsRatio_working_3-way'!AG29</f>
        <v>-0.65325560352069756</v>
      </c>
      <c r="AN29" s="11">
        <f>'OddsRatio_working_3-way'!AB29+'OddsRatio_working_3-way'!AH29</f>
        <v>-0.3816035483668534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1.0348591518875516</v>
      </c>
      <c r="AS29" s="11">
        <f>IF(('OddsRatio_working_3-way'!X29=0),IF(Q29&gt;0,-Q29^(1/3),(-Q29)^(1/3)),'OddsRatio_working_3-way'!AM29-'OddsRatio_working_3-way'!R29/3)</f>
        <v>-0.65325560352069756</v>
      </c>
      <c r="AT29" s="11">
        <f>IF(('OddsRatio_working_3-way'!X29=0),IF(Q29&gt;0,-Q29^(1/3),(-Q29)^(1/3)),'OddsRatio_working_3-way'!AN29-'OddsRatio_working_3-way'!R29/3)</f>
        <v>-0.3816035483668534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1.1299999999999999</v>
      </c>
      <c r="B30" s="4">
        <f>IF('True_Odds_Calculator_3-way'!B31="","",'True_Odds_Calculator_3-way'!B31)</f>
        <v>9.94</v>
      </c>
      <c r="C30" s="4">
        <f>IF('True_Odds_Calculator_3-way'!C31="","",'True_Odds_Calculator_3-way'!C31)</f>
        <v>24.65</v>
      </c>
      <c r="D30" s="9">
        <f t="shared" si="13"/>
        <v>0.87286232136272923</v>
      </c>
      <c r="E30" s="9">
        <f t="shared" si="14"/>
        <v>9.0771657902056102E-2</v>
      </c>
      <c r="F30" s="9">
        <f t="shared" si="15"/>
        <v>3.6366020735214569E-2</v>
      </c>
      <c r="G30" s="9">
        <f t="shared" si="16"/>
        <v>1.1204311601362029</v>
      </c>
      <c r="H30" s="9">
        <f t="shared" si="17"/>
        <v>1.1456560508177063</v>
      </c>
      <c r="I30" s="9">
        <f t="shared" si="18"/>
        <v>11.016654571617654</v>
      </c>
      <c r="J30" s="9">
        <f t="shared" si="19"/>
        <v>27.498196937221202</v>
      </c>
      <c r="K30" s="11">
        <f t="shared" si="20"/>
        <v>0.88495575221238942</v>
      </c>
      <c r="L30" s="11">
        <f t="shared" si="21"/>
        <v>0.1006036217303823</v>
      </c>
      <c r="M30" s="11">
        <f t="shared" si="22"/>
        <v>4.0567951318458417E-2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-9.9272798470262824E-2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0.11817661429995543</v>
      </c>
      <c r="Q30" s="11">
        <f>2*'OddsRatio_working_3-way'!K30*'OddsRatio_working_3-way'!L30*'OddsRatio_working_3-way'!M30</f>
        <v>7.2235094315376194E-3</v>
      </c>
      <c r="R30" s="11">
        <f t="shared" si="23"/>
        <v>0</v>
      </c>
      <c r="S30" s="11">
        <f t="shared" si="24"/>
        <v>-1.1904229166598466</v>
      </c>
      <c r="T30" s="11">
        <f t="shared" si="25"/>
        <v>-7.2764236959648343E-2</v>
      </c>
      <c r="U30" s="11">
        <f>'OddsRatio_working_3-way'!S30-'OddsRatio_working_3-way'!R30^2/3</f>
        <v>-1.1904229166598466</v>
      </c>
      <c r="V30" s="11">
        <f>'OddsRatio_working_3-way'!S30*'OddsRatio_working_3-way'!R30/3-2*'OddsRatio_working_3-way'!R30^3/27-'OddsRatio_working_3-way'!T30</f>
        <v>7.2764236959648343E-2</v>
      </c>
      <c r="W30" s="11">
        <f>'OddsRatio_working_3-way'!V30^2+4*'OddsRatio_working_3-way'!U30^3/27</f>
        <v>-0.24462481995990498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0.249959723825772</v>
      </c>
      <c r="Y30" s="11">
        <f>IF('OddsRatio_working_3-way'!W30&gt;=0,IF('OddsRatio_working_3-way'!V30+SQRT('OddsRatio_working_3-way'!W30)&gt;0,0,PI()),ACOS('OddsRatio_working_3-way'!V30/(2*'OddsRatio_working_3-way'!X30)))</f>
        <v>1.4247255132262946</v>
      </c>
      <c r="Z30" s="11">
        <f>'OddsRatio_working_3-way'!X30^(1/3)*COS('OddsRatio_working_3-way'!Y30/3)</f>
        <v>0.56021558006810146</v>
      </c>
      <c r="AA30" s="11">
        <f>'OddsRatio_working_3-way'!X30^(1/3)*COS(('OddsRatio_working_3-way'!Y30+2*PI())/3)</f>
        <v>-0.52955639606680083</v>
      </c>
      <c r="AB30" s="11">
        <f>'OddsRatio_working_3-way'!X30^(1/3)*COS(('OddsRatio_working_3-way'!Y30+4*PI())/3)</f>
        <v>-3.065918400130108E-2</v>
      </c>
      <c r="AC30" s="11">
        <f>'OddsRatio_working_3-way'!X30^(1/3)*SIN('OddsRatio_working_3-way'!Y30/3)</f>
        <v>0.2880384396839703</v>
      </c>
      <c r="AD30" s="11">
        <f>'OddsRatio_working_3-way'!X30^(1/3)*SIN(('OddsRatio_working_3-way'!Y30+2*PI())/3)</f>
        <v>0.3411417040928259</v>
      </c>
      <c r="AE30" s="11">
        <f>'OddsRatio_working_3-way'!X30^(1/3)*SIN(('OddsRatio_working_3-way'!Y30+4*PI())/3)</f>
        <v>-0.62918014377679621</v>
      </c>
      <c r="AF30" s="11">
        <f>-'OddsRatio_working_3-way'!U30/(3*'OddsRatio_working_3-way'!X30^(1/3))*COS(('OddsRatio_working_3-way'!Y30)/3)</f>
        <v>0.56021558006810146</v>
      </c>
      <c r="AG30" s="11">
        <f>-'OddsRatio_working_3-way'!U30/(3*'OddsRatio_working_3-way'!X30^(1/3))*COS(('OddsRatio_working_3-way'!Y30+2*PI())/3)</f>
        <v>-0.52955639606680083</v>
      </c>
      <c r="AH30" s="11">
        <f>-'OddsRatio_working_3-way'!U30/(3*'OddsRatio_working_3-way'!X30^(1/3))*COS(('OddsRatio_working_3-way'!Y30+4*PI())/3)</f>
        <v>-3.065918400130108E-2</v>
      </c>
      <c r="AI30" s="11">
        <f>'OddsRatio_working_3-way'!U30/(3*'OddsRatio_working_3-way'!X30^(1/3))*SIN(('OddsRatio_working_3-way'!Y30)/3)</f>
        <v>-0.2880384396839703</v>
      </c>
      <c r="AJ30" s="11">
        <f>'OddsRatio_working_3-way'!U30/(3*'OddsRatio_working_3-way'!X30^(1/3))*SIN(('OddsRatio_working_3-way'!Y30+2*PI())/3)</f>
        <v>-0.3411417040928259</v>
      </c>
      <c r="AK30" s="11">
        <f>'OddsRatio_working_3-way'!U30/(3*'OddsRatio_working_3-way'!X30^(1/3))*SIN(('OddsRatio_working_3-way'!Y30+4*PI())/3)</f>
        <v>0.62918014377679621</v>
      </c>
      <c r="AL30" s="11">
        <f>'OddsRatio_working_3-way'!Z30+'OddsRatio_working_3-way'!AF30</f>
        <v>1.1204311601362029</v>
      </c>
      <c r="AM30" s="11">
        <f>'OddsRatio_working_3-way'!AA30+'OddsRatio_working_3-way'!AG30</f>
        <v>-1.0591127921336017</v>
      </c>
      <c r="AN30" s="11">
        <f>'OddsRatio_working_3-way'!AB30+'OddsRatio_working_3-way'!AH30</f>
        <v>-6.131836800260216E-2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1.1204311601362029</v>
      </c>
      <c r="AS30" s="11">
        <f>IF(('OddsRatio_working_3-way'!X30=0),IF(Q30&gt;0,-Q30^(1/3),(-Q30)^(1/3)),'OddsRatio_working_3-way'!AM30-'OddsRatio_working_3-way'!R30/3)</f>
        <v>-1.0591127921336017</v>
      </c>
      <c r="AT30" s="11">
        <f>IF(('OddsRatio_working_3-way'!X30=0),IF(Q30&gt;0,-Q30^(1/3),(-Q30)^(1/3)),'OddsRatio_working_3-way'!AN30-'OddsRatio_working_3-way'!R30/3)</f>
        <v>-6.131836800260216E-2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3.77</v>
      </c>
      <c r="B31" s="4">
        <f>IF('True_Odds_Calculator_3-way'!B32="","",'True_Odds_Calculator_3-way'!B32)</f>
        <v>3.41</v>
      </c>
      <c r="C31" s="4">
        <f>IF('True_Odds_Calculator_3-way'!C32="","",'True_Odds_Calculator_3-way'!C32)</f>
        <v>2.16</v>
      </c>
      <c r="D31" s="9">
        <f t="shared" si="13"/>
        <v>0.2588401052467128</v>
      </c>
      <c r="E31" s="9">
        <f t="shared" si="14"/>
        <v>0.28643021806197272</v>
      </c>
      <c r="F31" s="9">
        <f t="shared" si="15"/>
        <v>0.45472967669131459</v>
      </c>
      <c r="G31" s="9">
        <f t="shared" si="16"/>
        <v>1.0337144189976915</v>
      </c>
      <c r="H31" s="9">
        <f t="shared" si="17"/>
        <v>3.8633889406236044</v>
      </c>
      <c r="I31" s="9">
        <f t="shared" si="18"/>
        <v>3.4912517497844364</v>
      </c>
      <c r="J31" s="9">
        <f t="shared" si="19"/>
        <v>2.1991087260373217</v>
      </c>
      <c r="K31" s="11">
        <f t="shared" si="20"/>
        <v>0.26525198938992045</v>
      </c>
      <c r="L31" s="11">
        <f t="shared" si="21"/>
        <v>0.29325513196480935</v>
      </c>
      <c r="M31" s="11">
        <f t="shared" si="22"/>
        <v>0.46296296296296291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-0.27887226274323051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0.2283178034012294</v>
      </c>
      <c r="Q31" s="11">
        <f>2*'OddsRatio_working_3-way'!K31*'OddsRatio_working_3-way'!L31*'OddsRatio_working_3-way'!M31</f>
        <v>7.2024543659693824E-2</v>
      </c>
      <c r="R31" s="11">
        <f t="shared" si="23"/>
        <v>0</v>
      </c>
      <c r="S31" s="11">
        <f t="shared" si="24"/>
        <v>-0.81871822301471142</v>
      </c>
      <c r="T31" s="11">
        <f t="shared" si="25"/>
        <v>-0.25827073281221186</v>
      </c>
      <c r="U31" s="11">
        <f>'OddsRatio_working_3-way'!S31-'OddsRatio_working_3-way'!R31^2/3</f>
        <v>-0.81871822301471142</v>
      </c>
      <c r="V31" s="11">
        <f>'OddsRatio_working_3-way'!S31*'OddsRatio_working_3-way'!R31/3-2*'OddsRatio_working_3-way'!R31^3/27-'OddsRatio_working_3-way'!T31</f>
        <v>0.25827073281221186</v>
      </c>
      <c r="W31" s="11">
        <f>'OddsRatio_working_3-way'!V31^2+4*'OddsRatio_working_3-way'!U31^3/27</f>
        <v>-1.4597923242552407E-2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0.14256726015280413</v>
      </c>
      <c r="Y31" s="11">
        <f>IF('OddsRatio_working_3-way'!W31&gt;=0,IF('OddsRatio_working_3-way'!V31+SQRT('OddsRatio_working_3-way'!W31)&gt;0,0,PI()),ACOS('OddsRatio_working_3-way'!V31/(2*'OddsRatio_working_3-way'!X31)))</f>
        <v>0.43756636105426705</v>
      </c>
      <c r="Z31" s="11">
        <f>'OddsRatio_working_3-way'!X31^(1/3)*COS('OddsRatio_working_3-way'!Y31/3)</f>
        <v>0.51685720949884573</v>
      </c>
      <c r="AA31" s="11">
        <f>'OddsRatio_working_3-way'!X31^(1/3)*COS(('OddsRatio_working_3-way'!Y31+2*PI())/3)</f>
        <v>-0.32418211792915808</v>
      </c>
      <c r="AB31" s="11">
        <f>'OddsRatio_working_3-way'!X31^(1/3)*COS(('OddsRatio_working_3-way'!Y31+4*PI())/3)</f>
        <v>-0.19267509156968732</v>
      </c>
      <c r="AC31" s="11">
        <f>'OddsRatio_working_3-way'!X31^(1/3)*SIN('OddsRatio_working_3-way'!Y31/3)</f>
        <v>7.5925617068967638E-2</v>
      </c>
      <c r="AD31" s="11">
        <f>'OddsRatio_working_3-way'!X31^(1/3)*SIN(('OddsRatio_working_3-way'!Y31+2*PI())/3)</f>
        <v>0.40964866502065234</v>
      </c>
      <c r="AE31" s="11">
        <f>'OddsRatio_working_3-way'!X31^(1/3)*SIN(('OddsRatio_working_3-way'!Y31+4*PI())/3)</f>
        <v>-0.48557428208961995</v>
      </c>
      <c r="AF31" s="11">
        <f>-'OddsRatio_working_3-way'!U31/(3*'OddsRatio_working_3-way'!X31^(1/3))*COS(('OddsRatio_working_3-way'!Y31)/3)</f>
        <v>0.51685720949884562</v>
      </c>
      <c r="AG31" s="11">
        <f>-'OddsRatio_working_3-way'!U31/(3*'OddsRatio_working_3-way'!X31^(1/3))*COS(('OddsRatio_working_3-way'!Y31+2*PI())/3)</f>
        <v>-0.32418211792915802</v>
      </c>
      <c r="AH31" s="11">
        <f>-'OddsRatio_working_3-way'!U31/(3*'OddsRatio_working_3-way'!X31^(1/3))*COS(('OddsRatio_working_3-way'!Y31+4*PI())/3)</f>
        <v>-0.19267509156968729</v>
      </c>
      <c r="AI31" s="11">
        <f>'OddsRatio_working_3-way'!U31/(3*'OddsRatio_working_3-way'!X31^(1/3))*SIN(('OddsRatio_working_3-way'!Y31)/3)</f>
        <v>-7.592561706896761E-2</v>
      </c>
      <c r="AJ31" s="11">
        <f>'OddsRatio_working_3-way'!U31/(3*'OddsRatio_working_3-way'!X31^(1/3))*SIN(('OddsRatio_working_3-way'!Y31+2*PI())/3)</f>
        <v>-0.40964866502065223</v>
      </c>
      <c r="AK31" s="11">
        <f>'OddsRatio_working_3-way'!U31/(3*'OddsRatio_working_3-way'!X31^(1/3))*SIN(('OddsRatio_working_3-way'!Y31+4*PI())/3)</f>
        <v>0.48557428208961984</v>
      </c>
      <c r="AL31" s="11">
        <f>'OddsRatio_working_3-way'!Z31+'OddsRatio_working_3-way'!AF31</f>
        <v>1.0337144189976915</v>
      </c>
      <c r="AM31" s="11">
        <f>'OddsRatio_working_3-way'!AA31+'OddsRatio_working_3-way'!AG31</f>
        <v>-0.64836423585831615</v>
      </c>
      <c r="AN31" s="11">
        <f>'OddsRatio_working_3-way'!AB31+'OddsRatio_working_3-way'!AH31</f>
        <v>-0.38535018313937464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1.0337144189976915</v>
      </c>
      <c r="AS31" s="11">
        <f>IF(('OddsRatio_working_3-way'!X31=0),IF(Q31&gt;0,-Q31^(1/3),(-Q31)^(1/3)),'OddsRatio_working_3-way'!AM31-'OddsRatio_working_3-way'!R31/3)</f>
        <v>-0.64836423585831615</v>
      </c>
      <c r="AT31" s="11">
        <f>IF(('OddsRatio_working_3-way'!X31=0),IF(Q31&gt;0,-Q31^(1/3),(-Q31)^(1/3)),'OddsRatio_working_3-way'!AN31-'OddsRatio_working_3-way'!R31/3)</f>
        <v>-0.38535018313937464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2.44</v>
      </c>
      <c r="B32" s="4">
        <f>IF('True_Odds_Calculator_3-way'!B33="","",'True_Odds_Calculator_3-way'!B33)</f>
        <v>3.58</v>
      </c>
      <c r="C32" s="4">
        <f>IF('True_Odds_Calculator_3-way'!C33="","",'True_Odds_Calculator_3-way'!C33)</f>
        <v>3.01</v>
      </c>
      <c r="D32" s="9">
        <f t="shared" si="13"/>
        <v>0.40203956224109078</v>
      </c>
      <c r="E32" s="9">
        <f t="shared" si="14"/>
        <v>0.27286789785170046</v>
      </c>
      <c r="F32" s="9">
        <f t="shared" si="15"/>
        <v>0.32509253990720882</v>
      </c>
      <c r="G32" s="9">
        <f t="shared" si="16"/>
        <v>1.0328593078862962</v>
      </c>
      <c r="H32" s="9">
        <f t="shared" si="17"/>
        <v>2.4873174033562666</v>
      </c>
      <c r="I32" s="9">
        <f t="shared" si="18"/>
        <v>3.6647770143466447</v>
      </c>
      <c r="J32" s="9">
        <f t="shared" si="19"/>
        <v>3.0760472088514552</v>
      </c>
      <c r="K32" s="11">
        <f t="shared" si="20"/>
        <v>0.4098360655737705</v>
      </c>
      <c r="L32" s="11">
        <f t="shared" si="21"/>
        <v>0.27932960893854747</v>
      </c>
      <c r="M32" s="11">
        <f t="shared" si="22"/>
        <v>0.33222591362126247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-0.28401344968796205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0.229339025910822</v>
      </c>
      <c r="Q32" s="11">
        <f>2*'OddsRatio_working_3-way'!K32*'OddsRatio_working_3-way'!L32*'OddsRatio_working_3-way'!M32</f>
        <v>7.6066011910720419E-2</v>
      </c>
      <c r="R32" s="11">
        <f t="shared" si="23"/>
        <v>0</v>
      </c>
      <c r="S32" s="11">
        <f t="shared" si="24"/>
        <v>-0.80749354005167939</v>
      </c>
      <c r="T32" s="11">
        <f t="shared" si="25"/>
        <v>-0.26782538641846754</v>
      </c>
      <c r="U32" s="11">
        <f>'OddsRatio_working_3-way'!S32-'OddsRatio_working_3-way'!R32^2/3</f>
        <v>-0.80749354005167939</v>
      </c>
      <c r="V32" s="11">
        <f>'OddsRatio_working_3-way'!S32*'OddsRatio_working_3-way'!R32/3-2*'OddsRatio_working_3-way'!R32^3/27-'OddsRatio_working_3-way'!T32</f>
        <v>0.26782538641846754</v>
      </c>
      <c r="W32" s="11">
        <f>'OddsRatio_working_3-way'!V32^2+4*'OddsRatio_working_3-way'!U32^3/27</f>
        <v>-6.2729379789928513E-3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0.13964542204203678</v>
      </c>
      <c r="Y32" s="11">
        <f>IF('OddsRatio_working_3-way'!W32&gt;=0,IF('OddsRatio_working_3-way'!V32+SQRT('OddsRatio_working_3-way'!W32)&gt;0,0,PI()),ACOS('OddsRatio_working_3-way'!V32/(2*'OddsRatio_working_3-way'!X32)))</f>
        <v>0.28752749381071308</v>
      </c>
      <c r="Z32" s="11">
        <f>'OddsRatio_working_3-way'!X32^(1/3)*COS('OddsRatio_working_3-way'!Y32/3)</f>
        <v>0.51642965394314799</v>
      </c>
      <c r="AA32" s="11">
        <f>'OddsRatio_working_3-way'!X32^(1/3)*COS(('OddsRatio_working_3-way'!Y32+2*PI())/3)</f>
        <v>-0.30121127344148657</v>
      </c>
      <c r="AB32" s="11">
        <f>'OddsRatio_working_3-way'!X32^(1/3)*COS(('OddsRatio_working_3-way'!Y32+4*PI())/3)</f>
        <v>-0.2152183805016612</v>
      </c>
      <c r="AC32" s="11">
        <f>'OddsRatio_working_3-way'!X32^(1/3)*SIN('OddsRatio_working_3-way'!Y32/3)</f>
        <v>4.9648019887202785E-2</v>
      </c>
      <c r="AD32" s="11">
        <f>'OddsRatio_working_3-way'!X32^(1/3)*SIN(('OddsRatio_working_3-way'!Y32+2*PI())/3)</f>
        <v>0.42241718963877145</v>
      </c>
      <c r="AE32" s="11">
        <f>'OddsRatio_working_3-way'!X32^(1/3)*SIN(('OddsRatio_working_3-way'!Y32+4*PI())/3)</f>
        <v>-0.47206520952597419</v>
      </c>
      <c r="AF32" s="11">
        <f>-'OddsRatio_working_3-way'!U32/(3*'OddsRatio_working_3-way'!X32^(1/3))*COS(('OddsRatio_working_3-way'!Y32)/3)</f>
        <v>0.5164296539431481</v>
      </c>
      <c r="AG32" s="11">
        <f>-'OddsRatio_working_3-way'!U32/(3*'OddsRatio_working_3-way'!X32^(1/3))*COS(('OddsRatio_working_3-way'!Y32+2*PI())/3)</f>
        <v>-0.30121127344148663</v>
      </c>
      <c r="AH32" s="11">
        <f>-'OddsRatio_working_3-way'!U32/(3*'OddsRatio_working_3-way'!X32^(1/3))*COS(('OddsRatio_working_3-way'!Y32+4*PI())/3)</f>
        <v>-0.21521838050166125</v>
      </c>
      <c r="AI32" s="11">
        <f>'OddsRatio_working_3-way'!U32/(3*'OddsRatio_working_3-way'!X32^(1/3))*SIN(('OddsRatio_working_3-way'!Y32)/3)</f>
        <v>-4.9648019887202799E-2</v>
      </c>
      <c r="AJ32" s="11">
        <f>'OddsRatio_working_3-way'!U32/(3*'OddsRatio_working_3-way'!X32^(1/3))*SIN(('OddsRatio_working_3-way'!Y32+2*PI())/3)</f>
        <v>-0.42241718963877151</v>
      </c>
      <c r="AK32" s="11">
        <f>'OddsRatio_working_3-way'!U32/(3*'OddsRatio_working_3-way'!X32^(1/3))*SIN(('OddsRatio_working_3-way'!Y32+4*PI())/3)</f>
        <v>0.47206520952597431</v>
      </c>
      <c r="AL32" s="11">
        <f>'OddsRatio_working_3-way'!Z32+'OddsRatio_working_3-way'!AF32</f>
        <v>1.0328593078862962</v>
      </c>
      <c r="AM32" s="11">
        <f>'OddsRatio_working_3-way'!AA32+'OddsRatio_working_3-way'!AG32</f>
        <v>-0.60242254688297314</v>
      </c>
      <c r="AN32" s="11">
        <f>'OddsRatio_working_3-way'!AB32+'OddsRatio_working_3-way'!AH32</f>
        <v>-0.43043676100332245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1.0328593078862962</v>
      </c>
      <c r="AS32" s="11">
        <f>IF(('OddsRatio_working_3-way'!X32=0),IF(Q32&gt;0,-Q32^(1/3),(-Q32)^(1/3)),'OddsRatio_working_3-way'!AM32-'OddsRatio_working_3-way'!R32/3)</f>
        <v>-0.60242254688297314</v>
      </c>
      <c r="AT32" s="11">
        <f>IF(('OddsRatio_working_3-way'!X32=0),IF(Q32&gt;0,-Q32^(1/3),(-Q32)^(1/3)),'OddsRatio_working_3-way'!AN32-'OddsRatio_working_3-way'!R32/3)</f>
        <v>-0.43043676100332245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6.69</v>
      </c>
      <c r="B33" s="4">
        <f>IF('True_Odds_Calculator_3-way'!B34="","",'True_Odds_Calculator_3-way'!B34)</f>
        <v>3.92</v>
      </c>
      <c r="C33" s="4">
        <f>IF('True_Odds_Calculator_3-way'!C34="","",'True_Odds_Calculator_3-way'!C34)</f>
        <v>1.61</v>
      </c>
      <c r="D33" s="9">
        <f t="shared" si="13"/>
        <v>0.14362876874445163</v>
      </c>
      <c r="E33" s="9">
        <f t="shared" si="14"/>
        <v>0.24631833205849829</v>
      </c>
      <c r="F33" s="9">
        <f t="shared" si="15"/>
        <v>0.61005289919705019</v>
      </c>
      <c r="G33" s="9">
        <f t="shared" si="16"/>
        <v>1.0478723126163434</v>
      </c>
      <c r="H33" s="9">
        <f t="shared" si="17"/>
        <v>6.9623934587869947</v>
      </c>
      <c r="I33" s="9">
        <f t="shared" si="18"/>
        <v>4.0597871528397222</v>
      </c>
      <c r="J33" s="9">
        <f t="shared" si="19"/>
        <v>1.6392021106959691</v>
      </c>
      <c r="K33" s="11">
        <f t="shared" si="20"/>
        <v>0.14947683109118085</v>
      </c>
      <c r="L33" s="11">
        <f t="shared" si="21"/>
        <v>0.25510204081632654</v>
      </c>
      <c r="M33" s="11">
        <f t="shared" si="22"/>
        <v>0.6211180124223602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-0.24004180955450449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0.21836994274633784</v>
      </c>
      <c r="Q33" s="11">
        <f>2*'OddsRatio_working_3-way'!K33*'OddsRatio_working_3-way'!L33*'OddsRatio_working_3-way'!M33</f>
        <v>4.7368751138034237E-2</v>
      </c>
      <c r="R33" s="11">
        <f t="shared" si="23"/>
        <v>0</v>
      </c>
      <c r="S33" s="11">
        <f t="shared" si="24"/>
        <v>-0.909716282974255</v>
      </c>
      <c r="T33" s="11">
        <f t="shared" si="25"/>
        <v>-0.19733541930027224</v>
      </c>
      <c r="U33" s="11">
        <f>'OddsRatio_working_3-way'!S33-'OddsRatio_working_3-way'!R33^2/3</f>
        <v>-0.909716282974255</v>
      </c>
      <c r="V33" s="11">
        <f>'OddsRatio_working_3-way'!S33*'OddsRatio_working_3-way'!R33/3-2*'OddsRatio_working_3-way'!R33^3/27-'OddsRatio_working_3-way'!T33</f>
        <v>0.19733541930027224</v>
      </c>
      <c r="W33" s="11">
        <f>'OddsRatio_working_3-way'!V33^2+4*'OddsRatio_working_3-way'!U33^3/27</f>
        <v>-7.2594492515128131E-2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0.16698484978100736</v>
      </c>
      <c r="Y33" s="11">
        <f>IF('OddsRatio_working_3-way'!W33&gt;=0,IF('OddsRatio_working_3-way'!V33+SQRT('OddsRatio_working_3-way'!W33)&gt;0,0,PI()),ACOS('OddsRatio_working_3-way'!V33/(2*'OddsRatio_working_3-way'!X33)))</f>
        <v>0.93864935248555781</v>
      </c>
      <c r="Z33" s="11">
        <f>'OddsRatio_working_3-way'!X33^(1/3)*COS('OddsRatio_working_3-way'!Y33/3)</f>
        <v>0.5239361563081717</v>
      </c>
      <c r="AA33" s="11">
        <f>'OddsRatio_working_3-way'!X33^(1/3)*COS(('OddsRatio_working_3-way'!Y33+2*PI())/3)</f>
        <v>-0.4087578898861271</v>
      </c>
      <c r="AB33" s="11">
        <f>'OddsRatio_working_3-way'!X33^(1/3)*COS(('OddsRatio_working_3-way'!Y33+4*PI())/3)</f>
        <v>-0.11517826642204466</v>
      </c>
      <c r="AC33" s="11">
        <f>'OddsRatio_working_3-way'!X33^(1/3)*SIN('OddsRatio_working_3-way'!Y33/3)</f>
        <v>0.16949827463557698</v>
      </c>
      <c r="AD33" s="11">
        <f>'OddsRatio_working_3-way'!X33^(1/3)*SIN(('OddsRatio_working_3-way'!Y33+2*PI())/3)</f>
        <v>0.36899288400626257</v>
      </c>
      <c r="AE33" s="11">
        <f>'OddsRatio_working_3-way'!X33^(1/3)*SIN(('OddsRatio_working_3-way'!Y33+4*PI())/3)</f>
        <v>-0.53849115864183961</v>
      </c>
      <c r="AF33" s="11">
        <f>-'OddsRatio_working_3-way'!U33/(3*'OddsRatio_working_3-way'!X33^(1/3))*COS(('OddsRatio_working_3-way'!Y33)/3)</f>
        <v>0.5239361563081717</v>
      </c>
      <c r="AG33" s="11">
        <f>-'OddsRatio_working_3-way'!U33/(3*'OddsRatio_working_3-way'!X33^(1/3))*COS(('OddsRatio_working_3-way'!Y33+2*PI())/3)</f>
        <v>-0.4087578898861271</v>
      </c>
      <c r="AH33" s="11">
        <f>-'OddsRatio_working_3-way'!U33/(3*'OddsRatio_working_3-way'!X33^(1/3))*COS(('OddsRatio_working_3-way'!Y33+4*PI())/3)</f>
        <v>-0.11517826642204466</v>
      </c>
      <c r="AI33" s="11">
        <f>'OddsRatio_working_3-way'!U33/(3*'OddsRatio_working_3-way'!X33^(1/3))*SIN(('OddsRatio_working_3-way'!Y33)/3)</f>
        <v>-0.16949827463557698</v>
      </c>
      <c r="AJ33" s="11">
        <f>'OddsRatio_working_3-way'!U33/(3*'OddsRatio_working_3-way'!X33^(1/3))*SIN(('OddsRatio_working_3-way'!Y33+2*PI())/3)</f>
        <v>-0.36899288400626257</v>
      </c>
      <c r="AK33" s="11">
        <f>'OddsRatio_working_3-way'!U33/(3*'OddsRatio_working_3-way'!X33^(1/3))*SIN(('OddsRatio_working_3-way'!Y33+4*PI())/3)</f>
        <v>0.53849115864183961</v>
      </c>
      <c r="AL33" s="11">
        <f>'OddsRatio_working_3-way'!Z33+'OddsRatio_working_3-way'!AF33</f>
        <v>1.0478723126163434</v>
      </c>
      <c r="AM33" s="11">
        <f>'OddsRatio_working_3-way'!AA33+'OddsRatio_working_3-way'!AG33</f>
        <v>-0.8175157797722542</v>
      </c>
      <c r="AN33" s="11">
        <f>'OddsRatio_working_3-way'!AB33+'OddsRatio_working_3-way'!AH33</f>
        <v>-0.23035653284408933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1.0478723126163434</v>
      </c>
      <c r="AS33" s="11">
        <f>IF(('OddsRatio_working_3-way'!X33=0),IF(Q33&gt;0,-Q33^(1/3),(-Q33)^(1/3)),'OddsRatio_working_3-way'!AM33-'OddsRatio_working_3-way'!R33/3)</f>
        <v>-0.8175157797722542</v>
      </c>
      <c r="AT33" s="11">
        <f>IF(('OddsRatio_working_3-way'!X33=0),IF(Q33&gt;0,-Q33^(1/3),(-Q33)^(1/3)),'OddsRatio_working_3-way'!AN33-'OddsRatio_working_3-way'!R33/3)</f>
        <v>-0.23035653284408933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1.65</v>
      </c>
      <c r="B34" s="4">
        <f>IF('True_Odds_Calculator_3-way'!B35="","",'True_Odds_Calculator_3-way'!B35)</f>
        <v>4.24</v>
      </c>
      <c r="C34" s="4">
        <f>IF('True_Odds_Calculator_3-way'!C35="","",'True_Odds_Calculator_3-way'!C35)</f>
        <v>5.24</v>
      </c>
      <c r="D34" s="9">
        <f t="shared" si="13"/>
        <v>0.59224603529032915</v>
      </c>
      <c r="E34" s="9">
        <f t="shared" si="14"/>
        <v>0.22563965243904885</v>
      </c>
      <c r="F34" s="9">
        <f t="shared" si="15"/>
        <v>0.18211431227062219</v>
      </c>
      <c r="G34" s="9">
        <f t="shared" si="16"/>
        <v>1.059211466993633</v>
      </c>
      <c r="H34" s="9">
        <f t="shared" si="17"/>
        <v>1.6884874535458609</v>
      </c>
      <c r="I34" s="9">
        <f t="shared" si="18"/>
        <v>4.4318451530593723</v>
      </c>
      <c r="J34" s="9">
        <f t="shared" si="19"/>
        <v>5.491056620053004</v>
      </c>
      <c r="K34" s="11">
        <f t="shared" si="20"/>
        <v>0.60606060606060608</v>
      </c>
      <c r="L34" s="11">
        <f t="shared" si="21"/>
        <v>0.23584905660377356</v>
      </c>
      <c r="M34" s="11">
        <f t="shared" si="22"/>
        <v>0.19083969465648853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-0.24358084663428181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0.22177340159480438</v>
      </c>
      <c r="Q34" s="11">
        <f>2*'OddsRatio_working_3-way'!K34*'OddsRatio_working_3-way'!L34*'OddsRatio_working_3-way'!M34</f>
        <v>5.4556802360345491E-2</v>
      </c>
      <c r="R34" s="11">
        <f t="shared" si="23"/>
        <v>0</v>
      </c>
      <c r="S34" s="11">
        <f t="shared" si="24"/>
        <v>-0.91047142933935332</v>
      </c>
      <c r="T34" s="11">
        <f t="shared" si="25"/>
        <v>-0.22397821139959495</v>
      </c>
      <c r="U34" s="11">
        <f>'OddsRatio_working_3-way'!S34-'OddsRatio_working_3-way'!R34^2/3</f>
        <v>-0.91047142933935332</v>
      </c>
      <c r="V34" s="11">
        <f>'OddsRatio_working_3-way'!S34*'OddsRatio_working_3-way'!R34/3-2*'OddsRatio_working_3-way'!R34^3/27-'OddsRatio_working_3-way'!T34</f>
        <v>0.22397821139959495</v>
      </c>
      <c r="W34" s="11">
        <f>'OddsRatio_working_3-way'!V34^2+4*'OddsRatio_working_3-way'!U34^3/27</f>
        <v>-6.1647505817212664E-2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0.16719281159710062</v>
      </c>
      <c r="Y34" s="11">
        <f>IF('OddsRatio_working_3-way'!W34&gt;=0,IF('OddsRatio_working_3-way'!V34+SQRT('OddsRatio_working_3-way'!W34)&gt;0,0,PI()),ACOS('OddsRatio_working_3-way'!V34/(2*'OddsRatio_working_3-way'!X34)))</f>
        <v>0.83682984841764174</v>
      </c>
      <c r="Z34" s="11">
        <f>'OddsRatio_working_3-way'!X34^(1/3)*COS('OddsRatio_working_3-way'!Y34/3)</f>
        <v>0.5296057334968165</v>
      </c>
      <c r="AA34" s="11">
        <f>'OddsRatio_working_3-way'!X34^(1/3)*COS(('OddsRatio_working_3-way'!Y34+2*PI())/3)</f>
        <v>-0.39616565683872496</v>
      </c>
      <c r="AB34" s="11">
        <f>'OddsRatio_working_3-way'!X34^(1/3)*COS(('OddsRatio_working_3-way'!Y34+4*PI())/3)</f>
        <v>-0.13344007665809166</v>
      </c>
      <c r="AC34" s="11">
        <f>'OddsRatio_working_3-way'!X34^(1/3)*SIN('OddsRatio_working_3-way'!Y34/3)</f>
        <v>0.15168468444028929</v>
      </c>
      <c r="AD34" s="11">
        <f>'OddsRatio_working_3-way'!X34^(1/3)*SIN(('OddsRatio_working_3-way'!Y34+2*PI())/3)</f>
        <v>0.38280967697798968</v>
      </c>
      <c r="AE34" s="11">
        <f>'OddsRatio_working_3-way'!X34^(1/3)*SIN(('OddsRatio_working_3-way'!Y34+4*PI())/3)</f>
        <v>-0.53449436141827888</v>
      </c>
      <c r="AF34" s="11">
        <f>-'OddsRatio_working_3-way'!U34/(3*'OddsRatio_working_3-way'!X34^(1/3))*COS(('OddsRatio_working_3-way'!Y34)/3)</f>
        <v>0.52960573349681639</v>
      </c>
      <c r="AG34" s="11">
        <f>-'OddsRatio_working_3-way'!U34/(3*'OddsRatio_working_3-way'!X34^(1/3))*COS(('OddsRatio_working_3-way'!Y34+2*PI())/3)</f>
        <v>-0.3961656568387249</v>
      </c>
      <c r="AH34" s="11">
        <f>-'OddsRatio_working_3-way'!U34/(3*'OddsRatio_working_3-way'!X34^(1/3))*COS(('OddsRatio_working_3-way'!Y34+4*PI())/3)</f>
        <v>-0.13344007665809163</v>
      </c>
      <c r="AI34" s="11">
        <f>'OddsRatio_working_3-way'!U34/(3*'OddsRatio_working_3-way'!X34^(1/3))*SIN(('OddsRatio_working_3-way'!Y34)/3)</f>
        <v>-0.15168468444028926</v>
      </c>
      <c r="AJ34" s="11">
        <f>'OddsRatio_working_3-way'!U34/(3*'OddsRatio_working_3-way'!X34^(1/3))*SIN(('OddsRatio_working_3-way'!Y34+2*PI())/3)</f>
        <v>-0.38280967697798957</v>
      </c>
      <c r="AK34" s="11">
        <f>'OddsRatio_working_3-way'!U34/(3*'OddsRatio_working_3-way'!X34^(1/3))*SIN(('OddsRatio_working_3-way'!Y34+4*PI())/3)</f>
        <v>0.53449436141827877</v>
      </c>
      <c r="AL34" s="11">
        <f>'OddsRatio_working_3-way'!Z34+'OddsRatio_working_3-way'!AF34</f>
        <v>1.059211466993633</v>
      </c>
      <c r="AM34" s="11">
        <f>'OddsRatio_working_3-way'!AA34+'OddsRatio_working_3-way'!AG34</f>
        <v>-0.79233131367744991</v>
      </c>
      <c r="AN34" s="11">
        <f>'OddsRatio_working_3-way'!AB34+'OddsRatio_working_3-way'!AH34</f>
        <v>-0.26688015331618331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1.059211466993633</v>
      </c>
      <c r="AS34" s="11">
        <f>IF(('OddsRatio_working_3-way'!X34=0),IF(Q34&gt;0,-Q34^(1/3),(-Q34)^(1/3)),'OddsRatio_working_3-way'!AM34-'OddsRatio_working_3-way'!R34/3)</f>
        <v>-0.79233131367744991</v>
      </c>
      <c r="AT34" s="11">
        <f>IF(('OddsRatio_working_3-way'!X34=0),IF(Q34&gt;0,-Q34^(1/3),(-Q34)^(1/3)),'OddsRatio_working_3-way'!AN34-'OddsRatio_working_3-way'!R34/3)</f>
        <v>-0.26688015331618331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2.88</v>
      </c>
      <c r="B35" s="4">
        <f>IF('True_Odds_Calculator_3-way'!B36="","",'True_Odds_Calculator_3-way'!B36)</f>
        <v>3.21</v>
      </c>
      <c r="C35" s="4">
        <f>IF('True_Odds_Calculator_3-way'!C36="","",'True_Odds_Calculator_3-way'!C36)</f>
        <v>2.71</v>
      </c>
      <c r="D35" s="9">
        <f t="shared" si="13"/>
        <v>0.33788760285466662</v>
      </c>
      <c r="E35" s="9">
        <f t="shared" si="14"/>
        <v>0.3027064922194016</v>
      </c>
      <c r="F35" s="9">
        <f t="shared" si="15"/>
        <v>0.35940590492593177</v>
      </c>
      <c r="G35" s="9">
        <f t="shared" si="16"/>
        <v>1.0423212994930595</v>
      </c>
      <c r="H35" s="9">
        <f t="shared" si="17"/>
        <v>2.9595640430469521</v>
      </c>
      <c r="I35" s="9">
        <f t="shared" si="18"/>
        <v>3.3035300718796616</v>
      </c>
      <c r="J35" s="9">
        <f t="shared" si="19"/>
        <v>2.7823694221331317</v>
      </c>
      <c r="K35" s="11">
        <f t="shared" si="20"/>
        <v>0.34722222222222221</v>
      </c>
      <c r="L35" s="11">
        <f t="shared" si="21"/>
        <v>0.3115264797507788</v>
      </c>
      <c r="M35" s="11">
        <f t="shared" si="22"/>
        <v>0.36900369003690037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-0.28358249703992366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0.23150543031910067</v>
      </c>
      <c r="Q35" s="11">
        <f>2*'OddsRatio_working_3-way'!K35*'OddsRatio_working_3-way'!L35*'OddsRatio_working_3-way'!M35</f>
        <v>7.9829458730724362E-2</v>
      </c>
      <c r="R35" s="11">
        <f t="shared" si="23"/>
        <v>0</v>
      </c>
      <c r="S35" s="11">
        <f t="shared" si="24"/>
        <v>-0.81636008123064308</v>
      </c>
      <c r="T35" s="11">
        <f t="shared" si="25"/>
        <v>-0.28150347628642863</v>
      </c>
      <c r="U35" s="11">
        <f>'OddsRatio_working_3-way'!S35-'OddsRatio_working_3-way'!R35^2/3</f>
        <v>-0.81636008123064308</v>
      </c>
      <c r="V35" s="11">
        <f>'OddsRatio_working_3-way'!S35*'OddsRatio_working_3-way'!R35/3-2*'OddsRatio_working_3-way'!R35^3/27-'OddsRatio_working_3-way'!T35</f>
        <v>0.28150347628642863</v>
      </c>
      <c r="W35" s="11">
        <f>'OddsRatio_working_3-way'!V35^2+4*'OddsRatio_working_3-way'!U35^3/27</f>
        <v>-1.3569928674577042E-3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0.14195175239214344</v>
      </c>
      <c r="Y35" s="11">
        <f>IF('OddsRatio_working_3-way'!W35&gt;=0,IF('OddsRatio_working_3-way'!V35+SQRT('OddsRatio_working_3-way'!W35)&gt;0,0,PI()),ACOS('OddsRatio_working_3-way'!V35/(2*'OddsRatio_working_3-way'!X35)))</f>
        <v>0.13012005680118111</v>
      </c>
      <c r="Z35" s="11">
        <f>'OddsRatio_working_3-way'!X35^(1/3)*COS('OddsRatio_working_3-way'!Y35/3)</f>
        <v>0.52116064974652976</v>
      </c>
      <c r="AA35" s="11">
        <f>'OddsRatio_working_3-way'!X35^(1/3)*COS(('OddsRatio_working_3-way'!Y35+2*PI())/3)</f>
        <v>-0.28016866769474902</v>
      </c>
      <c r="AB35" s="11">
        <f>'OddsRatio_working_3-way'!X35^(1/3)*COS(('OddsRatio_working_3-way'!Y35+4*PI())/3)</f>
        <v>-0.24099198205178088</v>
      </c>
      <c r="AC35" s="11">
        <f>'OddsRatio_working_3-way'!X35^(1/3)*SIN('OddsRatio_working_3-way'!Y35/3)</f>
        <v>2.2618670001924981E-2</v>
      </c>
      <c r="AD35" s="11">
        <f>'OddsRatio_working_3-way'!X35^(1/3)*SIN(('OddsRatio_working_3-way'!Y35+2*PI())/3)</f>
        <v>0.44002902713233627</v>
      </c>
      <c r="AE35" s="11">
        <f>'OddsRatio_working_3-way'!X35^(1/3)*SIN(('OddsRatio_working_3-way'!Y35+4*PI())/3)</f>
        <v>-0.46264769713426129</v>
      </c>
      <c r="AF35" s="11">
        <f>-'OddsRatio_working_3-way'!U35/(3*'OddsRatio_working_3-way'!X35^(1/3))*COS(('OddsRatio_working_3-way'!Y35)/3)</f>
        <v>0.52116064974652976</v>
      </c>
      <c r="AG35" s="11">
        <f>-'OddsRatio_working_3-way'!U35/(3*'OddsRatio_working_3-way'!X35^(1/3))*COS(('OddsRatio_working_3-way'!Y35+2*PI())/3)</f>
        <v>-0.28016866769474902</v>
      </c>
      <c r="AH35" s="11">
        <f>-'OddsRatio_working_3-way'!U35/(3*'OddsRatio_working_3-way'!X35^(1/3))*COS(('OddsRatio_working_3-way'!Y35+4*PI())/3)</f>
        <v>-0.24099198205178088</v>
      </c>
      <c r="AI35" s="11">
        <f>'OddsRatio_working_3-way'!U35/(3*'OddsRatio_working_3-way'!X35^(1/3))*SIN(('OddsRatio_working_3-way'!Y35)/3)</f>
        <v>-2.2618670001924981E-2</v>
      </c>
      <c r="AJ35" s="11">
        <f>'OddsRatio_working_3-way'!U35/(3*'OddsRatio_working_3-way'!X35^(1/3))*SIN(('OddsRatio_working_3-way'!Y35+2*PI())/3)</f>
        <v>-0.44002902713233627</v>
      </c>
      <c r="AK35" s="11">
        <f>'OddsRatio_working_3-way'!U35/(3*'OddsRatio_working_3-way'!X35^(1/3))*SIN(('OddsRatio_working_3-way'!Y35+4*PI())/3)</f>
        <v>0.46264769713426129</v>
      </c>
      <c r="AL35" s="11">
        <f>'OddsRatio_working_3-way'!Z35+'OddsRatio_working_3-way'!AF35</f>
        <v>1.0423212994930595</v>
      </c>
      <c r="AM35" s="11">
        <f>'OddsRatio_working_3-way'!AA35+'OddsRatio_working_3-way'!AG35</f>
        <v>-0.56033733538949804</v>
      </c>
      <c r="AN35" s="11">
        <f>'OddsRatio_working_3-way'!AB35+'OddsRatio_working_3-way'!AH35</f>
        <v>-0.48198396410356176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1.0423212994930595</v>
      </c>
      <c r="AS35" s="11">
        <f>IF(('OddsRatio_working_3-way'!X35=0),IF(Q35&gt;0,-Q35^(1/3),(-Q35)^(1/3)),'OddsRatio_working_3-way'!AM35-'OddsRatio_working_3-way'!R35/3)</f>
        <v>-0.56033733538949804</v>
      </c>
      <c r="AT35" s="11">
        <f>IF(('OddsRatio_working_3-way'!X35=0),IF(Q35&gt;0,-Q35^(1/3),(-Q35)^(1/3)),'OddsRatio_working_3-way'!AN35-'OddsRatio_working_3-way'!R35/3)</f>
        <v>-0.48198396410356176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4.4400000000000004</v>
      </c>
      <c r="B36" s="4">
        <f>IF('True_Odds_Calculator_3-way'!B37="","",'True_Odds_Calculator_3-way'!B37)</f>
        <v>3.55</v>
      </c>
      <c r="C36" s="4">
        <f>IF('True_Odds_Calculator_3-way'!C37="","",'True_Odds_Calculator_3-way'!C37)</f>
        <v>1.92</v>
      </c>
      <c r="D36" s="9">
        <f t="shared" si="13"/>
        <v>0.21754178072104716</v>
      </c>
      <c r="E36" s="9">
        <f t="shared" si="14"/>
        <v>0.27275856617598865</v>
      </c>
      <c r="F36" s="9">
        <f t="shared" si="15"/>
        <v>0.50969965310296406</v>
      </c>
      <c r="G36" s="9">
        <f t="shared" si="16"/>
        <v>1.0455866634914768</v>
      </c>
      <c r="H36" s="9">
        <f t="shared" si="17"/>
        <v>4.5968181224106806</v>
      </c>
      <c r="I36" s="9">
        <f t="shared" si="18"/>
        <v>3.6662459919032657</v>
      </c>
      <c r="J36" s="9">
        <f t="shared" si="19"/>
        <v>1.9619397304121584</v>
      </c>
      <c r="K36" s="11">
        <f t="shared" si="20"/>
        <v>0.2252252252252252</v>
      </c>
      <c r="L36" s="11">
        <f t="shared" si="21"/>
        <v>0.28169014084507044</v>
      </c>
      <c r="M36" s="11">
        <f t="shared" si="22"/>
        <v>0.52083333333333337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-0.26666983885293727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0.22833132428202851</v>
      </c>
      <c r="Q36" s="11">
        <f>2*'OddsRatio_working_3-way'!K36*'OddsRatio_working_3-way'!L36*'OddsRatio_working_3-way'!M36</f>
        <v>6.6087213974537928E-2</v>
      </c>
      <c r="R36" s="11">
        <f t="shared" si="23"/>
        <v>0</v>
      </c>
      <c r="S36" s="11">
        <f t="shared" si="24"/>
        <v>-0.85623228057653855</v>
      </c>
      <c r="T36" s="11">
        <f t="shared" si="25"/>
        <v>-0.24782410436368704</v>
      </c>
      <c r="U36" s="11">
        <f>'OddsRatio_working_3-way'!S36-'OddsRatio_working_3-way'!R36^2/3</f>
        <v>-0.85623228057653855</v>
      </c>
      <c r="V36" s="11">
        <f>'OddsRatio_working_3-way'!S36*'OddsRatio_working_3-way'!R36/3-2*'OddsRatio_working_3-way'!R36^3/27-'OddsRatio_working_3-way'!T36</f>
        <v>0.24782410436368704</v>
      </c>
      <c r="W36" s="11">
        <f>'OddsRatio_working_3-way'!V36^2+4*'OddsRatio_working_3-way'!U36^3/27</f>
        <v>-3.158065856873337E-2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0.15247741248492924</v>
      </c>
      <c r="Y36" s="11">
        <f>IF('OddsRatio_working_3-way'!W36&gt;=0,IF('OddsRatio_working_3-way'!V36+SQRT('OddsRatio_working_3-way'!W36)&gt;0,0,PI()),ACOS('OddsRatio_working_3-way'!V36/(2*'OddsRatio_working_3-way'!X36)))</f>
        <v>0.62209669707063797</v>
      </c>
      <c r="Z36" s="11">
        <f>'OddsRatio_working_3-way'!X36^(1/3)*COS('OddsRatio_working_3-way'!Y36/3)</f>
        <v>0.5227933317457385</v>
      </c>
      <c r="AA36" s="11">
        <f>'OddsRatio_working_3-way'!X36^(1/3)*COS(('OddsRatio_working_3-way'!Y36+2*PI())/3)</f>
        <v>-0.35665116369726263</v>
      </c>
      <c r="AB36" s="11">
        <f>'OddsRatio_working_3-way'!X36^(1/3)*COS(('OddsRatio_working_3-way'!Y36+4*PI())/3)</f>
        <v>-0.16614216804847581</v>
      </c>
      <c r="AC36" s="11">
        <f>'OddsRatio_working_3-way'!X36^(1/3)*SIN('OddsRatio_working_3-way'!Y36/3)</f>
        <v>0.10999041992087233</v>
      </c>
      <c r="AD36" s="11">
        <f>'OddsRatio_working_3-way'!X36^(1/3)*SIN(('OddsRatio_working_3-way'!Y36+2*PI())/3)</f>
        <v>0.39775709626047906</v>
      </c>
      <c r="AE36" s="11">
        <f>'OddsRatio_working_3-way'!X36^(1/3)*SIN(('OddsRatio_working_3-way'!Y36+4*PI())/3)</f>
        <v>-0.50774751618135128</v>
      </c>
      <c r="AF36" s="11">
        <f>-'OddsRatio_working_3-way'!U36/(3*'OddsRatio_working_3-way'!X36^(1/3))*COS(('OddsRatio_working_3-way'!Y36)/3)</f>
        <v>0.52279333174573828</v>
      </c>
      <c r="AG36" s="11">
        <f>-'OddsRatio_working_3-way'!U36/(3*'OddsRatio_working_3-way'!X36^(1/3))*COS(('OddsRatio_working_3-way'!Y36+2*PI())/3)</f>
        <v>-0.35665116369726246</v>
      </c>
      <c r="AH36" s="11">
        <f>-'OddsRatio_working_3-way'!U36/(3*'OddsRatio_working_3-way'!X36^(1/3))*COS(('OddsRatio_working_3-way'!Y36+4*PI())/3)</f>
        <v>-0.16614216804847573</v>
      </c>
      <c r="AI36" s="11">
        <f>'OddsRatio_working_3-way'!U36/(3*'OddsRatio_working_3-way'!X36^(1/3))*SIN(('OddsRatio_working_3-way'!Y36)/3)</f>
        <v>-0.10999041992087229</v>
      </c>
      <c r="AJ36" s="11">
        <f>'OddsRatio_working_3-way'!U36/(3*'OddsRatio_working_3-way'!X36^(1/3))*SIN(('OddsRatio_working_3-way'!Y36+2*PI())/3)</f>
        <v>-0.39775709626047889</v>
      </c>
      <c r="AK36" s="11">
        <f>'OddsRatio_working_3-way'!U36/(3*'OddsRatio_working_3-way'!X36^(1/3))*SIN(('OddsRatio_working_3-way'!Y36+4*PI())/3)</f>
        <v>0.50774751618135117</v>
      </c>
      <c r="AL36" s="11">
        <f>'OddsRatio_working_3-way'!Z36+'OddsRatio_working_3-way'!AF36</f>
        <v>1.0455866634914768</v>
      </c>
      <c r="AM36" s="11">
        <f>'OddsRatio_working_3-way'!AA36+'OddsRatio_working_3-way'!AG36</f>
        <v>-0.71330232739452515</v>
      </c>
      <c r="AN36" s="11">
        <f>'OddsRatio_working_3-way'!AB36+'OddsRatio_working_3-way'!AH36</f>
        <v>-0.33228433609695152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1.0455866634914768</v>
      </c>
      <c r="AS36" s="11">
        <f>IF(('OddsRatio_working_3-way'!X36=0),IF(Q36&gt;0,-Q36^(1/3),(-Q36)^(1/3)),'OddsRatio_working_3-way'!AM36-'OddsRatio_working_3-way'!R36/3)</f>
        <v>-0.71330232739452515</v>
      </c>
      <c r="AT36" s="11">
        <f>IF(('OddsRatio_working_3-way'!X36=0),IF(Q36&gt;0,-Q36^(1/3),(-Q36)^(1/3)),'OddsRatio_working_3-way'!AN36-'OddsRatio_working_3-way'!R36/3)</f>
        <v>-0.33228433609695152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2.02</v>
      </c>
      <c r="B37" s="4">
        <f>IF('True_Odds_Calculator_3-way'!B38="","",'True_Odds_Calculator_3-way'!B38)</f>
        <v>3.52</v>
      </c>
      <c r="C37" s="4">
        <f>IF('True_Odds_Calculator_3-way'!C38="","",'True_Odds_Calculator_3-way'!C38)</f>
        <v>4.03</v>
      </c>
      <c r="D37" s="9">
        <f t="shared" si="13"/>
        <v>0.48433000532781034</v>
      </c>
      <c r="E37" s="9">
        <f t="shared" si="14"/>
        <v>0.27544757758448696</v>
      </c>
      <c r="F37" s="9">
        <f t="shared" si="15"/>
        <v>0.24022241708770264</v>
      </c>
      <c r="G37" s="9">
        <f t="shared" si="16"/>
        <v>1.0438312983807179</v>
      </c>
      <c r="H37" s="9">
        <f t="shared" si="17"/>
        <v>2.0647079243483324</v>
      </c>
      <c r="I37" s="9">
        <f t="shared" si="18"/>
        <v>3.6304548719194085</v>
      </c>
      <c r="J37" s="9">
        <f t="shared" si="19"/>
        <v>4.1628088340935756</v>
      </c>
      <c r="K37" s="11">
        <f t="shared" si="20"/>
        <v>0.49504950495049505</v>
      </c>
      <c r="L37" s="11">
        <f t="shared" si="21"/>
        <v>0.28409090909090912</v>
      </c>
      <c r="M37" s="11">
        <f t="shared" si="22"/>
        <v>0.24813895781637715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-0.27179675163546135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0.22928006200123735</v>
      </c>
      <c r="Q37" s="11">
        <f>2*'OddsRatio_working_3-way'!K37*'OddsRatio_working_3-way'!L37*'OddsRatio_working_3-way'!M37</f>
        <v>6.9796061492005276E-2</v>
      </c>
      <c r="R37" s="11">
        <f t="shared" si="23"/>
        <v>0</v>
      </c>
      <c r="S37" s="11">
        <f t="shared" si="24"/>
        <v>-0.84357175213319646</v>
      </c>
      <c r="T37" s="11">
        <f t="shared" si="25"/>
        <v>-0.25679505392182539</v>
      </c>
      <c r="U37" s="11">
        <f>'OddsRatio_working_3-way'!S37-'OddsRatio_working_3-way'!R37^2/3</f>
        <v>-0.84357175213319646</v>
      </c>
      <c r="V37" s="11">
        <f>'OddsRatio_working_3-way'!S37*'OddsRatio_working_3-way'!R37/3-2*'OddsRatio_working_3-way'!R37^3/27-'OddsRatio_working_3-way'!T37</f>
        <v>0.25679505392182539</v>
      </c>
      <c r="W37" s="11">
        <f>'OddsRatio_working_3-way'!V37^2+4*'OddsRatio_working_3-way'!U37^3/27</f>
        <v>-2.2989171268455247E-2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0.14910807404963727</v>
      </c>
      <c r="Y37" s="11">
        <f>IF('OddsRatio_working_3-way'!W37&gt;=0,IF('OddsRatio_working_3-way'!V37+SQRT('OddsRatio_working_3-way'!W37)&gt;0,0,PI()),ACOS('OddsRatio_working_3-way'!V37/(2*'OddsRatio_working_3-way'!X37)))</f>
        <v>0.53335965809077246</v>
      </c>
      <c r="Z37" s="11">
        <f>'OddsRatio_working_3-way'!X37^(1/3)*COS('OddsRatio_working_3-way'!Y37/3)</f>
        <v>0.52191564919035893</v>
      </c>
      <c r="AA37" s="11">
        <f>'OddsRatio_working_3-way'!X37^(1/3)*COS(('OddsRatio_working_3-way'!Y37+2*PI())/3)</f>
        <v>-0.34217345967213852</v>
      </c>
      <c r="AB37" s="11">
        <f>'OddsRatio_working_3-way'!X37^(1/3)*COS(('OddsRatio_working_3-way'!Y37+4*PI())/3)</f>
        <v>-0.17974218951822052</v>
      </c>
      <c r="AC37" s="11">
        <f>'OddsRatio_working_3-way'!X37^(1/3)*SIN('OddsRatio_working_3-way'!Y37/3)</f>
        <v>9.377973754817763E-2</v>
      </c>
      <c r="AD37" s="11">
        <f>'OddsRatio_working_3-way'!X37^(1/3)*SIN(('OddsRatio_working_3-way'!Y37+2*PI())/3)</f>
        <v>0.4051023420574093</v>
      </c>
      <c r="AE37" s="11">
        <f>'OddsRatio_working_3-way'!X37^(1/3)*SIN(('OddsRatio_working_3-way'!Y37+4*PI())/3)</f>
        <v>-0.49888207960558667</v>
      </c>
      <c r="AF37" s="11">
        <f>-'OddsRatio_working_3-way'!U37/(3*'OddsRatio_working_3-way'!X37^(1/3))*COS(('OddsRatio_working_3-way'!Y37)/3)</f>
        <v>0.52191564919035893</v>
      </c>
      <c r="AG37" s="11">
        <f>-'OddsRatio_working_3-way'!U37/(3*'OddsRatio_working_3-way'!X37^(1/3))*COS(('OddsRatio_working_3-way'!Y37+2*PI())/3)</f>
        <v>-0.34217345967213852</v>
      </c>
      <c r="AH37" s="11">
        <f>-'OddsRatio_working_3-way'!U37/(3*'OddsRatio_working_3-way'!X37^(1/3))*COS(('OddsRatio_working_3-way'!Y37+4*PI())/3)</f>
        <v>-0.17974218951822052</v>
      </c>
      <c r="AI37" s="11">
        <f>'OddsRatio_working_3-way'!U37/(3*'OddsRatio_working_3-way'!X37^(1/3))*SIN(('OddsRatio_working_3-way'!Y37)/3)</f>
        <v>-9.377973754817763E-2</v>
      </c>
      <c r="AJ37" s="11">
        <f>'OddsRatio_working_3-way'!U37/(3*'OddsRatio_working_3-way'!X37^(1/3))*SIN(('OddsRatio_working_3-way'!Y37+2*PI())/3)</f>
        <v>-0.4051023420574093</v>
      </c>
      <c r="AK37" s="11">
        <f>'OddsRatio_working_3-way'!U37/(3*'OddsRatio_working_3-way'!X37^(1/3))*SIN(('OddsRatio_working_3-way'!Y37+4*PI())/3)</f>
        <v>0.49888207960558667</v>
      </c>
      <c r="AL37" s="11">
        <f>'OddsRatio_working_3-way'!Z37+'OddsRatio_working_3-way'!AF37</f>
        <v>1.0438312983807179</v>
      </c>
      <c r="AM37" s="11">
        <f>'OddsRatio_working_3-way'!AA37+'OddsRatio_working_3-way'!AG37</f>
        <v>-0.68434691934427705</v>
      </c>
      <c r="AN37" s="11">
        <f>'OddsRatio_working_3-way'!AB37+'OddsRatio_working_3-way'!AH37</f>
        <v>-0.35948437903644104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1.0438312983807179</v>
      </c>
      <c r="AS37" s="11">
        <f>IF(('OddsRatio_working_3-way'!X37=0),IF(Q37&gt;0,-Q37^(1/3),(-Q37)^(1/3)),'OddsRatio_working_3-way'!AM37-'OddsRatio_working_3-way'!R37/3)</f>
        <v>-0.68434691934427705</v>
      </c>
      <c r="AT37" s="11">
        <f>IF(('OddsRatio_working_3-way'!X37=0),IF(Q37&gt;0,-Q37^(1/3),(-Q37)^(1/3)),'OddsRatio_working_3-way'!AN37-'OddsRatio_working_3-way'!R37/3)</f>
        <v>-0.35948437903644104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1.81</v>
      </c>
      <c r="B38" s="4">
        <f>IF('True_Odds_Calculator_3-way'!B39="","",'True_Odds_Calculator_3-way'!B39)</f>
        <v>3.62</v>
      </c>
      <c r="C38" s="4">
        <f>IF('True_Odds_Calculator_3-way'!C39="","",'True_Odds_Calculator_3-way'!C39)</f>
        <v>4.93</v>
      </c>
      <c r="D38" s="9">
        <f t="shared" si="13"/>
        <v>0.53954461954856758</v>
      </c>
      <c r="E38" s="9">
        <f t="shared" si="14"/>
        <v>0.26592716084198215</v>
      </c>
      <c r="F38" s="9">
        <f t="shared" si="15"/>
        <v>0.19452821960945033</v>
      </c>
      <c r="G38" s="9">
        <f t="shared" si="16"/>
        <v>1.0535985571160329</v>
      </c>
      <c r="H38" s="9">
        <f t="shared" si="17"/>
        <v>1.8534148312639862</v>
      </c>
      <c r="I38" s="9">
        <f t="shared" si="18"/>
        <v>3.7604282196440053</v>
      </c>
      <c r="J38" s="9">
        <f t="shared" si="19"/>
        <v>5.1406423294660089</v>
      </c>
      <c r="K38" s="11">
        <f t="shared" si="20"/>
        <v>0.5524861878453039</v>
      </c>
      <c r="L38" s="11">
        <f t="shared" si="21"/>
        <v>0.27624309392265195</v>
      </c>
      <c r="M38" s="11">
        <f t="shared" si="22"/>
        <v>0.20283975659229211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-0.25819319748478942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0.22784722818584141</v>
      </c>
      <c r="Q38" s="11">
        <f>2*'OddsRatio_working_3-way'!K38*'OddsRatio_working_3-way'!L38*'OddsRatio_working_3-way'!M38</f>
        <v>6.1915007659196039E-2</v>
      </c>
      <c r="R38" s="11">
        <f t="shared" si="23"/>
        <v>0</v>
      </c>
      <c r="S38" s="11">
        <f t="shared" si="24"/>
        <v>-0.88246797516524134</v>
      </c>
      <c r="T38" s="11">
        <f t="shared" si="25"/>
        <v>-0.23980108020794605</v>
      </c>
      <c r="U38" s="11">
        <f>'OddsRatio_working_3-way'!S38-'OddsRatio_working_3-way'!R38^2/3</f>
        <v>-0.88246797516524134</v>
      </c>
      <c r="V38" s="11">
        <f>'OddsRatio_working_3-way'!S38*'OddsRatio_working_3-way'!R38/3-2*'OddsRatio_working_3-way'!R38^3/27-'OddsRatio_working_3-way'!T38</f>
        <v>0.23980108020794605</v>
      </c>
      <c r="W38" s="11">
        <f>'OddsRatio_working_3-way'!V38^2+4*'OddsRatio_working_3-way'!U38^3/27</f>
        <v>-4.4306063400112741E-2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0.15953888355900148</v>
      </c>
      <c r="Y38" s="11">
        <f>IF('OddsRatio_working_3-way'!W38&gt;=0,IF('OddsRatio_working_3-way'!V38+SQRT('OddsRatio_working_3-way'!W38)&gt;0,0,PI()),ACOS('OddsRatio_working_3-way'!V38/(2*'OddsRatio_working_3-way'!X38)))</f>
        <v>0.72039637023419945</v>
      </c>
      <c r="Z38" s="11">
        <f>'OddsRatio_working_3-way'!X38^(1/3)*COS('OddsRatio_working_3-way'!Y38/3)</f>
        <v>0.52679927855801645</v>
      </c>
      <c r="AA38" s="11">
        <f>'OddsRatio_working_3-way'!X38^(1/3)*COS(('OddsRatio_working_3-way'!Y38+2*PI())/3)</f>
        <v>-0.37510856405395815</v>
      </c>
      <c r="AB38" s="11">
        <f>'OddsRatio_working_3-way'!X38^(1/3)*COS(('OddsRatio_working_3-way'!Y38+4*PI())/3)</f>
        <v>-0.15169071450405841</v>
      </c>
      <c r="AC38" s="11">
        <f>'OddsRatio_working_3-way'!X38^(1/3)*SIN('OddsRatio_working_3-way'!Y38/3)</f>
        <v>0.12899035557940189</v>
      </c>
      <c r="AD38" s="11">
        <f>'OddsRatio_working_3-way'!X38^(1/3)*SIN(('OddsRatio_working_3-way'!Y38+2*PI())/3)</f>
        <v>0.39172638013685612</v>
      </c>
      <c r="AE38" s="11">
        <f>'OddsRatio_working_3-way'!X38^(1/3)*SIN(('OddsRatio_working_3-way'!Y38+4*PI())/3)</f>
        <v>-0.52071673571625809</v>
      </c>
      <c r="AF38" s="11">
        <f>-'OddsRatio_working_3-way'!U38/(3*'OddsRatio_working_3-way'!X38^(1/3))*COS(('OddsRatio_working_3-way'!Y38)/3)</f>
        <v>0.52679927855801634</v>
      </c>
      <c r="AG38" s="11">
        <f>-'OddsRatio_working_3-way'!U38/(3*'OddsRatio_working_3-way'!X38^(1/3))*COS(('OddsRatio_working_3-way'!Y38+2*PI())/3)</f>
        <v>-0.37510856405395809</v>
      </c>
      <c r="AH38" s="11">
        <f>-'OddsRatio_working_3-way'!U38/(3*'OddsRatio_working_3-way'!X38^(1/3))*COS(('OddsRatio_working_3-way'!Y38+4*PI())/3)</f>
        <v>-0.15169071450405838</v>
      </c>
      <c r="AI38" s="11">
        <f>'OddsRatio_working_3-way'!U38/(3*'OddsRatio_working_3-way'!X38^(1/3))*SIN(('OddsRatio_working_3-way'!Y38)/3)</f>
        <v>-0.12899035557940186</v>
      </c>
      <c r="AJ38" s="11">
        <f>'OddsRatio_working_3-way'!U38/(3*'OddsRatio_working_3-way'!X38^(1/3))*SIN(('OddsRatio_working_3-way'!Y38+2*PI())/3)</f>
        <v>-0.39172638013685607</v>
      </c>
      <c r="AK38" s="11">
        <f>'OddsRatio_working_3-way'!U38/(3*'OddsRatio_working_3-way'!X38^(1/3))*SIN(('OddsRatio_working_3-way'!Y38+4*PI())/3)</f>
        <v>0.52071673571625798</v>
      </c>
      <c r="AL38" s="11">
        <f>'OddsRatio_working_3-way'!Z38+'OddsRatio_working_3-way'!AF38</f>
        <v>1.0535985571160329</v>
      </c>
      <c r="AM38" s="11">
        <f>'OddsRatio_working_3-way'!AA38+'OddsRatio_working_3-way'!AG38</f>
        <v>-0.75021712810791619</v>
      </c>
      <c r="AN38" s="11">
        <f>'OddsRatio_working_3-way'!AB38+'OddsRatio_working_3-way'!AH38</f>
        <v>-0.30338142900811682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1.0535985571160329</v>
      </c>
      <c r="AS38" s="11">
        <f>IF(('OddsRatio_working_3-way'!X38=0),IF(Q38&gt;0,-Q38^(1/3),(-Q38)^(1/3)),'OddsRatio_working_3-way'!AM38-'OddsRatio_working_3-way'!R38/3)</f>
        <v>-0.75021712810791619</v>
      </c>
      <c r="AT38" s="11">
        <f>IF(('OddsRatio_working_3-way'!X38=0),IF(Q38&gt;0,-Q38^(1/3),(-Q38)^(1/3)),'OddsRatio_working_3-way'!AN38-'OddsRatio_working_3-way'!R38/3)</f>
        <v>-0.30338142900811682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2.42</v>
      </c>
      <c r="B39" s="4">
        <f>IF('True_Odds_Calculator_3-way'!B40="","",'True_Odds_Calculator_3-way'!B40)</f>
        <v>3.3</v>
      </c>
      <c r="C39" s="4">
        <f>IF('True_Odds_Calculator_3-way'!C40="","",'True_Odds_Calculator_3-way'!C40)</f>
        <v>3.22</v>
      </c>
      <c r="D39" s="9">
        <f t="shared" si="13"/>
        <v>0.40346113524049371</v>
      </c>
      <c r="E39" s="9">
        <f t="shared" si="14"/>
        <v>0.29456468010936376</v>
      </c>
      <c r="F39" s="9">
        <f t="shared" si="15"/>
        <v>0.30197418465014242</v>
      </c>
      <c r="G39" s="9">
        <f t="shared" si="16"/>
        <v>1.0412348436826484</v>
      </c>
      <c r="H39" s="9">
        <f t="shared" si="17"/>
        <v>2.4785534780293608</v>
      </c>
      <c r="I39" s="9">
        <f t="shared" si="18"/>
        <v>3.3948401404700914</v>
      </c>
      <c r="J39" s="9">
        <f t="shared" si="19"/>
        <v>3.31154135297548</v>
      </c>
      <c r="K39" s="11">
        <f t="shared" si="20"/>
        <v>0.41322314049586778</v>
      </c>
      <c r="L39" s="11">
        <f t="shared" si="21"/>
        <v>0.30303030303030304</v>
      </c>
      <c r="M39" s="11">
        <f t="shared" si="22"/>
        <v>0.3105590062111801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-0.28195771170977779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0.23099430214054717</v>
      </c>
      <c r="Q39" s="11">
        <f>2*'OddsRatio_working_3-way'!K39*'OddsRatio_working_3-way'!L39*'OddsRatio_working_3-way'!M39</f>
        <v>7.7775859306581555E-2</v>
      </c>
      <c r="R39" s="11">
        <f t="shared" si="23"/>
        <v>0</v>
      </c>
      <c r="S39" s="11">
        <f t="shared" si="24"/>
        <v>-0.81925158471392401</v>
      </c>
      <c r="T39" s="11">
        <f t="shared" si="25"/>
        <v>-0.27584228441546266</v>
      </c>
      <c r="U39" s="11">
        <f>'OddsRatio_working_3-way'!S39-'OddsRatio_working_3-way'!R39^2/3</f>
        <v>-0.81925158471392401</v>
      </c>
      <c r="V39" s="11">
        <f>'OddsRatio_working_3-way'!S39*'OddsRatio_working_3-way'!R39/3-2*'OddsRatio_working_3-way'!R39^3/27-'OddsRatio_working_3-way'!T39</f>
        <v>0.27584228441546266</v>
      </c>
      <c r="W39" s="11">
        <f>'OddsRatio_working_3-way'!V39^2+4*'OddsRatio_working_3-way'!U39^3/27</f>
        <v>-5.3717265987263535E-3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0.14270659801693417</v>
      </c>
      <c r="Y39" s="11">
        <f>IF('OddsRatio_working_3-way'!W39&gt;=0,IF('OddsRatio_working_3-way'!V39+SQRT('OddsRatio_working_3-way'!W39)&gt;0,0,PI()),ACOS('OddsRatio_working_3-way'!V39/(2*'OddsRatio_working_3-way'!X39)))</f>
        <v>0.25970228813405183</v>
      </c>
      <c r="Z39" s="11">
        <f>'OddsRatio_working_3-way'!X39^(1/3)*COS('OddsRatio_working_3-way'!Y39/3)</f>
        <v>0.5206174218413242</v>
      </c>
      <c r="AA39" s="11">
        <f>'OddsRatio_working_3-way'!X39^(1/3)*COS(('OddsRatio_working_3-way'!Y39+2*PI())/3)</f>
        <v>-0.29943697736514607</v>
      </c>
      <c r="AB39" s="11">
        <f>'OddsRatio_working_3-way'!X39^(1/3)*COS(('OddsRatio_working_3-way'!Y39+4*PI())/3)</f>
        <v>-0.22118044447617782</v>
      </c>
      <c r="AC39" s="11">
        <f>'OddsRatio_working_3-way'!X39^(1/3)*SIN('OddsRatio_working_3-way'!Y39/3)</f>
        <v>4.5181430329292595E-2</v>
      </c>
      <c r="AD39" s="11">
        <f>'OddsRatio_working_3-way'!X39^(1/3)*SIN(('OddsRatio_working_3-way'!Y39+2*PI())/3)</f>
        <v>0.42827719780270002</v>
      </c>
      <c r="AE39" s="11">
        <f>'OddsRatio_working_3-way'!X39^(1/3)*SIN(('OddsRatio_working_3-way'!Y39+4*PI())/3)</f>
        <v>-0.47345862813199258</v>
      </c>
      <c r="AF39" s="11">
        <f>-'OddsRatio_working_3-way'!U39/(3*'OddsRatio_working_3-way'!X39^(1/3))*COS(('OddsRatio_working_3-way'!Y39)/3)</f>
        <v>0.5206174218413242</v>
      </c>
      <c r="AG39" s="11">
        <f>-'OddsRatio_working_3-way'!U39/(3*'OddsRatio_working_3-way'!X39^(1/3))*COS(('OddsRatio_working_3-way'!Y39+2*PI())/3)</f>
        <v>-0.29943697736514607</v>
      </c>
      <c r="AH39" s="11">
        <f>-'OddsRatio_working_3-way'!U39/(3*'OddsRatio_working_3-way'!X39^(1/3))*COS(('OddsRatio_working_3-way'!Y39+4*PI())/3)</f>
        <v>-0.22118044447617782</v>
      </c>
      <c r="AI39" s="11">
        <f>'OddsRatio_working_3-way'!U39/(3*'OddsRatio_working_3-way'!X39^(1/3))*SIN(('OddsRatio_working_3-way'!Y39)/3)</f>
        <v>-4.5181430329292595E-2</v>
      </c>
      <c r="AJ39" s="11">
        <f>'OddsRatio_working_3-way'!U39/(3*'OddsRatio_working_3-way'!X39^(1/3))*SIN(('OddsRatio_working_3-way'!Y39+2*PI())/3)</f>
        <v>-0.42827719780270002</v>
      </c>
      <c r="AK39" s="11">
        <f>'OddsRatio_working_3-way'!U39/(3*'OddsRatio_working_3-way'!X39^(1/3))*SIN(('OddsRatio_working_3-way'!Y39+4*PI())/3)</f>
        <v>0.47345862813199258</v>
      </c>
      <c r="AL39" s="11">
        <f>'OddsRatio_working_3-way'!Z39+'OddsRatio_working_3-way'!AF39</f>
        <v>1.0412348436826484</v>
      </c>
      <c r="AM39" s="11">
        <f>'OddsRatio_working_3-way'!AA39+'OddsRatio_working_3-way'!AG39</f>
        <v>-0.59887395473029215</v>
      </c>
      <c r="AN39" s="11">
        <f>'OddsRatio_working_3-way'!AB39+'OddsRatio_working_3-way'!AH39</f>
        <v>-0.44236088895235565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1.0412348436826484</v>
      </c>
      <c r="AS39" s="11">
        <f>IF(('OddsRatio_working_3-way'!X39=0),IF(Q39&gt;0,-Q39^(1/3),(-Q39)^(1/3)),'OddsRatio_working_3-way'!AM39-'OddsRatio_working_3-way'!R39/3)</f>
        <v>-0.59887395473029215</v>
      </c>
      <c r="AT39" s="11">
        <f>IF(('OddsRatio_working_3-way'!X39=0),IF(Q39&gt;0,-Q39^(1/3),(-Q39)^(1/3)),'OddsRatio_working_3-way'!AN39-'OddsRatio_working_3-way'!R39/3)</f>
        <v>-0.44236088895235565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2.06</v>
      </c>
      <c r="B40" s="4">
        <f>IF('True_Odds_Calculator_3-way'!B41="","",'True_Odds_Calculator_3-way'!B41)</f>
        <v>3.42</v>
      </c>
      <c r="C40" s="4">
        <f>IF('True_Odds_Calculator_3-way'!C41="","",'True_Odds_Calculator_3-way'!C41)</f>
        <v>4.01</v>
      </c>
      <c r="D40" s="9">
        <f t="shared" si="13"/>
        <v>0.47482211772144928</v>
      </c>
      <c r="E40" s="9">
        <f t="shared" si="14"/>
        <v>0.28367689836425247</v>
      </c>
      <c r="F40" s="9">
        <f t="shared" si="15"/>
        <v>0.24150098391429825</v>
      </c>
      <c r="G40" s="9">
        <f t="shared" si="16"/>
        <v>1.0434451426058207</v>
      </c>
      <c r="H40" s="9">
        <f t="shared" si="17"/>
        <v>2.10605185116217</v>
      </c>
      <c r="I40" s="9">
        <f t="shared" si="18"/>
        <v>3.5251372451060856</v>
      </c>
      <c r="J40" s="9">
        <f t="shared" si="19"/>
        <v>4.1407698792435195</v>
      </c>
      <c r="K40" s="11">
        <f t="shared" si="20"/>
        <v>0.4854368932038835</v>
      </c>
      <c r="L40" s="11">
        <f t="shared" si="21"/>
        <v>0.29239766081871343</v>
      </c>
      <c r="M40" s="11">
        <f t="shared" si="22"/>
        <v>0.24937655860349128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-0.27330654230828422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0.22972433221720578</v>
      </c>
      <c r="Q40" s="11">
        <f>2*'OddsRatio_working_3-way'!K40*'OddsRatio_working_3-way'!L40*'OddsRatio_working_3-way'!M40</f>
        <v>7.0793322717166651E-2</v>
      </c>
      <c r="R40" s="11">
        <f t="shared" si="23"/>
        <v>0</v>
      </c>
      <c r="S40" s="11">
        <f t="shared" si="24"/>
        <v>-0.84053726001948903</v>
      </c>
      <c r="T40" s="11">
        <f t="shared" si="25"/>
        <v>-0.25902534977488106</v>
      </c>
      <c r="U40" s="11">
        <f>'OddsRatio_working_3-way'!S40-'OddsRatio_working_3-way'!R40^2/3</f>
        <v>-0.84053726001948903</v>
      </c>
      <c r="V40" s="11">
        <f>'OddsRatio_working_3-way'!S40*'OddsRatio_working_3-way'!R40/3-2*'OddsRatio_working_3-way'!R40^3/27-'OddsRatio_working_3-way'!T40</f>
        <v>0.25902534977488106</v>
      </c>
      <c r="W40" s="11">
        <f>'OddsRatio_working_3-way'!V40^2+4*'OddsRatio_working_3-way'!U40^3/27</f>
        <v>-2.0882460701129618E-2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0.14830424178620877</v>
      </c>
      <c r="Y40" s="11">
        <f>IF('OddsRatio_working_3-way'!W40&gt;=0,IF('OddsRatio_working_3-way'!V40+SQRT('OddsRatio_working_3-way'!W40)&gt;0,0,PI()),ACOS('OddsRatio_working_3-way'!V40/(2*'OddsRatio_working_3-way'!X40)))</f>
        <v>0.50888059516268869</v>
      </c>
      <c r="Z40" s="11">
        <f>'OddsRatio_working_3-way'!X40^(1/3)*COS('OddsRatio_working_3-way'!Y40/3)</f>
        <v>0.52172257130291022</v>
      </c>
      <c r="AA40" s="11">
        <f>'OddsRatio_working_3-way'!X40^(1/3)*COS(('OddsRatio_working_3-way'!Y40+2*PI())/3)</f>
        <v>-0.3382465810872291</v>
      </c>
      <c r="AB40" s="11">
        <f>'OddsRatio_working_3-way'!X40^(1/3)*COS(('OddsRatio_working_3-way'!Y40+4*PI())/3)</f>
        <v>-0.18347599021568106</v>
      </c>
      <c r="AC40" s="11">
        <f>'OddsRatio_working_3-way'!X40^(1/3)*SIN('OddsRatio_working_3-way'!Y40/3)</f>
        <v>8.9356842302325684E-2</v>
      </c>
      <c r="AD40" s="11">
        <f>'OddsRatio_working_3-way'!X40^(1/3)*SIN(('OddsRatio_working_3-way'!Y40+2*PI())/3)</f>
        <v>0.40714657932489562</v>
      </c>
      <c r="AE40" s="11">
        <f>'OddsRatio_working_3-way'!X40^(1/3)*SIN(('OddsRatio_working_3-way'!Y40+4*PI())/3)</f>
        <v>-0.49650342162722122</v>
      </c>
      <c r="AF40" s="11">
        <f>-'OddsRatio_working_3-way'!U40/(3*'OddsRatio_working_3-way'!X40^(1/3))*COS(('OddsRatio_working_3-way'!Y40)/3)</f>
        <v>0.52172257130291033</v>
      </c>
      <c r="AG40" s="11">
        <f>-'OddsRatio_working_3-way'!U40/(3*'OddsRatio_working_3-way'!X40^(1/3))*COS(('OddsRatio_working_3-way'!Y40+2*PI())/3)</f>
        <v>-0.33824658108722916</v>
      </c>
      <c r="AH40" s="11">
        <f>-'OddsRatio_working_3-way'!U40/(3*'OddsRatio_working_3-way'!X40^(1/3))*COS(('OddsRatio_working_3-way'!Y40+4*PI())/3)</f>
        <v>-0.18347599021568109</v>
      </c>
      <c r="AI40" s="11">
        <f>'OddsRatio_working_3-way'!U40/(3*'OddsRatio_working_3-way'!X40^(1/3))*SIN(('OddsRatio_working_3-way'!Y40)/3)</f>
        <v>-8.9356842302325712E-2</v>
      </c>
      <c r="AJ40" s="11">
        <f>'OddsRatio_working_3-way'!U40/(3*'OddsRatio_working_3-way'!X40^(1/3))*SIN(('OddsRatio_working_3-way'!Y40+2*PI())/3)</f>
        <v>-0.40714657932489573</v>
      </c>
      <c r="AK40" s="11">
        <f>'OddsRatio_working_3-way'!U40/(3*'OddsRatio_working_3-way'!X40^(1/3))*SIN(('OddsRatio_working_3-way'!Y40+4*PI())/3)</f>
        <v>0.49650342162722133</v>
      </c>
      <c r="AL40" s="11">
        <f>'OddsRatio_working_3-way'!Z40+'OddsRatio_working_3-way'!AF40</f>
        <v>1.0434451426058207</v>
      </c>
      <c r="AM40" s="11">
        <f>'OddsRatio_working_3-way'!AA40+'OddsRatio_working_3-way'!AG40</f>
        <v>-0.67649316217445832</v>
      </c>
      <c r="AN40" s="11">
        <f>'OddsRatio_working_3-way'!AB40+'OddsRatio_working_3-way'!AH40</f>
        <v>-0.36695198043136212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1.0434451426058207</v>
      </c>
      <c r="AS40" s="11">
        <f>IF(('OddsRatio_working_3-way'!X40=0),IF(Q40&gt;0,-Q40^(1/3),(-Q40)^(1/3)),'OddsRatio_working_3-way'!AM40-'OddsRatio_working_3-way'!R40/3)</f>
        <v>-0.67649316217445832</v>
      </c>
      <c r="AT40" s="11">
        <f>IF(('OddsRatio_working_3-way'!X40=0),IF(Q40&gt;0,-Q40^(1/3),(-Q40)^(1/3)),'OddsRatio_working_3-way'!AN40-'OddsRatio_working_3-way'!R40/3)</f>
        <v>-0.36695198043136212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2.0699999999999998</v>
      </c>
      <c r="B41" s="4">
        <f>IF('True_Odds_Calculator_3-way'!B42="","",'True_Odds_Calculator_3-way'!B42)</f>
        <v>3.19</v>
      </c>
      <c r="C41" s="4">
        <f>IF('True_Odds_Calculator_3-way'!C42="","",'True_Odds_Calculator_3-way'!C42)</f>
        <v>4.28</v>
      </c>
      <c r="D41" s="9">
        <f t="shared" si="13"/>
        <v>0.47130548693570895</v>
      </c>
      <c r="E41" s="9">
        <f t="shared" si="14"/>
        <v>0.30340255449681636</v>
      </c>
      <c r="F41" s="9">
        <f t="shared" si="15"/>
        <v>0.22529195856747478</v>
      </c>
      <c r="G41" s="9">
        <f t="shared" si="16"/>
        <v>1.0483795229458333</v>
      </c>
      <c r="H41" s="9">
        <f t="shared" si="17"/>
        <v>2.1217660895520414</v>
      </c>
      <c r="I41" s="9">
        <f t="shared" si="18"/>
        <v>3.2959511552513745</v>
      </c>
      <c r="J41" s="9">
        <f t="shared" si="19"/>
        <v>4.4386848352623325</v>
      </c>
      <c r="K41" s="11">
        <f t="shared" si="20"/>
        <v>0.48309178743961356</v>
      </c>
      <c r="L41" s="11">
        <f t="shared" si="21"/>
        <v>0.31347962382445144</v>
      </c>
      <c r="M41" s="11">
        <f t="shared" si="22"/>
        <v>0.23364485981308411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-0.27195493162509665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0.23140511307642697</v>
      </c>
      <c r="Q41" s="11">
        <f>2*'OddsRatio_working_3-way'!K41*'OddsRatio_working_3-way'!L41*'OddsRatio_working_3-way'!M41</f>
        <v>7.0766089625818651E-2</v>
      </c>
      <c r="R41" s="11">
        <f t="shared" si="23"/>
        <v>0</v>
      </c>
      <c r="S41" s="11">
        <f t="shared" si="24"/>
        <v>-0.85089507917227403</v>
      </c>
      <c r="T41" s="11">
        <f t="shared" si="25"/>
        <v>-0.26021256243800428</v>
      </c>
      <c r="U41" s="11">
        <f>'OddsRatio_working_3-way'!S41-'OddsRatio_working_3-way'!R41^2/3</f>
        <v>-0.85089507917227403</v>
      </c>
      <c r="V41" s="11">
        <f>'OddsRatio_working_3-way'!S41*'OddsRatio_working_3-way'!R41/3-2*'OddsRatio_working_3-way'!R41^3/27-'OddsRatio_working_3-way'!T41</f>
        <v>0.26021256243800428</v>
      </c>
      <c r="W41" s="11">
        <f>'OddsRatio_working_3-way'!V41^2+4*'OddsRatio_working_3-way'!U41^3/27</f>
        <v>-2.3558626467693564E-2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0.15105396727514792</v>
      </c>
      <c r="Y41" s="11">
        <f>IF('OddsRatio_working_3-way'!W41&gt;=0,IF('OddsRatio_working_3-way'!V41+SQRT('OddsRatio_working_3-way'!W41)&gt;0,0,PI()),ACOS('OddsRatio_working_3-way'!V41/(2*'OddsRatio_working_3-way'!X41)))</f>
        <v>0.53292801425866831</v>
      </c>
      <c r="Z41" s="11">
        <f>'OddsRatio_working_3-way'!X41^(1/3)*COS('OddsRatio_working_3-way'!Y41/3)</f>
        <v>0.52418976147291663</v>
      </c>
      <c r="AA41" s="11">
        <f>'OddsRatio_working_3-way'!X41^(1/3)*COS(('OddsRatio_working_3-way'!Y41+2*PI())/3)</f>
        <v>-0.34359696824526753</v>
      </c>
      <c r="AB41" s="11">
        <f>'OddsRatio_working_3-way'!X41^(1/3)*COS(('OddsRatio_working_3-way'!Y41+4*PI())/3)</f>
        <v>-0.18059279322764882</v>
      </c>
      <c r="AC41" s="11">
        <f>'OddsRatio_working_3-way'!X41^(1/3)*SIN('OddsRatio_working_3-way'!Y41/3)</f>
        <v>9.4110504325454994E-2</v>
      </c>
      <c r="AD41" s="11">
        <f>'OddsRatio_working_3-way'!X41^(1/3)*SIN(('OddsRatio_working_3-way'!Y41+2*PI())/3)</f>
        <v>0.40690639767652381</v>
      </c>
      <c r="AE41" s="11">
        <f>'OddsRatio_working_3-way'!X41^(1/3)*SIN(('OddsRatio_working_3-way'!Y41+4*PI())/3)</f>
        <v>-0.50101690200197879</v>
      </c>
      <c r="AF41" s="11">
        <f>-'OddsRatio_working_3-way'!U41/(3*'OddsRatio_working_3-way'!X41^(1/3))*COS(('OddsRatio_working_3-way'!Y41)/3)</f>
        <v>0.52418976147291663</v>
      </c>
      <c r="AG41" s="11">
        <f>-'OddsRatio_working_3-way'!U41/(3*'OddsRatio_working_3-way'!X41^(1/3))*COS(('OddsRatio_working_3-way'!Y41+2*PI())/3)</f>
        <v>-0.34359696824526753</v>
      </c>
      <c r="AH41" s="11">
        <f>-'OddsRatio_working_3-way'!U41/(3*'OddsRatio_working_3-way'!X41^(1/3))*COS(('OddsRatio_working_3-way'!Y41+4*PI())/3)</f>
        <v>-0.18059279322764882</v>
      </c>
      <c r="AI41" s="11">
        <f>'OddsRatio_working_3-way'!U41/(3*'OddsRatio_working_3-way'!X41^(1/3))*SIN(('OddsRatio_working_3-way'!Y41)/3)</f>
        <v>-9.4110504325454994E-2</v>
      </c>
      <c r="AJ41" s="11">
        <f>'OddsRatio_working_3-way'!U41/(3*'OddsRatio_working_3-way'!X41^(1/3))*SIN(('OddsRatio_working_3-way'!Y41+2*PI())/3)</f>
        <v>-0.40690639767652381</v>
      </c>
      <c r="AK41" s="11">
        <f>'OddsRatio_working_3-way'!U41/(3*'OddsRatio_working_3-way'!X41^(1/3))*SIN(('OddsRatio_working_3-way'!Y41+4*PI())/3)</f>
        <v>0.50101690200197879</v>
      </c>
      <c r="AL41" s="11">
        <f>'OddsRatio_working_3-way'!Z41+'OddsRatio_working_3-way'!AF41</f>
        <v>1.0483795229458333</v>
      </c>
      <c r="AM41" s="11">
        <f>'OddsRatio_working_3-way'!AA41+'OddsRatio_working_3-way'!AG41</f>
        <v>-0.68719393649053506</v>
      </c>
      <c r="AN41" s="11">
        <f>'OddsRatio_working_3-way'!AB41+'OddsRatio_working_3-way'!AH41</f>
        <v>-0.36118558645529764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1.0483795229458333</v>
      </c>
      <c r="AS41" s="11">
        <f>IF(('OddsRatio_working_3-way'!X41=0),IF(Q41&gt;0,-Q41^(1/3),(-Q41)^(1/3)),'OddsRatio_working_3-way'!AM41-'OddsRatio_working_3-way'!R41/3)</f>
        <v>-0.68719393649053506</v>
      </c>
      <c r="AT41" s="11">
        <f>IF(('OddsRatio_working_3-way'!X41=0),IF(Q41&gt;0,-Q41^(1/3),(-Q41)^(1/3)),'OddsRatio_working_3-way'!AN41-'OddsRatio_working_3-way'!R41/3)</f>
        <v>-0.36118558645529764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2.1800000000000002</v>
      </c>
      <c r="B42" s="4">
        <f>IF('True_Odds_Calculator_3-way'!B43="","",'True_Odds_Calculator_3-way'!B43)</f>
        <v>3.35</v>
      </c>
      <c r="C42" s="4">
        <f>IF('True_Odds_Calculator_3-way'!C43="","",'True_Odds_Calculator_3-way'!C43)</f>
        <v>3.68</v>
      </c>
      <c r="D42" s="9">
        <f t="shared" si="13"/>
        <v>0.44769438525894645</v>
      </c>
      <c r="E42" s="9">
        <f t="shared" si="14"/>
        <v>0.28927832535850645</v>
      </c>
      <c r="F42" s="9">
        <f t="shared" si="15"/>
        <v>0.2630272893825471</v>
      </c>
      <c r="G42" s="9">
        <f t="shared" si="16"/>
        <v>1.0454801782739223</v>
      </c>
      <c r="H42" s="9">
        <f t="shared" si="17"/>
        <v>2.2336666103632279</v>
      </c>
      <c r="I42" s="9">
        <f t="shared" si="18"/>
        <v>3.4568784189437172</v>
      </c>
      <c r="J42" s="9">
        <f t="shared" si="19"/>
        <v>3.8018868777741126</v>
      </c>
      <c r="K42" s="11">
        <f t="shared" si="20"/>
        <v>0.4587155963302752</v>
      </c>
      <c r="L42" s="11">
        <f t="shared" si="21"/>
        <v>0.29850746268656714</v>
      </c>
      <c r="M42" s="11">
        <f t="shared" si="22"/>
        <v>0.27173913043478259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-0.27652572796170716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0.2310694235245789</v>
      </c>
      <c r="Q42" s="11">
        <f>2*'OddsRatio_working_3-way'!K42*'OddsRatio_working_3-way'!L42*'OddsRatio_working_3-way'!M42</f>
        <v>7.4418493888753268E-2</v>
      </c>
      <c r="R42" s="11">
        <f t="shared" si="23"/>
        <v>0</v>
      </c>
      <c r="S42" s="11">
        <f t="shared" si="24"/>
        <v>-0.83561636462476663</v>
      </c>
      <c r="T42" s="11">
        <f t="shared" si="25"/>
        <v>-0.26911960213358022</v>
      </c>
      <c r="U42" s="11">
        <f>'OddsRatio_working_3-way'!S42-'OddsRatio_working_3-way'!R42^2/3</f>
        <v>-0.83561636462476663</v>
      </c>
      <c r="V42" s="11">
        <f>'OddsRatio_working_3-way'!S42*'OddsRatio_working_3-way'!R42/3-2*'OddsRatio_working_3-way'!R42^3/27-'OddsRatio_working_3-way'!T42</f>
        <v>0.26911960213358022</v>
      </c>
      <c r="W42" s="11">
        <f>'OddsRatio_working_3-way'!V42^2+4*'OddsRatio_working_3-way'!U42^3/27</f>
        <v>-1.4015093284289015E-2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0.14700378697233069</v>
      </c>
      <c r="Y42" s="11">
        <f>IF('OddsRatio_working_3-way'!W42&gt;=0,IF('OddsRatio_working_3-way'!V42+SQRT('OddsRatio_working_3-way'!W42)&gt;0,0,PI()),ACOS('OddsRatio_working_3-way'!V42/(2*'OddsRatio_working_3-way'!X42)))</f>
        <v>0.41442199004834812</v>
      </c>
      <c r="Z42" s="11">
        <f>'OddsRatio_working_3-way'!X42^(1/3)*COS('OddsRatio_working_3-way'!Y42/3)</f>
        <v>0.52274008913696113</v>
      </c>
      <c r="AA42" s="11">
        <f>'OddsRatio_working_3-way'!X42^(1/3)*COS(('OddsRatio_working_3-way'!Y42+2*PI())/3)</f>
        <v>-0.32430803439182243</v>
      </c>
      <c r="AB42" s="11">
        <f>'OddsRatio_working_3-way'!X42^(1/3)*COS(('OddsRatio_working_3-way'!Y42+4*PI())/3)</f>
        <v>-0.19843205474513861</v>
      </c>
      <c r="AC42" s="11">
        <f>'OddsRatio_working_3-way'!X42^(1/3)*SIN('OddsRatio_working_3-way'!Y42/3)</f>
        <v>7.2674530733520759E-2</v>
      </c>
      <c r="AD42" s="11">
        <f>'OddsRatio_working_3-way'!X42^(1/3)*SIN(('OddsRatio_working_3-way'!Y42+2*PI())/3)</f>
        <v>0.4163689314023899</v>
      </c>
      <c r="AE42" s="11">
        <f>'OddsRatio_working_3-way'!X42^(1/3)*SIN(('OddsRatio_working_3-way'!Y42+4*PI())/3)</f>
        <v>-0.4890434621359106</v>
      </c>
      <c r="AF42" s="11">
        <f>-'OddsRatio_working_3-way'!U42/(3*'OddsRatio_working_3-way'!X42^(1/3))*COS(('OddsRatio_working_3-way'!Y42)/3)</f>
        <v>0.52274008913696113</v>
      </c>
      <c r="AG42" s="11">
        <f>-'OddsRatio_working_3-way'!U42/(3*'OddsRatio_working_3-way'!X42^(1/3))*COS(('OddsRatio_working_3-way'!Y42+2*PI())/3)</f>
        <v>-0.32430803439182243</v>
      </c>
      <c r="AH42" s="11">
        <f>-'OddsRatio_working_3-way'!U42/(3*'OddsRatio_working_3-way'!X42^(1/3))*COS(('OddsRatio_working_3-way'!Y42+4*PI())/3)</f>
        <v>-0.19843205474513861</v>
      </c>
      <c r="AI42" s="11">
        <f>'OddsRatio_working_3-way'!U42/(3*'OddsRatio_working_3-way'!X42^(1/3))*SIN(('OddsRatio_working_3-way'!Y42)/3)</f>
        <v>-7.2674530733520759E-2</v>
      </c>
      <c r="AJ42" s="11">
        <f>'OddsRatio_working_3-way'!U42/(3*'OddsRatio_working_3-way'!X42^(1/3))*SIN(('OddsRatio_working_3-way'!Y42+2*PI())/3)</f>
        <v>-0.4163689314023899</v>
      </c>
      <c r="AK42" s="11">
        <f>'OddsRatio_working_3-way'!U42/(3*'OddsRatio_working_3-way'!X42^(1/3))*SIN(('OddsRatio_working_3-way'!Y42+4*PI())/3)</f>
        <v>0.4890434621359106</v>
      </c>
      <c r="AL42" s="11">
        <f>'OddsRatio_working_3-way'!Z42+'OddsRatio_working_3-way'!AF42</f>
        <v>1.0454801782739223</v>
      </c>
      <c r="AM42" s="11">
        <f>'OddsRatio_working_3-way'!AA42+'OddsRatio_working_3-way'!AG42</f>
        <v>-0.64861606878364486</v>
      </c>
      <c r="AN42" s="11">
        <f>'OddsRatio_working_3-way'!AB42+'OddsRatio_working_3-way'!AH42</f>
        <v>-0.39686410949027723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1.0454801782739223</v>
      </c>
      <c r="AS42" s="11">
        <f>IF(('OddsRatio_working_3-way'!X42=0),IF(Q42&gt;0,-Q42^(1/3),(-Q42)^(1/3)),'OddsRatio_working_3-way'!AM42-'OddsRatio_working_3-way'!R42/3)</f>
        <v>-0.64861606878364486</v>
      </c>
      <c r="AT42" s="11">
        <f>IF(('OddsRatio_working_3-way'!X42=0),IF(Q42&gt;0,-Q42^(1/3),(-Q42)^(1/3)),'OddsRatio_working_3-way'!AN42-'OddsRatio_working_3-way'!R42/3)</f>
        <v>-0.39686410949027723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2.27</v>
      </c>
      <c r="B43" s="4">
        <f>IF('True_Odds_Calculator_3-way'!B44="","",'True_Odds_Calculator_3-way'!B44)</f>
        <v>3.29</v>
      </c>
      <c r="C43" s="4">
        <f>IF('True_Odds_Calculator_3-way'!C44="","",'True_Odds_Calculator_3-way'!C44)</f>
        <v>3.54</v>
      </c>
      <c r="D43" s="9">
        <f t="shared" si="13"/>
        <v>0.43043178653851377</v>
      </c>
      <c r="E43" s="9">
        <f t="shared" si="14"/>
        <v>0.2953324186442286</v>
      </c>
      <c r="F43" s="9">
        <f t="shared" si="15"/>
        <v>0.27423579481725763</v>
      </c>
      <c r="G43" s="9">
        <f t="shared" si="16"/>
        <v>1.0419279483144357</v>
      </c>
      <c r="H43" s="9">
        <f t="shared" si="17"/>
        <v>2.323248494359333</v>
      </c>
      <c r="I43" s="9">
        <f t="shared" si="18"/>
        <v>3.3860150016400579</v>
      </c>
      <c r="J43" s="9">
        <f t="shared" si="19"/>
        <v>3.6464969887186665</v>
      </c>
      <c r="K43" s="11">
        <f t="shared" si="20"/>
        <v>0.44052863436123346</v>
      </c>
      <c r="L43" s="11">
        <f t="shared" si="21"/>
        <v>0.303951367781155</v>
      </c>
      <c r="M43" s="11">
        <f t="shared" si="22"/>
        <v>0.2824858757062147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-0.2794138328245539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0.23073039939583434</v>
      </c>
      <c r="Q43" s="11">
        <f>2*'OddsRatio_working_3-way'!K43*'OddsRatio_working_3-way'!L43*'OddsRatio_working_3-way'!M43</f>
        <v>7.5649311277322731E-2</v>
      </c>
      <c r="R43" s="11">
        <f t="shared" si="23"/>
        <v>0</v>
      </c>
      <c r="S43" s="11">
        <f t="shared" si="24"/>
        <v>-0.82576584367142536</v>
      </c>
      <c r="T43" s="11">
        <f t="shared" si="25"/>
        <v>-0.27074289956440173</v>
      </c>
      <c r="U43" s="11">
        <f>'OddsRatio_working_3-way'!S43-'OddsRatio_working_3-way'!R43^2/3</f>
        <v>-0.82576584367142536</v>
      </c>
      <c r="V43" s="11">
        <f>'OddsRatio_working_3-way'!S43*'OddsRatio_working_3-way'!R43/3-2*'OddsRatio_working_3-way'!R43^3/27-'OddsRatio_working_3-way'!T43</f>
        <v>0.27074289956440173</v>
      </c>
      <c r="W43" s="11">
        <f>'OddsRatio_working_3-way'!V43^2+4*'OddsRatio_working_3-way'!U43^3/27</f>
        <v>-1.0117665168672296E-2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0.14441206912271218</v>
      </c>
      <c r="Y43" s="11">
        <f>IF('OddsRatio_working_3-way'!W43&gt;=0,IF('OddsRatio_working_3-way'!V43+SQRT('OddsRatio_working_3-way'!W43)&gt;0,0,PI()),ACOS('OddsRatio_working_3-way'!V43/(2*'OddsRatio_working_3-way'!X43)))</f>
        <v>0.35571688595593121</v>
      </c>
      <c r="Z43" s="11">
        <f>'OddsRatio_working_3-way'!X43^(1/3)*COS('OddsRatio_working_3-way'!Y43/3)</f>
        <v>0.52096397415721785</v>
      </c>
      <c r="AA43" s="11">
        <f>'OddsRatio_working_3-way'!X43^(1/3)*COS(('OddsRatio_working_3-way'!Y43+2*PI())/3)</f>
        <v>-0.31423014184316417</v>
      </c>
      <c r="AB43" s="11">
        <f>'OddsRatio_working_3-way'!X43^(1/3)*COS(('OddsRatio_working_3-way'!Y43+4*PI())/3)</f>
        <v>-0.2067338323140534</v>
      </c>
      <c r="AC43" s="11">
        <f>'OddsRatio_working_3-way'!X43^(1/3)*SIN('OddsRatio_working_3-way'!Y43/3)</f>
        <v>6.2063023243523426E-2</v>
      </c>
      <c r="AD43" s="11">
        <f>'OddsRatio_working_3-way'!X43^(1/3)*SIN(('OddsRatio_working_3-way'!Y43+2*PI())/3)</f>
        <v>0.42013652445488886</v>
      </c>
      <c r="AE43" s="11">
        <f>'OddsRatio_working_3-way'!X43^(1/3)*SIN(('OddsRatio_working_3-way'!Y43+4*PI())/3)</f>
        <v>-0.48219954769841228</v>
      </c>
      <c r="AF43" s="11">
        <f>-'OddsRatio_working_3-way'!U43/(3*'OddsRatio_working_3-way'!X43^(1/3))*COS(('OddsRatio_working_3-way'!Y43)/3)</f>
        <v>0.52096397415721774</v>
      </c>
      <c r="AG43" s="11">
        <f>-'OddsRatio_working_3-way'!U43/(3*'OddsRatio_working_3-way'!X43^(1/3))*COS(('OddsRatio_working_3-way'!Y43+2*PI())/3)</f>
        <v>-0.31423014184316411</v>
      </c>
      <c r="AH43" s="11">
        <f>-'OddsRatio_working_3-way'!U43/(3*'OddsRatio_working_3-way'!X43^(1/3))*COS(('OddsRatio_working_3-way'!Y43+4*PI())/3)</f>
        <v>-0.20673383231405335</v>
      </c>
      <c r="AI43" s="11">
        <f>'OddsRatio_working_3-way'!U43/(3*'OddsRatio_working_3-way'!X43^(1/3))*SIN(('OddsRatio_working_3-way'!Y43)/3)</f>
        <v>-6.2063023243523412E-2</v>
      </c>
      <c r="AJ43" s="11">
        <f>'OddsRatio_working_3-way'!U43/(3*'OddsRatio_working_3-way'!X43^(1/3))*SIN(('OddsRatio_working_3-way'!Y43+2*PI())/3)</f>
        <v>-0.4201365244548888</v>
      </c>
      <c r="AK43" s="11">
        <f>'OddsRatio_working_3-way'!U43/(3*'OddsRatio_working_3-way'!X43^(1/3))*SIN(('OddsRatio_working_3-way'!Y43+4*PI())/3)</f>
        <v>0.48219954769841217</v>
      </c>
      <c r="AL43" s="11">
        <f>'OddsRatio_working_3-way'!Z43+'OddsRatio_working_3-way'!AF43</f>
        <v>1.0419279483144357</v>
      </c>
      <c r="AM43" s="11">
        <f>'OddsRatio_working_3-way'!AA43+'OddsRatio_working_3-way'!AG43</f>
        <v>-0.62846028368632822</v>
      </c>
      <c r="AN43" s="11">
        <f>'OddsRatio_working_3-way'!AB43+'OddsRatio_working_3-way'!AH43</f>
        <v>-0.41346766462810675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1.0419279483144357</v>
      </c>
      <c r="AS43" s="11">
        <f>IF(('OddsRatio_working_3-way'!X43=0),IF(Q43&gt;0,-Q43^(1/3),(-Q43)^(1/3)),'OddsRatio_working_3-way'!AM43-'OddsRatio_working_3-way'!R43/3)</f>
        <v>-0.62846028368632822</v>
      </c>
      <c r="AT43" s="11">
        <f>IF(('OddsRatio_working_3-way'!X43=0),IF(Q43&gt;0,-Q43^(1/3),(-Q43)^(1/3)),'OddsRatio_working_3-way'!AN43-'OddsRatio_working_3-way'!R43/3)</f>
        <v>-0.41346766462810675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2.93</v>
      </c>
      <c r="B44" s="4">
        <f>IF('True_Odds_Calculator_3-way'!B45="","",'True_Odds_Calculator_3-way'!B45)</f>
        <v>3.29</v>
      </c>
      <c r="C44" s="4">
        <f>IF('True_Odds_Calculator_3-way'!C45="","",'True_Odds_Calculator_3-way'!C45)</f>
        <v>2.5099999999999998</v>
      </c>
      <c r="D44" s="9">
        <f t="shared" si="13"/>
        <v>0.32678828727446324</v>
      </c>
      <c r="E44" s="9">
        <f t="shared" si="14"/>
        <v>0.29033055887689463</v>
      </c>
      <c r="F44" s="9">
        <f t="shared" si="15"/>
        <v>0.38288115384864213</v>
      </c>
      <c r="G44" s="9">
        <f t="shared" si="16"/>
        <v>1.0674016557765609</v>
      </c>
      <c r="H44" s="9">
        <f t="shared" si="17"/>
        <v>3.0600851956487629</v>
      </c>
      <c r="I44" s="9">
        <f t="shared" si="18"/>
        <v>3.4443497917283241</v>
      </c>
      <c r="J44" s="9">
        <f t="shared" si="19"/>
        <v>2.6117765002226068</v>
      </c>
      <c r="K44" s="11">
        <f t="shared" si="20"/>
        <v>0.34129692832764502</v>
      </c>
      <c r="L44" s="11">
        <f t="shared" si="21"/>
        <v>0.303951367781155</v>
      </c>
      <c r="M44" s="11">
        <f t="shared" si="22"/>
        <v>0.39840637450199207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-0.27582428359944255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0.23681945764872503</v>
      </c>
      <c r="Q44" s="11">
        <f>2*'OddsRatio_working_3-way'!K44*'OddsRatio_working_3-way'!L44*'OddsRatio_working_3-way'!M44</f>
        <v>8.2659496561509588E-2</v>
      </c>
      <c r="R44" s="11">
        <f t="shared" si="23"/>
        <v>0</v>
      </c>
      <c r="S44" s="11">
        <f t="shared" si="24"/>
        <v>-0.85858813646966237</v>
      </c>
      <c r="T44" s="11">
        <f t="shared" si="25"/>
        <v>-0.29968172302606005</v>
      </c>
      <c r="U44" s="11">
        <f>'OddsRatio_working_3-way'!S44-'OddsRatio_working_3-way'!R44^2/3</f>
        <v>-0.85858813646966237</v>
      </c>
      <c r="V44" s="11">
        <f>'OddsRatio_working_3-way'!S44*'OddsRatio_working_3-way'!R44/3-2*'OddsRatio_working_3-way'!R44^3/27-'OddsRatio_working_3-way'!T44</f>
        <v>0.29968172302606005</v>
      </c>
      <c r="W44" s="11">
        <f>'OddsRatio_working_3-way'!V44^2+4*'OddsRatio_working_3-way'!U44^3/27</f>
        <v>-3.9580496618796257E-3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0.15310713959328268</v>
      </c>
      <c r="Y44" s="11">
        <f>IF('OddsRatio_working_3-way'!W44&gt;=0,IF('OddsRatio_working_3-way'!V44+SQRT('OddsRatio_working_3-way'!W44)&gt;0,0,PI()),ACOS('OddsRatio_working_3-way'!V44/(2*'OddsRatio_working_3-way'!X44)))</f>
        <v>0.20692786143584052</v>
      </c>
      <c r="Z44" s="11">
        <f>'OddsRatio_working_3-way'!X44^(1/3)*COS('OddsRatio_working_3-way'!Y44/3)</f>
        <v>0.53370082788828044</v>
      </c>
      <c r="AA44" s="11">
        <f>'OddsRatio_working_3-way'!X44^(1/3)*COS(('OddsRatio_working_3-way'!Y44+2*PI())/3)</f>
        <v>-0.29878165023305719</v>
      </c>
      <c r="AB44" s="11">
        <f>'OddsRatio_working_3-way'!X44^(1/3)*COS(('OddsRatio_working_3-way'!Y44+4*PI())/3)</f>
        <v>-0.23491917765522335</v>
      </c>
      <c r="AC44" s="11">
        <f>'OddsRatio_working_3-way'!X44^(1/3)*SIN('OddsRatio_working_3-way'!Y44/3)</f>
        <v>3.6871015733927696E-2</v>
      </c>
      <c r="AD44" s="11">
        <f>'OddsRatio_working_3-way'!X44^(1/3)*SIN(('OddsRatio_working_3-way'!Y44+2*PI())/3)</f>
        <v>0.44376296710507351</v>
      </c>
      <c r="AE44" s="11">
        <f>'OddsRatio_working_3-way'!X44^(1/3)*SIN(('OddsRatio_working_3-way'!Y44+4*PI())/3)</f>
        <v>-0.48063398283900099</v>
      </c>
      <c r="AF44" s="11">
        <f>-'OddsRatio_working_3-way'!U44/(3*'OddsRatio_working_3-way'!X44^(1/3))*COS(('OddsRatio_working_3-way'!Y44)/3)</f>
        <v>0.53370082788828044</v>
      </c>
      <c r="AG44" s="11">
        <f>-'OddsRatio_working_3-way'!U44/(3*'OddsRatio_working_3-way'!X44^(1/3))*COS(('OddsRatio_working_3-way'!Y44+2*PI())/3)</f>
        <v>-0.29878165023305719</v>
      </c>
      <c r="AH44" s="11">
        <f>-'OddsRatio_working_3-way'!U44/(3*'OddsRatio_working_3-way'!X44^(1/3))*COS(('OddsRatio_working_3-way'!Y44+4*PI())/3)</f>
        <v>-0.23491917765522335</v>
      </c>
      <c r="AI44" s="11">
        <f>'OddsRatio_working_3-way'!U44/(3*'OddsRatio_working_3-way'!X44^(1/3))*SIN(('OddsRatio_working_3-way'!Y44)/3)</f>
        <v>-3.6871015733927696E-2</v>
      </c>
      <c r="AJ44" s="11">
        <f>'OddsRatio_working_3-way'!U44/(3*'OddsRatio_working_3-way'!X44^(1/3))*SIN(('OddsRatio_working_3-way'!Y44+2*PI())/3)</f>
        <v>-0.44376296710507351</v>
      </c>
      <c r="AK44" s="11">
        <f>'OddsRatio_working_3-way'!U44/(3*'OddsRatio_working_3-way'!X44^(1/3))*SIN(('OddsRatio_working_3-way'!Y44+4*PI())/3)</f>
        <v>0.48063398283900099</v>
      </c>
      <c r="AL44" s="11">
        <f>'OddsRatio_working_3-way'!Z44+'OddsRatio_working_3-way'!AF44</f>
        <v>1.0674016557765609</v>
      </c>
      <c r="AM44" s="11">
        <f>'OddsRatio_working_3-way'!AA44+'OddsRatio_working_3-way'!AG44</f>
        <v>-0.59756330046611439</v>
      </c>
      <c r="AN44" s="11">
        <f>'OddsRatio_working_3-way'!AB44+'OddsRatio_working_3-way'!AH44</f>
        <v>-0.46983835531044671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1.0674016557765609</v>
      </c>
      <c r="AS44" s="11">
        <f>IF(('OddsRatio_working_3-way'!X44=0),IF(Q44&gt;0,-Q44^(1/3),(-Q44)^(1/3)),'OddsRatio_working_3-way'!AM44-'OddsRatio_working_3-way'!R44/3)</f>
        <v>-0.59756330046611439</v>
      </c>
      <c r="AT44" s="11">
        <f>IF(('OddsRatio_working_3-way'!X44=0),IF(Q44&gt;0,-Q44^(1/3),(-Q44)^(1/3)),'OddsRatio_working_3-way'!AN44-'OddsRatio_working_3-way'!R44/3)</f>
        <v>-0.46983835531044671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2.63</v>
      </c>
      <c r="B45" s="4">
        <f>IF('True_Odds_Calculator_3-way'!B46="","",'True_Odds_Calculator_3-way'!B46)</f>
        <v>3.26</v>
      </c>
      <c r="C45" s="4">
        <f>IF('True_Odds_Calculator_3-way'!C46="","",'True_Odds_Calculator_3-way'!C46)</f>
        <v>2.8</v>
      </c>
      <c r="D45" s="9">
        <f t="shared" si="13"/>
        <v>0.36486032255713458</v>
      </c>
      <c r="E45" s="9">
        <f t="shared" si="14"/>
        <v>0.29294674879677141</v>
      </c>
      <c r="F45" s="9">
        <f t="shared" si="15"/>
        <v>0.34219292864609374</v>
      </c>
      <c r="G45" s="9">
        <f t="shared" si="16"/>
        <v>1.0679600376907556</v>
      </c>
      <c r="H45" s="9">
        <f t="shared" si="17"/>
        <v>2.740774861435932</v>
      </c>
      <c r="I45" s="9">
        <f t="shared" si="18"/>
        <v>3.4135896851811078</v>
      </c>
      <c r="J45" s="9">
        <f t="shared" si="19"/>
        <v>2.9223280678433605</v>
      </c>
      <c r="K45" s="11">
        <f t="shared" si="20"/>
        <v>0.38022813688212931</v>
      </c>
      <c r="L45" s="11">
        <f t="shared" si="21"/>
        <v>0.30674846625766872</v>
      </c>
      <c r="M45" s="11">
        <f t="shared" si="22"/>
        <v>0.35714285714285715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-0.27620858229223244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0.23701775842017042</v>
      </c>
      <c r="Q45" s="11">
        <f>2*'OddsRatio_working_3-way'!K45*'OddsRatio_working_3-way'!L45*'OddsRatio_working_3-way'!M45</f>
        <v>8.331028415471721E-2</v>
      </c>
      <c r="R45" s="11">
        <f t="shared" si="23"/>
        <v>0</v>
      </c>
      <c r="S45" s="11">
        <f t="shared" si="24"/>
        <v>-0.85811149115345886</v>
      </c>
      <c r="T45" s="11">
        <f t="shared" si="25"/>
        <v>-0.30162091077450226</v>
      </c>
      <c r="U45" s="11">
        <f>'OddsRatio_working_3-way'!S45-'OddsRatio_working_3-way'!R45^2/3</f>
        <v>-0.85811149115345886</v>
      </c>
      <c r="V45" s="11">
        <f>'OddsRatio_working_3-way'!S45*'OddsRatio_working_3-way'!R45/3-2*'OddsRatio_working_3-way'!R45^3/27-'OddsRatio_working_3-way'!T45</f>
        <v>0.30162091077450226</v>
      </c>
      <c r="W45" s="11">
        <f>'OddsRatio_working_3-way'!V45^2+4*'OddsRatio_working_3-way'!U45^3/27</f>
        <v>-2.6359330453974289E-3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0.15297966111695835</v>
      </c>
      <c r="Y45" s="11">
        <f>IF('OddsRatio_working_3-way'!W45&gt;=0,IF('OddsRatio_working_3-way'!V45+SQRT('OddsRatio_working_3-way'!W45)&gt;0,0,PI()),ACOS('OddsRatio_working_3-way'!V45/(2*'OddsRatio_working_3-way'!X45)))</f>
        <v>0.16860212413631026</v>
      </c>
      <c r="Z45" s="11">
        <f>'OddsRatio_working_3-way'!X45^(1/3)*COS('OddsRatio_working_3-way'!Y45/3)</f>
        <v>0.53398001884537782</v>
      </c>
      <c r="AA45" s="11">
        <f>'OddsRatio_working_3-way'!X45^(1/3)*COS(('OddsRatio_working_3-way'!Y45+2*PI())/3)</f>
        <v>-0.29300687690865379</v>
      </c>
      <c r="AB45" s="11">
        <f>'OddsRatio_working_3-way'!X45^(1/3)*COS(('OddsRatio_working_3-way'!Y45+4*PI())/3)</f>
        <v>-0.24097314193672409</v>
      </c>
      <c r="AC45" s="11">
        <f>'OddsRatio_working_3-way'!X45^(1/3)*SIN('OddsRatio_working_3-way'!Y45/3)</f>
        <v>3.004169089298532E-2</v>
      </c>
      <c r="AD45" s="11">
        <f>'OddsRatio_working_3-way'!X45^(1/3)*SIN(('OddsRatio_working_3-way'!Y45+2*PI())/3)</f>
        <v>0.44741941598689777</v>
      </c>
      <c r="AE45" s="11">
        <f>'OddsRatio_working_3-way'!X45^(1/3)*SIN(('OddsRatio_working_3-way'!Y45+4*PI())/3)</f>
        <v>-0.47746110687988308</v>
      </c>
      <c r="AF45" s="11">
        <f>-'OddsRatio_working_3-way'!U45/(3*'OddsRatio_working_3-way'!X45^(1/3))*COS(('OddsRatio_working_3-way'!Y45)/3)</f>
        <v>0.53398001884537771</v>
      </c>
      <c r="AG45" s="11">
        <f>-'OddsRatio_working_3-way'!U45/(3*'OddsRatio_working_3-way'!X45^(1/3))*COS(('OddsRatio_working_3-way'!Y45+2*PI())/3)</f>
        <v>-0.29300687690865374</v>
      </c>
      <c r="AH45" s="11">
        <f>-'OddsRatio_working_3-way'!U45/(3*'OddsRatio_working_3-way'!X45^(1/3))*COS(('OddsRatio_working_3-way'!Y45+4*PI())/3)</f>
        <v>-0.24097314193672403</v>
      </c>
      <c r="AI45" s="11">
        <f>'OddsRatio_working_3-way'!U45/(3*'OddsRatio_working_3-way'!X45^(1/3))*SIN(('OddsRatio_working_3-way'!Y45)/3)</f>
        <v>-3.0041690892985314E-2</v>
      </c>
      <c r="AJ45" s="11">
        <f>'OddsRatio_working_3-way'!U45/(3*'OddsRatio_working_3-way'!X45^(1/3))*SIN(('OddsRatio_working_3-way'!Y45+2*PI())/3)</f>
        <v>-0.44741941598689766</v>
      </c>
      <c r="AK45" s="11">
        <f>'OddsRatio_working_3-way'!U45/(3*'OddsRatio_working_3-way'!X45^(1/3))*SIN(('OddsRatio_working_3-way'!Y45+4*PI())/3)</f>
        <v>0.47746110687988297</v>
      </c>
      <c r="AL45" s="11">
        <f>'OddsRatio_working_3-way'!Z45+'OddsRatio_working_3-way'!AF45</f>
        <v>1.0679600376907556</v>
      </c>
      <c r="AM45" s="11">
        <f>'OddsRatio_working_3-way'!AA45+'OddsRatio_working_3-way'!AG45</f>
        <v>-0.58601375381730758</v>
      </c>
      <c r="AN45" s="11">
        <f>'OddsRatio_working_3-way'!AB45+'OddsRatio_working_3-way'!AH45</f>
        <v>-0.48194628387344812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1.0679600376907556</v>
      </c>
      <c r="AS45" s="11">
        <f>IF(('OddsRatio_working_3-way'!X45=0),IF(Q45&gt;0,-Q45^(1/3),(-Q45)^(1/3)),'OddsRatio_working_3-way'!AM45-'OddsRatio_working_3-way'!R45/3)</f>
        <v>-0.58601375381730758</v>
      </c>
      <c r="AT45" s="11">
        <f>IF(('OddsRatio_working_3-way'!X45=0),IF(Q45&gt;0,-Q45^(1/3),(-Q45)^(1/3)),'OddsRatio_working_3-way'!AN45-'OddsRatio_working_3-way'!R45/3)</f>
        <v>-0.48194628387344812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3.65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2.11</v>
      </c>
      <c r="D46" s="9">
        <f t="shared" si="13"/>
        <v>0.26078707787654543</v>
      </c>
      <c r="E46" s="9">
        <f t="shared" si="14"/>
        <v>0.28202833329613397</v>
      </c>
      <c r="F46" s="9">
        <f t="shared" si="15"/>
        <v>0.45718458882732094</v>
      </c>
      <c r="G46" s="9">
        <f t="shared" si="16"/>
        <v>1.0696399329704089</v>
      </c>
      <c r="H46" s="9">
        <f t="shared" si="17"/>
        <v>3.8345458223715831</v>
      </c>
      <c r="I46" s="9">
        <f t="shared" si="18"/>
        <v>3.5457430404695724</v>
      </c>
      <c r="J46" s="9">
        <f t="shared" si="19"/>
        <v>2.1873003255971537</v>
      </c>
      <c r="K46" s="11">
        <f t="shared" si="20"/>
        <v>0.27397260273972601</v>
      </c>
      <c r="L46" s="11">
        <f t="shared" si="21"/>
        <v>0.29585798816568049</v>
      </c>
      <c r="M46" s="11">
        <f t="shared" si="22"/>
        <v>0.47393364928909953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-0.26893900250738845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0.23587197913877531</v>
      </c>
      <c r="Q46" s="11">
        <f>2*'OddsRatio_working_3-way'!K46*'OddsRatio_working_3-way'!L46*'OddsRatio_working_3-way'!M46</f>
        <v>7.6831263563118993E-2</v>
      </c>
      <c r="R46" s="11">
        <f t="shared" si="23"/>
        <v>0</v>
      </c>
      <c r="S46" s="11">
        <f t="shared" si="24"/>
        <v>-0.87704638204083207</v>
      </c>
      <c r="T46" s="11">
        <f t="shared" si="25"/>
        <v>-0.28568286059961956</v>
      </c>
      <c r="U46" s="11">
        <f>'OddsRatio_working_3-way'!S46-'OddsRatio_working_3-way'!R46^2/3</f>
        <v>-0.87704638204083207</v>
      </c>
      <c r="V46" s="11">
        <f>'OddsRatio_working_3-way'!S46*'OddsRatio_working_3-way'!R46/3-2*'OddsRatio_working_3-way'!R46^3/27-'OddsRatio_working_3-way'!T46</f>
        <v>0.28568286059961956</v>
      </c>
      <c r="W46" s="11">
        <f>'OddsRatio_working_3-way'!V46^2+4*'OddsRatio_working_3-way'!U46^3/27</f>
        <v>-1.8330956489722466E-2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0.15807091235431658</v>
      </c>
      <c r="Y46" s="11">
        <f>IF('OddsRatio_working_3-way'!W46&gt;=0,IF('OddsRatio_working_3-way'!V46+SQRT('OddsRatio_working_3-way'!W46)&gt;0,0,PI()),ACOS('OddsRatio_working_3-way'!V46/(2*'OddsRatio_working_3-way'!X46)))</f>
        <v>0.44256976137645498</v>
      </c>
      <c r="Z46" s="11">
        <f>'OddsRatio_working_3-way'!X46^(1/3)*COS('OddsRatio_working_3-way'!Y46/3)</f>
        <v>0.53481996648520458</v>
      </c>
      <c r="AA46" s="11">
        <f>'OddsRatio_working_3-way'!X46^(1/3)*COS(('OddsRatio_working_3-way'!Y46+2*PI())/3)</f>
        <v>-0.33623801602563019</v>
      </c>
      <c r="AB46" s="11">
        <f>'OddsRatio_working_3-way'!X46^(1/3)*COS(('OddsRatio_working_3-way'!Y46+4*PI())/3)</f>
        <v>-0.19858195045957466</v>
      </c>
      <c r="AC46" s="11">
        <f>'OddsRatio_working_3-way'!X46^(1/3)*SIN('OddsRatio_working_3-way'!Y46/3)</f>
        <v>7.9475766510147206E-2</v>
      </c>
      <c r="AD46" s="11">
        <f>'OddsRatio_working_3-way'!X46^(1/3)*SIN(('OddsRatio_working_3-way'!Y46+2*PI())/3)</f>
        <v>0.42342979417225562</v>
      </c>
      <c r="AE46" s="11">
        <f>'OddsRatio_working_3-way'!X46^(1/3)*SIN(('OddsRatio_working_3-way'!Y46+4*PI())/3)</f>
        <v>-0.50290556068240266</v>
      </c>
      <c r="AF46" s="11">
        <f>-'OddsRatio_working_3-way'!U46/(3*'OddsRatio_working_3-way'!X46^(1/3))*COS(('OddsRatio_working_3-way'!Y46)/3)</f>
        <v>0.53481996648520447</v>
      </c>
      <c r="AG46" s="11">
        <f>-'OddsRatio_working_3-way'!U46/(3*'OddsRatio_working_3-way'!X46^(1/3))*COS(('OddsRatio_working_3-way'!Y46+2*PI())/3)</f>
        <v>-0.33623801602563014</v>
      </c>
      <c r="AH46" s="11">
        <f>-'OddsRatio_working_3-way'!U46/(3*'OddsRatio_working_3-way'!X46^(1/3))*COS(('OddsRatio_working_3-way'!Y46+4*PI())/3)</f>
        <v>-0.19858195045957461</v>
      </c>
      <c r="AI46" s="11">
        <f>'OddsRatio_working_3-way'!U46/(3*'OddsRatio_working_3-way'!X46^(1/3))*SIN(('OddsRatio_working_3-way'!Y46)/3)</f>
        <v>-7.9475766510147192E-2</v>
      </c>
      <c r="AJ46" s="11">
        <f>'OddsRatio_working_3-way'!U46/(3*'OddsRatio_working_3-way'!X46^(1/3))*SIN(('OddsRatio_working_3-way'!Y46+2*PI())/3)</f>
        <v>-0.42342979417225551</v>
      </c>
      <c r="AK46" s="11">
        <f>'OddsRatio_working_3-way'!U46/(3*'OddsRatio_working_3-way'!X46^(1/3))*SIN(('OddsRatio_working_3-way'!Y46+4*PI())/3)</f>
        <v>0.50290556068240255</v>
      </c>
      <c r="AL46" s="11">
        <f>'OddsRatio_working_3-way'!Z46+'OddsRatio_working_3-way'!AF46</f>
        <v>1.0696399329704089</v>
      </c>
      <c r="AM46" s="11">
        <f>'OddsRatio_working_3-way'!AA46+'OddsRatio_working_3-way'!AG46</f>
        <v>-0.67247603205126039</v>
      </c>
      <c r="AN46" s="11">
        <f>'OddsRatio_working_3-way'!AB46+'OddsRatio_working_3-way'!AH46</f>
        <v>-0.39716390091914927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1.0696399329704089</v>
      </c>
      <c r="AS46" s="11">
        <f>IF(('OddsRatio_working_3-way'!X46=0),IF(Q46&gt;0,-Q46^(1/3),(-Q46)^(1/3)),'OddsRatio_working_3-way'!AM46-'OddsRatio_working_3-way'!R46/3)</f>
        <v>-0.67247603205126039</v>
      </c>
      <c r="AT46" s="11">
        <f>IF(('OddsRatio_working_3-way'!X46=0),IF(Q46&gt;0,-Q46^(1/3),(-Q46)^(1/3)),'OddsRatio_working_3-way'!AN46-'OddsRatio_working_3-way'!R46/3)</f>
        <v>-0.39716390091914927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2.6</v>
      </c>
      <c r="B47" s="4">
        <f>IF('True_Odds_Calculator_3-way'!B48="","",'True_Odds_Calculator_3-way'!B48)</f>
        <v>3.31</v>
      </c>
      <c r="C47" s="4">
        <f>IF('True_Odds_Calculator_3-way'!C48="","",'True_Odds_Calculator_3-way'!C48)</f>
        <v>2.8</v>
      </c>
      <c r="D47" s="9">
        <f t="shared" si="13"/>
        <v>0.36924482591682417</v>
      </c>
      <c r="E47" s="9">
        <f t="shared" si="14"/>
        <v>0.28849559797969937</v>
      </c>
      <c r="F47" s="9">
        <f t="shared" si="15"/>
        <v>0.3422595761034764</v>
      </c>
      <c r="G47" s="9">
        <f t="shared" si="16"/>
        <v>1.0676438940563164</v>
      </c>
      <c r="H47" s="9">
        <f t="shared" si="17"/>
        <v>2.7082302304901065</v>
      </c>
      <c r="I47" s="9">
        <f t="shared" si="18"/>
        <v>3.4662573952700906</v>
      </c>
      <c r="J47" s="9">
        <f t="shared" si="19"/>
        <v>2.9217590093013697</v>
      </c>
      <c r="K47" s="11">
        <f t="shared" si="20"/>
        <v>0.38461538461538458</v>
      </c>
      <c r="L47" s="11">
        <f t="shared" si="21"/>
        <v>0.30211480362537763</v>
      </c>
      <c r="M47" s="11">
        <f t="shared" si="22"/>
        <v>0.35714285714285715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-0.27608645131303733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0.23696092427210252</v>
      </c>
      <c r="Q47" s="11">
        <f>2*'OddsRatio_working_3-way'!K47*'OddsRatio_working_3-way'!L47*'OddsRatio_working_3-way'!M47</f>
        <v>8.2998572424554287E-2</v>
      </c>
      <c r="R47" s="11">
        <f t="shared" si="23"/>
        <v>0</v>
      </c>
      <c r="S47" s="11">
        <f t="shared" si="24"/>
        <v>-0.85828523328523354</v>
      </c>
      <c r="T47" s="11">
        <f t="shared" si="25"/>
        <v>-0.30062530062530068</v>
      </c>
      <c r="U47" s="11">
        <f>'OddsRatio_working_3-way'!S47-'OddsRatio_working_3-way'!R47^2/3</f>
        <v>-0.85828523328523354</v>
      </c>
      <c r="V47" s="11">
        <f>'OddsRatio_working_3-way'!S47*'OddsRatio_working_3-way'!R47/3-2*'OddsRatio_working_3-way'!R47^3/27-'OddsRatio_working_3-way'!T47</f>
        <v>0.30062530062530068</v>
      </c>
      <c r="W47" s="11">
        <f>'OddsRatio_working_3-way'!V47^2+4*'OddsRatio_working_3-way'!U47^3/27</f>
        <v>-3.2924074191089947E-3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0.15302612423632231</v>
      </c>
      <c r="Y47" s="11">
        <f>IF('OddsRatio_working_3-way'!W47&gt;=0,IF('OddsRatio_working_3-way'!V47+SQRT('OddsRatio_working_3-way'!W47)&gt;0,0,PI()),ACOS('OddsRatio_working_3-way'!V47/(2*'OddsRatio_working_3-way'!X47)))</f>
        <v>0.18859877913474077</v>
      </c>
      <c r="Z47" s="11">
        <f>'OddsRatio_working_3-way'!X47^(1/3)*COS('OddsRatio_working_3-way'!Y47/3)</f>
        <v>0.53382194702815833</v>
      </c>
      <c r="AA47" s="11">
        <f>'OddsRatio_working_3-way'!X47^(1/3)*COS(('OddsRatio_working_3-way'!Y47+2*PI())/3)</f>
        <v>-0.29601260533444301</v>
      </c>
      <c r="AB47" s="11">
        <f>'OddsRatio_working_3-way'!X47^(1/3)*COS(('OddsRatio_working_3-way'!Y47+4*PI())/3)</f>
        <v>-0.2378093416937152</v>
      </c>
      <c r="AC47" s="11">
        <f>'OddsRatio_working_3-way'!X47^(1/3)*SIN('OddsRatio_working_3-way'!Y47/3)</f>
        <v>3.3603669930688994E-2</v>
      </c>
      <c r="AD47" s="11">
        <f>'OddsRatio_working_3-way'!X47^(1/3)*SIN(('OddsRatio_working_3-way'!Y47+2*PI())/3)</f>
        <v>0.44550153225871153</v>
      </c>
      <c r="AE47" s="11">
        <f>'OddsRatio_working_3-way'!X47^(1/3)*SIN(('OddsRatio_working_3-way'!Y47+4*PI())/3)</f>
        <v>-0.4791052021894005</v>
      </c>
      <c r="AF47" s="11">
        <f>-'OddsRatio_working_3-way'!U47/(3*'OddsRatio_working_3-way'!X47^(1/3))*COS(('OddsRatio_working_3-way'!Y47)/3)</f>
        <v>0.53382194702815822</v>
      </c>
      <c r="AG47" s="11">
        <f>-'OddsRatio_working_3-way'!U47/(3*'OddsRatio_working_3-way'!X47^(1/3))*COS(('OddsRatio_working_3-way'!Y47+2*PI())/3)</f>
        <v>-0.29601260533444296</v>
      </c>
      <c r="AH47" s="11">
        <f>-'OddsRatio_working_3-way'!U47/(3*'OddsRatio_working_3-way'!X47^(1/3))*COS(('OddsRatio_working_3-way'!Y47+4*PI())/3)</f>
        <v>-0.23780934169371515</v>
      </c>
      <c r="AI47" s="11">
        <f>'OddsRatio_working_3-way'!U47/(3*'OddsRatio_working_3-way'!X47^(1/3))*SIN(('OddsRatio_working_3-way'!Y47)/3)</f>
        <v>-3.3603669930688987E-2</v>
      </c>
      <c r="AJ47" s="11">
        <f>'OddsRatio_working_3-way'!U47/(3*'OddsRatio_working_3-way'!X47^(1/3))*SIN(('OddsRatio_working_3-way'!Y47+2*PI())/3)</f>
        <v>-0.44550153225871142</v>
      </c>
      <c r="AK47" s="11">
        <f>'OddsRatio_working_3-way'!U47/(3*'OddsRatio_working_3-way'!X47^(1/3))*SIN(('OddsRatio_working_3-way'!Y47+4*PI())/3)</f>
        <v>0.47910520218940039</v>
      </c>
      <c r="AL47" s="11">
        <f>'OddsRatio_working_3-way'!Z47+'OddsRatio_working_3-way'!AF47</f>
        <v>1.0676438940563164</v>
      </c>
      <c r="AM47" s="11">
        <f>'OddsRatio_working_3-way'!AA47+'OddsRatio_working_3-way'!AG47</f>
        <v>-0.59202521066888592</v>
      </c>
      <c r="AN47" s="11">
        <f>'OddsRatio_working_3-way'!AB47+'OddsRatio_working_3-way'!AH47</f>
        <v>-0.47561868338743035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1.0676438940563164</v>
      </c>
      <c r="AS47" s="11">
        <f>IF(('OddsRatio_working_3-way'!X47=0),IF(Q47&gt;0,-Q47^(1/3),(-Q47)^(1/3)),'OddsRatio_working_3-way'!AM47-'OddsRatio_working_3-way'!R47/3)</f>
        <v>-0.59202521066888592</v>
      </c>
      <c r="AT47" s="11">
        <f>IF(('OddsRatio_working_3-way'!X47=0),IF(Q47&gt;0,-Q47^(1/3),(-Q47)^(1/3)),'OddsRatio_working_3-way'!AN47-'OddsRatio_working_3-way'!R47/3)</f>
        <v>-0.47561868338743035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4.84</v>
      </c>
      <c r="B48" s="4">
        <f>IF('True_Odds_Calculator_3-way'!B49="","",'True_Odds_Calculator_3-way'!B49)</f>
        <v>3.59</v>
      </c>
      <c r="C48" s="4">
        <f>IF('True_Odds_Calculator_3-way'!C49="","",'True_Odds_Calculator_3-way'!C49)</f>
        <v>1.78</v>
      </c>
      <c r="D48" s="9">
        <f t="shared" si="13"/>
        <v>0.19417512707140774</v>
      </c>
      <c r="E48" s="9">
        <f t="shared" si="14"/>
        <v>0.26322148859441102</v>
      </c>
      <c r="F48" s="9">
        <f t="shared" si="15"/>
        <v>0.54260338433418109</v>
      </c>
      <c r="G48" s="9">
        <f t="shared" si="16"/>
        <v>1.0807266125696007</v>
      </c>
      <c r="H48" s="9">
        <f t="shared" si="17"/>
        <v>5.149990192267266</v>
      </c>
      <c r="I48" s="9">
        <f t="shared" si="18"/>
        <v>3.799081926555266</v>
      </c>
      <c r="J48" s="9">
        <f t="shared" si="19"/>
        <v>1.8429667578042885</v>
      </c>
      <c r="K48" s="11">
        <f t="shared" si="20"/>
        <v>0.20661157024793389</v>
      </c>
      <c r="L48" s="11">
        <f t="shared" si="21"/>
        <v>0.2785515320334262</v>
      </c>
      <c r="M48" s="11">
        <f t="shared" si="22"/>
        <v>0.5617977528089888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-0.25082208785094728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0.23311780875208971</v>
      </c>
      <c r="Q48" s="11">
        <f>2*'OddsRatio_working_3-way'!K48*'OddsRatio_working_3-way'!L48*'OddsRatio_working_3-way'!M48</f>
        <v>6.4665134189206566E-2</v>
      </c>
      <c r="R48" s="11">
        <f t="shared" si="23"/>
        <v>0</v>
      </c>
      <c r="S48" s="11">
        <f t="shared" si="24"/>
        <v>-0.92941499191499244</v>
      </c>
      <c r="T48" s="11">
        <f t="shared" si="25"/>
        <v>-0.25781275781275792</v>
      </c>
      <c r="U48" s="11">
        <f>'OddsRatio_working_3-way'!S48-'OddsRatio_working_3-way'!R48^2/3</f>
        <v>-0.92941499191499244</v>
      </c>
      <c r="V48" s="11">
        <f>'OddsRatio_working_3-way'!S48*'OddsRatio_working_3-way'!R48/3-2*'OddsRatio_working_3-way'!R48^3/27-'OddsRatio_working_3-way'!T48</f>
        <v>0.25781275781275792</v>
      </c>
      <c r="W48" s="11">
        <f>'OddsRatio_working_3-way'!V48^2+4*'OddsRatio_working_3-way'!U48^3/27</f>
        <v>-5.247184622835252E-2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0.17243786150333423</v>
      </c>
      <c r="Y48" s="11">
        <f>IF('OddsRatio_working_3-way'!W48&gt;=0,IF('OddsRatio_working_3-way'!V48+SQRT('OddsRatio_working_3-way'!W48)&gt;0,0,PI()),ACOS('OddsRatio_working_3-way'!V48/(2*'OddsRatio_working_3-way'!X48)))</f>
        <v>0.72642658469691312</v>
      </c>
      <c r="Z48" s="11">
        <f>'OddsRatio_working_3-way'!X48^(1/3)*COS('OddsRatio_working_3-way'!Y48/3)</f>
        <v>0.54036330628480034</v>
      </c>
      <c r="AA48" s="11">
        <f>'OddsRatio_working_3-way'!X48^(1/3)*COS(('OddsRatio_working_3-way'!Y48+2*PI())/3)</f>
        <v>-0.38576439793792483</v>
      </c>
      <c r="AB48" s="11">
        <f>'OddsRatio_working_3-way'!X48^(1/3)*COS(('OddsRatio_working_3-way'!Y48+4*PI())/3)</f>
        <v>-0.15459890834687567</v>
      </c>
      <c r="AC48" s="11">
        <f>'OddsRatio_working_3-way'!X48^(1/3)*SIN('OddsRatio_working_3-way'!Y48/3)</f>
        <v>0.13346345764274409</v>
      </c>
      <c r="AD48" s="11">
        <f>'OddsRatio_working_3-way'!X48^(1/3)*SIN(('OddsRatio_working_3-way'!Y48+2*PI())/3)</f>
        <v>0.40123662169421659</v>
      </c>
      <c r="AE48" s="11">
        <f>'OddsRatio_working_3-way'!X48^(1/3)*SIN(('OddsRatio_working_3-way'!Y48+4*PI())/3)</f>
        <v>-0.53470007933696051</v>
      </c>
      <c r="AF48" s="11">
        <f>-'OddsRatio_working_3-way'!U48/(3*'OddsRatio_working_3-way'!X48^(1/3))*COS(('OddsRatio_working_3-way'!Y48)/3)</f>
        <v>0.54036330628480034</v>
      </c>
      <c r="AG48" s="11">
        <f>-'OddsRatio_working_3-way'!U48/(3*'OddsRatio_working_3-way'!X48^(1/3))*COS(('OddsRatio_working_3-way'!Y48+2*PI())/3)</f>
        <v>-0.38576439793792483</v>
      </c>
      <c r="AH48" s="11">
        <f>-'OddsRatio_working_3-way'!U48/(3*'OddsRatio_working_3-way'!X48^(1/3))*COS(('OddsRatio_working_3-way'!Y48+4*PI())/3)</f>
        <v>-0.15459890834687567</v>
      </c>
      <c r="AI48" s="11">
        <f>'OddsRatio_working_3-way'!U48/(3*'OddsRatio_working_3-way'!X48^(1/3))*SIN(('OddsRatio_working_3-way'!Y48)/3)</f>
        <v>-0.13346345764274409</v>
      </c>
      <c r="AJ48" s="11">
        <f>'OddsRatio_working_3-way'!U48/(3*'OddsRatio_working_3-way'!X48^(1/3))*SIN(('OddsRatio_working_3-way'!Y48+2*PI())/3)</f>
        <v>-0.40123662169421659</v>
      </c>
      <c r="AK48" s="11">
        <f>'OddsRatio_working_3-way'!U48/(3*'OddsRatio_working_3-way'!X48^(1/3))*SIN(('OddsRatio_working_3-way'!Y48+4*PI())/3)</f>
        <v>0.53470007933696051</v>
      </c>
      <c r="AL48" s="11">
        <f>'OddsRatio_working_3-way'!Z48+'OddsRatio_working_3-way'!AF48</f>
        <v>1.0807266125696007</v>
      </c>
      <c r="AM48" s="11">
        <f>'OddsRatio_working_3-way'!AA48+'OddsRatio_working_3-way'!AG48</f>
        <v>-0.77152879587584966</v>
      </c>
      <c r="AN48" s="11">
        <f>'OddsRatio_working_3-way'!AB48+'OddsRatio_working_3-way'!AH48</f>
        <v>-0.30919781669375135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1.0807266125696007</v>
      </c>
      <c r="AS48" s="11">
        <f>IF(('OddsRatio_working_3-way'!X48=0),IF(Q48&gt;0,-Q48^(1/3),(-Q48)^(1/3)),'OddsRatio_working_3-way'!AM48-'OddsRatio_working_3-way'!R48/3)</f>
        <v>-0.77152879587584966</v>
      </c>
      <c r="AT48" s="11">
        <f>IF(('OddsRatio_working_3-way'!X48=0),IF(Q48&gt;0,-Q48^(1/3),(-Q48)^(1/3)),'OddsRatio_working_3-way'!AN48-'OddsRatio_working_3-way'!R48/3)</f>
        <v>-0.30919781669375135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1.92</v>
      </c>
      <c r="B49" s="4">
        <f>IF('True_Odds_Calculator_3-way'!B50="","",'True_Odds_Calculator_3-way'!B50)</f>
        <v>3.69</v>
      </c>
      <c r="C49" s="4">
        <f>IF('True_Odds_Calculator_3-way'!C50="","",'True_Odds_Calculator_3-way'!C50)</f>
        <v>3.94</v>
      </c>
      <c r="D49" s="9">
        <f t="shared" si="13"/>
        <v>0.50273523829398781</v>
      </c>
      <c r="E49" s="9">
        <f t="shared" si="14"/>
        <v>0.25693092374192494</v>
      </c>
      <c r="F49" s="9">
        <f t="shared" si="15"/>
        <v>0.2403338379640873</v>
      </c>
      <c r="G49" s="9">
        <f t="shared" si="16"/>
        <v>1.075128884145037</v>
      </c>
      <c r="H49" s="9">
        <f t="shared" si="17"/>
        <v>1.9891185734134345</v>
      </c>
      <c r="I49" s="9">
        <f t="shared" si="18"/>
        <v>3.8920966983501493</v>
      </c>
      <c r="J49" s="9">
        <f t="shared" si="19"/>
        <v>4.1608789193864091</v>
      </c>
      <c r="K49" s="11">
        <f t="shared" si="20"/>
        <v>0.52083333333333337</v>
      </c>
      <c r="L49" s="11">
        <f t="shared" si="21"/>
        <v>0.2710027100271003</v>
      </c>
      <c r="M49" s="11">
        <f t="shared" si="22"/>
        <v>0.25380710659898476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-0.26065353610388908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0.23464833844615945</v>
      </c>
      <c r="Q49" s="11">
        <f>2*'OddsRatio_working_3-way'!K49*'OddsRatio_working_3-way'!L49*'OddsRatio_working_3-way'!M49</f>
        <v>7.1648347617147917E-2</v>
      </c>
      <c r="R49" s="11">
        <f t="shared" si="23"/>
        <v>0</v>
      </c>
      <c r="S49" s="11">
        <f t="shared" si="24"/>
        <v>-0.90023078893752395</v>
      </c>
      <c r="T49" s="11">
        <f t="shared" si="25"/>
        <v>-0.27487963020993095</v>
      </c>
      <c r="U49" s="11">
        <f>'OddsRatio_working_3-way'!S49-'OddsRatio_working_3-way'!R49^2/3</f>
        <v>-0.90023078893752395</v>
      </c>
      <c r="V49" s="11">
        <f>'OddsRatio_working_3-way'!S49*'OddsRatio_working_3-way'!R49/3-2*'OddsRatio_working_3-way'!R49^3/27-'OddsRatio_working_3-way'!T49</f>
        <v>0.27487963020993095</v>
      </c>
      <c r="W49" s="11">
        <f>'OddsRatio_working_3-way'!V49^2+4*'OddsRatio_working_3-way'!U49^3/27</f>
        <v>-3.2524294220394837E-2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0.16437997545682323</v>
      </c>
      <c r="Y49" s="11">
        <f>IF('OddsRatio_working_3-way'!W49&gt;=0,IF('OddsRatio_working_3-way'!V49+SQRT('OddsRatio_working_3-way'!W49)&gt;0,0,PI()),ACOS('OddsRatio_working_3-way'!V49/(2*'OddsRatio_working_3-way'!X49)))</f>
        <v>0.58064235925911745</v>
      </c>
      <c r="Z49" s="11">
        <f>'OddsRatio_working_3-way'!X49^(1/3)*COS('OddsRatio_working_3-way'!Y49/3)</f>
        <v>0.53756444207251852</v>
      </c>
      <c r="AA49" s="11">
        <f>'OddsRatio_working_3-way'!X49^(1/3)*COS(('OddsRatio_working_3-way'!Y49+2*PI())/3)</f>
        <v>-0.36002941386336695</v>
      </c>
      <c r="AB49" s="11">
        <f>'OddsRatio_working_3-way'!X49^(1/3)*COS(('OddsRatio_working_3-way'!Y49+4*PI())/3)</f>
        <v>-0.17753502820915171</v>
      </c>
      <c r="AC49" s="11">
        <f>'OddsRatio_working_3-way'!X49^(1/3)*SIN('OddsRatio_working_3-way'!Y49/3)</f>
        <v>0.10536318268305671</v>
      </c>
      <c r="AD49" s="11">
        <f>'OddsRatio_working_3-way'!X49^(1/3)*SIN(('OddsRatio_working_3-way'!Y49+2*PI())/3)</f>
        <v>0.41286287166448105</v>
      </c>
      <c r="AE49" s="11">
        <f>'OddsRatio_working_3-way'!X49^(1/3)*SIN(('OddsRatio_working_3-way'!Y49+4*PI())/3)</f>
        <v>-0.51822605434753766</v>
      </c>
      <c r="AF49" s="11">
        <f>-'OddsRatio_working_3-way'!U49/(3*'OddsRatio_working_3-way'!X49^(1/3))*COS(('OddsRatio_working_3-way'!Y49)/3)</f>
        <v>0.53756444207251852</v>
      </c>
      <c r="AG49" s="11">
        <f>-'OddsRatio_working_3-way'!U49/(3*'OddsRatio_working_3-way'!X49^(1/3))*COS(('OddsRatio_working_3-way'!Y49+2*PI())/3)</f>
        <v>-0.36002941386336695</v>
      </c>
      <c r="AH49" s="11">
        <f>-'OddsRatio_working_3-way'!U49/(3*'OddsRatio_working_3-way'!X49^(1/3))*COS(('OddsRatio_working_3-way'!Y49+4*PI())/3)</f>
        <v>-0.17753502820915171</v>
      </c>
      <c r="AI49" s="11">
        <f>'OddsRatio_working_3-way'!U49/(3*'OddsRatio_working_3-way'!X49^(1/3))*SIN(('OddsRatio_working_3-way'!Y49)/3)</f>
        <v>-0.10536318268305671</v>
      </c>
      <c r="AJ49" s="11">
        <f>'OddsRatio_working_3-way'!U49/(3*'OddsRatio_working_3-way'!X49^(1/3))*SIN(('OddsRatio_working_3-way'!Y49+2*PI())/3)</f>
        <v>-0.41286287166448105</v>
      </c>
      <c r="AK49" s="11">
        <f>'OddsRatio_working_3-way'!U49/(3*'OddsRatio_working_3-way'!X49^(1/3))*SIN(('OddsRatio_working_3-way'!Y49+4*PI())/3)</f>
        <v>0.51822605434753766</v>
      </c>
      <c r="AL49" s="11">
        <f>'OddsRatio_working_3-way'!Z49+'OddsRatio_working_3-way'!AF49</f>
        <v>1.075128884145037</v>
      </c>
      <c r="AM49" s="11">
        <f>'OddsRatio_working_3-way'!AA49+'OddsRatio_working_3-way'!AG49</f>
        <v>-0.72005882772673391</v>
      </c>
      <c r="AN49" s="11">
        <f>'OddsRatio_working_3-way'!AB49+'OddsRatio_working_3-way'!AH49</f>
        <v>-0.35507005641830341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1.075128884145037</v>
      </c>
      <c r="AS49" s="11">
        <f>IF(('OddsRatio_working_3-way'!X49=0),IF(Q49&gt;0,-Q49^(1/3),(-Q49)^(1/3)),'OddsRatio_working_3-way'!AM49-'OddsRatio_working_3-way'!R49/3)</f>
        <v>-0.72005882772673391</v>
      </c>
      <c r="AT49" s="11">
        <f>IF(('OddsRatio_working_3-way'!X49=0),IF(Q49&gt;0,-Q49^(1/3),(-Q49)^(1/3)),'OddsRatio_working_3-way'!AN49-'OddsRatio_working_3-way'!R49/3)</f>
        <v>-0.35507005641830341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4.67</v>
      </c>
      <c r="B50" s="4">
        <f>IF('True_Odds_Calculator_3-way'!B51="","",'True_Odds_Calculator_3-way'!B51)</f>
        <v>3.62</v>
      </c>
      <c r="C50" s="4">
        <f>IF('True_Odds_Calculator_3-way'!C51="","",'True_Odds_Calculator_3-way'!C51)</f>
        <v>1.79</v>
      </c>
      <c r="D50" s="9">
        <f t="shared" si="13"/>
        <v>0.20087994179925353</v>
      </c>
      <c r="E50" s="9">
        <f t="shared" si="14"/>
        <v>0.26042006154800851</v>
      </c>
      <c r="F50" s="9">
        <f t="shared" si="15"/>
        <v>0.53869999665273804</v>
      </c>
      <c r="G50" s="9">
        <f t="shared" si="16"/>
        <v>1.0839503591947599</v>
      </c>
      <c r="H50" s="9">
        <f t="shared" si="17"/>
        <v>4.9780978182447679</v>
      </c>
      <c r="I50" s="9">
        <f t="shared" si="18"/>
        <v>3.8399499410902709</v>
      </c>
      <c r="J50" s="9">
        <f t="shared" si="19"/>
        <v>1.8563207837638611</v>
      </c>
      <c r="K50" s="11">
        <f t="shared" si="20"/>
        <v>0.21413276231263384</v>
      </c>
      <c r="L50" s="11">
        <f t="shared" si="21"/>
        <v>0.27624309392265195</v>
      </c>
      <c r="M50" s="11">
        <f t="shared" si="22"/>
        <v>0.55865921787709494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-0.25102441565562383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0.2339670911406907</v>
      </c>
      <c r="Q50" s="11">
        <f>2*'OddsRatio_working_3-way'!K50*'OddsRatio_working_3-way'!L50*'OddsRatio_working_3-way'!M50</f>
        <v>6.6092398627313753E-2</v>
      </c>
      <c r="R50" s="11">
        <f t="shared" si="23"/>
        <v>0</v>
      </c>
      <c r="S50" s="11">
        <f t="shared" si="24"/>
        <v>-0.93204914163276531</v>
      </c>
      <c r="T50" s="11">
        <f t="shared" si="25"/>
        <v>-0.26329071797535741</v>
      </c>
      <c r="U50" s="11">
        <f>'OddsRatio_working_3-way'!S50-'OddsRatio_working_3-way'!R50^2/3</f>
        <v>-0.93204914163276531</v>
      </c>
      <c r="V50" s="11">
        <f>'OddsRatio_working_3-way'!S50*'OddsRatio_working_3-way'!R50/3-2*'OddsRatio_working_3-way'!R50^3/27-'OddsRatio_working_3-way'!T50</f>
        <v>0.26329071797535741</v>
      </c>
      <c r="W50" s="11">
        <f>'OddsRatio_working_3-way'!V50^2+4*'OddsRatio_working_3-way'!U50^3/27</f>
        <v>-5.0631424725359572E-2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0.1731714662533487</v>
      </c>
      <c r="Y50" s="11">
        <f>IF('OddsRatio_working_3-way'!W50&gt;=0,IF('OddsRatio_working_3-way'!V50+SQRT('OddsRatio_working_3-way'!W50)&gt;0,0,PI()),ACOS('OddsRatio_working_3-way'!V50/(2*'OddsRatio_working_3-way'!X50)))</f>
        <v>0.70717178041504625</v>
      </c>
      <c r="Z50" s="11">
        <f>'OddsRatio_working_3-way'!X50^(1/3)*COS('OddsRatio_working_3-way'!Y50/3)</f>
        <v>0.54197517959737995</v>
      </c>
      <c r="AA50" s="11">
        <f>'OddsRatio_working_3-way'!X50^(1/3)*COS(('OddsRatio_working_3-way'!Y50+2*PI())/3)</f>
        <v>-0.38372384808980964</v>
      </c>
      <c r="AB50" s="11">
        <f>'OddsRatio_working_3-way'!X50^(1/3)*COS(('OddsRatio_working_3-way'!Y50+4*PI())/3)</f>
        <v>-0.15825133150757031</v>
      </c>
      <c r="AC50" s="11">
        <f>'OddsRatio_working_3-way'!X50^(1/3)*SIN('OddsRatio_working_3-way'!Y50/3)</f>
        <v>0.13017661814361825</v>
      </c>
      <c r="AD50" s="11">
        <f>'OddsRatio_working_3-way'!X50^(1/3)*SIN(('OddsRatio_working_3-way'!Y50+2*PI())/3)</f>
        <v>0.40427596468015559</v>
      </c>
      <c r="AE50" s="11">
        <f>'OddsRatio_working_3-way'!X50^(1/3)*SIN(('OddsRatio_working_3-way'!Y50+4*PI())/3)</f>
        <v>-0.53445258282377384</v>
      </c>
      <c r="AF50" s="11">
        <f>-'OddsRatio_working_3-way'!U50/(3*'OddsRatio_working_3-way'!X50^(1/3))*COS(('OddsRatio_working_3-way'!Y50)/3)</f>
        <v>0.54197517959738006</v>
      </c>
      <c r="AG50" s="11">
        <f>-'OddsRatio_working_3-way'!U50/(3*'OddsRatio_working_3-way'!X50^(1/3))*COS(('OddsRatio_working_3-way'!Y50+2*PI())/3)</f>
        <v>-0.38372384808980969</v>
      </c>
      <c r="AH50" s="11">
        <f>-'OddsRatio_working_3-way'!U50/(3*'OddsRatio_working_3-way'!X50^(1/3))*COS(('OddsRatio_working_3-way'!Y50+4*PI())/3)</f>
        <v>-0.15825133150757034</v>
      </c>
      <c r="AI50" s="11">
        <f>'OddsRatio_working_3-way'!U50/(3*'OddsRatio_working_3-way'!X50^(1/3))*SIN(('OddsRatio_working_3-way'!Y50)/3)</f>
        <v>-0.13017661814361825</v>
      </c>
      <c r="AJ50" s="11">
        <f>'OddsRatio_working_3-way'!U50/(3*'OddsRatio_working_3-way'!X50^(1/3))*SIN(('OddsRatio_working_3-way'!Y50+2*PI())/3)</f>
        <v>-0.40427596468015564</v>
      </c>
      <c r="AK50" s="11">
        <f>'OddsRatio_working_3-way'!U50/(3*'OddsRatio_working_3-way'!X50^(1/3))*SIN(('OddsRatio_working_3-way'!Y50+4*PI())/3)</f>
        <v>0.53445258282377395</v>
      </c>
      <c r="AL50" s="11">
        <f>'OddsRatio_working_3-way'!Z50+'OddsRatio_working_3-way'!AF50</f>
        <v>1.0839503591947599</v>
      </c>
      <c r="AM50" s="11">
        <f>'OddsRatio_working_3-way'!AA50+'OddsRatio_working_3-way'!AG50</f>
        <v>-0.76744769617961928</v>
      </c>
      <c r="AN50" s="11">
        <f>'OddsRatio_working_3-way'!AB50+'OddsRatio_working_3-way'!AH50</f>
        <v>-0.31650266301514063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1.0839503591947599</v>
      </c>
      <c r="AS50" s="11">
        <f>IF(('OddsRatio_working_3-way'!X50=0),IF(Q50&gt;0,-Q50^(1/3),(-Q50)^(1/3)),'OddsRatio_working_3-way'!AM50-'OddsRatio_working_3-way'!R50/3)</f>
        <v>-0.76744769617961928</v>
      </c>
      <c r="AT50" s="11">
        <f>IF(('OddsRatio_working_3-way'!X50=0),IF(Q50&gt;0,-Q50^(1/3),(-Q50)^(1/3)),'OddsRatio_working_3-way'!AN50-'OddsRatio_working_3-way'!R50/3)</f>
        <v>-0.31650266301514063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2.34</v>
      </c>
      <c r="B51" s="4">
        <f>IF('True_Odds_Calculator_3-way'!B52="","",'True_Odds_Calculator_3-way'!B52)</f>
        <v>3.32</v>
      </c>
      <c r="C51" s="4">
        <f>IF('True_Odds_Calculator_3-way'!C52="","",'True_Odds_Calculator_3-way'!C52)</f>
        <v>3.18</v>
      </c>
      <c r="D51" s="9">
        <f t="shared" si="13"/>
        <v>0.4115785802408875</v>
      </c>
      <c r="E51" s="9">
        <f t="shared" si="14"/>
        <v>0.28774916482420715</v>
      </c>
      <c r="F51" s="9">
        <f t="shared" si="15"/>
        <v>0.30067225493490563</v>
      </c>
      <c r="G51" s="9">
        <f t="shared" si="16"/>
        <v>1.0669176764490351</v>
      </c>
      <c r="H51" s="9">
        <f t="shared" si="17"/>
        <v>2.4296696864417067</v>
      </c>
      <c r="I51" s="9">
        <f t="shared" si="18"/>
        <v>3.475249009361761</v>
      </c>
      <c r="J51" s="9">
        <f t="shared" si="19"/>
        <v>3.3258805346588969</v>
      </c>
      <c r="K51" s="11">
        <f t="shared" si="20"/>
        <v>0.42735042735042739</v>
      </c>
      <c r="L51" s="11">
        <f t="shared" si="21"/>
        <v>0.30120481927710846</v>
      </c>
      <c r="M51" s="11">
        <f t="shared" si="22"/>
        <v>0.31446540880503143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-0.27432678626131701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0.23639146166993402</v>
      </c>
      <c r="Q51" s="11">
        <f>2*'OddsRatio_working_3-way'!K51*'OddsRatio_working_3-way'!L51*'OddsRatio_working_3-way'!M51</f>
        <v>8.0955980023950033E-2</v>
      </c>
      <c r="R51" s="11">
        <f t="shared" si="23"/>
        <v>0</v>
      </c>
      <c r="S51" s="11">
        <f t="shared" si="24"/>
        <v>-0.86171483613252875</v>
      </c>
      <c r="T51" s="11">
        <f t="shared" si="25"/>
        <v>-0.29510782059333185</v>
      </c>
      <c r="U51" s="11">
        <f>'OddsRatio_working_3-way'!S51-'OddsRatio_working_3-way'!R51^2/3</f>
        <v>-0.86171483613252875</v>
      </c>
      <c r="V51" s="11">
        <f>'OddsRatio_working_3-way'!S51*'OddsRatio_working_3-way'!R51/3-2*'OddsRatio_working_3-way'!R51^3/27-'OddsRatio_working_3-way'!T51</f>
        <v>0.29510782059333185</v>
      </c>
      <c r="W51" s="11">
        <f>'OddsRatio_working_3-way'!V51^2+4*'OddsRatio_working_3-way'!U51^3/27</f>
        <v>-7.7067031674761394E-3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0.15394425041457563</v>
      </c>
      <c r="Y51" s="11">
        <f>IF('OddsRatio_working_3-way'!W51&gt;=0,IF('OddsRatio_working_3-way'!V51+SQRT('OddsRatio_working_3-way'!W51)&gt;0,0,PI()),ACOS('OddsRatio_working_3-way'!V51/(2*'OddsRatio_working_3-way'!X51)))</f>
        <v>0.2891406397289833</v>
      </c>
      <c r="Z51" s="11">
        <f>'OddsRatio_working_3-way'!X51^(1/3)*COS('OddsRatio_working_3-way'!Y51/3)</f>
        <v>0.53345883822451756</v>
      </c>
      <c r="AA51" s="11">
        <f>'OddsRatio_working_3-way'!X51^(1/3)*COS(('OddsRatio_working_3-way'!Y51+2*PI())/3)</f>
        <v>-0.31139439390507806</v>
      </c>
      <c r="AB51" s="11">
        <f>'OddsRatio_working_3-way'!X51^(1/3)*COS(('OddsRatio_working_3-way'!Y51+4*PI())/3)</f>
        <v>-0.22206444431943961</v>
      </c>
      <c r="AC51" s="11">
        <f>'OddsRatio_working_3-way'!X51^(1/3)*SIN('OddsRatio_working_3-way'!Y51/3)</f>
        <v>5.1574670439964089E-2</v>
      </c>
      <c r="AD51" s="11">
        <f>'OddsRatio_working_3-way'!X51^(1/3)*SIN(('OddsRatio_working_3-way'!Y51+2*PI())/3)</f>
        <v>0.43620157055578329</v>
      </c>
      <c r="AE51" s="11">
        <f>'OddsRatio_working_3-way'!X51^(1/3)*SIN(('OddsRatio_working_3-way'!Y51+4*PI())/3)</f>
        <v>-0.48777624099574735</v>
      </c>
      <c r="AF51" s="11">
        <f>-'OddsRatio_working_3-way'!U51/(3*'OddsRatio_working_3-way'!X51^(1/3))*COS(('OddsRatio_working_3-way'!Y51)/3)</f>
        <v>0.53345883822451767</v>
      </c>
      <c r="AG51" s="11">
        <f>-'OddsRatio_working_3-way'!U51/(3*'OddsRatio_working_3-way'!X51^(1/3))*COS(('OddsRatio_working_3-way'!Y51+2*PI())/3)</f>
        <v>-0.31139439390507812</v>
      </c>
      <c r="AH51" s="11">
        <f>-'OddsRatio_working_3-way'!U51/(3*'OddsRatio_working_3-way'!X51^(1/3))*COS(('OddsRatio_working_3-way'!Y51+4*PI())/3)</f>
        <v>-0.22206444431943964</v>
      </c>
      <c r="AI51" s="11">
        <f>'OddsRatio_working_3-way'!U51/(3*'OddsRatio_working_3-way'!X51^(1/3))*SIN(('OddsRatio_working_3-way'!Y51)/3)</f>
        <v>-5.1574670439964103E-2</v>
      </c>
      <c r="AJ51" s="11">
        <f>'OddsRatio_working_3-way'!U51/(3*'OddsRatio_working_3-way'!X51^(1/3))*SIN(('OddsRatio_working_3-way'!Y51+2*PI())/3)</f>
        <v>-0.43620157055578335</v>
      </c>
      <c r="AK51" s="11">
        <f>'OddsRatio_working_3-way'!U51/(3*'OddsRatio_working_3-way'!X51^(1/3))*SIN(('OddsRatio_working_3-way'!Y51+4*PI())/3)</f>
        <v>0.48777624099574746</v>
      </c>
      <c r="AL51" s="11">
        <f>'OddsRatio_working_3-way'!Z51+'OddsRatio_working_3-way'!AF51</f>
        <v>1.0669176764490351</v>
      </c>
      <c r="AM51" s="11">
        <f>'OddsRatio_working_3-way'!AA51+'OddsRatio_working_3-way'!AG51</f>
        <v>-0.62278878781015612</v>
      </c>
      <c r="AN51" s="11">
        <f>'OddsRatio_working_3-way'!AB51+'OddsRatio_working_3-way'!AH51</f>
        <v>-0.44412888863887923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1.0669176764490351</v>
      </c>
      <c r="AS51" s="11">
        <f>IF(('OddsRatio_working_3-way'!X51=0),IF(Q51&gt;0,-Q51^(1/3),(-Q51)^(1/3)),'OddsRatio_working_3-way'!AM51-'OddsRatio_working_3-way'!R51/3)</f>
        <v>-0.62278878781015612</v>
      </c>
      <c r="AT51" s="11">
        <f>IF(('OddsRatio_working_3-way'!X51=0),IF(Q51&gt;0,-Q51^(1/3),(-Q51)^(1/3)),'OddsRatio_working_3-way'!AN51-'OddsRatio_working_3-way'!R51/3)</f>
        <v>-0.44412888863887923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1.93</v>
      </c>
      <c r="B52" s="4">
        <f>IF('True_Odds_Calculator_3-way'!B53="","",'True_Odds_Calculator_3-way'!B53)</f>
        <v>3.57</v>
      </c>
      <c r="C52" s="4">
        <f>IF('True_Odds_Calculator_3-way'!C53="","",'True_Odds_Calculator_3-way'!C53)</f>
        <v>4.01</v>
      </c>
      <c r="D52" s="9">
        <f t="shared" si="13"/>
        <v>0.49929823731909606</v>
      </c>
      <c r="E52" s="9">
        <f t="shared" si="14"/>
        <v>0.26516696142358431</v>
      </c>
      <c r="F52" s="9">
        <f t="shared" si="15"/>
        <v>0.23553480125731979</v>
      </c>
      <c r="G52" s="9">
        <f t="shared" si="16"/>
        <v>1.0782913935783154</v>
      </c>
      <c r="H52" s="9">
        <f t="shared" si="17"/>
        <v>2.0028109960278329</v>
      </c>
      <c r="I52" s="9">
        <f t="shared" si="18"/>
        <v>3.7712088814962703</v>
      </c>
      <c r="J52" s="9">
        <f t="shared" si="19"/>
        <v>4.2456570946707295</v>
      </c>
      <c r="K52" s="11">
        <f t="shared" si="20"/>
        <v>0.5181347150259068</v>
      </c>
      <c r="L52" s="11">
        <f t="shared" si="21"/>
        <v>0.28011204481792717</v>
      </c>
      <c r="M52" s="11">
        <f t="shared" si="22"/>
        <v>0.24937655860349128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-0.26038302597666163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0.235619424465353</v>
      </c>
      <c r="Q52" s="11">
        <f>2*'OddsRatio_working_3-way'!K52*'OddsRatio_working_3-way'!L52*'OddsRatio_working_3-way'!M52</f>
        <v>7.2386919958633777E-2</v>
      </c>
      <c r="R52" s="11">
        <f t="shared" si="23"/>
        <v>0</v>
      </c>
      <c r="S52" s="11">
        <f t="shared" si="24"/>
        <v>-0.90489548457153191</v>
      </c>
      <c r="T52" s="11">
        <f t="shared" si="25"/>
        <v>-0.27800168496821248</v>
      </c>
      <c r="U52" s="11">
        <f>'OddsRatio_working_3-way'!S52-'OddsRatio_working_3-way'!R52^2/3</f>
        <v>-0.90489548457153191</v>
      </c>
      <c r="V52" s="11">
        <f>'OddsRatio_working_3-way'!S52*'OddsRatio_working_3-way'!R52/3-2*'OddsRatio_working_3-way'!R52^3/27-'OddsRatio_working_3-way'!T52</f>
        <v>0.27800168496821248</v>
      </c>
      <c r="W52" s="11">
        <f>'OddsRatio_working_3-way'!V52^2+4*'OddsRatio_working_3-way'!U52^3/27</f>
        <v>-3.2487041289603502E-2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0.16565927240481346</v>
      </c>
      <c r="Y52" s="11">
        <f>IF('OddsRatio_working_3-way'!W52&gt;=0,IF('OddsRatio_working_3-way'!V52+SQRT('OddsRatio_working_3-way'!W52)&gt;0,0,PI()),ACOS('OddsRatio_working_3-way'!V52/(2*'OddsRatio_working_3-way'!X52)))</f>
        <v>0.57521245792159192</v>
      </c>
      <c r="Z52" s="11">
        <f>'OddsRatio_working_3-way'!X52^(1/3)*COS('OddsRatio_working_3-way'!Y52/3)</f>
        <v>0.53914569678915758</v>
      </c>
      <c r="AA52" s="11">
        <f>'OddsRatio_working_3-way'!X52^(1/3)*COS(('OddsRatio_working_3-way'!Y52+2*PI())/3)</f>
        <v>-0.36021119220217063</v>
      </c>
      <c r="AB52" s="11">
        <f>'OddsRatio_working_3-way'!X52^(1/3)*COS(('OddsRatio_working_3-way'!Y52+4*PI())/3)</f>
        <v>-0.1789345045869869</v>
      </c>
      <c r="AC52" s="11">
        <f>'OddsRatio_working_3-way'!X52^(1/3)*SIN('OddsRatio_working_3-way'!Y52/3)</f>
        <v>0.10466014439243003</v>
      </c>
      <c r="AD52" s="11">
        <f>'OddsRatio_working_3-way'!X52^(1/3)*SIN(('OddsRatio_working_3-way'!Y52+2*PI())/3)</f>
        <v>0.41458379756425778</v>
      </c>
      <c r="AE52" s="11">
        <f>'OddsRatio_working_3-way'!X52^(1/3)*SIN(('OddsRatio_working_3-way'!Y52+4*PI())/3)</f>
        <v>-0.51924394195668777</v>
      </c>
      <c r="AF52" s="11">
        <f>-'OddsRatio_working_3-way'!U52/(3*'OddsRatio_working_3-way'!X52^(1/3))*COS(('OddsRatio_working_3-way'!Y52)/3)</f>
        <v>0.53914569678915769</v>
      </c>
      <c r="AG52" s="11">
        <f>-'OddsRatio_working_3-way'!U52/(3*'OddsRatio_working_3-way'!X52^(1/3))*COS(('OddsRatio_working_3-way'!Y52+2*PI())/3)</f>
        <v>-0.36021119220217068</v>
      </c>
      <c r="AH52" s="11">
        <f>-'OddsRatio_working_3-way'!U52/(3*'OddsRatio_working_3-way'!X52^(1/3))*COS(('OddsRatio_working_3-way'!Y52+4*PI())/3)</f>
        <v>-0.17893450458698693</v>
      </c>
      <c r="AI52" s="11">
        <f>'OddsRatio_working_3-way'!U52/(3*'OddsRatio_working_3-way'!X52^(1/3))*SIN(('OddsRatio_working_3-way'!Y52)/3)</f>
        <v>-0.10466014439243006</v>
      </c>
      <c r="AJ52" s="11">
        <f>'OddsRatio_working_3-way'!U52/(3*'OddsRatio_working_3-way'!X52^(1/3))*SIN(('OddsRatio_working_3-way'!Y52+2*PI())/3)</f>
        <v>-0.41458379756425789</v>
      </c>
      <c r="AK52" s="11">
        <f>'OddsRatio_working_3-way'!U52/(3*'OddsRatio_working_3-way'!X52^(1/3))*SIN(('OddsRatio_working_3-way'!Y52+4*PI())/3)</f>
        <v>0.51924394195668788</v>
      </c>
      <c r="AL52" s="11">
        <f>'OddsRatio_working_3-way'!Z52+'OddsRatio_working_3-way'!AF52</f>
        <v>1.0782913935783154</v>
      </c>
      <c r="AM52" s="11">
        <f>'OddsRatio_working_3-way'!AA52+'OddsRatio_working_3-way'!AG52</f>
        <v>-0.72042238440434136</v>
      </c>
      <c r="AN52" s="11">
        <f>'OddsRatio_working_3-way'!AB52+'OddsRatio_working_3-way'!AH52</f>
        <v>-0.3578690091739738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1.0782913935783154</v>
      </c>
      <c r="AS52" s="11">
        <f>IF(('OddsRatio_working_3-way'!X52=0),IF(Q52&gt;0,-Q52^(1/3),(-Q52)^(1/3)),'OddsRatio_working_3-way'!AM52-'OddsRatio_working_3-way'!R52/3)</f>
        <v>-0.72042238440434136</v>
      </c>
      <c r="AT52" s="11">
        <f>IF(('OddsRatio_working_3-way'!X52=0),IF(Q52&gt;0,-Q52^(1/3),(-Q52)^(1/3)),'OddsRatio_working_3-way'!AN52-'OddsRatio_working_3-way'!R52/3)</f>
        <v>-0.3578690091739738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1.86</v>
      </c>
      <c r="B53" s="4">
        <f>IF('True_Odds_Calculator_3-way'!B54="","",'True_Odds_Calculator_3-way'!B54)</f>
        <v>3.75</v>
      </c>
      <c r="C53" s="4">
        <f>IF('True_Odds_Calculator_3-way'!C54="","",'True_Odds_Calculator_3-way'!C54)</f>
        <v>4.13</v>
      </c>
      <c r="D53" s="9">
        <f t="shared" si="13"/>
        <v>0.51901128210953407</v>
      </c>
      <c r="E53" s="9">
        <f t="shared" si="14"/>
        <v>0.25230773031282705</v>
      </c>
      <c r="F53" s="9">
        <f t="shared" si="15"/>
        <v>0.22868098757763897</v>
      </c>
      <c r="G53" s="9">
        <f t="shared" si="16"/>
        <v>1.0776051044134038</v>
      </c>
      <c r="H53" s="9">
        <f t="shared" si="17"/>
        <v>1.9267403897955273</v>
      </c>
      <c r="I53" s="9">
        <f t="shared" si="18"/>
        <v>3.96341403713686</v>
      </c>
      <c r="J53" s="9">
        <f t="shared" si="19"/>
        <v>4.372903976813955</v>
      </c>
      <c r="K53" s="11">
        <f t="shared" si="20"/>
        <v>0.5376344086021505</v>
      </c>
      <c r="L53" s="11">
        <f t="shared" si="21"/>
        <v>0.26666666666666666</v>
      </c>
      <c r="M53" s="11">
        <f t="shared" si="22"/>
        <v>0.24213075060532688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-0.25696928671231567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0.23397294036987859</v>
      </c>
      <c r="Q53" s="11">
        <f>2*'OddsRatio_working_3-way'!K53*'OddsRatio_working_3-way'!L53*'OddsRatio_working_3-way'!M53</f>
        <v>6.942817221658118E-2</v>
      </c>
      <c r="R53" s="11">
        <f t="shared" si="23"/>
        <v>0</v>
      </c>
      <c r="S53" s="11">
        <f t="shared" si="24"/>
        <v>-0.91050935838810132</v>
      </c>
      <c r="T53" s="11">
        <f t="shared" si="25"/>
        <v>-0.27018081851278969</v>
      </c>
      <c r="U53" s="11">
        <f>'OddsRatio_working_3-way'!S53-'OddsRatio_working_3-way'!R53^2/3</f>
        <v>-0.91050935838810132</v>
      </c>
      <c r="V53" s="11">
        <f>'OddsRatio_working_3-way'!S53*'OddsRatio_working_3-way'!R53/3-2*'OddsRatio_working_3-way'!R53^3/27-'OddsRatio_working_3-way'!T53</f>
        <v>0.27018081851278969</v>
      </c>
      <c r="W53" s="11">
        <f>'OddsRatio_working_3-way'!V53^2+4*'OddsRatio_working_3-way'!U53^3/27</f>
        <v>-3.8830044931937133E-2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0.16720325925664409</v>
      </c>
      <c r="Y53" s="11">
        <f>IF('OddsRatio_working_3-way'!W53&gt;=0,IF('OddsRatio_working_3-way'!V53+SQRT('OddsRatio_working_3-way'!W53)&gt;0,0,PI()),ACOS('OddsRatio_working_3-way'!V53/(2*'OddsRatio_working_3-way'!X53)))</f>
        <v>0.63014640853570969</v>
      </c>
      <c r="Z53" s="11">
        <f>'OddsRatio_working_3-way'!X53^(1/3)*COS('OddsRatio_working_3-way'!Y53/3)</f>
        <v>0.53880255220670192</v>
      </c>
      <c r="AA53" s="11">
        <f>'OddsRatio_working_3-way'!X53^(1/3)*COS(('OddsRatio_working_3-way'!Y53+2*PI())/3)</f>
        <v>-0.3688809066750588</v>
      </c>
      <c r="AB53" s="11">
        <f>'OddsRatio_working_3-way'!X53^(1/3)*COS(('OddsRatio_working_3-way'!Y53+4*PI())/3)</f>
        <v>-0.16992164553164321</v>
      </c>
      <c r="AC53" s="11">
        <f>'OddsRatio_working_3-way'!X53^(1/3)*SIN('OddsRatio_working_3-way'!Y53/3)</f>
        <v>0.11486918297892003</v>
      </c>
      <c r="AD53" s="11">
        <f>'OddsRatio_working_3-way'!X53^(1/3)*SIN(('OddsRatio_working_3-way'!Y53+2*PI())/3)</f>
        <v>0.40918210634543506</v>
      </c>
      <c r="AE53" s="11">
        <f>'OddsRatio_working_3-way'!X53^(1/3)*SIN(('OddsRatio_working_3-way'!Y53+4*PI())/3)</f>
        <v>-0.52405128932435519</v>
      </c>
      <c r="AF53" s="11">
        <f>-'OddsRatio_working_3-way'!U53/(3*'OddsRatio_working_3-way'!X53^(1/3))*COS(('OddsRatio_working_3-way'!Y53)/3)</f>
        <v>0.53880255220670203</v>
      </c>
      <c r="AG53" s="11">
        <f>-'OddsRatio_working_3-way'!U53/(3*'OddsRatio_working_3-way'!X53^(1/3))*COS(('OddsRatio_working_3-way'!Y53+2*PI())/3)</f>
        <v>-0.36888090667505891</v>
      </c>
      <c r="AH53" s="11">
        <f>-'OddsRatio_working_3-way'!U53/(3*'OddsRatio_working_3-way'!X53^(1/3))*COS(('OddsRatio_working_3-way'!Y53+4*PI())/3)</f>
        <v>-0.16992164553164324</v>
      </c>
      <c r="AI53" s="11">
        <f>'OddsRatio_working_3-way'!U53/(3*'OddsRatio_working_3-way'!X53^(1/3))*SIN(('OddsRatio_working_3-way'!Y53)/3)</f>
        <v>-0.11486918297892004</v>
      </c>
      <c r="AJ53" s="11">
        <f>'OddsRatio_working_3-way'!U53/(3*'OddsRatio_working_3-way'!X53^(1/3))*SIN(('OddsRatio_working_3-way'!Y53+2*PI())/3)</f>
        <v>-0.40918210634543517</v>
      </c>
      <c r="AK53" s="11">
        <f>'OddsRatio_working_3-way'!U53/(3*'OddsRatio_working_3-way'!X53^(1/3))*SIN(('OddsRatio_working_3-way'!Y53+4*PI())/3)</f>
        <v>0.5240512893243553</v>
      </c>
      <c r="AL53" s="11">
        <f>'OddsRatio_working_3-way'!Z53+'OddsRatio_working_3-way'!AF53</f>
        <v>1.0776051044134038</v>
      </c>
      <c r="AM53" s="11">
        <f>'OddsRatio_working_3-way'!AA53+'OddsRatio_working_3-way'!AG53</f>
        <v>-0.7377618133501177</v>
      </c>
      <c r="AN53" s="11">
        <f>'OddsRatio_working_3-way'!AB53+'OddsRatio_working_3-way'!AH53</f>
        <v>-0.33984329106328648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1.0776051044134038</v>
      </c>
      <c r="AS53" s="11">
        <f>IF(('OddsRatio_working_3-way'!X53=0),IF(Q53&gt;0,-Q53^(1/3),(-Q53)^(1/3)),'OddsRatio_working_3-way'!AM53-'OddsRatio_working_3-way'!R53/3)</f>
        <v>-0.7377618133501177</v>
      </c>
      <c r="AT53" s="11">
        <f>IF(('OddsRatio_working_3-way'!X53=0),IF(Q53&gt;0,-Q53^(1/3),(-Q53)^(1/3)),'OddsRatio_working_3-way'!AN53-'OddsRatio_working_3-way'!R53/3)</f>
        <v>-0.33984329106328648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3.64</v>
      </c>
      <c r="B54" s="4">
        <f>IF('True_Odds_Calculator_3-way'!B55="","",'True_Odds_Calculator_3-way'!B55)</f>
        <v>3.46</v>
      </c>
      <c r="C54" s="4">
        <f>IF('True_Odds_Calculator_3-way'!C55="","",'True_Odds_Calculator_3-way'!C55)</f>
        <v>2.08</v>
      </c>
      <c r="D54" s="9">
        <f t="shared" si="13"/>
        <v>0.26124842548748484</v>
      </c>
      <c r="E54" s="9">
        <f t="shared" si="14"/>
        <v>0.27510532254571823</v>
      </c>
      <c r="F54" s="9">
        <f t="shared" si="15"/>
        <v>0.46364625196679699</v>
      </c>
      <c r="G54" s="9">
        <f t="shared" si="16"/>
        <v>1.0711266157437818</v>
      </c>
      <c r="H54" s="9">
        <f t="shared" si="17"/>
        <v>3.8277742655635842</v>
      </c>
      <c r="I54" s="9">
        <f t="shared" si="18"/>
        <v>3.6349714747297028</v>
      </c>
      <c r="J54" s="9">
        <f t="shared" si="19"/>
        <v>2.1568167450032849</v>
      </c>
      <c r="K54" s="11">
        <f t="shared" si="20"/>
        <v>0.27472527472527469</v>
      </c>
      <c r="L54" s="11">
        <f t="shared" si="21"/>
        <v>0.28901734104046245</v>
      </c>
      <c r="M54" s="11">
        <f t="shared" si="22"/>
        <v>0.48076923076923073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-0.26774537156929346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0.23591071001030983</v>
      </c>
      <c r="Q54" s="11">
        <f>2*'OddsRatio_working_3-way'!K54*'OddsRatio_working_3-way'!L54*'OddsRatio_working_3-way'!M54</f>
        <v>7.6346508093951382E-2</v>
      </c>
      <c r="R54" s="11">
        <f t="shared" si="23"/>
        <v>0</v>
      </c>
      <c r="S54" s="11">
        <f t="shared" si="24"/>
        <v>-0.88110098272699855</v>
      </c>
      <c r="T54" s="11">
        <f t="shared" si="25"/>
        <v>-0.28514594910258845</v>
      </c>
      <c r="U54" s="11">
        <f>'OddsRatio_working_3-way'!S54-'OddsRatio_working_3-way'!R54^2/3</f>
        <v>-0.88110098272699855</v>
      </c>
      <c r="V54" s="11">
        <f>'OddsRatio_working_3-way'!S54*'OddsRatio_working_3-way'!R54/3-2*'OddsRatio_working_3-way'!R54^3/27-'OddsRatio_working_3-way'!T54</f>
        <v>0.28514594910258845</v>
      </c>
      <c r="W54" s="11">
        <f>'OddsRatio_working_3-way'!V54^2+4*'OddsRatio_working_3-way'!U54^3/27</f>
        <v>-2.0030010601667231E-2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0.15916832512413015</v>
      </c>
      <c r="Y54" s="11">
        <f>IF('OddsRatio_working_3-way'!W54&gt;=0,IF('OddsRatio_working_3-way'!V54+SQRT('OddsRatio_working_3-way'!W54)&gt;0,0,PI()),ACOS('OddsRatio_working_3-way'!V54/(2*'OddsRatio_working_3-way'!X54)))</f>
        <v>0.46070992087437901</v>
      </c>
      <c r="Z54" s="11">
        <f>'OddsRatio_working_3-way'!X54^(1/3)*COS('OddsRatio_working_3-way'!Y54/3)</f>
        <v>0.53556330787189088</v>
      </c>
      <c r="AA54" s="11">
        <f>'OddsRatio_working_3-way'!X54^(1/3)*COS(('OddsRatio_working_3-way'!Y54+2*PI())/3)</f>
        <v>-0.33957443301391599</v>
      </c>
      <c r="AB54" s="11">
        <f>'OddsRatio_working_3-way'!X54^(1/3)*COS(('OddsRatio_working_3-way'!Y54+4*PI())/3)</f>
        <v>-0.19598887485797506</v>
      </c>
      <c r="AC54" s="11">
        <f>'OddsRatio_working_3-way'!X54^(1/3)*SIN('OddsRatio_working_3-way'!Y54/3)</f>
        <v>8.2899160653075205E-2</v>
      </c>
      <c r="AD54" s="11">
        <f>'OddsRatio_working_3-way'!X54^(1/3)*SIN(('OddsRatio_working_3-way'!Y54+2*PI())/3)</f>
        <v>0.4223618496253464</v>
      </c>
      <c r="AE54" s="11">
        <f>'OddsRatio_working_3-way'!X54^(1/3)*SIN(('OddsRatio_working_3-way'!Y54+4*PI())/3)</f>
        <v>-0.50526101027842152</v>
      </c>
      <c r="AF54" s="11">
        <f>-'OddsRatio_working_3-way'!U54/(3*'OddsRatio_working_3-way'!X54^(1/3))*COS(('OddsRatio_working_3-way'!Y54)/3)</f>
        <v>0.53556330787189077</v>
      </c>
      <c r="AG54" s="11">
        <f>-'OddsRatio_working_3-way'!U54/(3*'OddsRatio_working_3-way'!X54^(1/3))*COS(('OddsRatio_working_3-way'!Y54+2*PI())/3)</f>
        <v>-0.33957443301391593</v>
      </c>
      <c r="AH54" s="11">
        <f>-'OddsRatio_working_3-way'!U54/(3*'OddsRatio_working_3-way'!X54^(1/3))*COS(('OddsRatio_working_3-way'!Y54+4*PI())/3)</f>
        <v>-0.195988874857975</v>
      </c>
      <c r="AI54" s="11">
        <f>'OddsRatio_working_3-way'!U54/(3*'OddsRatio_working_3-way'!X54^(1/3))*SIN(('OddsRatio_working_3-way'!Y54)/3)</f>
        <v>-8.2899160653075191E-2</v>
      </c>
      <c r="AJ54" s="11">
        <f>'OddsRatio_working_3-way'!U54/(3*'OddsRatio_working_3-way'!X54^(1/3))*SIN(('OddsRatio_working_3-way'!Y54+2*PI())/3)</f>
        <v>-0.42236184962534629</v>
      </c>
      <c r="AK54" s="11">
        <f>'OddsRatio_working_3-way'!U54/(3*'OddsRatio_working_3-way'!X54^(1/3))*SIN(('OddsRatio_working_3-way'!Y54+4*PI())/3)</f>
        <v>0.50526101027842141</v>
      </c>
      <c r="AL54" s="11">
        <f>'OddsRatio_working_3-way'!Z54+'OddsRatio_working_3-way'!AF54</f>
        <v>1.0711266157437818</v>
      </c>
      <c r="AM54" s="11">
        <f>'OddsRatio_working_3-way'!AA54+'OddsRatio_working_3-way'!AG54</f>
        <v>-0.67914886602783198</v>
      </c>
      <c r="AN54" s="11">
        <f>'OddsRatio_working_3-way'!AB54+'OddsRatio_working_3-way'!AH54</f>
        <v>-0.39197774971595006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1.0711266157437818</v>
      </c>
      <c r="AS54" s="11">
        <f>IF(('OddsRatio_working_3-way'!X54=0),IF(Q54&gt;0,-Q54^(1/3),(-Q54)^(1/3)),'OddsRatio_working_3-way'!AM54-'OddsRatio_working_3-way'!R54/3)</f>
        <v>-0.67914886602783198</v>
      </c>
      <c r="AT54" s="11">
        <f>IF(('OddsRatio_working_3-way'!X54=0),IF(Q54&gt;0,-Q54^(1/3),(-Q54)^(1/3)),'OddsRatio_working_3-way'!AN54-'OddsRatio_working_3-way'!R54/3)</f>
        <v>-0.39197774971595006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3.66</v>
      </c>
      <c r="C55" s="4">
        <f>IF('True_Odds_Calculator_3-way'!C56="","",'True_Odds_Calculator_3-way'!C56)</f>
        <v>4.18</v>
      </c>
      <c r="D55" s="9">
        <f t="shared" si="13"/>
        <v>0.51585766014704904</v>
      </c>
      <c r="E55" s="9">
        <f t="shared" si="14"/>
        <v>0.25843161496842992</v>
      </c>
      <c r="F55" s="9">
        <f t="shared" si="15"/>
        <v>0.22571072488452096</v>
      </c>
      <c r="G55" s="9">
        <f t="shared" si="16"/>
        <v>1.0787577486941062</v>
      </c>
      <c r="H55" s="9">
        <f t="shared" si="17"/>
        <v>1.9385192413638728</v>
      </c>
      <c r="I55" s="9">
        <f t="shared" si="18"/>
        <v>3.869495611526323</v>
      </c>
      <c r="J55" s="9">
        <f t="shared" si="19"/>
        <v>4.4304496408472573</v>
      </c>
      <c r="K55" s="11">
        <f t="shared" si="20"/>
        <v>0.53475935828876997</v>
      </c>
      <c r="L55" s="11">
        <f t="shared" si="21"/>
        <v>0.27322404371584696</v>
      </c>
      <c r="M55" s="11">
        <f t="shared" si="22"/>
        <v>0.23923444976076558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-0.25723439355419719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0.23454357819682892</v>
      </c>
      <c r="Q55" s="11">
        <f>2*'OddsRatio_working_3-way'!K55*'OddsRatio_working_3-way'!L55*'OddsRatio_working_3-way'!M55</f>
        <v>6.9908667122750803E-2</v>
      </c>
      <c r="R55" s="11">
        <f t="shared" si="23"/>
        <v>0</v>
      </c>
      <c r="S55" s="11">
        <f t="shared" si="24"/>
        <v>-0.91178934106030618</v>
      </c>
      <c r="T55" s="11">
        <f t="shared" si="25"/>
        <v>-0.27177029539800485</v>
      </c>
      <c r="U55" s="11">
        <f>'OddsRatio_working_3-way'!S55-'OddsRatio_working_3-way'!R55^2/3</f>
        <v>-0.91178934106030618</v>
      </c>
      <c r="V55" s="11">
        <f>'OddsRatio_working_3-way'!S55*'OddsRatio_working_3-way'!R55/3-2*'OddsRatio_working_3-way'!R55^3/27-'OddsRatio_working_3-way'!T55</f>
        <v>0.27177029539800485</v>
      </c>
      <c r="W55" s="11">
        <f>'OddsRatio_working_3-way'!V55^2+4*'OddsRatio_working_3-way'!U55^3/27</f>
        <v>-3.8440907499167148E-2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0.16755596151725397</v>
      </c>
      <c r="Y55" s="11">
        <f>IF('OddsRatio_working_3-way'!W55&gt;=0,IF('OddsRatio_working_3-way'!V55+SQRT('OddsRatio_working_3-way'!W55)&gt;0,0,PI()),ACOS('OddsRatio_working_3-way'!V55/(2*'OddsRatio_working_3-way'!X55)))</f>
        <v>0.62496488514196291</v>
      </c>
      <c r="Z55" s="11">
        <f>'OddsRatio_working_3-way'!X55^(1/3)*COS('OddsRatio_working_3-way'!Y55/3)</f>
        <v>0.53937887434705312</v>
      </c>
      <c r="AA55" s="11">
        <f>'OddsRatio_working_3-way'!X55^(1/3)*COS(('OddsRatio_working_3-way'!Y55+2*PI())/3)</f>
        <v>-0.36843232398648118</v>
      </c>
      <c r="AB55" s="11">
        <f>'OddsRatio_working_3-way'!X55^(1/3)*COS(('OddsRatio_working_3-way'!Y55+4*PI())/3)</f>
        <v>-0.17094655036057183</v>
      </c>
      <c r="AC55" s="11">
        <f>'OddsRatio_working_3-way'!X55^(1/3)*SIN('OddsRatio_working_3-way'!Y55/3)</f>
        <v>0.1140184645640403</v>
      </c>
      <c r="AD55" s="11">
        <f>'OddsRatio_working_3-way'!X55^(1/3)*SIN(('OddsRatio_working_3-way'!Y55+2*PI())/3)</f>
        <v>0.41010657516718257</v>
      </c>
      <c r="AE55" s="11">
        <f>'OddsRatio_working_3-way'!X55^(1/3)*SIN(('OddsRatio_working_3-way'!Y55+4*PI())/3)</f>
        <v>-0.52412503973122282</v>
      </c>
      <c r="AF55" s="11">
        <f>-'OddsRatio_working_3-way'!U55/(3*'OddsRatio_working_3-way'!X55^(1/3))*COS(('OddsRatio_working_3-way'!Y55)/3)</f>
        <v>0.53937887434705312</v>
      </c>
      <c r="AG55" s="11">
        <f>-'OddsRatio_working_3-way'!U55/(3*'OddsRatio_working_3-way'!X55^(1/3))*COS(('OddsRatio_working_3-way'!Y55+2*PI())/3)</f>
        <v>-0.36843232398648118</v>
      </c>
      <c r="AH55" s="11">
        <f>-'OddsRatio_working_3-way'!U55/(3*'OddsRatio_working_3-way'!X55^(1/3))*COS(('OddsRatio_working_3-way'!Y55+4*PI())/3)</f>
        <v>-0.17094655036057183</v>
      </c>
      <c r="AI55" s="11">
        <f>'OddsRatio_working_3-way'!U55/(3*'OddsRatio_working_3-way'!X55^(1/3))*SIN(('OddsRatio_working_3-way'!Y55)/3)</f>
        <v>-0.1140184645640403</v>
      </c>
      <c r="AJ55" s="11">
        <f>'OddsRatio_working_3-way'!U55/(3*'OddsRatio_working_3-way'!X55^(1/3))*SIN(('OddsRatio_working_3-way'!Y55+2*PI())/3)</f>
        <v>-0.41010657516718257</v>
      </c>
      <c r="AK55" s="11">
        <f>'OddsRatio_working_3-way'!U55/(3*'OddsRatio_working_3-way'!X55^(1/3))*SIN(('OddsRatio_working_3-way'!Y55+4*PI())/3)</f>
        <v>0.52412503973122282</v>
      </c>
      <c r="AL55" s="11">
        <f>'OddsRatio_working_3-way'!Z55+'OddsRatio_working_3-way'!AF55</f>
        <v>1.0787577486941062</v>
      </c>
      <c r="AM55" s="11">
        <f>'OddsRatio_working_3-way'!AA55+'OddsRatio_working_3-way'!AG55</f>
        <v>-0.73686464797296236</v>
      </c>
      <c r="AN55" s="11">
        <f>'OddsRatio_working_3-way'!AB55+'OddsRatio_working_3-way'!AH55</f>
        <v>-0.34189310072114365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1.0787577486941062</v>
      </c>
      <c r="AS55" s="11">
        <f>IF(('OddsRatio_working_3-way'!X55=0),IF(Q55&gt;0,-Q55^(1/3),(-Q55)^(1/3)),'OddsRatio_working_3-way'!AM55-'OddsRatio_working_3-way'!R55/3)</f>
        <v>-0.73686464797296236</v>
      </c>
      <c r="AT55" s="11">
        <f>IF(('OddsRatio_working_3-way'!X55=0),IF(Q55&gt;0,-Q55^(1/3),(-Q55)^(1/3)),'OddsRatio_working_3-way'!AN55-'OddsRatio_working_3-way'!R55/3)</f>
        <v>-0.34189310072114365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2.58</v>
      </c>
      <c r="B56" s="4">
        <f>IF('True_Odds_Calculator_3-way'!B57="","",'True_Odds_Calculator_3-way'!B57)</f>
        <v>3.25</v>
      </c>
      <c r="C56" s="4">
        <f>IF('True_Odds_Calculator_3-way'!C57="","",'True_Odds_Calculator_3-way'!C57)</f>
        <v>2.87</v>
      </c>
      <c r="D56" s="9">
        <f t="shared" si="13"/>
        <v>0.37223906047260613</v>
      </c>
      <c r="E56" s="9">
        <f t="shared" si="14"/>
        <v>0.29398068863107013</v>
      </c>
      <c r="F56" s="9">
        <f t="shared" si="15"/>
        <v>0.33378025089632385</v>
      </c>
      <c r="G56" s="9">
        <f t="shared" si="16"/>
        <v>1.0673706564521939</v>
      </c>
      <c r="H56" s="9">
        <f t="shared" si="17"/>
        <v>2.6864456371944665</v>
      </c>
      <c r="I56" s="9">
        <f t="shared" si="18"/>
        <v>3.4015839770174359</v>
      </c>
      <c r="J56" s="9">
        <f t="shared" si="19"/>
        <v>2.9959831275656028</v>
      </c>
      <c r="K56" s="11">
        <f t="shared" si="20"/>
        <v>0.38759689922480617</v>
      </c>
      <c r="L56" s="11">
        <f t="shared" si="21"/>
        <v>0.30769230769230771</v>
      </c>
      <c r="M56" s="11">
        <f t="shared" si="22"/>
        <v>0.34843205574912889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-0.27624615883265913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0.23685900033035598</v>
      </c>
      <c r="Q56" s="11">
        <f>2*'OddsRatio_working_3-way'!K56*'OddsRatio_working_3-way'!L56*'OddsRatio_working_3-way'!M56</f>
        <v>8.3108421168545943E-2</v>
      </c>
      <c r="R56" s="11">
        <f t="shared" si="23"/>
        <v>0</v>
      </c>
      <c r="S56" s="11">
        <f t="shared" si="24"/>
        <v>-0.85742006814233174</v>
      </c>
      <c r="T56" s="11">
        <f t="shared" si="25"/>
        <v>-0.30084914671660756</v>
      </c>
      <c r="U56" s="11">
        <f>'OddsRatio_working_3-way'!S56-'OddsRatio_working_3-way'!R56^2/3</f>
        <v>-0.85742006814233174</v>
      </c>
      <c r="V56" s="11">
        <f>'OddsRatio_working_3-way'!S56*'OddsRatio_working_3-way'!R56/3-2*'OddsRatio_working_3-way'!R56^3/27-'OddsRatio_working_3-way'!T56</f>
        <v>0.30084914671660756</v>
      </c>
      <c r="W56" s="11">
        <f>'OddsRatio_working_3-way'!V56^2+4*'OddsRatio_working_3-way'!U56^3/27</f>
        <v>-2.874798716467078E-3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0.15279480341014379</v>
      </c>
      <c r="Y56" s="11">
        <f>IF('OddsRatio_working_3-way'!W56&gt;=0,IF('OddsRatio_working_3-way'!V56+SQRT('OddsRatio_working_3-way'!W56)&gt;0,0,PI()),ACOS('OddsRatio_working_3-way'!V56/(2*'OddsRatio_working_3-way'!X56)))</f>
        <v>0.17636766927119618</v>
      </c>
      <c r="Z56" s="11">
        <f>'OddsRatio_working_3-way'!X56^(1/3)*COS('OddsRatio_working_3-way'!Y56/3)</f>
        <v>0.53368532822609704</v>
      </c>
      <c r="AA56" s="11">
        <f>'OddsRatio_working_3-way'!X56^(1/3)*COS(('OddsRatio_working_3-way'!Y56+2*PI())/3)</f>
        <v>-0.29404551070555068</v>
      </c>
      <c r="AB56" s="11">
        <f>'OddsRatio_working_3-way'!X56^(1/3)*COS(('OddsRatio_working_3-way'!Y56+4*PI())/3)</f>
        <v>-0.23963981752054653</v>
      </c>
      <c r="AC56" s="11">
        <f>'OddsRatio_working_3-way'!X56^(1/3)*SIN('OddsRatio_working_3-way'!Y56/3)</f>
        <v>3.1411141605810607E-2</v>
      </c>
      <c r="AD56" s="11">
        <f>'OddsRatio_working_3-way'!X56^(1/3)*SIN(('OddsRatio_working_3-way'!Y56+2*PI())/3)</f>
        <v>0.44647948106793117</v>
      </c>
      <c r="AE56" s="11">
        <f>'OddsRatio_working_3-way'!X56^(1/3)*SIN(('OddsRatio_working_3-way'!Y56+4*PI())/3)</f>
        <v>-0.47789062267374155</v>
      </c>
      <c r="AF56" s="11">
        <f>-'OddsRatio_working_3-way'!U56/(3*'OddsRatio_working_3-way'!X56^(1/3))*COS(('OddsRatio_working_3-way'!Y56)/3)</f>
        <v>0.53368532822609693</v>
      </c>
      <c r="AG56" s="11">
        <f>-'OddsRatio_working_3-way'!U56/(3*'OddsRatio_working_3-way'!X56^(1/3))*COS(('OddsRatio_working_3-way'!Y56+2*PI())/3)</f>
        <v>-0.29404551070555063</v>
      </c>
      <c r="AH56" s="11">
        <f>-'OddsRatio_working_3-way'!U56/(3*'OddsRatio_working_3-way'!X56^(1/3))*COS(('OddsRatio_working_3-way'!Y56+4*PI())/3)</f>
        <v>-0.23963981752054647</v>
      </c>
      <c r="AI56" s="11">
        <f>'OddsRatio_working_3-way'!U56/(3*'OddsRatio_working_3-way'!X56^(1/3))*SIN(('OddsRatio_working_3-way'!Y56)/3)</f>
        <v>-3.14111416058106E-2</v>
      </c>
      <c r="AJ56" s="11">
        <f>'OddsRatio_working_3-way'!U56/(3*'OddsRatio_working_3-way'!X56^(1/3))*SIN(('OddsRatio_working_3-way'!Y56+2*PI())/3)</f>
        <v>-0.44647948106793112</v>
      </c>
      <c r="AK56" s="11">
        <f>'OddsRatio_working_3-way'!U56/(3*'OddsRatio_working_3-way'!X56^(1/3))*SIN(('OddsRatio_working_3-way'!Y56+4*PI())/3)</f>
        <v>0.47789062267374149</v>
      </c>
      <c r="AL56" s="11">
        <f>'OddsRatio_working_3-way'!Z56+'OddsRatio_working_3-way'!AF56</f>
        <v>1.0673706564521939</v>
      </c>
      <c r="AM56" s="11">
        <f>'OddsRatio_working_3-way'!AA56+'OddsRatio_working_3-way'!AG56</f>
        <v>-0.58809102141110126</v>
      </c>
      <c r="AN56" s="11">
        <f>'OddsRatio_working_3-way'!AB56+'OddsRatio_working_3-way'!AH56</f>
        <v>-0.479279635041093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1.0673706564521939</v>
      </c>
      <c r="AS56" s="11">
        <f>IF(('OddsRatio_working_3-way'!X56=0),IF(Q56&gt;0,-Q56^(1/3),(-Q56)^(1/3)),'OddsRatio_working_3-way'!AM56-'OddsRatio_working_3-way'!R56/3)</f>
        <v>-0.58809102141110126</v>
      </c>
      <c r="AT56" s="11">
        <f>IF(('OddsRatio_working_3-way'!X56=0),IF(Q56&gt;0,-Q56^(1/3),(-Q56)^(1/3)),'OddsRatio_working_3-way'!AN56-'OddsRatio_working_3-way'!R56/3)</f>
        <v>-0.479279635041093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3.22</v>
      </c>
      <c r="B57" s="4">
        <f>IF('True_Odds_Calculator_3-way'!B58="","",'True_Odds_Calculator_3-way'!B58)</f>
        <v>3.18</v>
      </c>
      <c r="C57" s="4">
        <f>IF('True_Odds_Calculator_3-way'!C58="","",'True_Odds_Calculator_3-way'!C58)</f>
        <v>2.38</v>
      </c>
      <c r="D57" s="9">
        <f t="shared" si="13"/>
        <v>0.2962274802641453</v>
      </c>
      <c r="E57" s="9">
        <f t="shared" si="14"/>
        <v>0.30003206261930088</v>
      </c>
      <c r="F57" s="9">
        <f t="shared" si="15"/>
        <v>0.40374045711655399</v>
      </c>
      <c r="G57" s="9">
        <f t="shared" si="16"/>
        <v>1.0701729908615605</v>
      </c>
      <c r="H57" s="9">
        <f t="shared" si="17"/>
        <v>3.3757840397126646</v>
      </c>
      <c r="I57" s="9">
        <f t="shared" si="18"/>
        <v>3.3329771200782012</v>
      </c>
      <c r="J57" s="9">
        <f t="shared" si="19"/>
        <v>2.4768387273889538</v>
      </c>
      <c r="K57" s="11">
        <f t="shared" si="20"/>
        <v>0.3105590062111801</v>
      </c>
      <c r="L57" s="11">
        <f t="shared" si="21"/>
        <v>0.31446540880503143</v>
      </c>
      <c r="M57" s="11">
        <f t="shared" si="22"/>
        <v>0.42016806722689076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-0.27404924233844496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0.23717444319811598</v>
      </c>
      <c r="Q57" s="11">
        <f>2*'OddsRatio_working_3-way'!K57*'OddsRatio_working_3-way'!L57*'OddsRatio_working_3-way'!M57</f>
        <v>8.206728138343114E-2</v>
      </c>
      <c r="R57" s="11">
        <f t="shared" si="23"/>
        <v>0</v>
      </c>
      <c r="S57" s="11">
        <f t="shared" si="24"/>
        <v>-0.86544462292368096</v>
      </c>
      <c r="T57" s="11">
        <f t="shared" si="25"/>
        <v>-0.29946180724002802</v>
      </c>
      <c r="U57" s="11">
        <f>'OddsRatio_working_3-way'!S57-'OddsRatio_working_3-way'!R57^2/3</f>
        <v>-0.86544462292368096</v>
      </c>
      <c r="V57" s="11">
        <f>'OddsRatio_working_3-way'!S57*'OddsRatio_working_3-way'!R57/3-2*'OddsRatio_working_3-way'!R57^3/27-'OddsRatio_working_3-way'!T57</f>
        <v>0.29946180724002802</v>
      </c>
      <c r="W57" s="11">
        <f>'OddsRatio_working_3-way'!V57^2+4*'OddsRatio_working_3-way'!U57^3/27</f>
        <v>-6.3542070494960468E-3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0.15494481359903575</v>
      </c>
      <c r="Y57" s="11">
        <f>IF('OddsRatio_working_3-way'!W57&gt;=0,IF('OddsRatio_working_3-way'!V57+SQRT('OddsRatio_working_3-way'!W57)&gt;0,0,PI()),ACOS('OddsRatio_working_3-way'!V57/(2*'OddsRatio_working_3-way'!X57)))</f>
        <v>0.26015588934142997</v>
      </c>
      <c r="Z57" s="11">
        <f>'OddsRatio_working_3-way'!X57^(1/3)*COS('OddsRatio_working_3-way'!Y57/3)</f>
        <v>0.53508649543078024</v>
      </c>
      <c r="AA57" s="11">
        <f>'OddsRatio_working_3-way'!X57^(1/3)*COS(('OddsRatio_working_3-way'!Y57+2*PI())/3)</f>
        <v>-0.30782956718769316</v>
      </c>
      <c r="AB57" s="11">
        <f>'OddsRatio_working_3-way'!X57^(1/3)*COS(('OddsRatio_working_3-way'!Y57+4*PI())/3)</f>
        <v>-0.22725692824308719</v>
      </c>
      <c r="AC57" s="11">
        <f>'OddsRatio_working_3-way'!X57^(1/3)*SIN('OddsRatio_working_3-way'!Y57/3)</f>
        <v>4.6518634783986809E-2</v>
      </c>
      <c r="AD57" s="11">
        <f>'OddsRatio_working_3-way'!X57^(1/3)*SIN(('OddsRatio_working_3-way'!Y57+2*PI())/3)</f>
        <v>0.44013918087304815</v>
      </c>
      <c r="AE57" s="11">
        <f>'OddsRatio_working_3-way'!X57^(1/3)*SIN(('OddsRatio_working_3-way'!Y57+4*PI())/3)</f>
        <v>-0.48665781565703498</v>
      </c>
      <c r="AF57" s="11">
        <f>-'OddsRatio_working_3-way'!U57/(3*'OddsRatio_working_3-way'!X57^(1/3))*COS(('OddsRatio_working_3-way'!Y57)/3)</f>
        <v>0.53508649543078024</v>
      </c>
      <c r="AG57" s="11">
        <f>-'OddsRatio_working_3-way'!U57/(3*'OddsRatio_working_3-way'!X57^(1/3))*COS(('OddsRatio_working_3-way'!Y57+2*PI())/3)</f>
        <v>-0.30782956718769316</v>
      </c>
      <c r="AH57" s="11">
        <f>-'OddsRatio_working_3-way'!U57/(3*'OddsRatio_working_3-way'!X57^(1/3))*COS(('OddsRatio_working_3-way'!Y57+4*PI())/3)</f>
        <v>-0.22725692824308719</v>
      </c>
      <c r="AI57" s="11">
        <f>'OddsRatio_working_3-way'!U57/(3*'OddsRatio_working_3-way'!X57^(1/3))*SIN(('OddsRatio_working_3-way'!Y57)/3)</f>
        <v>-4.6518634783986809E-2</v>
      </c>
      <c r="AJ57" s="11">
        <f>'OddsRatio_working_3-way'!U57/(3*'OddsRatio_working_3-way'!X57^(1/3))*SIN(('OddsRatio_working_3-way'!Y57+2*PI())/3)</f>
        <v>-0.44013918087304815</v>
      </c>
      <c r="AK57" s="11">
        <f>'OddsRatio_working_3-way'!U57/(3*'OddsRatio_working_3-way'!X57^(1/3))*SIN(('OddsRatio_working_3-way'!Y57+4*PI())/3)</f>
        <v>0.48665781565703498</v>
      </c>
      <c r="AL57" s="11">
        <f>'OddsRatio_working_3-way'!Z57+'OddsRatio_working_3-way'!AF57</f>
        <v>1.0701729908615605</v>
      </c>
      <c r="AM57" s="11">
        <f>'OddsRatio_working_3-way'!AA57+'OddsRatio_working_3-way'!AG57</f>
        <v>-0.61565913437538633</v>
      </c>
      <c r="AN57" s="11">
        <f>'OddsRatio_working_3-way'!AB57+'OddsRatio_working_3-way'!AH57</f>
        <v>-0.45451385648617437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1.0701729908615605</v>
      </c>
      <c r="AS57" s="11">
        <f>IF(('OddsRatio_working_3-way'!X57=0),IF(Q57&gt;0,-Q57^(1/3),(-Q57)^(1/3)),'OddsRatio_working_3-way'!AM57-'OddsRatio_working_3-way'!R57/3)</f>
        <v>-0.61565913437538633</v>
      </c>
      <c r="AT57" s="11">
        <f>IF(('OddsRatio_working_3-way'!X57=0),IF(Q57&gt;0,-Q57^(1/3),(-Q57)^(1/3)),'OddsRatio_working_3-way'!AN57-'OddsRatio_working_3-way'!R57/3)</f>
        <v>-0.45451385648617437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2.96</v>
      </c>
      <c r="B58" s="4">
        <f>IF('True_Odds_Calculator_3-way'!B59="","",'True_Odds_Calculator_3-way'!B59)</f>
        <v>3.37</v>
      </c>
      <c r="C58" s="4">
        <f>IF('True_Odds_Calculator_3-way'!C59="","",'True_Odds_Calculator_3-way'!C59)</f>
        <v>2.44</v>
      </c>
      <c r="D58" s="9">
        <f t="shared" si="13"/>
        <v>0.32311651643715056</v>
      </c>
      <c r="E58" s="9">
        <f t="shared" si="14"/>
        <v>0.28304003608003814</v>
      </c>
      <c r="F58" s="9">
        <f t="shared" si="15"/>
        <v>0.3938434474828113</v>
      </c>
      <c r="G58" s="9">
        <f t="shared" si="16"/>
        <v>1.068805519171498</v>
      </c>
      <c r="H58" s="9">
        <f t="shared" si="17"/>
        <v>3.0948588175761365</v>
      </c>
      <c r="I58" s="9">
        <f t="shared" si="18"/>
        <v>3.5330690804364502</v>
      </c>
      <c r="J58" s="9">
        <f t="shared" si="19"/>
        <v>2.5390799476069574</v>
      </c>
      <c r="K58" s="11">
        <f t="shared" si="20"/>
        <v>0.33783783783783783</v>
      </c>
      <c r="L58" s="11">
        <f t="shared" si="21"/>
        <v>0.29673590504451036</v>
      </c>
      <c r="M58" s="11">
        <f t="shared" si="22"/>
        <v>0.4098360655737705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-0.27482451561840582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0.2370633268867447</v>
      </c>
      <c r="Q58" s="11">
        <f>2*'OddsRatio_working_3-way'!K58*'OddsRatio_working_3-way'!L58*'OddsRatio_working_3-way'!M58</f>
        <v>8.2170997187779787E-2</v>
      </c>
      <c r="R58" s="11">
        <f t="shared" si="23"/>
        <v>0</v>
      </c>
      <c r="S58" s="11">
        <f t="shared" si="24"/>
        <v>-0.86259890735478428</v>
      </c>
      <c r="T58" s="11">
        <f t="shared" si="25"/>
        <v>-0.29899442196006387</v>
      </c>
      <c r="U58" s="11">
        <f>'OddsRatio_working_3-way'!S58-'OddsRatio_working_3-way'!R58^2/3</f>
        <v>-0.86259890735478428</v>
      </c>
      <c r="V58" s="11">
        <f>'OddsRatio_working_3-way'!S58*'OddsRatio_working_3-way'!R58/3-2*'OddsRatio_working_3-way'!R58^3/27-'OddsRatio_working_3-way'!T58</f>
        <v>0.29899442196006387</v>
      </c>
      <c r="W58" s="11">
        <f>'OddsRatio_working_3-way'!V58^2+4*'OddsRatio_working_3-way'!U58^3/27</f>
        <v>-5.6897281311076853E-3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0.15418121845278401</v>
      </c>
      <c r="Y58" s="11">
        <f>IF('OddsRatio_working_3-way'!W58&gt;=0,IF('OddsRatio_working_3-way'!V58+SQRT('OddsRatio_working_3-way'!W58)&gt;0,0,PI()),ACOS('OddsRatio_working_3-way'!V58/(2*'OddsRatio_working_3-way'!X58)))</f>
        <v>0.24712330919624859</v>
      </c>
      <c r="Z58" s="11">
        <f>'OddsRatio_working_3-way'!X58^(1/3)*COS('OddsRatio_working_3-way'!Y58/3)</f>
        <v>0.53440275958574901</v>
      </c>
      <c r="AA58" s="11">
        <f>'OddsRatio_working_3-way'!X58^(1/3)*COS(('OddsRatio_working_3-way'!Y58+2*PI())/3)</f>
        <v>-0.30541125743005332</v>
      </c>
      <c r="AB58" s="11">
        <f>'OddsRatio_working_3-way'!X58^(1/3)*COS(('OddsRatio_working_3-way'!Y58+4*PI())/3)</f>
        <v>-0.22899150215569586</v>
      </c>
      <c r="AC58" s="11">
        <f>'OddsRatio_working_3-way'!X58^(1/3)*SIN('OddsRatio_working_3-way'!Y58/3)</f>
        <v>4.4120966279055672E-2</v>
      </c>
      <c r="AD58" s="11">
        <f>'OddsRatio_working_3-way'!X58^(1/3)*SIN(('OddsRatio_working_3-way'!Y58+2*PI())/3)</f>
        <v>0.4407458825142388</v>
      </c>
      <c r="AE58" s="11">
        <f>'OddsRatio_working_3-way'!X58^(1/3)*SIN(('OddsRatio_working_3-way'!Y58+4*PI())/3)</f>
        <v>-0.48486684879329439</v>
      </c>
      <c r="AF58" s="11">
        <f>-'OddsRatio_working_3-way'!U58/(3*'OddsRatio_working_3-way'!X58^(1/3))*COS(('OddsRatio_working_3-way'!Y58)/3)</f>
        <v>0.53440275958574901</v>
      </c>
      <c r="AG58" s="11">
        <f>-'OddsRatio_working_3-way'!U58/(3*'OddsRatio_working_3-way'!X58^(1/3))*COS(('OddsRatio_working_3-way'!Y58+2*PI())/3)</f>
        <v>-0.30541125743005332</v>
      </c>
      <c r="AH58" s="11">
        <f>-'OddsRatio_working_3-way'!U58/(3*'OddsRatio_working_3-way'!X58^(1/3))*COS(('OddsRatio_working_3-way'!Y58+4*PI())/3)</f>
        <v>-0.22899150215569586</v>
      </c>
      <c r="AI58" s="11">
        <f>'OddsRatio_working_3-way'!U58/(3*'OddsRatio_working_3-way'!X58^(1/3))*SIN(('OddsRatio_working_3-way'!Y58)/3)</f>
        <v>-4.4120966279055672E-2</v>
      </c>
      <c r="AJ58" s="11">
        <f>'OddsRatio_working_3-way'!U58/(3*'OddsRatio_working_3-way'!X58^(1/3))*SIN(('OddsRatio_working_3-way'!Y58+2*PI())/3)</f>
        <v>-0.4407458825142388</v>
      </c>
      <c r="AK58" s="11">
        <f>'OddsRatio_working_3-way'!U58/(3*'OddsRatio_working_3-way'!X58^(1/3))*SIN(('OddsRatio_working_3-way'!Y58+4*PI())/3)</f>
        <v>0.48486684879329439</v>
      </c>
      <c r="AL58" s="11">
        <f>'OddsRatio_working_3-way'!Z58+'OddsRatio_working_3-way'!AF58</f>
        <v>1.068805519171498</v>
      </c>
      <c r="AM58" s="11">
        <f>'OddsRatio_working_3-way'!AA58+'OddsRatio_working_3-way'!AG58</f>
        <v>-0.61082251486010664</v>
      </c>
      <c r="AN58" s="11">
        <f>'OddsRatio_working_3-way'!AB58+'OddsRatio_working_3-way'!AH58</f>
        <v>-0.45798300431139172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1.068805519171498</v>
      </c>
      <c r="AS58" s="11">
        <f>IF(('OddsRatio_working_3-way'!X58=0),IF(Q58&gt;0,-Q58^(1/3),(-Q58)^(1/3)),'OddsRatio_working_3-way'!AM58-'OddsRatio_working_3-way'!R58/3)</f>
        <v>-0.61082251486010664</v>
      </c>
      <c r="AT58" s="11">
        <f>IF(('OddsRatio_working_3-way'!X58=0),IF(Q58&gt;0,-Q58^(1/3),(-Q58)^(1/3)),'OddsRatio_working_3-way'!AN58-'OddsRatio_working_3-way'!R58/3)</f>
        <v>-0.45798300431139172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2.27</v>
      </c>
      <c r="B59" s="4">
        <f>IF('True_Odds_Calculator_3-way'!B60="","",'True_Odds_Calculator_3-way'!B60)</f>
        <v>3.42</v>
      </c>
      <c r="C59" s="4">
        <f>IF('True_Odds_Calculator_3-way'!C60="","",'True_Odds_Calculator_3-way'!C60)</f>
        <v>3.21</v>
      </c>
      <c r="D59" s="9">
        <f t="shared" si="13"/>
        <v>0.42402802904316778</v>
      </c>
      <c r="E59" s="9">
        <f t="shared" si="14"/>
        <v>0.27868173242831584</v>
      </c>
      <c r="F59" s="9">
        <f t="shared" si="15"/>
        <v>0.29729023852851666</v>
      </c>
      <c r="G59" s="9">
        <f t="shared" si="16"/>
        <v>1.0695548546572931</v>
      </c>
      <c r="H59" s="9">
        <f t="shared" si="17"/>
        <v>2.3583346654147617</v>
      </c>
      <c r="I59" s="9">
        <f t="shared" si="18"/>
        <v>3.5883227482706492</v>
      </c>
      <c r="J59" s="9">
        <f t="shared" si="19"/>
        <v>3.3637162287926183</v>
      </c>
      <c r="K59" s="11">
        <f t="shared" si="20"/>
        <v>0.44052863436123346</v>
      </c>
      <c r="L59" s="11">
        <f t="shared" si="21"/>
        <v>0.29239766081871343</v>
      </c>
      <c r="M59" s="11">
        <f t="shared" si="22"/>
        <v>0.3115264797507788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-0.27255513269108345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0.23675274113527511</v>
      </c>
      <c r="Q59" s="11">
        <f>2*'OddsRatio_working_3-way'!K59*'OddsRatio_working_3-way'!L59*'OddsRatio_working_3-way'!M59</f>
        <v>8.0255166486533941E-2</v>
      </c>
      <c r="R59" s="11">
        <f t="shared" si="23"/>
        <v>0</v>
      </c>
      <c r="S59" s="11">
        <f t="shared" si="24"/>
        <v>-0.86864165351680567</v>
      </c>
      <c r="T59" s="11">
        <f t="shared" si="25"/>
        <v>-0.29445479780230704</v>
      </c>
      <c r="U59" s="11">
        <f>'OddsRatio_working_3-way'!S59-'OddsRatio_working_3-way'!R59^2/3</f>
        <v>-0.86864165351680567</v>
      </c>
      <c r="V59" s="11">
        <f>'OddsRatio_working_3-way'!S59*'OddsRatio_working_3-way'!R59/3-2*'OddsRatio_working_3-way'!R59^3/27-'OddsRatio_working_3-way'!T59</f>
        <v>0.29445479780230704</v>
      </c>
      <c r="W59" s="11">
        <f>'OddsRatio_working_3-way'!V59^2+4*'OddsRatio_working_3-way'!U59^3/27</f>
        <v>-1.0396137363618468E-2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0.15580417622164047</v>
      </c>
      <c r="Y59" s="11">
        <f>IF('OddsRatio_working_3-way'!W59&gt;=0,IF('OddsRatio_working_3-way'!V59+SQRT('OddsRatio_working_3-way'!W59)&gt;0,0,PI()),ACOS('OddsRatio_working_3-way'!V59/(2*'OddsRatio_working_3-way'!X59)))</f>
        <v>0.33334980434858474</v>
      </c>
      <c r="Z59" s="11">
        <f>'OddsRatio_working_3-way'!X59^(1/3)*COS('OddsRatio_working_3-way'!Y59/3)</f>
        <v>0.53477742732864664</v>
      </c>
      <c r="AA59" s="11">
        <f>'OddsRatio_working_3-way'!X59^(1/3)*COS(('OddsRatio_working_3-way'!Y59+2*PI())/3)</f>
        <v>-0.31906308636508257</v>
      </c>
      <c r="AB59" s="11">
        <f>'OddsRatio_working_3-way'!X59^(1/3)*COS(('OddsRatio_working_3-way'!Y59+4*PI())/3)</f>
        <v>-0.21571434096356423</v>
      </c>
      <c r="AC59" s="11">
        <f>'OddsRatio_working_3-way'!X59^(1/3)*SIN('OddsRatio_working_3-way'!Y59/3)</f>
        <v>5.9668425977976787E-2</v>
      </c>
      <c r="AD59" s="11">
        <f>'OddsRatio_working_3-way'!X59^(1/3)*SIN(('OddsRatio_working_3-way'!Y59+2*PI())/3)</f>
        <v>0.43329662444810613</v>
      </c>
      <c r="AE59" s="11">
        <f>'OddsRatio_working_3-way'!X59^(1/3)*SIN(('OddsRatio_working_3-way'!Y59+4*PI())/3)</f>
        <v>-0.49296505042608285</v>
      </c>
      <c r="AF59" s="11">
        <f>-'OddsRatio_working_3-way'!U59/(3*'OddsRatio_working_3-way'!X59^(1/3))*COS(('OddsRatio_working_3-way'!Y59)/3)</f>
        <v>0.53477742732864653</v>
      </c>
      <c r="AG59" s="11">
        <f>-'OddsRatio_working_3-way'!U59/(3*'OddsRatio_working_3-way'!X59^(1/3))*COS(('OddsRatio_working_3-way'!Y59+2*PI())/3)</f>
        <v>-0.31906308636508246</v>
      </c>
      <c r="AH59" s="11">
        <f>-'OddsRatio_working_3-way'!U59/(3*'OddsRatio_working_3-way'!X59^(1/3))*COS(('OddsRatio_working_3-way'!Y59+4*PI())/3)</f>
        <v>-0.21571434096356418</v>
      </c>
      <c r="AI59" s="11">
        <f>'OddsRatio_working_3-way'!U59/(3*'OddsRatio_working_3-way'!X59^(1/3))*SIN(('OddsRatio_working_3-way'!Y59)/3)</f>
        <v>-5.9668425977976773E-2</v>
      </c>
      <c r="AJ59" s="11">
        <f>'OddsRatio_working_3-way'!U59/(3*'OddsRatio_working_3-way'!X59^(1/3))*SIN(('OddsRatio_working_3-way'!Y59+2*PI())/3)</f>
        <v>-0.43329662444810607</v>
      </c>
      <c r="AK59" s="11">
        <f>'OddsRatio_working_3-way'!U59/(3*'OddsRatio_working_3-way'!X59^(1/3))*SIN(('OddsRatio_working_3-way'!Y59+4*PI())/3)</f>
        <v>0.49296505042608274</v>
      </c>
      <c r="AL59" s="11">
        <f>'OddsRatio_working_3-way'!Z59+'OddsRatio_working_3-way'!AF59</f>
        <v>1.0695548546572931</v>
      </c>
      <c r="AM59" s="11">
        <f>'OddsRatio_working_3-way'!AA59+'OddsRatio_working_3-way'!AG59</f>
        <v>-0.63812617273016503</v>
      </c>
      <c r="AN59" s="11">
        <f>'OddsRatio_working_3-way'!AB59+'OddsRatio_working_3-way'!AH59</f>
        <v>-0.43142868192712841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1.0695548546572931</v>
      </c>
      <c r="AS59" s="11">
        <f>IF(('OddsRatio_working_3-way'!X59=0),IF(Q59&gt;0,-Q59^(1/3),(-Q59)^(1/3)),'OddsRatio_working_3-way'!AM59-'OddsRatio_working_3-way'!R59/3)</f>
        <v>-0.63812617273016503</v>
      </c>
      <c r="AT59" s="11">
        <f>IF(('OddsRatio_working_3-way'!X59=0),IF(Q59&gt;0,-Q59^(1/3),(-Q59)^(1/3)),'OddsRatio_working_3-way'!AN59-'OddsRatio_working_3-way'!R59/3)</f>
        <v>-0.43142868192712841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1.79</v>
      </c>
      <c r="B60" s="4">
        <f>IF('True_Odds_Calculator_3-way'!B61="","",'True_Odds_Calculator_3-way'!B61)</f>
        <v>3.63</v>
      </c>
      <c r="C60" s="4">
        <f>IF('True_Odds_Calculator_3-way'!C61="","",'True_Odds_Calculator_3-way'!C61)</f>
        <v>4.7</v>
      </c>
      <c r="D60" s="9">
        <f t="shared" si="13"/>
        <v>0.53954234467684581</v>
      </c>
      <c r="E60" s="9">
        <f t="shared" si="14"/>
        <v>0.26033929618162832</v>
      </c>
      <c r="F60" s="9">
        <f t="shared" si="15"/>
        <v>0.20011835914152554</v>
      </c>
      <c r="G60" s="9">
        <f t="shared" si="16"/>
        <v>1.0802818301451276</v>
      </c>
      <c r="H60" s="9">
        <f t="shared" si="17"/>
        <v>1.8534226458146512</v>
      </c>
      <c r="I60" s="9">
        <f t="shared" si="18"/>
        <v>3.841141213281686</v>
      </c>
      <c r="J60" s="9">
        <f t="shared" si="19"/>
        <v>4.9970427715369725</v>
      </c>
      <c r="K60" s="11">
        <f t="shared" si="20"/>
        <v>0.55865921787709494</v>
      </c>
      <c r="L60" s="11">
        <f t="shared" si="21"/>
        <v>0.27548209366391185</v>
      </c>
      <c r="M60" s="11">
        <f t="shared" si="22"/>
        <v>0.21276595744680851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-0.25172540594560622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0.23314305323749579</v>
      </c>
      <c r="Q60" s="11">
        <f>2*'OddsRatio_working_3-way'!K60*'OddsRatio_working_3-way'!L60*'OddsRatio_working_3-way'!M60</f>
        <v>6.5489621695925787E-2</v>
      </c>
      <c r="R60" s="11">
        <f t="shared" si="23"/>
        <v>0</v>
      </c>
      <c r="S60" s="11">
        <f t="shared" si="24"/>
        <v>-0.92618006657569651</v>
      </c>
      <c r="T60" s="11">
        <f t="shared" si="25"/>
        <v>-0.26016294004935298</v>
      </c>
      <c r="U60" s="11">
        <f>'OddsRatio_working_3-way'!S60-'OddsRatio_working_3-way'!R60^2/3</f>
        <v>-0.92618006657569651</v>
      </c>
      <c r="V60" s="11">
        <f>'OddsRatio_working_3-way'!S60*'OddsRatio_working_3-way'!R60/3-2*'OddsRatio_working_3-way'!R60^3/27-'OddsRatio_working_3-way'!T60</f>
        <v>0.26016294004935298</v>
      </c>
      <c r="W60" s="11">
        <f>'OddsRatio_working_3-way'!V60^2+4*'OddsRatio_working_3-way'!U60^3/27</f>
        <v>-5.0016885273886785E-2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0.1715383635291316</v>
      </c>
      <c r="Y60" s="11">
        <f>IF('OddsRatio_working_3-way'!W60&gt;=0,IF('OddsRatio_working_3-way'!V60+SQRT('OddsRatio_working_3-way'!W60)&gt;0,0,PI()),ACOS('OddsRatio_working_3-way'!V60/(2*'OddsRatio_working_3-way'!X60)))</f>
        <v>0.71005978574540296</v>
      </c>
      <c r="Z60" s="11">
        <f>'OddsRatio_working_3-way'!X60^(1/3)*COS('OddsRatio_working_3-way'!Y60/3)</f>
        <v>0.54014091507256379</v>
      </c>
      <c r="AA60" s="11">
        <f>'OddsRatio_working_3-way'!X60^(1/3)*COS(('OddsRatio_working_3-way'!Y60+2*PI())/3)</f>
        <v>-0.3829015726701594</v>
      </c>
      <c r="AB60" s="11">
        <f>'OddsRatio_working_3-way'!X60^(1/3)*COS(('OddsRatio_working_3-way'!Y60+4*PI())/3)</f>
        <v>-0.15723934240240448</v>
      </c>
      <c r="AC60" s="11">
        <f>'OddsRatio_working_3-way'!X60^(1/3)*SIN('OddsRatio_working_3-way'!Y60/3)</f>
        <v>0.13028614939101962</v>
      </c>
      <c r="AD60" s="11">
        <f>'OddsRatio_working_3-way'!X60^(1/3)*SIN(('OddsRatio_working_3-way'!Y60+2*PI())/3)</f>
        <v>0.40263267938070335</v>
      </c>
      <c r="AE60" s="11">
        <f>'OddsRatio_working_3-way'!X60^(1/3)*SIN(('OddsRatio_working_3-way'!Y60+4*PI())/3)</f>
        <v>-0.53291882877172303</v>
      </c>
      <c r="AF60" s="11">
        <f>-'OddsRatio_working_3-way'!U60/(3*'OddsRatio_working_3-way'!X60^(1/3))*COS(('OddsRatio_working_3-way'!Y60)/3)</f>
        <v>0.54014091507256368</v>
      </c>
      <c r="AG60" s="11">
        <f>-'OddsRatio_working_3-way'!U60/(3*'OddsRatio_working_3-way'!X60^(1/3))*COS(('OddsRatio_working_3-way'!Y60+2*PI())/3)</f>
        <v>-0.38290157267015934</v>
      </c>
      <c r="AH60" s="11">
        <f>-'OddsRatio_working_3-way'!U60/(3*'OddsRatio_working_3-way'!X60^(1/3))*COS(('OddsRatio_working_3-way'!Y60+4*PI())/3)</f>
        <v>-0.15723934240240442</v>
      </c>
      <c r="AI60" s="11">
        <f>'OddsRatio_working_3-way'!U60/(3*'OddsRatio_working_3-way'!X60^(1/3))*SIN(('OddsRatio_working_3-way'!Y60)/3)</f>
        <v>-0.1302861493910196</v>
      </c>
      <c r="AJ60" s="11">
        <f>'OddsRatio_working_3-way'!U60/(3*'OddsRatio_working_3-way'!X60^(1/3))*SIN(('OddsRatio_working_3-way'!Y60+2*PI())/3)</f>
        <v>-0.40263267938070324</v>
      </c>
      <c r="AK60" s="11">
        <f>'OddsRatio_working_3-way'!U60/(3*'OddsRatio_working_3-way'!X60^(1/3))*SIN(('OddsRatio_working_3-way'!Y60+4*PI())/3)</f>
        <v>0.53291882877172292</v>
      </c>
      <c r="AL60" s="11">
        <f>'OddsRatio_working_3-way'!Z60+'OddsRatio_working_3-way'!AF60</f>
        <v>1.0802818301451276</v>
      </c>
      <c r="AM60" s="11">
        <f>'OddsRatio_working_3-way'!AA60+'OddsRatio_working_3-way'!AG60</f>
        <v>-0.76580314534031868</v>
      </c>
      <c r="AN60" s="11">
        <f>'OddsRatio_working_3-way'!AB60+'OddsRatio_working_3-way'!AH60</f>
        <v>-0.31447868480480889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1.0802818301451276</v>
      </c>
      <c r="AS60" s="11">
        <f>IF(('OddsRatio_working_3-way'!X60=0),IF(Q60&gt;0,-Q60^(1/3),(-Q60)^(1/3)),'OddsRatio_working_3-way'!AM60-'OddsRatio_working_3-way'!R60/3)</f>
        <v>-0.76580314534031868</v>
      </c>
      <c r="AT60" s="11">
        <f>IF(('OddsRatio_working_3-way'!X60=0),IF(Q60&gt;0,-Q60^(1/3),(-Q60)^(1/3)),'OddsRatio_working_3-way'!AN60-'OddsRatio_working_3-way'!R60/3)</f>
        <v>-0.31447868480480889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2.33</v>
      </c>
      <c r="B61" s="4">
        <f>IF('True_Odds_Calculator_3-way'!B62="","",'True_Odds_Calculator_3-way'!B62)</f>
        <v>3.27</v>
      </c>
      <c r="C61" s="4">
        <f>IF('True_Odds_Calculator_3-way'!C62="","",'True_Odds_Calculator_3-way'!C62)</f>
        <v>3.23</v>
      </c>
      <c r="D61" s="9">
        <f t="shared" si="13"/>
        <v>0.41282055708855447</v>
      </c>
      <c r="E61" s="9">
        <f t="shared" si="14"/>
        <v>0.29174618193972968</v>
      </c>
      <c r="F61" s="9">
        <f t="shared" si="15"/>
        <v>0.29543326097171585</v>
      </c>
      <c r="G61" s="9">
        <f t="shared" si="16"/>
        <v>1.0694436005187415</v>
      </c>
      <c r="H61" s="9">
        <f t="shared" si="17"/>
        <v>2.4223599886899265</v>
      </c>
      <c r="I61" s="9">
        <f t="shared" si="18"/>
        <v>3.4276369731775436</v>
      </c>
      <c r="J61" s="9">
        <f t="shared" si="19"/>
        <v>3.3848592291567936</v>
      </c>
      <c r="K61" s="11">
        <f t="shared" si="20"/>
        <v>0.42918454935622319</v>
      </c>
      <c r="L61" s="11">
        <f t="shared" si="21"/>
        <v>0.3058103975535168</v>
      </c>
      <c r="M61" s="11">
        <f t="shared" si="22"/>
        <v>0.30959752321981426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-0.27357484711410274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0.23689852612139453</v>
      </c>
      <c r="Q61" s="11">
        <f>2*'OddsRatio_working_3-way'!K61*'OddsRatio_working_3-way'!L61*'OddsRatio_working_3-way'!M61</f>
        <v>8.1268791122262277E-2</v>
      </c>
      <c r="R61" s="11">
        <f t="shared" si="23"/>
        <v>0</v>
      </c>
      <c r="S61" s="11">
        <f t="shared" si="24"/>
        <v>-0.86593679433763426</v>
      </c>
      <c r="T61" s="11">
        <f t="shared" si="25"/>
        <v>-0.29706236512440287</v>
      </c>
      <c r="U61" s="11">
        <f>'OddsRatio_working_3-way'!S61-'OddsRatio_working_3-way'!R61^2/3</f>
        <v>-0.86593679433763426</v>
      </c>
      <c r="V61" s="11">
        <f>'OddsRatio_working_3-way'!S61*'OddsRatio_working_3-way'!R61/3-2*'OddsRatio_working_3-way'!R61^3/27-'OddsRatio_working_3-way'!T61</f>
        <v>0.29706236512440287</v>
      </c>
      <c r="W61" s="11">
        <f>'OddsRatio_working_3-way'!V61^2+4*'OddsRatio_working_3-way'!U61^3/27</f>
        <v>-7.9494626313577343E-3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0.15507700619745485</v>
      </c>
      <c r="Y61" s="11">
        <f>IF('OddsRatio_working_3-way'!W61&gt;=0,IF('OddsRatio_working_3-way'!V61+SQRT('OddsRatio_working_3-way'!W61)&gt;0,0,PI()),ACOS('OddsRatio_working_3-way'!V61/(2*'OddsRatio_working_3-way'!X61)))</f>
        <v>0.29158356468674684</v>
      </c>
      <c r="Z61" s="11">
        <f>'OddsRatio_working_3-way'!X61^(1/3)*COS('OddsRatio_working_3-way'!Y61/3)</f>
        <v>0.53472180025937077</v>
      </c>
      <c r="AA61" s="11">
        <f>'OddsRatio_working_3-way'!X61^(1/3)*COS(('OddsRatio_working_3-way'!Y61+2*PI())/3)</f>
        <v>-0.31251226588911513</v>
      </c>
      <c r="AB61" s="11">
        <f>'OddsRatio_working_3-way'!X61^(1/3)*COS(('OddsRatio_working_3-way'!Y61+4*PI())/3)</f>
        <v>-0.22220953437025553</v>
      </c>
      <c r="AC61" s="11">
        <f>'OddsRatio_working_3-way'!X61^(1/3)*SIN('OddsRatio_working_3-way'!Y61/3)</f>
        <v>5.2136306350972154E-2</v>
      </c>
      <c r="AD61" s="11">
        <f>'OddsRatio_working_3-way'!X61^(1/3)*SIN(('OddsRatio_working_3-way'!Y61+2*PI())/3)</f>
        <v>0.43701450980647749</v>
      </c>
      <c r="AE61" s="11">
        <f>'OddsRatio_working_3-way'!X61^(1/3)*SIN(('OddsRatio_working_3-way'!Y61+4*PI())/3)</f>
        <v>-0.4891508161574496</v>
      </c>
      <c r="AF61" s="11">
        <f>-'OddsRatio_working_3-way'!U61/(3*'OddsRatio_working_3-way'!X61^(1/3))*COS(('OddsRatio_working_3-way'!Y61)/3)</f>
        <v>0.53472180025937066</v>
      </c>
      <c r="AG61" s="11">
        <f>-'OddsRatio_working_3-way'!U61/(3*'OddsRatio_working_3-way'!X61^(1/3))*COS(('OddsRatio_working_3-way'!Y61+2*PI())/3)</f>
        <v>-0.31251226588911502</v>
      </c>
      <c r="AH61" s="11">
        <f>-'OddsRatio_working_3-way'!U61/(3*'OddsRatio_working_3-way'!X61^(1/3))*COS(('OddsRatio_working_3-way'!Y61+4*PI())/3)</f>
        <v>-0.22220953437025548</v>
      </c>
      <c r="AI61" s="11">
        <f>'OddsRatio_working_3-way'!U61/(3*'OddsRatio_working_3-way'!X61^(1/3))*SIN(('OddsRatio_working_3-way'!Y61)/3)</f>
        <v>-5.2136306350972141E-2</v>
      </c>
      <c r="AJ61" s="11">
        <f>'OddsRatio_working_3-way'!U61/(3*'OddsRatio_working_3-way'!X61^(1/3))*SIN(('OddsRatio_working_3-way'!Y61+2*PI())/3)</f>
        <v>-0.43701450980647738</v>
      </c>
      <c r="AK61" s="11">
        <f>'OddsRatio_working_3-way'!U61/(3*'OddsRatio_working_3-way'!X61^(1/3))*SIN(('OddsRatio_working_3-way'!Y61+4*PI())/3)</f>
        <v>0.48915081615744949</v>
      </c>
      <c r="AL61" s="11">
        <f>'OddsRatio_working_3-way'!Z61+'OddsRatio_working_3-way'!AF61</f>
        <v>1.0694436005187415</v>
      </c>
      <c r="AM61" s="11">
        <f>'OddsRatio_working_3-way'!AA61+'OddsRatio_working_3-way'!AG61</f>
        <v>-0.62502453177823014</v>
      </c>
      <c r="AN61" s="11">
        <f>'OddsRatio_working_3-way'!AB61+'OddsRatio_working_3-way'!AH61</f>
        <v>-0.44441906874051101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1.0694436005187415</v>
      </c>
      <c r="AS61" s="11">
        <f>IF(('OddsRatio_working_3-way'!X61=0),IF(Q61&gt;0,-Q61^(1/3),(-Q61)^(1/3)),'OddsRatio_working_3-way'!AM61-'OddsRatio_working_3-way'!R61/3)</f>
        <v>-0.62502453177823014</v>
      </c>
      <c r="AT61" s="11">
        <f>IF(('OddsRatio_working_3-way'!X61=0),IF(Q61&gt;0,-Q61^(1/3),(-Q61)^(1/3)),'OddsRatio_working_3-way'!AN61-'OddsRatio_working_3-way'!R61/3)</f>
        <v>-0.44441906874051101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2.63</v>
      </c>
      <c r="B62" s="4">
        <f>IF('True_Odds_Calculator_3-way'!B63="","",'True_Odds_Calculator_3-way'!B63)</f>
        <v>3.29</v>
      </c>
      <c r="C62" s="4">
        <f>IF('True_Odds_Calculator_3-way'!C63="","",'True_Odds_Calculator_3-way'!C63)</f>
        <v>2.77</v>
      </c>
      <c r="D62" s="9">
        <f t="shared" si="13"/>
        <v>0.36448713390386867</v>
      </c>
      <c r="E62" s="9">
        <f t="shared" si="14"/>
        <v>0.2898911241745456</v>
      </c>
      <c r="F62" s="9">
        <f t="shared" si="15"/>
        <v>0.34562174192158568</v>
      </c>
      <c r="G62" s="9">
        <f t="shared" si="16"/>
        <v>1.0696816366276369</v>
      </c>
      <c r="H62" s="9">
        <f t="shared" si="17"/>
        <v>2.7435810677030483</v>
      </c>
      <c r="I62" s="9">
        <f t="shared" si="18"/>
        <v>3.4495709478772887</v>
      </c>
      <c r="J62" s="9">
        <f t="shared" si="19"/>
        <v>2.893336496830917</v>
      </c>
      <c r="K62" s="11">
        <f t="shared" si="20"/>
        <v>0.38022813688212931</v>
      </c>
      <c r="L62" s="11">
        <f t="shared" si="21"/>
        <v>0.303951367781155</v>
      </c>
      <c r="M62" s="11">
        <f t="shared" si="22"/>
        <v>0.36101083032490977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-0.27565440540481112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0.2374000744910533</v>
      </c>
      <c r="Q62" s="11">
        <f>2*'OddsRatio_working_3-way'!K62*'OddsRatio_working_3-way'!L62*'OddsRatio_working_3-way'!M62</f>
        <v>8.3444665901951945E-2</v>
      </c>
      <c r="R62" s="11">
        <f t="shared" si="23"/>
        <v>0</v>
      </c>
      <c r="S62" s="11">
        <f t="shared" si="24"/>
        <v>-0.86122358226932894</v>
      </c>
      <c r="T62" s="11">
        <f t="shared" si="25"/>
        <v>-0.3027147916588151</v>
      </c>
      <c r="U62" s="11">
        <f>'OddsRatio_working_3-way'!S62-'OddsRatio_working_3-way'!R62^2/3</f>
        <v>-0.86122358226932894</v>
      </c>
      <c r="V62" s="11">
        <f>'OddsRatio_working_3-way'!S62*'OddsRatio_working_3-way'!R62/3-2*'OddsRatio_working_3-way'!R62^3/27-'OddsRatio_working_3-way'!T62</f>
        <v>0.3027147916588151</v>
      </c>
      <c r="W62" s="11">
        <f>'OddsRatio_working_3-way'!V62^2+4*'OddsRatio_working_3-way'!U62^3/27</f>
        <v>-2.9970510335213252E-3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0.15381262636935983</v>
      </c>
      <c r="Y62" s="11">
        <f>IF('OddsRatio_working_3-way'!W62&gt;=0,IF('OddsRatio_working_3-way'!V62+SQRT('OddsRatio_working_3-way'!W62)&gt;0,0,PI()),ACOS('OddsRatio_working_3-way'!V62/(2*'OddsRatio_working_3-way'!X62)))</f>
        <v>0.17891408926686858</v>
      </c>
      <c r="Z62" s="11">
        <f>'OddsRatio_working_3-way'!X62^(1/3)*COS('OddsRatio_working_3-way'!Y62/3)</f>
        <v>0.53484081831381858</v>
      </c>
      <c r="AA62" s="11">
        <f>'OddsRatio_working_3-way'!X62^(1/3)*COS(('OddsRatio_working_3-way'!Y62+2*PI())/3)</f>
        <v>-0.295076689933362</v>
      </c>
      <c r="AB62" s="11">
        <f>'OddsRatio_working_3-way'!X62^(1/3)*COS(('OddsRatio_working_3-way'!Y62+4*PI())/3)</f>
        <v>-0.23976412838045649</v>
      </c>
      <c r="AC62" s="11">
        <f>'OddsRatio_working_3-way'!X62^(1/3)*SIN('OddsRatio_working_3-way'!Y62/3)</f>
        <v>3.1934722302137744E-2</v>
      </c>
      <c r="AD62" s="11">
        <f>'OddsRatio_working_3-way'!X62^(1/3)*SIN(('OddsRatio_working_3-way'!Y62+2*PI())/3)</f>
        <v>0.44721837448955548</v>
      </c>
      <c r="AE62" s="11">
        <f>'OddsRatio_working_3-way'!X62^(1/3)*SIN(('OddsRatio_working_3-way'!Y62+4*PI())/3)</f>
        <v>-0.47915309679169321</v>
      </c>
      <c r="AF62" s="11">
        <f>-'OddsRatio_working_3-way'!U62/(3*'OddsRatio_working_3-way'!X62^(1/3))*COS(('OddsRatio_working_3-way'!Y62)/3)</f>
        <v>0.53484081831381836</v>
      </c>
      <c r="AG62" s="11">
        <f>-'OddsRatio_working_3-way'!U62/(3*'OddsRatio_working_3-way'!X62^(1/3))*COS(('OddsRatio_working_3-way'!Y62+2*PI())/3)</f>
        <v>-0.29507668993336189</v>
      </c>
      <c r="AH62" s="11">
        <f>-'OddsRatio_working_3-way'!U62/(3*'OddsRatio_working_3-way'!X62^(1/3))*COS(('OddsRatio_working_3-way'!Y62+4*PI())/3)</f>
        <v>-0.23976412838045641</v>
      </c>
      <c r="AI62" s="11">
        <f>'OddsRatio_working_3-way'!U62/(3*'OddsRatio_working_3-way'!X62^(1/3))*SIN(('OddsRatio_working_3-way'!Y62)/3)</f>
        <v>-3.193472230213773E-2</v>
      </c>
      <c r="AJ62" s="11">
        <f>'OddsRatio_working_3-way'!U62/(3*'OddsRatio_working_3-way'!X62^(1/3))*SIN(('OddsRatio_working_3-way'!Y62+2*PI())/3)</f>
        <v>-0.44721837448955531</v>
      </c>
      <c r="AK62" s="11">
        <f>'OddsRatio_working_3-way'!U62/(3*'OddsRatio_working_3-way'!X62^(1/3))*SIN(('OddsRatio_working_3-way'!Y62+4*PI())/3)</f>
        <v>0.47915309679169299</v>
      </c>
      <c r="AL62" s="11">
        <f>'OddsRatio_working_3-way'!Z62+'OddsRatio_working_3-way'!AF62</f>
        <v>1.0696816366276369</v>
      </c>
      <c r="AM62" s="11">
        <f>'OddsRatio_working_3-way'!AA62+'OddsRatio_working_3-way'!AG62</f>
        <v>-0.59015337986672389</v>
      </c>
      <c r="AN62" s="11">
        <f>'OddsRatio_working_3-way'!AB62+'OddsRatio_working_3-way'!AH62</f>
        <v>-0.47952825676091293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1.0696816366276369</v>
      </c>
      <c r="AS62" s="11">
        <f>IF(('OddsRatio_working_3-way'!X62=0),IF(Q62&gt;0,-Q62^(1/3),(-Q62)^(1/3)),'OddsRatio_working_3-way'!AM62-'OddsRatio_working_3-way'!R62/3)</f>
        <v>-0.59015337986672389</v>
      </c>
      <c r="AT62" s="11">
        <f>IF(('OddsRatio_working_3-way'!X62=0),IF(Q62&gt;0,-Q62^(1/3),(-Q62)^(1/3)),'OddsRatio_working_3-way'!AN62-'OddsRatio_working_3-way'!R62/3)</f>
        <v>-0.47952825676091293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2.1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3.67</v>
      </c>
      <c r="D63" s="9">
        <f t="shared" si="13"/>
        <v>0.45945000399566577</v>
      </c>
      <c r="E63" s="9">
        <f t="shared" si="14"/>
        <v>0.28119531212883925</v>
      </c>
      <c r="F63" s="9">
        <f t="shared" si="15"/>
        <v>0.25935468387549476</v>
      </c>
      <c r="G63" s="9">
        <f t="shared" si="16"/>
        <v>1.0695594362891834</v>
      </c>
      <c r="H63" s="9">
        <f t="shared" si="17"/>
        <v>2.1765153799181021</v>
      </c>
      <c r="I63" s="9">
        <f t="shared" si="18"/>
        <v>3.5562470527311487</v>
      </c>
      <c r="J63" s="9">
        <f t="shared" si="19"/>
        <v>3.8557236948921183</v>
      </c>
      <c r="K63" s="11">
        <f t="shared" si="20"/>
        <v>0.47619047619047616</v>
      </c>
      <c r="L63" s="11">
        <f t="shared" si="21"/>
        <v>0.29498525073746312</v>
      </c>
      <c r="M63" s="11">
        <f t="shared" si="22"/>
        <v>0.27247956403269757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-0.26866852453406898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0.23577386071659179</v>
      </c>
      <c r="Q63" s="11">
        <f>2*'OddsRatio_working_3-way'!K63*'OddsRatio_working_3-way'!L63*'OddsRatio_working_3-way'!M63</f>
        <v>7.6549954778114215E-2</v>
      </c>
      <c r="R63" s="11">
        <f t="shared" si="23"/>
        <v>0</v>
      </c>
      <c r="S63" s="11">
        <f t="shared" si="24"/>
        <v>-0.87756413270023403</v>
      </c>
      <c r="T63" s="11">
        <f t="shared" si="25"/>
        <v>-0.28492341970786816</v>
      </c>
      <c r="U63" s="11">
        <f>'OddsRatio_working_3-way'!S63-'OddsRatio_working_3-way'!R63^2/3</f>
        <v>-0.87756413270023403</v>
      </c>
      <c r="V63" s="11">
        <f>'OddsRatio_working_3-way'!S63*'OddsRatio_working_3-way'!R63/3-2*'OddsRatio_working_3-way'!R63^3/27-'OddsRatio_working_3-way'!T63</f>
        <v>0.28492341970786816</v>
      </c>
      <c r="W63" s="11">
        <f>'OddsRatio_working_3-way'!V63^2+4*'OddsRatio_working_3-way'!U63^3/27</f>
        <v>-1.8941406819421941E-2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0.158210905058286</v>
      </c>
      <c r="Y63" s="11">
        <f>IF('OddsRatio_working_3-way'!W63&gt;=0,IF('OddsRatio_working_3-way'!V63+SQRT('OddsRatio_working_3-way'!W63)&gt;0,0,PI()),ACOS('OddsRatio_working_3-way'!V63/(2*'OddsRatio_working_3-way'!X63)))</f>
        <v>0.44998316018210716</v>
      </c>
      <c r="Z63" s="11">
        <f>'OddsRatio_working_3-way'!X63^(1/3)*COS('OddsRatio_working_3-way'!Y63/3)</f>
        <v>0.53477971814459169</v>
      </c>
      <c r="AA63" s="11">
        <f>'OddsRatio_working_3-way'!X63^(1/3)*COS(('OddsRatio_working_3-way'!Y63+2*PI())/3)</f>
        <v>-0.33738287994546445</v>
      </c>
      <c r="AB63" s="11">
        <f>'OddsRatio_working_3-way'!X63^(1/3)*COS(('OddsRatio_working_3-way'!Y63+4*PI())/3)</f>
        <v>-0.19739683819912709</v>
      </c>
      <c r="AC63" s="11">
        <f>'OddsRatio_working_3-way'!X63^(1/3)*SIN('OddsRatio_working_3-way'!Y63/3)</f>
        <v>8.0820978885038058E-2</v>
      </c>
      <c r="AD63" s="11">
        <f>'OddsRatio_working_3-way'!X63^(1/3)*SIN(('OddsRatio_working_3-way'!Y63+2*PI())/3)</f>
        <v>0.4227223318993793</v>
      </c>
      <c r="AE63" s="11">
        <f>'OddsRatio_working_3-way'!X63^(1/3)*SIN(('OddsRatio_working_3-way'!Y63+4*PI())/3)</f>
        <v>-0.50354331078441739</v>
      </c>
      <c r="AF63" s="11">
        <f>-'OddsRatio_working_3-way'!U63/(3*'OddsRatio_working_3-way'!X63^(1/3))*COS(('OddsRatio_working_3-way'!Y63)/3)</f>
        <v>0.53477971814459169</v>
      </c>
      <c r="AG63" s="11">
        <f>-'OddsRatio_working_3-way'!U63/(3*'OddsRatio_working_3-way'!X63^(1/3))*COS(('OddsRatio_working_3-way'!Y63+2*PI())/3)</f>
        <v>-0.33738287994546445</v>
      </c>
      <c r="AH63" s="11">
        <f>-'OddsRatio_working_3-way'!U63/(3*'OddsRatio_working_3-way'!X63^(1/3))*COS(('OddsRatio_working_3-way'!Y63+4*PI())/3)</f>
        <v>-0.19739683819912709</v>
      </c>
      <c r="AI63" s="11">
        <f>'OddsRatio_working_3-way'!U63/(3*'OddsRatio_working_3-way'!X63^(1/3))*SIN(('OddsRatio_working_3-way'!Y63)/3)</f>
        <v>-8.0820978885038058E-2</v>
      </c>
      <c r="AJ63" s="11">
        <f>'OddsRatio_working_3-way'!U63/(3*'OddsRatio_working_3-way'!X63^(1/3))*SIN(('OddsRatio_working_3-way'!Y63+2*PI())/3)</f>
        <v>-0.4227223318993793</v>
      </c>
      <c r="AK63" s="11">
        <f>'OddsRatio_working_3-way'!U63/(3*'OddsRatio_working_3-way'!X63^(1/3))*SIN(('OddsRatio_working_3-way'!Y63+4*PI())/3)</f>
        <v>0.50354331078441739</v>
      </c>
      <c r="AL63" s="11">
        <f>'OddsRatio_working_3-way'!Z63+'OddsRatio_working_3-way'!AF63</f>
        <v>1.0695594362891834</v>
      </c>
      <c r="AM63" s="11">
        <f>'OddsRatio_working_3-way'!AA63+'OddsRatio_working_3-way'!AG63</f>
        <v>-0.67476575989092891</v>
      </c>
      <c r="AN63" s="11">
        <f>'OddsRatio_working_3-way'!AB63+'OddsRatio_working_3-way'!AH63</f>
        <v>-0.39479367639825419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1.0695594362891834</v>
      </c>
      <c r="AS63" s="11">
        <f>IF(('OddsRatio_working_3-way'!X63=0),IF(Q63&gt;0,-Q63^(1/3),(-Q63)^(1/3)),'OddsRatio_working_3-way'!AM63-'OddsRatio_working_3-way'!R63/3)</f>
        <v>-0.67476575989092891</v>
      </c>
      <c r="AT63" s="11">
        <f>IF(('OddsRatio_working_3-way'!X63=0),IF(Q63&gt;0,-Q63^(1/3),(-Q63)^(1/3)),'OddsRatio_working_3-way'!AN63-'OddsRatio_working_3-way'!R63/3)</f>
        <v>-0.39479367639825419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2.0499999999999998</v>
      </c>
      <c r="B64" s="4">
        <f>IF('True_Odds_Calculator_3-way'!B65="","",'True_Odds_Calculator_3-way'!B65)</f>
        <v>3.08</v>
      </c>
      <c r="C64" s="4">
        <f>IF('True_Odds_Calculator_3-way'!C65="","",'True_Odds_Calculator_3-way'!C65)</f>
        <v>4.29</v>
      </c>
      <c r="D64" s="9">
        <f t="shared" si="13"/>
        <v>0.47007138032840473</v>
      </c>
      <c r="E64" s="9">
        <f t="shared" si="14"/>
        <v>0.3092911140830627</v>
      </c>
      <c r="F64" s="9">
        <f t="shared" si="15"/>
        <v>0.22063750558853271</v>
      </c>
      <c r="G64" s="9">
        <f t="shared" si="16"/>
        <v>1.0736537994382138</v>
      </c>
      <c r="H64" s="9">
        <f t="shared" si="17"/>
        <v>2.1273364894101245</v>
      </c>
      <c r="I64" s="9">
        <f t="shared" si="18"/>
        <v>3.2331999028314846</v>
      </c>
      <c r="J64" s="9">
        <f t="shared" si="19"/>
        <v>4.5323210001517236</v>
      </c>
      <c r="K64" s="11">
        <f t="shared" si="20"/>
        <v>0.48780487804878053</v>
      </c>
      <c r="L64" s="11">
        <f t="shared" si="21"/>
        <v>0.32467532467532467</v>
      </c>
      <c r="M64" s="11">
        <f t="shared" si="22"/>
        <v>0.23310023310023309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-0.26526909897198159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0.23701354078294209</v>
      </c>
      <c r="Q64" s="11">
        <f>2*'OddsRatio_working_3-way'!K64*'OddsRatio_working_3-way'!L64*'OddsRatio_working_3-way'!M64</f>
        <v>7.3835994013377607E-2</v>
      </c>
      <c r="R64" s="11">
        <f t="shared" si="23"/>
        <v>0</v>
      </c>
      <c r="S64" s="11">
        <f t="shared" si="24"/>
        <v>-0.89348341627976835</v>
      </c>
      <c r="T64" s="11">
        <f t="shared" si="25"/>
        <v>-0.27834374338933598</v>
      </c>
      <c r="U64" s="11">
        <f>'OddsRatio_working_3-way'!S64-'OddsRatio_working_3-way'!R64^2/3</f>
        <v>-0.89348341627976835</v>
      </c>
      <c r="V64" s="11">
        <f>'OddsRatio_working_3-way'!S64*'OddsRatio_working_3-way'!R64/3-2*'OddsRatio_working_3-way'!R64^3/27-'OddsRatio_working_3-way'!T64</f>
        <v>0.27834374338933598</v>
      </c>
      <c r="W64" s="11">
        <f>'OddsRatio_working_3-way'!V64^2+4*'OddsRatio_working_3-way'!U64^3/27</f>
        <v>-2.8195735724695428E-2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0.1625353616976041</v>
      </c>
      <c r="Y64" s="11">
        <f>IF('OddsRatio_working_3-way'!W64&gt;=0,IF('OddsRatio_working_3-way'!V64+SQRT('OddsRatio_working_3-way'!W64)&gt;0,0,PI()),ACOS('OddsRatio_working_3-way'!V64/(2*'OddsRatio_working_3-way'!X64)))</f>
        <v>0.5428189396224361</v>
      </c>
      <c r="Z64" s="11">
        <f>'OddsRatio_working_3-way'!X64^(1/3)*COS('OddsRatio_working_3-way'!Y64/3)</f>
        <v>0.53682689971910691</v>
      </c>
      <c r="AA64" s="11">
        <f>'OddsRatio_working_3-way'!X64^(1/3)*COS(('OddsRatio_working_3-way'!Y64+2*PI())/3)</f>
        <v>-0.35346351672267273</v>
      </c>
      <c r="AB64" s="11">
        <f>'OddsRatio_working_3-way'!X64^(1/3)*COS(('OddsRatio_working_3-way'!Y64+4*PI())/3)</f>
        <v>-0.18336338299643426</v>
      </c>
      <c r="AC64" s="11">
        <f>'OddsRatio_working_3-way'!X64^(1/3)*SIN('OddsRatio_working_3-way'!Y64/3)</f>
        <v>9.8207357996035111E-2</v>
      </c>
      <c r="AD64" s="11">
        <f>'OddsRatio_working_3-way'!X64^(1/3)*SIN(('OddsRatio_working_3-way'!Y64+2*PI())/3)</f>
        <v>0.41580205359357031</v>
      </c>
      <c r="AE64" s="11">
        <f>'OddsRatio_working_3-way'!X64^(1/3)*SIN(('OddsRatio_working_3-way'!Y64+4*PI())/3)</f>
        <v>-0.51400941158960545</v>
      </c>
      <c r="AF64" s="11">
        <f>-'OddsRatio_working_3-way'!U64/(3*'OddsRatio_working_3-way'!X64^(1/3))*COS(('OddsRatio_working_3-way'!Y64)/3)</f>
        <v>0.53682689971910691</v>
      </c>
      <c r="AG64" s="11">
        <f>-'OddsRatio_working_3-way'!U64/(3*'OddsRatio_working_3-way'!X64^(1/3))*COS(('OddsRatio_working_3-way'!Y64+2*PI())/3)</f>
        <v>-0.35346351672267273</v>
      </c>
      <c r="AH64" s="11">
        <f>-'OddsRatio_working_3-way'!U64/(3*'OddsRatio_working_3-way'!X64^(1/3))*COS(('OddsRatio_working_3-way'!Y64+4*PI())/3)</f>
        <v>-0.18336338299643426</v>
      </c>
      <c r="AI64" s="11">
        <f>'OddsRatio_working_3-way'!U64/(3*'OddsRatio_working_3-way'!X64^(1/3))*SIN(('OddsRatio_working_3-way'!Y64)/3)</f>
        <v>-9.8207357996035111E-2</v>
      </c>
      <c r="AJ64" s="11">
        <f>'OddsRatio_working_3-way'!U64/(3*'OddsRatio_working_3-way'!X64^(1/3))*SIN(('OddsRatio_working_3-way'!Y64+2*PI())/3)</f>
        <v>-0.41580205359357031</v>
      </c>
      <c r="AK64" s="11">
        <f>'OddsRatio_working_3-way'!U64/(3*'OddsRatio_working_3-way'!X64^(1/3))*SIN(('OddsRatio_working_3-way'!Y64+4*PI())/3)</f>
        <v>0.51400941158960545</v>
      </c>
      <c r="AL64" s="11">
        <f>'OddsRatio_working_3-way'!Z64+'OddsRatio_working_3-way'!AF64</f>
        <v>1.0736537994382138</v>
      </c>
      <c r="AM64" s="11">
        <f>'OddsRatio_working_3-way'!AA64+'OddsRatio_working_3-way'!AG64</f>
        <v>-0.70692703344534547</v>
      </c>
      <c r="AN64" s="11">
        <f>'OddsRatio_working_3-way'!AB64+'OddsRatio_working_3-way'!AH64</f>
        <v>-0.36672676599286852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1.0736537994382138</v>
      </c>
      <c r="AS64" s="11">
        <f>IF(('OddsRatio_working_3-way'!X64=0),IF(Q64&gt;0,-Q64^(1/3),(-Q64)^(1/3)),'OddsRatio_working_3-way'!AM64-'OddsRatio_working_3-way'!R64/3)</f>
        <v>-0.70692703344534547</v>
      </c>
      <c r="AT64" s="11">
        <f>IF(('OddsRatio_working_3-way'!X64=0),IF(Q64&gt;0,-Q64^(1/3),(-Q64)^(1/3)),'OddsRatio_working_3-way'!AN64-'OddsRatio_working_3-way'!R64/3)</f>
        <v>-0.36672676599286852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6.73</v>
      </c>
      <c r="B65" s="4">
        <f>IF('True_Odds_Calculator_3-way'!B66="","",'True_Odds_Calculator_3-way'!B66)</f>
        <v>3.93</v>
      </c>
      <c r="C65" s="4">
        <f>IF('True_Odds_Calculator_3-way'!C66="","",'True_Odds_Calculator_3-way'!C66)</f>
        <v>1.55</v>
      </c>
      <c r="D65" s="9">
        <f t="shared" si="13"/>
        <v>0.13764370587676453</v>
      </c>
      <c r="E65" s="9">
        <f t="shared" si="14"/>
        <v>0.23788920472367883</v>
      </c>
      <c r="F65" s="9">
        <f t="shared" si="15"/>
        <v>0.62446708939955664</v>
      </c>
      <c r="G65" s="9">
        <f t="shared" si="16"/>
        <v>1.093391664305551</v>
      </c>
      <c r="H65" s="9">
        <f t="shared" si="17"/>
        <v>7.2651342364708071</v>
      </c>
      <c r="I65" s="9">
        <f t="shared" si="18"/>
        <v>4.2036375764152645</v>
      </c>
      <c r="J65" s="9">
        <f t="shared" si="19"/>
        <v>1.6013654153680528</v>
      </c>
      <c r="K65" s="11">
        <f t="shared" si="20"/>
        <v>0.14858841010401189</v>
      </c>
      <c r="L65" s="11">
        <f t="shared" si="21"/>
        <v>0.2544529262086514</v>
      </c>
      <c r="M65" s="11">
        <f t="shared" si="22"/>
        <v>0.64516129032258063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-0.22524005205899766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0.22465718740178103</v>
      </c>
      <c r="Q65" s="11">
        <f>2*'OddsRatio_working_3-way'!K65*'OddsRatio_working_3-way'!L65*'OddsRatio_working_3-way'!M65</f>
        <v>4.8785491292460598E-2</v>
      </c>
      <c r="R65" s="11">
        <f t="shared" si="23"/>
        <v>0</v>
      </c>
      <c r="S65" s="11">
        <f t="shared" si="24"/>
        <v>-0.99741225127641175</v>
      </c>
      <c r="T65" s="11">
        <f t="shared" si="25"/>
        <v>-0.21659332275274956</v>
      </c>
      <c r="U65" s="11">
        <f>'OddsRatio_working_3-way'!S65-'OddsRatio_working_3-way'!R65^2/3</f>
        <v>-0.99741225127641175</v>
      </c>
      <c r="V65" s="11">
        <f>'OddsRatio_working_3-way'!S65*'OddsRatio_working_3-way'!R65/3-2*'OddsRatio_working_3-way'!R65^3/27-'OddsRatio_working_3-way'!T65</f>
        <v>0.21659332275274956</v>
      </c>
      <c r="W65" s="11">
        <f>'OddsRatio_working_3-way'!V65^2+4*'OddsRatio_working_3-way'!U65^3/27</f>
        <v>-0.10008834377312942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0.19170355450160945</v>
      </c>
      <c r="Y65" s="11">
        <f>IF('OddsRatio_working_3-way'!W65&gt;=0,IF('OddsRatio_working_3-way'!V65+SQRT('OddsRatio_working_3-way'!W65)&gt;0,0,PI()),ACOS('OddsRatio_working_3-way'!V65/(2*'OddsRatio_working_3-way'!X65)))</f>
        <v>0.97046325711188286</v>
      </c>
      <c r="Z65" s="11">
        <f>'OddsRatio_working_3-way'!X65^(1/3)*COS('OddsRatio_working_3-way'!Y65/3)</f>
        <v>0.54669583215277551</v>
      </c>
      <c r="AA65" s="11">
        <f>'OddsRatio_working_3-way'!X65^(1/3)*COS(('OddsRatio_working_3-way'!Y65+2*PI())/3)</f>
        <v>-0.43207980685196928</v>
      </c>
      <c r="AB65" s="11">
        <f>'OddsRatio_working_3-way'!X65^(1/3)*COS(('OddsRatio_working_3-way'!Y65+4*PI())/3)</f>
        <v>-0.11461602530080604</v>
      </c>
      <c r="AC65" s="11">
        <f>'OddsRatio_working_3-way'!X65^(1/3)*SIN('OddsRatio_working_3-way'!Y65/3)</f>
        <v>0.18328779973652071</v>
      </c>
      <c r="AD65" s="11">
        <f>'OddsRatio_working_3-way'!X65^(1/3)*SIN(('OddsRatio_working_3-way'!Y65+2*PI())/3)</f>
        <v>0.38180857891911679</v>
      </c>
      <c r="AE65" s="11">
        <f>'OddsRatio_working_3-way'!X65^(1/3)*SIN(('OddsRatio_working_3-way'!Y65+4*PI())/3)</f>
        <v>-0.56509637865563744</v>
      </c>
      <c r="AF65" s="11">
        <f>-'OddsRatio_working_3-way'!U65/(3*'OddsRatio_working_3-way'!X65^(1/3))*COS(('OddsRatio_working_3-way'!Y65)/3)</f>
        <v>0.54669583215277562</v>
      </c>
      <c r="AG65" s="11">
        <f>-'OddsRatio_working_3-way'!U65/(3*'OddsRatio_working_3-way'!X65^(1/3))*COS(('OddsRatio_working_3-way'!Y65+2*PI())/3)</f>
        <v>-0.43207980685196939</v>
      </c>
      <c r="AH65" s="11">
        <f>-'OddsRatio_working_3-way'!U65/(3*'OddsRatio_working_3-way'!X65^(1/3))*COS(('OddsRatio_working_3-way'!Y65+4*PI())/3)</f>
        <v>-0.11461602530080606</v>
      </c>
      <c r="AI65" s="11">
        <f>'OddsRatio_working_3-way'!U65/(3*'OddsRatio_working_3-way'!X65^(1/3))*SIN(('OddsRatio_working_3-way'!Y65)/3)</f>
        <v>-0.18328779973652073</v>
      </c>
      <c r="AJ65" s="11">
        <f>'OddsRatio_working_3-way'!U65/(3*'OddsRatio_working_3-way'!X65^(1/3))*SIN(('OddsRatio_working_3-way'!Y65+2*PI())/3)</f>
        <v>-0.38180857891911685</v>
      </c>
      <c r="AK65" s="11">
        <f>'OddsRatio_working_3-way'!U65/(3*'OddsRatio_working_3-way'!X65^(1/3))*SIN(('OddsRatio_working_3-way'!Y65+4*PI())/3)</f>
        <v>0.56509637865563755</v>
      </c>
      <c r="AL65" s="11">
        <f>'OddsRatio_working_3-way'!Z65+'OddsRatio_working_3-way'!AF65</f>
        <v>1.093391664305551</v>
      </c>
      <c r="AM65" s="11">
        <f>'OddsRatio_working_3-way'!AA65+'OddsRatio_working_3-way'!AG65</f>
        <v>-0.86415961370393868</v>
      </c>
      <c r="AN65" s="11">
        <f>'OddsRatio_working_3-way'!AB65+'OddsRatio_working_3-way'!AH65</f>
        <v>-0.22923205060161211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1.093391664305551</v>
      </c>
      <c r="AS65" s="11">
        <f>IF(('OddsRatio_working_3-way'!X65=0),IF(Q65&gt;0,-Q65^(1/3),(-Q65)^(1/3)),'OddsRatio_working_3-way'!AM65-'OddsRatio_working_3-way'!R65/3)</f>
        <v>-0.86415961370393868</v>
      </c>
      <c r="AT65" s="11">
        <f>IF(('OddsRatio_working_3-way'!X65=0),IF(Q65&gt;0,-Q65^(1/3),(-Q65)^(1/3)),'OddsRatio_working_3-way'!AN65-'OddsRatio_working_3-way'!R65/3)</f>
        <v>-0.22923205060161211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2.1800000000000002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3.55</v>
      </c>
      <c r="D66" s="9">
        <f t="shared" si="13"/>
        <v>0.44162540656980209</v>
      </c>
      <c r="E66" s="9">
        <f t="shared" si="14"/>
        <v>0.29044391879259884</v>
      </c>
      <c r="F66" s="9">
        <f t="shared" si="15"/>
        <v>0.26793067463759895</v>
      </c>
      <c r="G66" s="9">
        <f t="shared" si="16"/>
        <v>1.0714936254848386</v>
      </c>
      <c r="H66" s="9">
        <f t="shared" si="17"/>
        <v>2.2643624780721097</v>
      </c>
      <c r="I66" s="9">
        <f t="shared" si="18"/>
        <v>3.4430054661054319</v>
      </c>
      <c r="J66" s="9">
        <f t="shared" si="19"/>
        <v>3.7323087449863386</v>
      </c>
      <c r="K66" s="11">
        <f t="shared" si="20"/>
        <v>0.4587155963302752</v>
      </c>
      <c r="L66" s="11">
        <f t="shared" si="21"/>
        <v>0.3048780487804878</v>
      </c>
      <c r="M66" s="11">
        <f t="shared" si="22"/>
        <v>0.28169014084507044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-0.27027031285947944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0.23676406165793146</v>
      </c>
      <c r="Q66" s="11">
        <f>2*'OddsRatio_working_3-way'!K66*'OddsRatio_working_3-way'!L66*'OddsRatio_working_3-way'!M66</f>
        <v>7.8790037157381518E-2</v>
      </c>
      <c r="R66" s="11">
        <f t="shared" si="23"/>
        <v>0</v>
      </c>
      <c r="S66" s="11">
        <f t="shared" si="24"/>
        <v>-0.87602689008996426</v>
      </c>
      <c r="T66" s="11">
        <f t="shared" si="25"/>
        <v>-0.29152309154408129</v>
      </c>
      <c r="U66" s="11">
        <f>'OddsRatio_working_3-way'!S66-'OddsRatio_working_3-way'!R66^2/3</f>
        <v>-0.87602689008996426</v>
      </c>
      <c r="V66" s="11">
        <f>'OddsRatio_working_3-way'!S66*'OddsRatio_working_3-way'!R66/3-2*'OddsRatio_working_3-way'!R66^3/27-'OddsRatio_working_3-way'!T66</f>
        <v>0.29152309154408129</v>
      </c>
      <c r="W66" s="11">
        <f>'OddsRatio_working_3-way'!V66^2+4*'OddsRatio_working_3-way'!U66^3/27</f>
        <v>-1.4611810404624892E-2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0.15779537644370611</v>
      </c>
      <c r="Y66" s="11">
        <f>IF('OddsRatio_working_3-way'!W66&gt;=0,IF('OddsRatio_working_3-way'!V66+SQRT('OddsRatio_working_3-way'!W66)&gt;0,0,PI()),ACOS('OddsRatio_working_3-way'!V66/(2*'OddsRatio_working_3-way'!X66)))</f>
        <v>0.39306941542995477</v>
      </c>
      <c r="Z66" s="11">
        <f>'OddsRatio_working_3-way'!X66^(1/3)*COS('OddsRatio_working_3-way'!Y66/3)</f>
        <v>0.53574681274241931</v>
      </c>
      <c r="AA66" s="11">
        <f>'OddsRatio_working_3-way'!X66^(1/3)*COS(('OddsRatio_working_3-way'!Y66+2*PI())/3)</f>
        <v>-0.32901453000944014</v>
      </c>
      <c r="AB66" s="11">
        <f>'OddsRatio_working_3-way'!X66^(1/3)*COS(('OddsRatio_working_3-way'!Y66+4*PI())/3)</f>
        <v>-0.20673228273297944</v>
      </c>
      <c r="AC66" s="11">
        <f>'OddsRatio_working_3-way'!X66^(1/3)*SIN('OddsRatio_working_3-way'!Y66/3)</f>
        <v>7.05996883821772E-2</v>
      </c>
      <c r="AD66" s="11">
        <f>'OddsRatio_working_3-way'!X66^(1/3)*SIN(('OddsRatio_working_3-way'!Y66+2*PI())/3)</f>
        <v>0.42867050564039116</v>
      </c>
      <c r="AE66" s="11">
        <f>'OddsRatio_working_3-way'!X66^(1/3)*SIN(('OddsRatio_working_3-way'!Y66+4*PI())/3)</f>
        <v>-0.49927019402256817</v>
      </c>
      <c r="AF66" s="11">
        <f>-'OddsRatio_working_3-way'!U66/(3*'OddsRatio_working_3-way'!X66^(1/3))*COS(('OddsRatio_working_3-way'!Y66)/3)</f>
        <v>0.53574681274241931</v>
      </c>
      <c r="AG66" s="11">
        <f>-'OddsRatio_working_3-way'!U66/(3*'OddsRatio_working_3-way'!X66^(1/3))*COS(('OddsRatio_working_3-way'!Y66+2*PI())/3)</f>
        <v>-0.32901453000944014</v>
      </c>
      <c r="AH66" s="11">
        <f>-'OddsRatio_working_3-way'!U66/(3*'OddsRatio_working_3-way'!X66^(1/3))*COS(('OddsRatio_working_3-way'!Y66+4*PI())/3)</f>
        <v>-0.20673228273297944</v>
      </c>
      <c r="AI66" s="11">
        <f>'OddsRatio_working_3-way'!U66/(3*'OddsRatio_working_3-way'!X66^(1/3))*SIN(('OddsRatio_working_3-way'!Y66)/3)</f>
        <v>-7.05996883821772E-2</v>
      </c>
      <c r="AJ66" s="11">
        <f>'OddsRatio_working_3-way'!U66/(3*'OddsRatio_working_3-way'!X66^(1/3))*SIN(('OddsRatio_working_3-way'!Y66+2*PI())/3)</f>
        <v>-0.42867050564039116</v>
      </c>
      <c r="AK66" s="11">
        <f>'OddsRatio_working_3-way'!U66/(3*'OddsRatio_working_3-way'!X66^(1/3))*SIN(('OddsRatio_working_3-way'!Y66+4*PI())/3)</f>
        <v>0.49927019402256817</v>
      </c>
      <c r="AL66" s="11">
        <f>'OddsRatio_working_3-way'!Z66+'OddsRatio_working_3-way'!AF66</f>
        <v>1.0714936254848386</v>
      </c>
      <c r="AM66" s="11">
        <f>'OddsRatio_working_3-way'!AA66+'OddsRatio_working_3-way'!AG66</f>
        <v>-0.65802906001888029</v>
      </c>
      <c r="AN66" s="11">
        <f>'OddsRatio_working_3-way'!AB66+'OddsRatio_working_3-way'!AH66</f>
        <v>-0.41346456546595889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1.0714936254848386</v>
      </c>
      <c r="AS66" s="11">
        <f>IF(('OddsRatio_working_3-way'!X66=0),IF(Q66&gt;0,-Q66^(1/3),(-Q66)^(1/3)),'OddsRatio_working_3-way'!AM66-'OddsRatio_working_3-way'!R66/3)</f>
        <v>-0.65802906001888029</v>
      </c>
      <c r="AT66" s="11">
        <f>IF(('OddsRatio_working_3-way'!X66=0),IF(Q66&gt;0,-Q66^(1/3),(-Q66)^(1/3)),'OddsRatio_working_3-way'!AN66-'OddsRatio_working_3-way'!R66/3)</f>
        <v>-0.41346456546595889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3.26</v>
      </c>
      <c r="B67" s="4">
        <f>IF('True_Odds_Calculator_3-way'!B68="","",'True_Odds_Calculator_3-way'!B68)</f>
        <v>3.47</v>
      </c>
      <c r="C67" s="4">
        <f>IF('True_Odds_Calculator_3-way'!C68="","",'True_Odds_Calculator_3-way'!C68)</f>
        <v>2.34</v>
      </c>
      <c r="D67" s="9">
        <f t="shared" si="13"/>
        <v>0.29960527081675825</v>
      </c>
      <c r="E67" s="9">
        <f t="shared" si="14"/>
        <v>0.28129812811134142</v>
      </c>
      <c r="F67" s="9">
        <f t="shared" si="15"/>
        <v>0.41909660107190039</v>
      </c>
      <c r="G67" s="9">
        <f t="shared" si="16"/>
        <v>1.0343915891737363</v>
      </c>
      <c r="H67" s="9">
        <f t="shared" si="17"/>
        <v>3.3377249915326441</v>
      </c>
      <c r="I67" s="9">
        <f t="shared" si="18"/>
        <v>3.5549472252591285</v>
      </c>
      <c r="J67" s="9">
        <f t="shared" si="19"/>
        <v>2.3860847294928065</v>
      </c>
      <c r="K67" s="11">
        <f t="shared" si="20"/>
        <v>0.30674846625766872</v>
      </c>
      <c r="L67" s="11">
        <f t="shared" si="21"/>
        <v>0.28818443804034583</v>
      </c>
      <c r="M67" s="11">
        <f t="shared" si="22"/>
        <v>0.42735042735042739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-0.28258379841626258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0.22931145966452984</v>
      </c>
      <c r="Q67" s="11">
        <f>2*'OddsRatio_working_3-way'!K67*'OddsRatio_working_3-way'!L67*'OddsRatio_working_3-way'!M67</f>
        <v>7.5555670400174565E-2</v>
      </c>
      <c r="R67" s="11">
        <f t="shared" si="23"/>
        <v>0</v>
      </c>
      <c r="S67" s="11">
        <f t="shared" si="24"/>
        <v>-0.81148127015668658</v>
      </c>
      <c r="T67" s="11">
        <f t="shared" si="25"/>
        <v>-0.26737438884899062</v>
      </c>
      <c r="U67" s="11">
        <f>'OddsRatio_working_3-way'!S67-'OddsRatio_working_3-way'!R67^2/3</f>
        <v>-0.81148127015668658</v>
      </c>
      <c r="V67" s="11">
        <f>'OddsRatio_working_3-way'!S67*'OddsRatio_working_3-way'!R67/3-2*'OddsRatio_working_3-way'!R67^3/27-'OddsRatio_working_3-way'!T67</f>
        <v>0.26737438884899062</v>
      </c>
      <c r="W67" s="11">
        <f>'OddsRatio_working_3-way'!V67^2+4*'OddsRatio_working_3-way'!U67^3/27</f>
        <v>-7.6756649448813663E-3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0.14068113657954698</v>
      </c>
      <c r="Y67" s="11">
        <f>IF('OddsRatio_working_3-way'!W67&gt;=0,IF('OddsRatio_working_3-way'!V67+SQRT('OddsRatio_working_3-way'!W67)&gt;0,0,PI()),ACOS('OddsRatio_working_3-way'!V67/(2*'OddsRatio_working_3-way'!X67)))</f>
        <v>0.31664595874517754</v>
      </c>
      <c r="Z67" s="11">
        <f>'OddsRatio_working_3-way'!X67^(1/3)*COS('OddsRatio_working_3-way'!Y67/3)</f>
        <v>0.51719579458686815</v>
      </c>
      <c r="AA67" s="11">
        <f>'OddsRatio_working_3-way'!X67^(1/3)*COS(('OddsRatio_working_3-way'!Y67+2*PI())/3)</f>
        <v>-0.30604997928585309</v>
      </c>
      <c r="AB67" s="11">
        <f>'OddsRatio_working_3-way'!X67^(1/3)*COS(('OddsRatio_working_3-way'!Y67+4*PI())/3)</f>
        <v>-0.2111458153010152</v>
      </c>
      <c r="AC67" s="11">
        <f>'OddsRatio_working_3-way'!X67^(1/3)*SIN('OddsRatio_working_3-way'!Y67/3)</f>
        <v>5.4792944623862513E-2</v>
      </c>
      <c r="AD67" s="11">
        <f>'OddsRatio_working_3-way'!X67^(1/3)*SIN(('OddsRatio_working_3-way'!Y67+2*PI())/3)</f>
        <v>0.42050822453077474</v>
      </c>
      <c r="AE67" s="11">
        <f>'OddsRatio_working_3-way'!X67^(1/3)*SIN(('OddsRatio_working_3-way'!Y67+4*PI())/3)</f>
        <v>-0.47530116915463733</v>
      </c>
      <c r="AF67" s="11">
        <f>-'OddsRatio_working_3-way'!U67/(3*'OddsRatio_working_3-way'!X67^(1/3))*COS(('OddsRatio_working_3-way'!Y67)/3)</f>
        <v>0.51719579458686815</v>
      </c>
      <c r="AG67" s="11">
        <f>-'OddsRatio_working_3-way'!U67/(3*'OddsRatio_working_3-way'!X67^(1/3))*COS(('OddsRatio_working_3-way'!Y67+2*PI())/3)</f>
        <v>-0.30604997928585309</v>
      </c>
      <c r="AH67" s="11">
        <f>-'OddsRatio_working_3-way'!U67/(3*'OddsRatio_working_3-way'!X67^(1/3))*COS(('OddsRatio_working_3-way'!Y67+4*PI())/3)</f>
        <v>-0.2111458153010152</v>
      </c>
      <c r="AI67" s="11">
        <f>'OddsRatio_working_3-way'!U67/(3*'OddsRatio_working_3-way'!X67^(1/3))*SIN(('OddsRatio_working_3-way'!Y67)/3)</f>
        <v>-5.4792944623862513E-2</v>
      </c>
      <c r="AJ67" s="11">
        <f>'OddsRatio_working_3-way'!U67/(3*'OddsRatio_working_3-way'!X67^(1/3))*SIN(('OddsRatio_working_3-way'!Y67+2*PI())/3)</f>
        <v>-0.42050822453077474</v>
      </c>
      <c r="AK67" s="11">
        <f>'OddsRatio_working_3-way'!U67/(3*'OddsRatio_working_3-way'!X67^(1/3))*SIN(('OddsRatio_working_3-way'!Y67+4*PI())/3)</f>
        <v>0.47530116915463733</v>
      </c>
      <c r="AL67" s="11">
        <f>'OddsRatio_working_3-way'!Z67+'OddsRatio_working_3-way'!AF67</f>
        <v>1.0343915891737363</v>
      </c>
      <c r="AM67" s="11">
        <f>'OddsRatio_working_3-way'!AA67+'OddsRatio_working_3-way'!AG67</f>
        <v>-0.61209995857170618</v>
      </c>
      <c r="AN67" s="11">
        <f>'OddsRatio_working_3-way'!AB67+'OddsRatio_working_3-way'!AH67</f>
        <v>-0.4222916306020304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1.0343915891737363</v>
      </c>
      <c r="AS67" s="11">
        <f>IF(('OddsRatio_working_3-way'!X67=0),IF(Q67&gt;0,-Q67^(1/3),(-Q67)^(1/3)),'OddsRatio_working_3-way'!AM67-'OddsRatio_working_3-way'!R67/3)</f>
        <v>-0.61209995857170618</v>
      </c>
      <c r="AT67" s="11">
        <f>IF(('OddsRatio_working_3-way'!X67=0),IF(Q67&gt;0,-Q67^(1/3),(-Q67)^(1/3)),'OddsRatio_working_3-way'!AN67-'OddsRatio_working_3-way'!R67/3)</f>
        <v>-0.4222916306020304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2.2599999999999998</v>
      </c>
      <c r="B68" s="4">
        <f>IF('True_Odds_Calculator_3-way'!B69="","",'True_Odds_Calculator_3-way'!B69)</f>
        <v>3.73</v>
      </c>
      <c r="C68" s="4">
        <f>IF('True_Odds_Calculator_3-way'!C69="","",'True_Odds_Calculator_3-way'!C69)</f>
        <v>3.2</v>
      </c>
      <c r="D68" s="9">
        <f t="shared" ref="D68:D131" si="26">(K68/(AR68+K68-(AR68*K68)))</f>
        <v>0.43379511223512524</v>
      </c>
      <c r="E68" s="9">
        <f t="shared" ref="E68:E131" si="27">(L68/(AR68+L68-(AR68*L68)))</f>
        <v>0.26123228371006768</v>
      </c>
      <c r="F68" s="9">
        <f t="shared" ref="F68:F131" si="28">(M68/(AR68+M68-(AR68*M68)))</f>
        <v>0.30497260405480708</v>
      </c>
      <c r="G68" s="9">
        <f t="shared" ref="G68:G131" si="29">AR68</f>
        <v>1.0359013872428899</v>
      </c>
      <c r="H68" s="9">
        <f t="shared" ref="H68:H131" si="30">IF(A68="","",1/D68)</f>
        <v>2.3052357479260412</v>
      </c>
      <c r="I68" s="9">
        <f t="shared" ref="I68:I131" si="31">IF(B68="","",1/E68)</f>
        <v>3.8280107871730893</v>
      </c>
      <c r="J68" s="9">
        <f t="shared" ref="J68:J131" si="32">IF(C68="","",1/F68)</f>
        <v>3.2789830519343584</v>
      </c>
      <c r="K68" s="11">
        <f t="shared" ref="K68:K131" si="33">1/A68</f>
        <v>0.44247787610619471</v>
      </c>
      <c r="L68" s="11">
        <f t="shared" ref="L68:L131" si="34">1/B68</f>
        <v>0.26809651474530832</v>
      </c>
      <c r="M68" s="11">
        <f t="shared" ref="M68:M131" si="35">1/C68</f>
        <v>0.3125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-0.28053601508932602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0.22946867066834328</v>
      </c>
      <c r="Q68" s="11">
        <f>2*'OddsRatio_working_3-way'!K68*'OddsRatio_working_3-way'!L68*'OddsRatio_working_3-way'!M68</f>
        <v>7.4141735272485715E-2</v>
      </c>
      <c r="R68" s="11">
        <f t="shared" ref="R68:R131" si="36">O68/N68</f>
        <v>0</v>
      </c>
      <c r="S68" s="11">
        <f t="shared" ref="S68:S131" si="37">P68/N68</f>
        <v>-0.81796510367938935</v>
      </c>
      <c r="T68" s="11">
        <f t="shared" ref="T68:T131" si="38">Q68/N68</f>
        <v>-0.26428597857169284</v>
      </c>
      <c r="U68" s="11">
        <f>'OddsRatio_working_3-way'!S68-'OddsRatio_working_3-way'!R68^2/3</f>
        <v>-0.81796510367938935</v>
      </c>
      <c r="V68" s="11">
        <f>'OddsRatio_working_3-way'!S68*'OddsRatio_working_3-way'!R68/3-2*'OddsRatio_working_3-way'!R68^3/27-'OddsRatio_working_3-way'!T68</f>
        <v>0.26428597857169284</v>
      </c>
      <c r="W68" s="11">
        <f>'OddsRatio_working_3-way'!V68^2+4*'OddsRatio_working_3-way'!U68^3/27</f>
        <v>-1.1230460062465975E-2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0.14237058907308003</v>
      </c>
      <c r="Y68" s="11">
        <f>IF('OddsRatio_working_3-way'!W68&gt;=0,IF('OddsRatio_working_3-way'!V68+SQRT('OddsRatio_working_3-way'!W68)&gt;0,0,PI()),ACOS('OddsRatio_working_3-way'!V68/(2*'OddsRatio_working_3-way'!X68)))</f>
        <v>0.381352461934656</v>
      </c>
      <c r="Z68" s="11">
        <f>'OddsRatio_working_3-way'!X68^(1/3)*COS('OddsRatio_working_3-way'!Y68/3)</f>
        <v>0.51795069362144497</v>
      </c>
      <c r="AA68" s="11">
        <f>'OddsRatio_working_3-way'!X68^(1/3)*COS(('OddsRatio_working_3-way'!Y68+2*PI())/3)</f>
        <v>-0.3163040931134749</v>
      </c>
      <c r="AB68" s="11">
        <f>'OddsRatio_working_3-way'!X68^(1/3)*COS(('OddsRatio_working_3-way'!Y68+4*PI())/3)</f>
        <v>-0.20164660050797023</v>
      </c>
      <c r="AC68" s="11">
        <f>'OddsRatio_working_3-way'!X68^(1/3)*SIN('OddsRatio_working_3-way'!Y68/3)</f>
        <v>6.619753422039576E-2</v>
      </c>
      <c r="AD68" s="11">
        <f>'OddsRatio_working_3-way'!X68^(1/3)*SIN(('OddsRatio_working_3-way'!Y68+2*PI())/3)</f>
        <v>0.41545969147374412</v>
      </c>
      <c r="AE68" s="11">
        <f>'OddsRatio_working_3-way'!X68^(1/3)*SIN(('OddsRatio_working_3-way'!Y68+4*PI())/3)</f>
        <v>-0.48165722569413977</v>
      </c>
      <c r="AF68" s="11">
        <f>-'OddsRatio_working_3-way'!U68/(3*'OddsRatio_working_3-way'!X68^(1/3))*COS(('OddsRatio_working_3-way'!Y68)/3)</f>
        <v>0.51795069362144497</v>
      </c>
      <c r="AG68" s="11">
        <f>-'OddsRatio_working_3-way'!U68/(3*'OddsRatio_working_3-way'!X68^(1/3))*COS(('OddsRatio_working_3-way'!Y68+2*PI())/3)</f>
        <v>-0.3163040931134749</v>
      </c>
      <c r="AH68" s="11">
        <f>-'OddsRatio_working_3-way'!U68/(3*'OddsRatio_working_3-way'!X68^(1/3))*COS(('OddsRatio_working_3-way'!Y68+4*PI())/3)</f>
        <v>-0.20164660050797023</v>
      </c>
      <c r="AI68" s="11">
        <f>'OddsRatio_working_3-way'!U68/(3*'OddsRatio_working_3-way'!X68^(1/3))*SIN(('OddsRatio_working_3-way'!Y68)/3)</f>
        <v>-6.619753422039576E-2</v>
      </c>
      <c r="AJ68" s="11">
        <f>'OddsRatio_working_3-way'!U68/(3*'OddsRatio_working_3-way'!X68^(1/3))*SIN(('OddsRatio_working_3-way'!Y68+2*PI())/3)</f>
        <v>-0.41545969147374412</v>
      </c>
      <c r="AK68" s="11">
        <f>'OddsRatio_working_3-way'!U68/(3*'OddsRatio_working_3-way'!X68^(1/3))*SIN(('OddsRatio_working_3-way'!Y68+4*PI())/3)</f>
        <v>0.48165722569413977</v>
      </c>
      <c r="AL68" s="11">
        <f>'OddsRatio_working_3-way'!Z68+'OddsRatio_working_3-way'!AF68</f>
        <v>1.0359013872428899</v>
      </c>
      <c r="AM68" s="11">
        <f>'OddsRatio_working_3-way'!AA68+'OddsRatio_working_3-way'!AG68</f>
        <v>-0.63260818622694981</v>
      </c>
      <c r="AN68" s="11">
        <f>'OddsRatio_working_3-way'!AB68+'OddsRatio_working_3-way'!AH68</f>
        <v>-0.40329320101594046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1.0359013872428899</v>
      </c>
      <c r="AS68" s="11">
        <f>IF(('OddsRatio_working_3-way'!X68=0),IF(Q68&gt;0,-Q68^(1/3),(-Q68)^(1/3)),'OddsRatio_working_3-way'!AM68-'OddsRatio_working_3-way'!R68/3)</f>
        <v>-0.63260818622694981</v>
      </c>
      <c r="AT68" s="11">
        <f>IF(('OddsRatio_working_3-way'!X68=0),IF(Q68&gt;0,-Q68^(1/3),(-Q68)^(1/3)),'OddsRatio_working_3-way'!AN68-'OddsRatio_working_3-way'!R68/3)</f>
        <v>-0.40329320101594046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2.08</v>
      </c>
      <c r="B69" s="4">
        <f>IF('True_Odds_Calculator_3-way'!B70="","",'True_Odds_Calculator_3-way'!B70)</f>
        <v>3.51</v>
      </c>
      <c r="C69" s="4">
        <f>IF('True_Odds_Calculator_3-way'!C70="","",'True_Odds_Calculator_3-way'!C70)</f>
        <v>3.58</v>
      </c>
      <c r="D69" s="9">
        <f t="shared" si="26"/>
        <v>0.46346526434778879</v>
      </c>
      <c r="E69" s="9">
        <f t="shared" si="27"/>
        <v>0.27096707495622424</v>
      </c>
      <c r="F69" s="9">
        <f t="shared" si="28"/>
        <v>0.26556766069598681</v>
      </c>
      <c r="G69" s="9">
        <f t="shared" si="29"/>
        <v>1.0719064838641252</v>
      </c>
      <c r="H69" s="9">
        <f t="shared" si="30"/>
        <v>2.1576590025732552</v>
      </c>
      <c r="I69" s="9">
        <f t="shared" si="31"/>
        <v>3.6904852744989545</v>
      </c>
      <c r="J69" s="9">
        <f t="shared" si="32"/>
        <v>3.7655187283694431</v>
      </c>
      <c r="K69" s="11">
        <f t="shared" si="33"/>
        <v>0.48076923076923073</v>
      </c>
      <c r="L69" s="11">
        <f t="shared" si="34"/>
        <v>0.28490028490028491</v>
      </c>
      <c r="M69" s="11">
        <f t="shared" si="35"/>
        <v>0.27932960893854747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-0.26758619549766938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0.23606504590604288</v>
      </c>
      <c r="Q69" s="11">
        <f>2*'OddsRatio_working_3-way'!K69*'OddsRatio_working_3-way'!L69*'OddsRatio_working_3-way'!M69</f>
        <v>7.652027419968975E-2</v>
      </c>
      <c r="R69" s="11">
        <f t="shared" si="36"/>
        <v>0</v>
      </c>
      <c r="S69" s="11">
        <f t="shared" si="37"/>
        <v>-0.88220188439466396</v>
      </c>
      <c r="T69" s="11">
        <f t="shared" si="38"/>
        <v>-0.28596495442290565</v>
      </c>
      <c r="U69" s="11">
        <f>'OddsRatio_working_3-way'!S69-'OddsRatio_working_3-way'!R69^2/3</f>
        <v>-0.88220188439466396</v>
      </c>
      <c r="V69" s="11">
        <f>'OddsRatio_working_3-way'!S69*'OddsRatio_working_3-way'!R69/3-2*'OddsRatio_working_3-way'!R69^3/27-'OddsRatio_working_3-way'!T69</f>
        <v>0.28596495442290565</v>
      </c>
      <c r="W69" s="11">
        <f>'OddsRatio_working_3-way'!V69^2+4*'OddsRatio_working_3-way'!U69^3/27</f>
        <v>-1.9942597138138243E-2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0.15946673030465694</v>
      </c>
      <c r="Y69" s="11">
        <f>IF('OddsRatio_working_3-way'!W69&gt;=0,IF('OddsRatio_working_3-way'!V69+SQRT('OddsRatio_working_3-way'!W69)&gt;0,0,PI()),ACOS('OddsRatio_working_3-way'!V69/(2*'OddsRatio_working_3-way'!X69)))</f>
        <v>0.45869996347199637</v>
      </c>
      <c r="Z69" s="11">
        <f>'OddsRatio_working_3-way'!X69^(1/3)*COS('OddsRatio_working_3-way'!Y69/3)</f>
        <v>0.53595324193206262</v>
      </c>
      <c r="AA69" s="11">
        <f>'OddsRatio_working_3-way'!X69^(1/3)*COS(('OddsRatio_working_3-way'!Y69+2*PI())/3)</f>
        <v>-0.33950327995098606</v>
      </c>
      <c r="AB69" s="11">
        <f>'OddsRatio_working_3-way'!X69^(1/3)*COS(('OddsRatio_working_3-way'!Y69+4*PI())/3)</f>
        <v>-0.19644996198107659</v>
      </c>
      <c r="AC69" s="11">
        <f>'OddsRatio_working_3-way'!X69^(1/3)*SIN('OddsRatio_working_3-way'!Y69/3)</f>
        <v>8.2591871638396375E-2</v>
      </c>
      <c r="AD69" s="11">
        <f>'OddsRatio_working_3-way'!X69^(1/3)*SIN(('OddsRatio_working_3-way'!Y69+2*PI())/3)</f>
        <v>0.42285318693459517</v>
      </c>
      <c r="AE69" s="11">
        <f>'OddsRatio_working_3-way'!X69^(1/3)*SIN(('OddsRatio_working_3-way'!Y69+4*PI())/3)</f>
        <v>-0.5054450585729916</v>
      </c>
      <c r="AF69" s="11">
        <f>-'OddsRatio_working_3-way'!U69/(3*'OddsRatio_working_3-way'!X69^(1/3))*COS(('OddsRatio_working_3-way'!Y69)/3)</f>
        <v>0.53595324193206262</v>
      </c>
      <c r="AG69" s="11">
        <f>-'OddsRatio_working_3-way'!U69/(3*'OddsRatio_working_3-way'!X69^(1/3))*COS(('OddsRatio_working_3-way'!Y69+2*PI())/3)</f>
        <v>-0.33950327995098606</v>
      </c>
      <c r="AH69" s="11">
        <f>-'OddsRatio_working_3-way'!U69/(3*'OddsRatio_working_3-way'!X69^(1/3))*COS(('OddsRatio_working_3-way'!Y69+4*PI())/3)</f>
        <v>-0.19644996198107659</v>
      </c>
      <c r="AI69" s="11">
        <f>'OddsRatio_working_3-way'!U69/(3*'OddsRatio_working_3-way'!X69^(1/3))*SIN(('OddsRatio_working_3-way'!Y69)/3)</f>
        <v>-8.2591871638396375E-2</v>
      </c>
      <c r="AJ69" s="11">
        <f>'OddsRatio_working_3-way'!U69/(3*'OddsRatio_working_3-way'!X69^(1/3))*SIN(('OddsRatio_working_3-way'!Y69+2*PI())/3)</f>
        <v>-0.42285318693459517</v>
      </c>
      <c r="AK69" s="11">
        <f>'OddsRatio_working_3-way'!U69/(3*'OddsRatio_working_3-way'!X69^(1/3))*SIN(('OddsRatio_working_3-way'!Y69+4*PI())/3)</f>
        <v>0.5054450585729916</v>
      </c>
      <c r="AL69" s="11">
        <f>'OddsRatio_working_3-way'!Z69+'OddsRatio_working_3-way'!AF69</f>
        <v>1.0719064838641252</v>
      </c>
      <c r="AM69" s="11">
        <f>'OddsRatio_working_3-way'!AA69+'OddsRatio_working_3-way'!AG69</f>
        <v>-0.67900655990197212</v>
      </c>
      <c r="AN69" s="11">
        <f>'OddsRatio_working_3-way'!AB69+'OddsRatio_working_3-way'!AH69</f>
        <v>-0.39289992396215317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1.0719064838641252</v>
      </c>
      <c r="AS69" s="11">
        <f>IF(('OddsRatio_working_3-way'!X69=0),IF(Q69&gt;0,-Q69^(1/3),(-Q69)^(1/3)),'OddsRatio_working_3-way'!AM69-'OddsRatio_working_3-way'!R69/3)</f>
        <v>-0.67900655990197212</v>
      </c>
      <c r="AT69" s="11">
        <f>IF(('OddsRatio_working_3-way'!X69=0),IF(Q69&gt;0,-Q69^(1/3),(-Q69)^(1/3)),'OddsRatio_working_3-way'!AN69-'OddsRatio_working_3-way'!R69/3)</f>
        <v>-0.39289992396215317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2.12</v>
      </c>
      <c r="B70" s="4">
        <f>IF('True_Odds_Calculator_3-way'!B71="","",'True_Odds_Calculator_3-way'!B71)</f>
        <v>2.97</v>
      </c>
      <c r="C70" s="4">
        <f>IF('True_Odds_Calculator_3-way'!C71="","",'True_Odds_Calculator_3-way'!C71)</f>
        <v>4.2300000000000004</v>
      </c>
      <c r="D70" s="9">
        <f t="shared" si="26"/>
        <v>0.4544701506195552</v>
      </c>
      <c r="E70" s="9">
        <f t="shared" si="27"/>
        <v>0.32140332710767222</v>
      </c>
      <c r="F70" s="9">
        <f t="shared" si="28"/>
        <v>0.22412652227277272</v>
      </c>
      <c r="G70" s="9">
        <f t="shared" si="29"/>
        <v>1.0717540458864034</v>
      </c>
      <c r="H70" s="9">
        <f t="shared" si="30"/>
        <v>2.200364531392772</v>
      </c>
      <c r="I70" s="9">
        <f t="shared" si="31"/>
        <v>3.111355470396215</v>
      </c>
      <c r="J70" s="9">
        <f t="shared" si="32"/>
        <v>4.4617655682130835</v>
      </c>
      <c r="K70" s="11">
        <f t="shared" si="33"/>
        <v>0.47169811320754712</v>
      </c>
      <c r="L70" s="11">
        <f t="shared" si="34"/>
        <v>0.33670033670033667</v>
      </c>
      <c r="M70" s="11">
        <f t="shared" si="35"/>
        <v>0.23640661938534277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-0.2675802736465569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0.23729271242541233</v>
      </c>
      <c r="Q70" s="11">
        <f>2*'OddsRatio_working_3-way'!K70*'OddsRatio_working_3-way'!L70*'OddsRatio_working_3-way'!M70</f>
        <v>7.509263051437097E-2</v>
      </c>
      <c r="R70" s="11">
        <f t="shared" si="36"/>
        <v>0</v>
      </c>
      <c r="S70" s="11">
        <f t="shared" si="37"/>
        <v>-0.88680943924457234</v>
      </c>
      <c r="T70" s="11">
        <f t="shared" si="38"/>
        <v>-0.28063589849511772</v>
      </c>
      <c r="U70" s="11">
        <f>'OddsRatio_working_3-way'!S70-'OddsRatio_working_3-way'!R70^2/3</f>
        <v>-0.88680943924457234</v>
      </c>
      <c r="V70" s="11">
        <f>'OddsRatio_working_3-way'!S70*'OddsRatio_working_3-way'!R70/3-2*'OddsRatio_working_3-way'!R70^3/27-'OddsRatio_working_3-way'!T70</f>
        <v>0.28063589849511772</v>
      </c>
      <c r="W70" s="11">
        <f>'OddsRatio_working_3-way'!V70^2+4*'OddsRatio_working_3-way'!U70^3/27</f>
        <v>-2.4564146955553576E-2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0.16071765186166981</v>
      </c>
      <c r="Y70" s="11">
        <f>IF('OddsRatio_working_3-way'!W70&gt;=0,IF('OddsRatio_working_3-way'!V70+SQRT('OddsRatio_working_3-way'!W70)&gt;0,0,PI()),ACOS('OddsRatio_working_3-way'!V70/(2*'OddsRatio_working_3-way'!X70)))</f>
        <v>0.50933044075267908</v>
      </c>
      <c r="Z70" s="11">
        <f>'OddsRatio_working_3-way'!X70^(1/3)*COS('OddsRatio_working_3-way'!Y70/3)</f>
        <v>0.53587702294320161</v>
      </c>
      <c r="AA70" s="11">
        <f>'OddsRatio_working_3-way'!X70^(1/3)*COS(('OddsRatio_working_3-way'!Y70+2*PI())/3)</f>
        <v>-0.3474949192731826</v>
      </c>
      <c r="AB70" s="11">
        <f>'OddsRatio_working_3-way'!X70^(1/3)*COS(('OddsRatio_working_3-way'!Y70+4*PI())/3)</f>
        <v>-0.18838210367001909</v>
      </c>
      <c r="AC70" s="11">
        <f>'OddsRatio_working_3-way'!X70^(1/3)*SIN('OddsRatio_working_3-way'!Y70/3)</f>
        <v>9.1863826920005928E-2</v>
      </c>
      <c r="AD70" s="11">
        <f>'OddsRatio_working_3-way'!X70^(1/3)*SIN(('OddsRatio_working_3-way'!Y70+2*PI())/3)</f>
        <v>0.41815120171318615</v>
      </c>
      <c r="AE70" s="11">
        <f>'OddsRatio_working_3-way'!X70^(1/3)*SIN(('OddsRatio_working_3-way'!Y70+4*PI())/3)</f>
        <v>-0.51001502863319192</v>
      </c>
      <c r="AF70" s="11">
        <f>-'OddsRatio_working_3-way'!U70/(3*'OddsRatio_working_3-way'!X70^(1/3))*COS(('OddsRatio_working_3-way'!Y70)/3)</f>
        <v>0.53587702294320172</v>
      </c>
      <c r="AG70" s="11">
        <f>-'OddsRatio_working_3-way'!U70/(3*'OddsRatio_working_3-way'!X70^(1/3))*COS(('OddsRatio_working_3-way'!Y70+2*PI())/3)</f>
        <v>-0.34749491927318266</v>
      </c>
      <c r="AH70" s="11">
        <f>-'OddsRatio_working_3-way'!U70/(3*'OddsRatio_working_3-way'!X70^(1/3))*COS(('OddsRatio_working_3-way'!Y70+4*PI())/3)</f>
        <v>-0.18838210367001912</v>
      </c>
      <c r="AI70" s="11">
        <f>'OddsRatio_working_3-way'!U70/(3*'OddsRatio_working_3-way'!X70^(1/3))*SIN(('OddsRatio_working_3-way'!Y70)/3)</f>
        <v>-9.1863826920005956E-2</v>
      </c>
      <c r="AJ70" s="11">
        <f>'OddsRatio_working_3-way'!U70/(3*'OddsRatio_working_3-way'!X70^(1/3))*SIN(('OddsRatio_working_3-way'!Y70+2*PI())/3)</f>
        <v>-0.41815120171318626</v>
      </c>
      <c r="AK70" s="11">
        <f>'OddsRatio_working_3-way'!U70/(3*'OddsRatio_working_3-way'!X70^(1/3))*SIN(('OddsRatio_working_3-way'!Y70+4*PI())/3)</f>
        <v>0.51001502863319204</v>
      </c>
      <c r="AL70" s="11">
        <f>'OddsRatio_working_3-way'!Z70+'OddsRatio_working_3-way'!AF70</f>
        <v>1.0717540458864034</v>
      </c>
      <c r="AM70" s="11">
        <f>'OddsRatio_working_3-way'!AA70+'OddsRatio_working_3-way'!AG70</f>
        <v>-0.69498983854636531</v>
      </c>
      <c r="AN70" s="11">
        <f>'OddsRatio_working_3-way'!AB70+'OddsRatio_working_3-way'!AH70</f>
        <v>-0.37676420734003824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1.0717540458864034</v>
      </c>
      <c r="AS70" s="11">
        <f>IF(('OddsRatio_working_3-way'!X70=0),IF(Q70&gt;0,-Q70^(1/3),(-Q70)^(1/3)),'OddsRatio_working_3-way'!AM70-'OddsRatio_working_3-way'!R70/3)</f>
        <v>-0.69498983854636531</v>
      </c>
      <c r="AT70" s="11">
        <f>IF(('OddsRatio_working_3-way'!X70=0),IF(Q70&gt;0,-Q70^(1/3),(-Q70)^(1/3)),'OddsRatio_working_3-way'!AN70-'OddsRatio_working_3-way'!R70/3)</f>
        <v>-0.37676420734003824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2.52</v>
      </c>
      <c r="B71" s="4">
        <f>IF('True_Odds_Calculator_3-way'!B72="","",'True_Odds_Calculator_3-way'!B72)</f>
        <v>2.91</v>
      </c>
      <c r="C71" s="4">
        <f>IF('True_Odds_Calculator_3-way'!C72="","",'True_Odds_Calculator_3-way'!C72)</f>
        <v>3.3</v>
      </c>
      <c r="D71" s="9">
        <f t="shared" si="26"/>
        <v>0.38137957375047282</v>
      </c>
      <c r="E71" s="9">
        <f t="shared" si="27"/>
        <v>0.32913726817093442</v>
      </c>
      <c r="F71" s="9">
        <f t="shared" si="28"/>
        <v>0.28948315807859271</v>
      </c>
      <c r="G71" s="9">
        <f t="shared" si="29"/>
        <v>1.0671445209566079</v>
      </c>
      <c r="H71" s="9">
        <f t="shared" si="30"/>
        <v>2.6220596718540441</v>
      </c>
      <c r="I71" s="9">
        <f t="shared" si="31"/>
        <v>3.0382460350271216</v>
      </c>
      <c r="J71" s="9">
        <f t="shared" si="32"/>
        <v>3.4544323982001979</v>
      </c>
      <c r="K71" s="11">
        <f t="shared" si="33"/>
        <v>0.3968253968253968</v>
      </c>
      <c r="L71" s="11">
        <f t="shared" si="34"/>
        <v>0.3436426116838488</v>
      </c>
      <c r="M71" s="11">
        <f t="shared" si="35"/>
        <v>0.30303030303030304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-0.27592898383276399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0.23678116461621618</v>
      </c>
      <c r="Q71" s="11">
        <f>2*'OddsRatio_working_3-way'!K71*'OddsRatio_working_3-way'!L71*'OddsRatio_working_3-way'!M71</f>
        <v>8.2646130756096392E-2</v>
      </c>
      <c r="R71" s="11">
        <f t="shared" si="36"/>
        <v>0</v>
      </c>
      <c r="S71" s="11">
        <f t="shared" si="37"/>
        <v>-0.85812356979405013</v>
      </c>
      <c r="T71" s="11">
        <f t="shared" si="38"/>
        <v>-0.29951957060874346</v>
      </c>
      <c r="U71" s="11">
        <f>'OddsRatio_working_3-way'!S71-'OddsRatio_working_3-way'!R71^2/3</f>
        <v>-0.85812356979405013</v>
      </c>
      <c r="V71" s="11">
        <f>'OddsRatio_working_3-way'!S71*'OddsRatio_working_3-way'!R71/3-2*'OddsRatio_working_3-way'!R71^3/27-'OddsRatio_working_3-way'!T71</f>
        <v>0.29951957060874346</v>
      </c>
      <c r="W71" s="11">
        <f>'OddsRatio_working_3-way'!V71^2+4*'OddsRatio_working_3-way'!U71^3/27</f>
        <v>-3.9030867048970158E-3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0.15298289110431848</v>
      </c>
      <c r="Y71" s="11">
        <f>IF('OddsRatio_working_3-way'!W71&gt;=0,IF('OddsRatio_working_3-way'!V71+SQRT('OddsRatio_working_3-way'!W71)&gt;0,0,PI()),ACOS('OddsRatio_working_3-way'!V71/(2*'OddsRatio_working_3-way'!X71)))</f>
        <v>0.205634651792723</v>
      </c>
      <c r="Z71" s="11">
        <f>'OddsRatio_working_3-way'!X71^(1/3)*COS('OddsRatio_working_3-way'!Y71/3)</f>
        <v>0.53357226047830397</v>
      </c>
      <c r="AA71" s="11">
        <f>'OddsRatio_working_3-way'!X71^(1/3)*COS(('OddsRatio_working_3-way'!Y71+2*PI())/3)</f>
        <v>-0.29850953775737543</v>
      </c>
      <c r="AB71" s="11">
        <f>'OddsRatio_working_3-way'!X71^(1/3)*COS(('OddsRatio_working_3-way'!Y71+4*PI())/3)</f>
        <v>-0.23506272272092835</v>
      </c>
      <c r="AC71" s="11">
        <f>'OddsRatio_working_3-way'!X71^(1/3)*SIN('OddsRatio_working_3-way'!Y71/3)</f>
        <v>3.6631035740517161E-2</v>
      </c>
      <c r="AD71" s="11">
        <f>'OddsRatio_working_3-way'!X71^(1/3)*SIN(('OddsRatio_working_3-way'!Y71+2*PI())/3)</f>
        <v>0.44377161445864033</v>
      </c>
      <c r="AE71" s="11">
        <f>'OddsRatio_working_3-way'!X71^(1/3)*SIN(('OddsRatio_working_3-way'!Y71+4*PI())/3)</f>
        <v>-0.48040265019915745</v>
      </c>
      <c r="AF71" s="11">
        <f>-'OddsRatio_working_3-way'!U71/(3*'OddsRatio_working_3-way'!X71^(1/3))*COS(('OddsRatio_working_3-way'!Y71)/3)</f>
        <v>0.53357226047830397</v>
      </c>
      <c r="AG71" s="11">
        <f>-'OddsRatio_working_3-way'!U71/(3*'OddsRatio_working_3-way'!X71^(1/3))*COS(('OddsRatio_working_3-way'!Y71+2*PI())/3)</f>
        <v>-0.29850953775737543</v>
      </c>
      <c r="AH71" s="11">
        <f>-'OddsRatio_working_3-way'!U71/(3*'OddsRatio_working_3-way'!X71^(1/3))*COS(('OddsRatio_working_3-way'!Y71+4*PI())/3)</f>
        <v>-0.23506272272092835</v>
      </c>
      <c r="AI71" s="11">
        <f>'OddsRatio_working_3-way'!U71/(3*'OddsRatio_working_3-way'!X71^(1/3))*SIN(('OddsRatio_working_3-way'!Y71)/3)</f>
        <v>-3.6631035740517161E-2</v>
      </c>
      <c r="AJ71" s="11">
        <f>'OddsRatio_working_3-way'!U71/(3*'OddsRatio_working_3-way'!X71^(1/3))*SIN(('OddsRatio_working_3-way'!Y71+2*PI())/3)</f>
        <v>-0.44377161445864033</v>
      </c>
      <c r="AK71" s="11">
        <f>'OddsRatio_working_3-way'!U71/(3*'OddsRatio_working_3-way'!X71^(1/3))*SIN(('OddsRatio_working_3-way'!Y71+4*PI())/3)</f>
        <v>0.48040265019915745</v>
      </c>
      <c r="AL71" s="11">
        <f>'OddsRatio_working_3-way'!Z71+'OddsRatio_working_3-way'!AF71</f>
        <v>1.0671445209566079</v>
      </c>
      <c r="AM71" s="11">
        <f>'OddsRatio_working_3-way'!AA71+'OddsRatio_working_3-way'!AG71</f>
        <v>-0.59701907551475086</v>
      </c>
      <c r="AN71" s="11">
        <f>'OddsRatio_working_3-way'!AB71+'OddsRatio_working_3-way'!AH71</f>
        <v>-0.47012544544185669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1.0671445209566079</v>
      </c>
      <c r="AS71" s="11">
        <f>IF(('OddsRatio_working_3-way'!X71=0),IF(Q71&gt;0,-Q71^(1/3),(-Q71)^(1/3)),'OddsRatio_working_3-way'!AM71-'OddsRatio_working_3-way'!R71/3)</f>
        <v>-0.59701907551475086</v>
      </c>
      <c r="AT71" s="11">
        <f>IF(('OddsRatio_working_3-way'!X71=0),IF(Q71&gt;0,-Q71^(1/3),(-Q71)^(1/3)),'OddsRatio_working_3-way'!AN71-'OddsRatio_working_3-way'!R71/3)</f>
        <v>-0.47012544544185669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2.25</v>
      </c>
      <c r="B72" s="4">
        <f>IF('True_Odds_Calculator_3-way'!B73="","",'True_Odds_Calculator_3-way'!B73)</f>
        <v>3.03</v>
      </c>
      <c r="C72" s="4">
        <f>IF('True_Odds_Calculator_3-way'!C73="","",'True_Odds_Calculator_3-way'!C73)</f>
        <v>3.72</v>
      </c>
      <c r="D72" s="9">
        <f t="shared" si="26"/>
        <v>0.42826451940781635</v>
      </c>
      <c r="E72" s="9">
        <f t="shared" si="27"/>
        <v>0.31565169331842802</v>
      </c>
      <c r="F72" s="9">
        <f t="shared" si="28"/>
        <v>0.25608378727375564</v>
      </c>
      <c r="G72" s="9">
        <f t="shared" si="29"/>
        <v>1.0680043845476659</v>
      </c>
      <c r="H72" s="9">
        <f t="shared" si="30"/>
        <v>2.3350054806845826</v>
      </c>
      <c r="I72" s="9">
        <f t="shared" si="31"/>
        <v>3.1680489006317623</v>
      </c>
      <c r="J72" s="9">
        <f t="shared" si="32"/>
        <v>3.9049719259696514</v>
      </c>
      <c r="K72" s="11">
        <f t="shared" si="33"/>
        <v>0.44444444444444442</v>
      </c>
      <c r="L72" s="11">
        <f t="shared" si="34"/>
        <v>0.33003300330033003</v>
      </c>
      <c r="M72" s="11">
        <f t="shared" si="35"/>
        <v>0.26881720430107525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-0.27214907870715388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0.23658279806475269</v>
      </c>
      <c r="Q72" s="11">
        <f>2*'OddsRatio_working_3-way'!K72*'OddsRatio_working_3-way'!L72*'OddsRatio_working_3-way'!M72</f>
        <v>7.8860932688250895E-2</v>
      </c>
      <c r="R72" s="11">
        <f t="shared" si="36"/>
        <v>0</v>
      </c>
      <c r="S72" s="11">
        <f t="shared" si="37"/>
        <v>-0.86931324253839459</v>
      </c>
      <c r="T72" s="11">
        <f t="shared" si="38"/>
        <v>-0.28977108084613151</v>
      </c>
      <c r="U72" s="11">
        <f>'OddsRatio_working_3-way'!S72-'OddsRatio_working_3-way'!R72^2/3</f>
        <v>-0.86931324253839459</v>
      </c>
      <c r="V72" s="11">
        <f>'OddsRatio_working_3-way'!S72*'OddsRatio_working_3-way'!R72/3-2*'OddsRatio_working_3-way'!R72^3/27-'OddsRatio_working_3-way'!T72</f>
        <v>0.28977108084613151</v>
      </c>
      <c r="W72" s="11">
        <f>'OddsRatio_working_3-way'!V72^2+4*'OddsRatio_working_3-way'!U72^3/27</f>
        <v>-1.3357877813042512E-2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0.15598490079794405</v>
      </c>
      <c r="Y72" s="11">
        <f>IF('OddsRatio_working_3-way'!W72&gt;=0,IF('OddsRatio_working_3-way'!V72+SQRT('OddsRatio_working_3-way'!W72)&gt;0,0,PI()),ACOS('OddsRatio_working_3-way'!V72/(2*'OddsRatio_working_3-way'!X72)))</f>
        <v>0.37951785042445363</v>
      </c>
      <c r="Z72" s="11">
        <f>'OddsRatio_working_3-way'!X72^(1/3)*COS('OddsRatio_working_3-way'!Y72/3)</f>
        <v>0.53400219227383294</v>
      </c>
      <c r="AA72" s="11">
        <f>'OddsRatio_working_3-way'!X72^(1/3)*COS(('OddsRatio_working_3-way'!Y72+2*PI())/3)</f>
        <v>-0.32581907484796924</v>
      </c>
      <c r="AB72" s="11">
        <f>'OddsRatio_working_3-way'!X72^(1/3)*COS(('OddsRatio_working_3-way'!Y72+4*PI())/3)</f>
        <v>-0.2081831174258634</v>
      </c>
      <c r="AC72" s="11">
        <f>'OddsRatio_working_3-way'!X72^(1/3)*SIN('OddsRatio_working_3-way'!Y72/3)</f>
        <v>6.7917151684032132E-2</v>
      </c>
      <c r="AD72" s="11">
        <f>'OddsRatio_working_3-way'!X72^(1/3)*SIN(('OddsRatio_working_3-way'!Y72+2*PI())/3)</f>
        <v>0.42850088834370564</v>
      </c>
      <c r="AE72" s="11">
        <f>'OddsRatio_working_3-way'!X72^(1/3)*SIN(('OddsRatio_working_3-way'!Y72+4*PI())/3)</f>
        <v>-0.49641804002773776</v>
      </c>
      <c r="AF72" s="11">
        <f>-'OddsRatio_working_3-way'!U72/(3*'OddsRatio_working_3-way'!X72^(1/3))*COS(('OddsRatio_working_3-way'!Y72)/3)</f>
        <v>0.53400219227383305</v>
      </c>
      <c r="AG72" s="11">
        <f>-'OddsRatio_working_3-way'!U72/(3*'OddsRatio_working_3-way'!X72^(1/3))*COS(('OddsRatio_working_3-way'!Y72+2*PI())/3)</f>
        <v>-0.32581907484796929</v>
      </c>
      <c r="AH72" s="11">
        <f>-'OddsRatio_working_3-way'!U72/(3*'OddsRatio_working_3-way'!X72^(1/3))*COS(('OddsRatio_working_3-way'!Y72+4*PI())/3)</f>
        <v>-0.20818311742586346</v>
      </c>
      <c r="AI72" s="11">
        <f>'OddsRatio_working_3-way'!U72/(3*'OddsRatio_working_3-way'!X72^(1/3))*SIN(('OddsRatio_working_3-way'!Y72)/3)</f>
        <v>-6.7917151684032145E-2</v>
      </c>
      <c r="AJ72" s="11">
        <f>'OddsRatio_working_3-way'!U72/(3*'OddsRatio_working_3-way'!X72^(1/3))*SIN(('OddsRatio_working_3-way'!Y72+2*PI())/3)</f>
        <v>-0.4285008883437057</v>
      </c>
      <c r="AK72" s="11">
        <f>'OddsRatio_working_3-way'!U72/(3*'OddsRatio_working_3-way'!X72^(1/3))*SIN(('OddsRatio_working_3-way'!Y72+4*PI())/3)</f>
        <v>0.49641804002773787</v>
      </c>
      <c r="AL72" s="11">
        <f>'OddsRatio_working_3-way'!Z72+'OddsRatio_working_3-way'!AF72</f>
        <v>1.0680043845476659</v>
      </c>
      <c r="AM72" s="11">
        <f>'OddsRatio_working_3-way'!AA72+'OddsRatio_working_3-way'!AG72</f>
        <v>-0.65163814969593847</v>
      </c>
      <c r="AN72" s="11">
        <f>'OddsRatio_working_3-way'!AB72+'OddsRatio_working_3-way'!AH72</f>
        <v>-0.41636623485172686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1.0680043845476659</v>
      </c>
      <c r="AS72" s="11">
        <f>IF(('OddsRatio_working_3-way'!X72=0),IF(Q72&gt;0,-Q72^(1/3),(-Q72)^(1/3)),'OddsRatio_working_3-way'!AM72-'OddsRatio_working_3-way'!R72/3)</f>
        <v>-0.65163814969593847</v>
      </c>
      <c r="AT72" s="11">
        <f>IF(('OddsRatio_working_3-way'!X72=0),IF(Q72&gt;0,-Q72^(1/3),(-Q72)^(1/3)),'OddsRatio_working_3-way'!AN72-'OddsRatio_working_3-way'!R72/3)</f>
        <v>-0.41636623485172686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</v>
      </c>
      <c r="C73" s="4">
        <f>IF('True_Odds_Calculator_3-way'!C74="","",'True_Odds_Calculator_3-way'!C74)</f>
        <v>2.96</v>
      </c>
      <c r="D73" s="9">
        <f t="shared" si="26"/>
        <v>0.35786593099958913</v>
      </c>
      <c r="E73" s="9">
        <f t="shared" si="27"/>
        <v>0.31886513710414893</v>
      </c>
      <c r="F73" s="9">
        <f t="shared" si="28"/>
        <v>0.32326893189626188</v>
      </c>
      <c r="G73" s="9">
        <f t="shared" si="29"/>
        <v>1.0680610446813699</v>
      </c>
      <c r="H73" s="9">
        <f t="shared" si="30"/>
        <v>2.7943425550647012</v>
      </c>
      <c r="I73" s="9">
        <f t="shared" si="31"/>
        <v>3.1361220893627397</v>
      </c>
      <c r="J73" s="9">
        <f t="shared" si="32"/>
        <v>3.093399647575485</v>
      </c>
      <c r="K73" s="11">
        <f t="shared" si="33"/>
        <v>0.37313432835820892</v>
      </c>
      <c r="L73" s="11">
        <f t="shared" si="34"/>
        <v>0.33333333333333331</v>
      </c>
      <c r="M73" s="11">
        <f t="shared" si="35"/>
        <v>0.33783783783783783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-0.27672448567970953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0.23699072206534891</v>
      </c>
      <c r="Q73" s="11">
        <f>2*'OddsRatio_working_3-way'!K73*'OddsRatio_working_3-way'!L73*'OddsRatio_working_3-way'!M73</f>
        <v>8.4039263143740744E-2</v>
      </c>
      <c r="R73" s="11">
        <f t="shared" si="36"/>
        <v>0</v>
      </c>
      <c r="S73" s="11">
        <f t="shared" si="37"/>
        <v>-0.85641399416909625</v>
      </c>
      <c r="T73" s="11">
        <f t="shared" si="38"/>
        <v>-0.30369290573372204</v>
      </c>
      <c r="U73" s="11">
        <f>'OddsRatio_working_3-way'!S73-'OddsRatio_working_3-way'!R73^2/3</f>
        <v>-0.85641399416909625</v>
      </c>
      <c r="V73" s="11">
        <f>'OddsRatio_working_3-way'!S73*'OddsRatio_working_3-way'!R73/3-2*'OddsRatio_working_3-way'!R73^3/27-'OddsRatio_working_3-way'!T73</f>
        <v>0.30369290573372204</v>
      </c>
      <c r="W73" s="11">
        <f>'OddsRatio_working_3-way'!V73^2+4*'OddsRatio_working_3-way'!U73^3/27</f>
        <v>-8.2728589559312449E-4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0.1525259542574513</v>
      </c>
      <c r="Y73" s="11">
        <f>IF('OddsRatio_working_3-way'!W73&gt;=0,IF('OddsRatio_working_3-way'!V73+SQRT('OddsRatio_working_3-way'!W73)&gt;0,0,PI()),ACOS('OddsRatio_working_3-way'!V73/(2*'OddsRatio_working_3-way'!X73)))</f>
        <v>9.4427754147782039E-2</v>
      </c>
      <c r="Z73" s="11">
        <f>'OddsRatio_working_3-way'!X73^(1/3)*COS('OddsRatio_working_3-way'!Y73/3)</f>
        <v>0.53403052234068493</v>
      </c>
      <c r="AA73" s="11">
        <f>'OddsRatio_working_3-way'!X73^(1/3)*COS(('OddsRatio_working_3-way'!Y73+2*PI())/3)</f>
        <v>-0.28157717892438489</v>
      </c>
      <c r="AB73" s="11">
        <f>'OddsRatio_working_3-way'!X73^(1/3)*COS(('OddsRatio_working_3-way'!Y73+4*PI())/3)</f>
        <v>-0.25245334341630016</v>
      </c>
      <c r="AC73" s="11">
        <f>'OddsRatio_working_3-way'!X73^(1/3)*SIN('OddsRatio_working_3-way'!Y73/3)</f>
        <v>1.681465427042712E-2</v>
      </c>
      <c r="AD73" s="11">
        <f>'OddsRatio_working_3-way'!X73^(1/3)*SIN(('OddsRatio_working_3-way'!Y73+2*PI())/3)</f>
        <v>0.45407667160809279</v>
      </c>
      <c r="AE73" s="11">
        <f>'OddsRatio_working_3-way'!X73^(1/3)*SIN(('OddsRatio_working_3-way'!Y73+4*PI())/3)</f>
        <v>-0.47089132587851984</v>
      </c>
      <c r="AF73" s="11">
        <f>-'OddsRatio_working_3-way'!U73/(3*'OddsRatio_working_3-way'!X73^(1/3))*COS(('OddsRatio_working_3-way'!Y73)/3)</f>
        <v>0.53403052234068493</v>
      </c>
      <c r="AG73" s="11">
        <f>-'OddsRatio_working_3-way'!U73/(3*'OddsRatio_working_3-way'!X73^(1/3))*COS(('OddsRatio_working_3-way'!Y73+2*PI())/3)</f>
        <v>-0.28157717892438489</v>
      </c>
      <c r="AH73" s="11">
        <f>-'OddsRatio_working_3-way'!U73/(3*'OddsRatio_working_3-way'!X73^(1/3))*COS(('OddsRatio_working_3-way'!Y73+4*PI())/3)</f>
        <v>-0.25245334341630016</v>
      </c>
      <c r="AI73" s="11">
        <f>'OddsRatio_working_3-way'!U73/(3*'OddsRatio_working_3-way'!X73^(1/3))*SIN(('OddsRatio_working_3-way'!Y73)/3)</f>
        <v>-1.681465427042712E-2</v>
      </c>
      <c r="AJ73" s="11">
        <f>'OddsRatio_working_3-way'!U73/(3*'OddsRatio_working_3-way'!X73^(1/3))*SIN(('OddsRatio_working_3-way'!Y73+2*PI())/3)</f>
        <v>-0.45407667160809279</v>
      </c>
      <c r="AK73" s="11">
        <f>'OddsRatio_working_3-way'!U73/(3*'OddsRatio_working_3-way'!X73^(1/3))*SIN(('OddsRatio_working_3-way'!Y73+4*PI())/3)</f>
        <v>0.47089132587851984</v>
      </c>
      <c r="AL73" s="11">
        <f>'OddsRatio_working_3-way'!Z73+'OddsRatio_working_3-way'!AF73</f>
        <v>1.0680610446813699</v>
      </c>
      <c r="AM73" s="11">
        <f>'OddsRatio_working_3-way'!AA73+'OddsRatio_working_3-way'!AG73</f>
        <v>-0.56315435784876977</v>
      </c>
      <c r="AN73" s="11">
        <f>'OddsRatio_working_3-way'!AB73+'OddsRatio_working_3-way'!AH73</f>
        <v>-0.50490668683260032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1.0680610446813699</v>
      </c>
      <c r="AS73" s="11">
        <f>IF(('OddsRatio_working_3-way'!X73=0),IF(Q73&gt;0,-Q73^(1/3),(-Q73)^(1/3)),'OddsRatio_working_3-way'!AM73-'OddsRatio_working_3-way'!R73/3)</f>
        <v>-0.56315435784876977</v>
      </c>
      <c r="AT73" s="11">
        <f>IF(('OddsRatio_working_3-way'!X73=0),IF(Q73&gt;0,-Q73^(1/3),(-Q73)^(1/3)),'OddsRatio_working_3-way'!AN73-'OddsRatio_working_3-way'!R73/3)</f>
        <v>-0.50490668683260032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2.85</v>
      </c>
      <c r="B74" s="4">
        <f>IF('True_Odds_Calculator_3-way'!B75="","",'True_Odds_Calculator_3-way'!B75)</f>
        <v>3.16</v>
      </c>
      <c r="C74" s="4">
        <f>IF('True_Odds_Calculator_3-way'!C75="","",'True_Odds_Calculator_3-way'!C75)</f>
        <v>2.66</v>
      </c>
      <c r="D74" s="9">
        <f t="shared" si="26"/>
        <v>0.33635299032331206</v>
      </c>
      <c r="E74" s="9">
        <f t="shared" si="27"/>
        <v>0.30269191900479453</v>
      </c>
      <c r="F74" s="9">
        <f t="shared" si="28"/>
        <v>0.36095509067189374</v>
      </c>
      <c r="G74" s="9">
        <f t="shared" si="29"/>
        <v>1.0665227414625646</v>
      </c>
      <c r="H74" s="9">
        <f t="shared" si="30"/>
        <v>2.9730670717057444</v>
      </c>
      <c r="I74" s="9">
        <f t="shared" si="31"/>
        <v>3.30368912155914</v>
      </c>
      <c r="J74" s="9">
        <f t="shared" si="32"/>
        <v>2.7704277508278579</v>
      </c>
      <c r="K74" s="11">
        <f t="shared" si="33"/>
        <v>0.35087719298245612</v>
      </c>
      <c r="L74" s="11">
        <f t="shared" si="34"/>
        <v>0.31645569620253161</v>
      </c>
      <c r="M74" s="11">
        <f t="shared" si="35"/>
        <v>0.37593984962406013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-0.276898108028232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0.23668431571934495</v>
      </c>
      <c r="Q74" s="11">
        <f>2*'OddsRatio_working_3-way'!K74*'OddsRatio_working_3-way'!L74*'OddsRatio_working_3-way'!M74</f>
        <v>8.3486531117934734E-2</v>
      </c>
      <c r="R74" s="11">
        <f t="shared" si="36"/>
        <v>0</v>
      </c>
      <c r="S74" s="11">
        <f t="shared" si="37"/>
        <v>-0.85477043308368528</v>
      </c>
      <c r="T74" s="11">
        <f t="shared" si="38"/>
        <v>-0.3015063256027109</v>
      </c>
      <c r="U74" s="11">
        <f>'OddsRatio_working_3-way'!S74-'OddsRatio_working_3-way'!R74^2/3</f>
        <v>-0.85477043308368528</v>
      </c>
      <c r="V74" s="11">
        <f>'OddsRatio_working_3-way'!S74*'OddsRatio_working_3-way'!R74/3-2*'OddsRatio_working_3-way'!R74^3/27-'OddsRatio_working_3-way'!T74</f>
        <v>0.3015063256027109</v>
      </c>
      <c r="W74" s="11">
        <f>'OddsRatio_working_3-way'!V74^2+4*'OddsRatio_working_3-way'!U74^3/27</f>
        <v>-1.6158693550173131E-3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0.15208709160663936</v>
      </c>
      <c r="Y74" s="11">
        <f>IF('OddsRatio_working_3-way'!W74&gt;=0,IF('OddsRatio_working_3-way'!V74+SQRT('OddsRatio_working_3-way'!W74)&gt;0,0,PI()),ACOS('OddsRatio_working_3-way'!V74/(2*'OddsRatio_working_3-way'!X74)))</f>
        <v>0.13254186710291238</v>
      </c>
      <c r="Z74" s="11">
        <f>'OddsRatio_working_3-way'!X74^(1/3)*COS('OddsRatio_working_3-way'!Y74/3)</f>
        <v>0.53326137073128244</v>
      </c>
      <c r="AA74" s="11">
        <f>'OddsRatio_working_3-way'!X74^(1/3)*COS(('OddsRatio_working_3-way'!Y74+2*PI())/3)</f>
        <v>-0.28704737303202438</v>
      </c>
      <c r="AB74" s="11">
        <f>'OddsRatio_working_3-way'!X74^(1/3)*COS(('OddsRatio_working_3-way'!Y74+4*PI())/3)</f>
        <v>-0.24621399769925822</v>
      </c>
      <c r="AC74" s="11">
        <f>'OddsRatio_working_3-way'!X74^(1/3)*SIN('OddsRatio_working_3-way'!Y74/3)</f>
        <v>2.35751602402938E-2</v>
      </c>
      <c r="AD74" s="11">
        <f>'OddsRatio_working_3-way'!X74^(1/3)*SIN(('OddsRatio_working_3-way'!Y74+2*PI())/3)</f>
        <v>0.45003031379005537</v>
      </c>
      <c r="AE74" s="11">
        <f>'OddsRatio_working_3-way'!X74^(1/3)*SIN(('OddsRatio_working_3-way'!Y74+4*PI())/3)</f>
        <v>-0.47360547403034886</v>
      </c>
      <c r="AF74" s="11">
        <f>-'OddsRatio_working_3-way'!U74/(3*'OddsRatio_working_3-way'!X74^(1/3))*COS(('OddsRatio_working_3-way'!Y74)/3)</f>
        <v>0.53326137073128232</v>
      </c>
      <c r="AG74" s="11">
        <f>-'OddsRatio_working_3-way'!U74/(3*'OddsRatio_working_3-way'!X74^(1/3))*COS(('OddsRatio_working_3-way'!Y74+2*PI())/3)</f>
        <v>-0.28704737303202432</v>
      </c>
      <c r="AH74" s="11">
        <f>-'OddsRatio_working_3-way'!U74/(3*'OddsRatio_working_3-way'!X74^(1/3))*COS(('OddsRatio_working_3-way'!Y74+4*PI())/3)</f>
        <v>-0.2462139976992582</v>
      </c>
      <c r="AI74" s="11">
        <f>'OddsRatio_working_3-way'!U74/(3*'OddsRatio_working_3-way'!X74^(1/3))*SIN(('OddsRatio_working_3-way'!Y74)/3)</f>
        <v>-2.3575160240293797E-2</v>
      </c>
      <c r="AJ74" s="11">
        <f>'OddsRatio_working_3-way'!U74/(3*'OddsRatio_working_3-way'!X74^(1/3))*SIN(('OddsRatio_working_3-way'!Y74+2*PI())/3)</f>
        <v>-0.45003031379005526</v>
      </c>
      <c r="AK74" s="11">
        <f>'OddsRatio_working_3-way'!U74/(3*'OddsRatio_working_3-way'!X74^(1/3))*SIN(('OddsRatio_working_3-way'!Y74+4*PI())/3)</f>
        <v>0.47360547403034875</v>
      </c>
      <c r="AL74" s="11">
        <f>'OddsRatio_working_3-way'!Z74+'OddsRatio_working_3-way'!AF74</f>
        <v>1.0665227414625646</v>
      </c>
      <c r="AM74" s="11">
        <f>'OddsRatio_working_3-way'!AA74+'OddsRatio_working_3-way'!AG74</f>
        <v>-0.57409474606404864</v>
      </c>
      <c r="AN74" s="11">
        <f>'OddsRatio_working_3-way'!AB74+'OddsRatio_working_3-way'!AH74</f>
        <v>-0.49242799539851645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1.0665227414625646</v>
      </c>
      <c r="AS74" s="11">
        <f>IF(('OddsRatio_working_3-way'!X74=0),IF(Q74&gt;0,-Q74^(1/3),(-Q74)^(1/3)),'OddsRatio_working_3-way'!AM74-'OddsRatio_working_3-way'!R74/3)</f>
        <v>-0.57409474606404864</v>
      </c>
      <c r="AT74" s="11">
        <f>IF(('OddsRatio_working_3-way'!X74=0),IF(Q74&gt;0,-Q74^(1/3),(-Q74)^(1/3)),'OddsRatio_working_3-way'!AN74-'OddsRatio_working_3-way'!R74/3)</f>
        <v>-0.49242799539851645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2.2999999999999998</v>
      </c>
      <c r="B75" s="4">
        <f>IF('True_Odds_Calculator_3-way'!B76="","",'True_Odds_Calculator_3-way'!B76)</f>
        <v>2.96</v>
      </c>
      <c r="C75" s="4">
        <f>IF('True_Odds_Calculator_3-way'!C76="","",'True_Odds_Calculator_3-way'!C76)</f>
        <v>3.66</v>
      </c>
      <c r="D75" s="9">
        <f t="shared" si="26"/>
        <v>0.41782439938328725</v>
      </c>
      <c r="E75" s="9">
        <f t="shared" si="27"/>
        <v>0.32250335024744337</v>
      </c>
      <c r="F75" s="9">
        <f t="shared" si="28"/>
        <v>0.25967225036926939</v>
      </c>
      <c r="G75" s="9">
        <f t="shared" si="29"/>
        <v>1.0718076439546771</v>
      </c>
      <c r="H75" s="9">
        <f t="shared" si="30"/>
        <v>2.39334993714108</v>
      </c>
      <c r="I75" s="9">
        <f t="shared" si="31"/>
        <v>3.1007429821511674</v>
      </c>
      <c r="J75" s="9">
        <f t="shared" si="32"/>
        <v>3.851008332919442</v>
      </c>
      <c r="K75" s="11">
        <f t="shared" si="33"/>
        <v>0.43478260869565222</v>
      </c>
      <c r="L75" s="11">
        <f t="shared" si="34"/>
        <v>0.33783783783783783</v>
      </c>
      <c r="M75" s="11">
        <f t="shared" si="35"/>
        <v>0.27322404371584696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-0.27200721748120193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0.23758612497030179</v>
      </c>
      <c r="Q75" s="11">
        <f>2*'OddsRatio_working_3-way'!K75*'OddsRatio_working_3-way'!L75*'OddsRatio_working_3-way'!M75</f>
        <v>8.026558276023707E-2</v>
      </c>
      <c r="R75" s="11">
        <f t="shared" si="36"/>
        <v>0</v>
      </c>
      <c r="S75" s="11">
        <f t="shared" si="37"/>
        <v>-0.87345522361634043</v>
      </c>
      <c r="T75" s="11">
        <f t="shared" si="38"/>
        <v>-0.29508622419470953</v>
      </c>
      <c r="U75" s="11">
        <f>'OddsRatio_working_3-way'!S75-'OddsRatio_working_3-way'!R75^2/3</f>
        <v>-0.87345522361634043</v>
      </c>
      <c r="V75" s="11">
        <f>'OddsRatio_working_3-way'!S75*'OddsRatio_working_3-way'!R75/3-2*'OddsRatio_working_3-way'!R75^3/27-'OddsRatio_working_3-way'!T75</f>
        <v>0.29508622419470953</v>
      </c>
      <c r="W75" s="11">
        <f>'OddsRatio_working_3-way'!V75^2+4*'OddsRatio_working_3-way'!U75^3/27</f>
        <v>-1.1647079873380387E-2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0.1571010499510353</v>
      </c>
      <c r="Y75" s="11">
        <f>IF('OddsRatio_working_3-way'!W75&gt;=0,IF('OddsRatio_working_3-way'!V75+SQRT('OddsRatio_working_3-way'!W75)&gt;0,0,PI()),ACOS('OddsRatio_working_3-way'!V75/(2*'OddsRatio_working_3-way'!X75)))</f>
        <v>0.3506181443770473</v>
      </c>
      <c r="Z75" s="11">
        <f>'OddsRatio_working_3-way'!X75^(1/3)*COS('OddsRatio_working_3-way'!Y75/3)</f>
        <v>0.53590382197733855</v>
      </c>
      <c r="AA75" s="11">
        <f>'OddsRatio_working_3-way'!X75^(1/3)*COS(('OddsRatio_working_3-way'!Y75+2*PI())/3)</f>
        <v>-0.32244159897314867</v>
      </c>
      <c r="AB75" s="11">
        <f>'OddsRatio_working_3-way'!X75^(1/3)*COS(('OddsRatio_working_3-way'!Y75+4*PI())/3)</f>
        <v>-0.21346222300418971</v>
      </c>
      <c r="AC75" s="11">
        <f>'OddsRatio_working_3-way'!X75^(1/3)*SIN('OddsRatio_working_3-way'!Y75/3)</f>
        <v>6.2919272051795927E-2</v>
      </c>
      <c r="AD75" s="11">
        <f>'OddsRatio_working_3-way'!X75^(1/3)*SIN(('OddsRatio_working_3-way'!Y75+2*PI())/3)</f>
        <v>0.43264668779165061</v>
      </c>
      <c r="AE75" s="11">
        <f>'OddsRatio_working_3-way'!X75^(1/3)*SIN(('OddsRatio_working_3-way'!Y75+4*PI())/3)</f>
        <v>-0.49556595984344648</v>
      </c>
      <c r="AF75" s="11">
        <f>-'OddsRatio_working_3-way'!U75/(3*'OddsRatio_working_3-way'!X75^(1/3))*COS(('OddsRatio_working_3-way'!Y75)/3)</f>
        <v>0.53590382197733855</v>
      </c>
      <c r="AG75" s="11">
        <f>-'OddsRatio_working_3-way'!U75/(3*'OddsRatio_working_3-way'!X75^(1/3))*COS(('OddsRatio_working_3-way'!Y75+2*PI())/3)</f>
        <v>-0.32244159897314867</v>
      </c>
      <c r="AH75" s="11">
        <f>-'OddsRatio_working_3-way'!U75/(3*'OddsRatio_working_3-way'!X75^(1/3))*COS(('OddsRatio_working_3-way'!Y75+4*PI())/3)</f>
        <v>-0.21346222300418971</v>
      </c>
      <c r="AI75" s="11">
        <f>'OddsRatio_working_3-way'!U75/(3*'OddsRatio_working_3-way'!X75^(1/3))*SIN(('OddsRatio_working_3-way'!Y75)/3)</f>
        <v>-6.2919272051795927E-2</v>
      </c>
      <c r="AJ75" s="11">
        <f>'OddsRatio_working_3-way'!U75/(3*'OddsRatio_working_3-way'!X75^(1/3))*SIN(('OddsRatio_working_3-way'!Y75+2*PI())/3)</f>
        <v>-0.43264668779165061</v>
      </c>
      <c r="AK75" s="11">
        <f>'OddsRatio_working_3-way'!U75/(3*'OddsRatio_working_3-way'!X75^(1/3))*SIN(('OddsRatio_working_3-way'!Y75+4*PI())/3)</f>
        <v>0.49556595984344648</v>
      </c>
      <c r="AL75" s="11">
        <f>'OddsRatio_working_3-way'!Z75+'OddsRatio_working_3-way'!AF75</f>
        <v>1.0718076439546771</v>
      </c>
      <c r="AM75" s="11">
        <f>'OddsRatio_working_3-way'!AA75+'OddsRatio_working_3-way'!AG75</f>
        <v>-0.64488319794629734</v>
      </c>
      <c r="AN75" s="11">
        <f>'OddsRatio_working_3-way'!AB75+'OddsRatio_working_3-way'!AH75</f>
        <v>-0.42692444600837942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1.0718076439546771</v>
      </c>
      <c r="AS75" s="11">
        <f>IF(('OddsRatio_working_3-way'!X75=0),IF(Q75&gt;0,-Q75^(1/3),(-Q75)^(1/3)),'OddsRatio_working_3-way'!AM75-'OddsRatio_working_3-way'!R75/3)</f>
        <v>-0.64488319794629734</v>
      </c>
      <c r="AT75" s="11">
        <f>IF(('OddsRatio_working_3-way'!X75=0),IF(Q75&gt;0,-Q75^(1/3),(-Q75)^(1/3)),'OddsRatio_working_3-way'!AN75-'OddsRatio_working_3-way'!R75/3)</f>
        <v>-0.42692444600837942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3.43</v>
      </c>
      <c r="B76" s="4">
        <f>IF('True_Odds_Calculator_3-way'!B77="","",'True_Odds_Calculator_3-way'!B77)</f>
        <v>2.84</v>
      </c>
      <c r="C76" s="4">
        <f>IF('True_Odds_Calculator_3-way'!C77="","",'True_Odds_Calculator_3-way'!C77)</f>
        <v>2.5</v>
      </c>
      <c r="D76" s="9">
        <f t="shared" si="26"/>
        <v>0.27823067872884905</v>
      </c>
      <c r="E76" s="9">
        <f t="shared" si="27"/>
        <v>0.33734924597903787</v>
      </c>
      <c r="F76" s="9">
        <f t="shared" si="28"/>
        <v>0.38442007529211325</v>
      </c>
      <c r="G76" s="9">
        <f t="shared" si="29"/>
        <v>1.0675473078768842</v>
      </c>
      <c r="H76" s="9">
        <f t="shared" si="30"/>
        <v>3.5941399581408291</v>
      </c>
      <c r="I76" s="9">
        <f t="shared" si="31"/>
        <v>2.9642870464934661</v>
      </c>
      <c r="J76" s="9">
        <f t="shared" si="32"/>
        <v>2.6013209618153259</v>
      </c>
      <c r="K76" s="11">
        <f t="shared" si="33"/>
        <v>0.29154518950437314</v>
      </c>
      <c r="L76" s="11">
        <f t="shared" si="34"/>
        <v>0.35211267605633806</v>
      </c>
      <c r="M76" s="11">
        <f t="shared" si="35"/>
        <v>0.4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-0.27539933478421552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0.23693179485073701</v>
      </c>
      <c r="Q76" s="11">
        <f>2*'OddsRatio_working_3-way'!K76*'OddsRatio_working_3-way'!L76*'OddsRatio_working_3-way'!M76</f>
        <v>8.2125405494189618E-2</v>
      </c>
      <c r="R76" s="11">
        <f t="shared" si="36"/>
        <v>0</v>
      </c>
      <c r="S76" s="11">
        <f t="shared" si="37"/>
        <v>-0.86032086837239785</v>
      </c>
      <c r="T76" s="11">
        <f t="shared" si="38"/>
        <v>-0.29820480706148977</v>
      </c>
      <c r="U76" s="11">
        <f>'OddsRatio_working_3-way'!S76-'OddsRatio_working_3-way'!R76^2/3</f>
        <v>-0.86032086837239785</v>
      </c>
      <c r="V76" s="11">
        <f>'OddsRatio_working_3-way'!S76*'OddsRatio_working_3-way'!R76/3-2*'OddsRatio_working_3-way'!R76^3/27-'OddsRatio_working_3-way'!T76</f>
        <v>0.29820480706148977</v>
      </c>
      <c r="W76" s="11">
        <f>'OddsRatio_working_3-way'!V76^2+4*'OddsRatio_working_3-way'!U76^3/27</f>
        <v>-5.4099239203106025E-3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0.15357085569444071</v>
      </c>
      <c r="Y76" s="11">
        <f>IF('OddsRatio_working_3-way'!W76&gt;=0,IF('OddsRatio_working_3-way'!V76+SQRT('OddsRatio_working_3-way'!W76)&gt;0,0,PI()),ACOS('OddsRatio_working_3-way'!V76/(2*'OddsRatio_working_3-way'!X76)))</f>
        <v>0.24182314832215801</v>
      </c>
      <c r="Z76" s="11">
        <f>'OddsRatio_working_3-way'!X76^(1/3)*COS('OddsRatio_working_3-way'!Y76/3)</f>
        <v>0.53377365393844212</v>
      </c>
      <c r="AA76" s="11">
        <f>'OddsRatio_working_3-way'!X76^(1/3)*COS(('OddsRatio_working_3-way'!Y76+2*PI())/3)</f>
        <v>-0.30422958883819212</v>
      </c>
      <c r="AB76" s="11">
        <f>'OddsRatio_working_3-way'!X76^(1/3)*COS(('OddsRatio_working_3-way'!Y76+4*PI())/3)</f>
        <v>-0.22954406510025002</v>
      </c>
      <c r="AC76" s="11">
        <f>'OddsRatio_working_3-way'!X76^(1/3)*SIN('OddsRatio_working_3-way'!Y76/3)</f>
        <v>4.3119707234669055E-2</v>
      </c>
      <c r="AD76" s="11">
        <f>'OddsRatio_working_3-way'!X76^(1/3)*SIN(('OddsRatio_working_3-way'!Y76+2*PI())/3)</f>
        <v>0.4407016905642</v>
      </c>
      <c r="AE76" s="11">
        <f>'OddsRatio_working_3-way'!X76^(1/3)*SIN(('OddsRatio_working_3-way'!Y76+4*PI())/3)</f>
        <v>-0.48382139779886901</v>
      </c>
      <c r="AF76" s="11">
        <f>-'OddsRatio_working_3-way'!U76/(3*'OddsRatio_working_3-way'!X76^(1/3))*COS(('OddsRatio_working_3-way'!Y76)/3)</f>
        <v>0.53377365393844212</v>
      </c>
      <c r="AG76" s="11">
        <f>-'OddsRatio_working_3-way'!U76/(3*'OddsRatio_working_3-way'!X76^(1/3))*COS(('OddsRatio_working_3-way'!Y76+2*PI())/3)</f>
        <v>-0.30422958883819212</v>
      </c>
      <c r="AH76" s="11">
        <f>-'OddsRatio_working_3-way'!U76/(3*'OddsRatio_working_3-way'!X76^(1/3))*COS(('OddsRatio_working_3-way'!Y76+4*PI())/3)</f>
        <v>-0.22954406510025002</v>
      </c>
      <c r="AI76" s="11">
        <f>'OddsRatio_working_3-way'!U76/(3*'OddsRatio_working_3-way'!X76^(1/3))*SIN(('OddsRatio_working_3-way'!Y76)/3)</f>
        <v>-4.3119707234669055E-2</v>
      </c>
      <c r="AJ76" s="11">
        <f>'OddsRatio_working_3-way'!U76/(3*'OddsRatio_working_3-way'!X76^(1/3))*SIN(('OddsRatio_working_3-way'!Y76+2*PI())/3)</f>
        <v>-0.4407016905642</v>
      </c>
      <c r="AK76" s="11">
        <f>'OddsRatio_working_3-way'!U76/(3*'OddsRatio_working_3-way'!X76^(1/3))*SIN(('OddsRatio_working_3-way'!Y76+4*PI())/3)</f>
        <v>0.48382139779886901</v>
      </c>
      <c r="AL76" s="11">
        <f>'OddsRatio_working_3-way'!Z76+'OddsRatio_working_3-way'!AF76</f>
        <v>1.0675473078768842</v>
      </c>
      <c r="AM76" s="11">
        <f>'OddsRatio_working_3-way'!AA76+'OddsRatio_working_3-way'!AG76</f>
        <v>-0.60845917767638424</v>
      </c>
      <c r="AN76" s="11">
        <f>'OddsRatio_working_3-way'!AB76+'OddsRatio_working_3-way'!AH76</f>
        <v>-0.45908813020050004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1.0675473078768842</v>
      </c>
      <c r="AS76" s="11">
        <f>IF(('OddsRatio_working_3-way'!X76=0),IF(Q76&gt;0,-Q76^(1/3),(-Q76)^(1/3)),'OddsRatio_working_3-way'!AM76-'OddsRatio_working_3-way'!R76/3)</f>
        <v>-0.60845917767638424</v>
      </c>
      <c r="AT76" s="11">
        <f>IF(('OddsRatio_working_3-way'!X76=0),IF(Q76&gt;0,-Q76^(1/3),(-Q76)^(1/3)),'OddsRatio_working_3-way'!AN76-'OddsRatio_working_3-way'!R76/3)</f>
        <v>-0.45908813020050004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2.15</v>
      </c>
      <c r="B77" s="4">
        <f>IF('True_Odds_Calculator_3-way'!B78="","",'True_Odds_Calculator_3-way'!B78)</f>
        <v>3</v>
      </c>
      <c r="C77" s="4">
        <f>IF('True_Odds_Calculator_3-way'!C78="","",'True_Odds_Calculator_3-way'!C78)</f>
        <v>4.0599999999999996</v>
      </c>
      <c r="D77" s="9">
        <f t="shared" si="26"/>
        <v>0.44803663647128761</v>
      </c>
      <c r="E77" s="9">
        <f t="shared" si="27"/>
        <v>0.31821395840109212</v>
      </c>
      <c r="F77" s="9">
        <f t="shared" si="28"/>
        <v>0.23374940512762044</v>
      </c>
      <c r="G77" s="9">
        <f t="shared" si="29"/>
        <v>1.0712698541330987</v>
      </c>
      <c r="H77" s="9">
        <f t="shared" si="30"/>
        <v>2.2319603322530632</v>
      </c>
      <c r="I77" s="9">
        <f t="shared" si="31"/>
        <v>3.1425397082661979</v>
      </c>
      <c r="J77" s="9">
        <f t="shared" si="32"/>
        <v>4.2780857536472823</v>
      </c>
      <c r="K77" s="11">
        <f t="shared" si="33"/>
        <v>0.46511627906976744</v>
      </c>
      <c r="L77" s="11">
        <f t="shared" si="34"/>
        <v>0.33333333333333331</v>
      </c>
      <c r="M77" s="11">
        <f t="shared" si="35"/>
        <v>0.24630541871921185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-0.26875930805361448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0.23714056592965974</v>
      </c>
      <c r="Q77" s="11">
        <f>2*'OddsRatio_working_3-way'!K77*'OddsRatio_working_3-way'!L77*'OddsRatio_working_3-way'!M77</f>
        <v>7.6373773246267235E-2</v>
      </c>
      <c r="R77" s="11">
        <f t="shared" si="36"/>
        <v>0</v>
      </c>
      <c r="S77" s="11">
        <f t="shared" si="37"/>
        <v>-0.88235294117647023</v>
      </c>
      <c r="T77" s="11">
        <f t="shared" si="38"/>
        <v>-0.2841716396703608</v>
      </c>
      <c r="U77" s="11">
        <f>'OddsRatio_working_3-way'!S77-'OddsRatio_working_3-way'!R77^2/3</f>
        <v>-0.88235294117647023</v>
      </c>
      <c r="V77" s="11">
        <f>'OddsRatio_working_3-way'!S77*'OddsRatio_working_3-way'!R77/3-2*'OddsRatio_working_3-way'!R77^3/27-'OddsRatio_working_3-way'!T77</f>
        <v>0.2841716396703608</v>
      </c>
      <c r="W77" s="11">
        <f>'OddsRatio_working_3-way'!V77^2+4*'OddsRatio_working_3-way'!U77^3/27</f>
        <v>-2.1017291338139302E-2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0.15950768957254119</v>
      </c>
      <c r="Y77" s="11">
        <f>IF('OddsRatio_working_3-way'!W77&gt;=0,IF('OddsRatio_working_3-way'!V77+SQRT('OddsRatio_working_3-way'!W77)&gt;0,0,PI()),ACOS('OddsRatio_working_3-way'!V77/(2*'OddsRatio_working_3-way'!X77)))</f>
        <v>0.47174368487682239</v>
      </c>
      <c r="Z77" s="11">
        <f>'OddsRatio_working_3-way'!X77^(1/3)*COS('OddsRatio_working_3-way'!Y77/3)</f>
        <v>0.53563492706654936</v>
      </c>
      <c r="AA77" s="11">
        <f>'OddsRatio_working_3-way'!X77^(1/3)*COS(('OddsRatio_working_3-way'!Y77+2*PI())/3)</f>
        <v>-0.34136781345716538</v>
      </c>
      <c r="AB77" s="11">
        <f>'OddsRatio_working_3-way'!X77^(1/3)*COS(('OddsRatio_working_3-way'!Y77+4*PI())/3)</f>
        <v>-0.19426711360938417</v>
      </c>
      <c r="AC77" s="11">
        <f>'OddsRatio_working_3-way'!X77^(1/3)*SIN('OddsRatio_working_3-way'!Y77/3)</f>
        <v>8.4928628655099106E-2</v>
      </c>
      <c r="AD77" s="11">
        <f>'OddsRatio_working_3-way'!X77^(1/3)*SIN(('OddsRatio_working_3-way'!Y77+2*PI())/3)</f>
        <v>0.42140913966630733</v>
      </c>
      <c r="AE77" s="11">
        <f>'OddsRatio_working_3-way'!X77^(1/3)*SIN(('OddsRatio_working_3-way'!Y77+4*PI())/3)</f>
        <v>-0.5063377683214062</v>
      </c>
      <c r="AF77" s="11">
        <f>-'OddsRatio_working_3-way'!U77/(3*'OddsRatio_working_3-way'!X77^(1/3))*COS(('OddsRatio_working_3-way'!Y77)/3)</f>
        <v>0.53563492706654936</v>
      </c>
      <c r="AG77" s="11">
        <f>-'OddsRatio_working_3-way'!U77/(3*'OddsRatio_working_3-way'!X77^(1/3))*COS(('OddsRatio_working_3-way'!Y77+2*PI())/3)</f>
        <v>-0.34136781345716538</v>
      </c>
      <c r="AH77" s="11">
        <f>-'OddsRatio_working_3-way'!U77/(3*'OddsRatio_working_3-way'!X77^(1/3))*COS(('OddsRatio_working_3-way'!Y77+4*PI())/3)</f>
        <v>-0.19426711360938417</v>
      </c>
      <c r="AI77" s="11">
        <f>'OddsRatio_working_3-way'!U77/(3*'OddsRatio_working_3-way'!X77^(1/3))*SIN(('OddsRatio_working_3-way'!Y77)/3)</f>
        <v>-8.4928628655099106E-2</v>
      </c>
      <c r="AJ77" s="11">
        <f>'OddsRatio_working_3-way'!U77/(3*'OddsRatio_working_3-way'!X77^(1/3))*SIN(('OddsRatio_working_3-way'!Y77+2*PI())/3)</f>
        <v>-0.42140913966630733</v>
      </c>
      <c r="AK77" s="11">
        <f>'OddsRatio_working_3-way'!U77/(3*'OddsRatio_working_3-way'!X77^(1/3))*SIN(('OddsRatio_working_3-way'!Y77+4*PI())/3)</f>
        <v>0.5063377683214062</v>
      </c>
      <c r="AL77" s="11">
        <f>'OddsRatio_working_3-way'!Z77+'OddsRatio_working_3-way'!AF77</f>
        <v>1.0712698541330987</v>
      </c>
      <c r="AM77" s="11">
        <f>'OddsRatio_working_3-way'!AA77+'OddsRatio_working_3-way'!AG77</f>
        <v>-0.68273562691433076</v>
      </c>
      <c r="AN77" s="11">
        <f>'OddsRatio_working_3-way'!AB77+'OddsRatio_working_3-way'!AH77</f>
        <v>-0.38853422721876835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1.0712698541330987</v>
      </c>
      <c r="AS77" s="11">
        <f>IF(('OddsRatio_working_3-way'!X77=0),IF(Q77&gt;0,-Q77^(1/3),(-Q77)^(1/3)),'OddsRatio_working_3-way'!AM77-'OddsRatio_working_3-way'!R77/3)</f>
        <v>-0.68273562691433076</v>
      </c>
      <c r="AT77" s="11">
        <f>IF(('OddsRatio_working_3-way'!X77=0),IF(Q77&gt;0,-Q77^(1/3),(-Q77)^(1/3)),'OddsRatio_working_3-way'!AN77-'OddsRatio_working_3-way'!R77/3)</f>
        <v>-0.38853422721876835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2.9</v>
      </c>
      <c r="B78" s="4">
        <f>IF('True_Odds_Calculator_3-way'!B79="","",'True_Odds_Calculator_3-way'!B79)</f>
        <v>3.17</v>
      </c>
      <c r="C78" s="4">
        <f>IF('True_Odds_Calculator_3-way'!C79="","",'True_Odds_Calculator_3-way'!C79)</f>
        <v>2.5299999999999998</v>
      </c>
      <c r="D78" s="9">
        <f t="shared" si="26"/>
        <v>0.32641145355905155</v>
      </c>
      <c r="E78" s="9">
        <f t="shared" si="27"/>
        <v>0.29789664446033959</v>
      </c>
      <c r="F78" s="9">
        <f t="shared" si="28"/>
        <v>0.37569190198060887</v>
      </c>
      <c r="G78" s="9">
        <f t="shared" si="29"/>
        <v>1.0861147295383202</v>
      </c>
      <c r="H78" s="9">
        <f t="shared" si="30"/>
        <v>3.0636179861228081</v>
      </c>
      <c r="I78" s="9">
        <f t="shared" si="31"/>
        <v>3.3568689630981554</v>
      </c>
      <c r="J78" s="9">
        <f t="shared" si="32"/>
        <v>2.6617555361936294</v>
      </c>
      <c r="K78" s="11">
        <f t="shared" si="33"/>
        <v>0.34482758620689657</v>
      </c>
      <c r="L78" s="11">
        <f t="shared" si="34"/>
        <v>0.31545741324921134</v>
      </c>
      <c r="M78" s="11">
        <f t="shared" si="35"/>
        <v>0.39525691699604748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-0.27122329285600966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0.24077436475338471</v>
      </c>
      <c r="Q78" s="11">
        <f>2*'OddsRatio_working_3-way'!K78*'OddsRatio_working_3-way'!L78*'OddsRatio_working_3-way'!M78</f>
        <v>8.5990844554780274E-2</v>
      </c>
      <c r="R78" s="11">
        <f t="shared" si="36"/>
        <v>0</v>
      </c>
      <c r="S78" s="11">
        <f t="shared" si="37"/>
        <v>-0.887734833605202</v>
      </c>
      <c r="T78" s="11">
        <f t="shared" si="38"/>
        <v>-0.31704815485900079</v>
      </c>
      <c r="U78" s="11">
        <f>'OddsRatio_working_3-way'!S78-'OddsRatio_working_3-way'!R78^2/3</f>
        <v>-0.887734833605202</v>
      </c>
      <c r="V78" s="11">
        <f>'OddsRatio_working_3-way'!S78*'OddsRatio_working_3-way'!R78/3-2*'OddsRatio_working_3-way'!R78^3/27-'OddsRatio_working_3-way'!T78</f>
        <v>0.31704815485900079</v>
      </c>
      <c r="W78" s="11">
        <f>'OddsRatio_working_3-way'!V78^2+4*'OddsRatio_working_3-way'!U78^3/27</f>
        <v>-3.1249079726373419E-3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0.16096928315064823</v>
      </c>
      <c r="Y78" s="11">
        <f>IF('OddsRatio_working_3-way'!W78&gt;=0,IF('OddsRatio_working_3-way'!V78+SQRT('OddsRatio_working_3-way'!W78)&gt;0,0,PI()),ACOS('OddsRatio_working_3-way'!V78/(2*'OddsRatio_working_3-way'!X78)))</f>
        <v>0.17452292972086392</v>
      </c>
      <c r="Z78" s="11">
        <f>'OddsRatio_working_3-way'!X78^(1/3)*COS('OddsRatio_working_3-way'!Y78/3)</f>
        <v>0.54305736476916011</v>
      </c>
      <c r="AA78" s="11">
        <f>'OddsRatio_working_3-way'!X78^(1/3)*COS(('OddsRatio_working_3-way'!Y78+2*PI())/3)</f>
        <v>-0.2989190516552212</v>
      </c>
      <c r="AB78" s="11">
        <f>'OddsRatio_working_3-way'!X78^(1/3)*COS(('OddsRatio_working_3-way'!Y78+4*PI())/3)</f>
        <v>-0.24413831311393899</v>
      </c>
      <c r="AC78" s="11">
        <f>'OddsRatio_working_3-way'!X78^(1/3)*SIN('OddsRatio_working_3-way'!Y78/3)</f>
        <v>3.1627674143216052E-2</v>
      </c>
      <c r="AD78" s="11">
        <f>'OddsRatio_working_3-way'!X78^(1/3)*SIN(('OddsRatio_working_3-way'!Y78+2*PI())/3)</f>
        <v>0.45448763653071711</v>
      </c>
      <c r="AE78" s="11">
        <f>'OddsRatio_working_3-way'!X78^(1/3)*SIN(('OddsRatio_working_3-way'!Y78+4*PI())/3)</f>
        <v>-0.48611531067393288</v>
      </c>
      <c r="AF78" s="11">
        <f>-'OddsRatio_working_3-way'!U78/(3*'OddsRatio_working_3-way'!X78^(1/3))*COS(('OddsRatio_working_3-way'!Y78)/3)</f>
        <v>0.54305736476916011</v>
      </c>
      <c r="AG78" s="11">
        <f>-'OddsRatio_working_3-way'!U78/(3*'OddsRatio_working_3-way'!X78^(1/3))*COS(('OddsRatio_working_3-way'!Y78+2*PI())/3)</f>
        <v>-0.2989190516552212</v>
      </c>
      <c r="AH78" s="11">
        <f>-'OddsRatio_working_3-way'!U78/(3*'OddsRatio_working_3-way'!X78^(1/3))*COS(('OddsRatio_working_3-way'!Y78+4*PI())/3)</f>
        <v>-0.24413831311393899</v>
      </c>
      <c r="AI78" s="11">
        <f>'OddsRatio_working_3-way'!U78/(3*'OddsRatio_working_3-way'!X78^(1/3))*SIN(('OddsRatio_working_3-way'!Y78)/3)</f>
        <v>-3.1627674143216052E-2</v>
      </c>
      <c r="AJ78" s="11">
        <f>'OddsRatio_working_3-way'!U78/(3*'OddsRatio_working_3-way'!X78^(1/3))*SIN(('OddsRatio_working_3-way'!Y78+2*PI())/3)</f>
        <v>-0.45448763653071711</v>
      </c>
      <c r="AK78" s="11">
        <f>'OddsRatio_working_3-way'!U78/(3*'OddsRatio_working_3-way'!X78^(1/3))*SIN(('OddsRatio_working_3-way'!Y78+4*PI())/3)</f>
        <v>0.48611531067393288</v>
      </c>
      <c r="AL78" s="11">
        <f>'OddsRatio_working_3-way'!Z78+'OddsRatio_working_3-way'!AF78</f>
        <v>1.0861147295383202</v>
      </c>
      <c r="AM78" s="11">
        <f>'OddsRatio_working_3-way'!AA78+'OddsRatio_working_3-way'!AG78</f>
        <v>-0.5978381033104424</v>
      </c>
      <c r="AN78" s="11">
        <f>'OddsRatio_working_3-way'!AB78+'OddsRatio_working_3-way'!AH78</f>
        <v>-0.48827662622787799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1.0861147295383202</v>
      </c>
      <c r="AS78" s="11">
        <f>IF(('OddsRatio_working_3-way'!X78=0),IF(Q78&gt;0,-Q78^(1/3),(-Q78)^(1/3)),'OddsRatio_working_3-way'!AM78-'OddsRatio_working_3-way'!R78/3)</f>
        <v>-0.5978381033104424</v>
      </c>
      <c r="AT78" s="11">
        <f>IF(('OddsRatio_working_3-way'!X78=0),IF(Q78&gt;0,-Q78^(1/3),(-Q78)^(1/3)),'OddsRatio_working_3-way'!AN78-'OddsRatio_working_3-way'!R78/3)</f>
        <v>-0.48827662622787799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1.44</v>
      </c>
      <c r="B79" s="4">
        <f>IF('True_Odds_Calculator_3-way'!B80="","",'True_Odds_Calculator_3-way'!B80)</f>
        <v>4.4400000000000004</v>
      </c>
      <c r="C79" s="4">
        <f>IF('True_Odds_Calculator_3-way'!C80="","",'True_Odds_Calculator_3-way'!C80)</f>
        <v>6.98</v>
      </c>
      <c r="D79" s="9">
        <f t="shared" si="26"/>
        <v>0.66727063294698796</v>
      </c>
      <c r="E79" s="9">
        <f t="shared" si="27"/>
        <v>0.20414511722080242</v>
      </c>
      <c r="F79" s="9">
        <f t="shared" si="28"/>
        <v>0.12858424983220965</v>
      </c>
      <c r="G79" s="9">
        <f t="shared" si="29"/>
        <v>1.1332779678897409</v>
      </c>
      <c r="H79" s="9">
        <f t="shared" si="30"/>
        <v>1.4986423058714859</v>
      </c>
      <c r="I79" s="9">
        <f t="shared" si="31"/>
        <v>4.8984762095407088</v>
      </c>
      <c r="J79" s="9">
        <f t="shared" si="32"/>
        <v>7.7770022479806507</v>
      </c>
      <c r="K79" s="11">
        <f t="shared" si="33"/>
        <v>0.69444444444444442</v>
      </c>
      <c r="L79" s="11">
        <f t="shared" si="34"/>
        <v>0.2252252252252252</v>
      </c>
      <c r="M79" s="11">
        <f t="shared" si="35"/>
        <v>0.14326647564469913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-0.20282029880883756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0.22094085489500964</v>
      </c>
      <c r="Q79" s="11">
        <f>2*'OddsRatio_working_3-way'!K79*'OddsRatio_working_3-way'!L79*'OddsRatio_working_3-way'!M79</f>
        <v>4.4815589228196666E-2</v>
      </c>
      <c r="R79" s="11">
        <f t="shared" si="36"/>
        <v>0</v>
      </c>
      <c r="S79" s="11">
        <f t="shared" si="37"/>
        <v>-1.0893429118909399</v>
      </c>
      <c r="T79" s="11">
        <f t="shared" si="38"/>
        <v>-0.22096205109349687</v>
      </c>
      <c r="U79" s="11">
        <f>'OddsRatio_working_3-way'!S79-'OddsRatio_working_3-way'!R79^2/3</f>
        <v>-1.0893429118909399</v>
      </c>
      <c r="V79" s="11">
        <f>'OddsRatio_working_3-way'!S79*'OddsRatio_working_3-way'!R79/3-2*'OddsRatio_working_3-way'!R79^3/27-'OddsRatio_working_3-way'!T79</f>
        <v>0.22096205109349687</v>
      </c>
      <c r="W79" s="11">
        <f>'OddsRatio_working_3-way'!V79^2+4*'OddsRatio_working_3-way'!U79^3/27</f>
        <v>-0.14268515752322308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0.21880892666129287</v>
      </c>
      <c r="Y79" s="11">
        <f>IF('OddsRatio_working_3-way'!W79&gt;=0,IF('OddsRatio_working_3-way'!V79+SQRT('OddsRatio_working_3-way'!W79)&gt;0,0,PI()),ACOS('OddsRatio_working_3-way'!V79/(2*'OddsRatio_working_3-way'!X79)))</f>
        <v>1.0415069279715539</v>
      </c>
      <c r="Z79" s="11">
        <f>'OddsRatio_working_3-way'!X79^(1/3)*COS('OddsRatio_working_3-way'!Y79/3)</f>
        <v>0.56663898394487044</v>
      </c>
      <c r="AA79" s="11">
        <f>'OddsRatio_working_3-way'!X79^(1/3)*COS(('OddsRatio_working_3-way'!Y79+2*PI())/3)</f>
        <v>-0.46087490410672816</v>
      </c>
      <c r="AB79" s="11">
        <f>'OddsRatio_working_3-way'!X79^(1/3)*COS(('OddsRatio_working_3-way'!Y79+4*PI())/3)</f>
        <v>-0.10576407983814218</v>
      </c>
      <c r="AC79" s="11">
        <f>'OddsRatio_working_3-way'!X79^(1/3)*SIN('OddsRatio_working_3-way'!Y79/3)</f>
        <v>0.20502332998361797</v>
      </c>
      <c r="AD79" s="11">
        <f>'OddsRatio_working_3-way'!X79^(1/3)*SIN(('OddsRatio_working_3-way'!Y79+2*PI())/3)</f>
        <v>0.38821208987905154</v>
      </c>
      <c r="AE79" s="11">
        <f>'OddsRatio_working_3-way'!X79^(1/3)*SIN(('OddsRatio_working_3-way'!Y79+4*PI())/3)</f>
        <v>-0.59323541986266948</v>
      </c>
      <c r="AF79" s="11">
        <f>-'OddsRatio_working_3-way'!U79/(3*'OddsRatio_working_3-way'!X79^(1/3))*COS(('OddsRatio_working_3-way'!Y79)/3)</f>
        <v>0.56663898394487044</v>
      </c>
      <c r="AG79" s="11">
        <f>-'OddsRatio_working_3-way'!U79/(3*'OddsRatio_working_3-way'!X79^(1/3))*COS(('OddsRatio_working_3-way'!Y79+2*PI())/3)</f>
        <v>-0.46087490410672816</v>
      </c>
      <c r="AH79" s="11">
        <f>-'OddsRatio_working_3-way'!U79/(3*'OddsRatio_working_3-way'!X79^(1/3))*COS(('OddsRatio_working_3-way'!Y79+4*PI())/3)</f>
        <v>-0.10576407983814218</v>
      </c>
      <c r="AI79" s="11">
        <f>'OddsRatio_working_3-way'!U79/(3*'OddsRatio_working_3-way'!X79^(1/3))*SIN(('OddsRatio_working_3-way'!Y79)/3)</f>
        <v>-0.20502332998361797</v>
      </c>
      <c r="AJ79" s="11">
        <f>'OddsRatio_working_3-way'!U79/(3*'OddsRatio_working_3-way'!X79^(1/3))*SIN(('OddsRatio_working_3-way'!Y79+2*PI())/3)</f>
        <v>-0.38821208987905154</v>
      </c>
      <c r="AK79" s="11">
        <f>'OddsRatio_working_3-way'!U79/(3*'OddsRatio_working_3-way'!X79^(1/3))*SIN(('OddsRatio_working_3-way'!Y79+4*PI())/3)</f>
        <v>0.59323541986266948</v>
      </c>
      <c r="AL79" s="11">
        <f>'OddsRatio_working_3-way'!Z79+'OddsRatio_working_3-way'!AF79</f>
        <v>1.1332779678897409</v>
      </c>
      <c r="AM79" s="11">
        <f>'OddsRatio_working_3-way'!AA79+'OddsRatio_working_3-way'!AG79</f>
        <v>-0.92174980821345631</v>
      </c>
      <c r="AN79" s="11">
        <f>'OddsRatio_working_3-way'!AB79+'OddsRatio_working_3-way'!AH79</f>
        <v>-0.21152815967628436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1.1332779678897409</v>
      </c>
      <c r="AS79" s="11">
        <f>IF(('OddsRatio_working_3-way'!X79=0),IF(Q79&gt;0,-Q79^(1/3),(-Q79)^(1/3)),'OddsRatio_working_3-way'!AM79-'OddsRatio_working_3-way'!R79/3)</f>
        <v>-0.92174980821345631</v>
      </c>
      <c r="AT79" s="11">
        <f>IF(('OddsRatio_working_3-way'!X79=0),IF(Q79&gt;0,-Q79^(1/3),(-Q79)^(1/3)),'OddsRatio_working_3-way'!AN79-'OddsRatio_working_3-way'!R79/3)</f>
        <v>-0.21152815967628436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2.2400000000000002</v>
      </c>
      <c r="B80" s="4">
        <f>IF('True_Odds_Calculator_3-way'!B81="","",'True_Odds_Calculator_3-way'!B81)</f>
        <v>3.39</v>
      </c>
      <c r="C80" s="4">
        <f>IF('True_Odds_Calculator_3-way'!C81="","",'True_Odds_Calculator_3-way'!C81)</f>
        <v>3.56</v>
      </c>
      <c r="D80" s="9">
        <f t="shared" si="26"/>
        <v>0.43800866731290378</v>
      </c>
      <c r="E80" s="9">
        <f t="shared" si="27"/>
        <v>0.28793596853300457</v>
      </c>
      <c r="F80" s="9">
        <f t="shared" si="28"/>
        <v>0.27405536415409165</v>
      </c>
      <c r="G80" s="9">
        <f t="shared" si="29"/>
        <v>1.0347256812600296</v>
      </c>
      <c r="H80" s="9">
        <f t="shared" si="30"/>
        <v>2.2830598447624371</v>
      </c>
      <c r="I80" s="9">
        <f t="shared" si="31"/>
        <v>3.4729943782114714</v>
      </c>
      <c r="J80" s="9">
        <f t="shared" si="32"/>
        <v>3.6488977440256756</v>
      </c>
      <c r="K80" s="11">
        <f t="shared" si="33"/>
        <v>0.4464285714285714</v>
      </c>
      <c r="L80" s="11">
        <f t="shared" si="34"/>
        <v>0.29498525073746312</v>
      </c>
      <c r="M80" s="11">
        <f t="shared" si="35"/>
        <v>0.2808988764044944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-0.28064792587015919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0.22897756596921359</v>
      </c>
      <c r="Q80" s="11">
        <f>2*'OddsRatio_working_3-way'!K80*'OddsRatio_working_3-way'!L80*'OddsRatio_working_3-way'!M80</f>
        <v>7.3983058471474503E-2</v>
      </c>
      <c r="R80" s="11">
        <f t="shared" si="36"/>
        <v>0</v>
      </c>
      <c r="S80" s="11">
        <f t="shared" si="37"/>
        <v>-0.81588903698204873</v>
      </c>
      <c r="T80" s="11">
        <f t="shared" si="38"/>
        <v>-0.26361519773248748</v>
      </c>
      <c r="U80" s="11">
        <f>'OddsRatio_working_3-way'!S80-'OddsRatio_working_3-way'!R80^2/3</f>
        <v>-0.81588903698204873</v>
      </c>
      <c r="V80" s="11">
        <f>'OddsRatio_working_3-way'!S80*'OddsRatio_working_3-way'!R80/3-2*'OddsRatio_working_3-way'!R80^3/27-'OddsRatio_working_3-way'!T80</f>
        <v>0.26361519773248748</v>
      </c>
      <c r="W80" s="11">
        <f>'OddsRatio_working_3-way'!V80^2+4*'OddsRatio_working_3-way'!U80^3/27</f>
        <v>-1.0968786038017694E-2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0.14182890970598711</v>
      </c>
      <c r="Y80" s="11">
        <f>IF('OddsRatio_working_3-way'!W80&gt;=0,IF('OddsRatio_working_3-way'!V80+SQRT('OddsRatio_working_3-way'!W80)&gt;0,0,PI()),ACOS('OddsRatio_working_3-way'!V80/(2*'OddsRatio_working_3-way'!X80)))</f>
        <v>0.37816894095228881</v>
      </c>
      <c r="Z80" s="11">
        <f>'OddsRatio_working_3-way'!X80^(1/3)*COS('OddsRatio_working_3-way'!Y80/3)</f>
        <v>0.51736284063001481</v>
      </c>
      <c r="AA80" s="11">
        <f>'OddsRatio_working_3-way'!X80^(1/3)*COS(('OddsRatio_working_3-way'!Y80+2*PI())/3)</f>
        <v>-0.31546194159602065</v>
      </c>
      <c r="AB80" s="11">
        <f>'OddsRatio_working_3-way'!X80^(1/3)*COS(('OddsRatio_working_3-way'!Y80+4*PI())/3)</f>
        <v>-0.20190089903399425</v>
      </c>
      <c r="AC80" s="11">
        <f>'OddsRatio_working_3-way'!X80^(1/3)*SIN('OddsRatio_working_3-way'!Y80/3)</f>
        <v>6.5564498492640483E-2</v>
      </c>
      <c r="AD80" s="11">
        <f>'OddsRatio_working_3-way'!X80^(1/3)*SIN(('OddsRatio_working_3-way'!Y80+2*PI())/3)</f>
        <v>0.41526711371335245</v>
      </c>
      <c r="AE80" s="11">
        <f>'OddsRatio_working_3-way'!X80^(1/3)*SIN(('OddsRatio_working_3-way'!Y80+4*PI())/3)</f>
        <v>-0.48083161220599302</v>
      </c>
      <c r="AF80" s="11">
        <f>-'OddsRatio_working_3-way'!U80/(3*'OddsRatio_working_3-way'!X80^(1/3))*COS(('OddsRatio_working_3-way'!Y80)/3)</f>
        <v>0.51736284063001492</v>
      </c>
      <c r="AG80" s="11">
        <f>-'OddsRatio_working_3-way'!U80/(3*'OddsRatio_working_3-way'!X80^(1/3))*COS(('OddsRatio_working_3-way'!Y80+2*PI())/3)</f>
        <v>-0.31546194159602076</v>
      </c>
      <c r="AH80" s="11">
        <f>-'OddsRatio_working_3-way'!U80/(3*'OddsRatio_working_3-way'!X80^(1/3))*COS(('OddsRatio_working_3-way'!Y80+4*PI())/3)</f>
        <v>-0.2019008990339943</v>
      </c>
      <c r="AI80" s="11">
        <f>'OddsRatio_working_3-way'!U80/(3*'OddsRatio_working_3-way'!X80^(1/3))*SIN(('OddsRatio_working_3-way'!Y80)/3)</f>
        <v>-6.5564498492640497E-2</v>
      </c>
      <c r="AJ80" s="11">
        <f>'OddsRatio_working_3-way'!U80/(3*'OddsRatio_working_3-way'!X80^(1/3))*SIN(('OddsRatio_working_3-way'!Y80+2*PI())/3)</f>
        <v>-0.41526711371335256</v>
      </c>
      <c r="AK80" s="11">
        <f>'OddsRatio_working_3-way'!U80/(3*'OddsRatio_working_3-way'!X80^(1/3))*SIN(('OddsRatio_working_3-way'!Y80+4*PI())/3)</f>
        <v>0.48083161220599308</v>
      </c>
      <c r="AL80" s="11">
        <f>'OddsRatio_working_3-way'!Z80+'OddsRatio_working_3-way'!AF80</f>
        <v>1.0347256812600296</v>
      </c>
      <c r="AM80" s="11">
        <f>'OddsRatio_working_3-way'!AA80+'OddsRatio_working_3-way'!AG80</f>
        <v>-0.6309238831920414</v>
      </c>
      <c r="AN80" s="11">
        <f>'OddsRatio_working_3-way'!AB80+'OddsRatio_working_3-way'!AH80</f>
        <v>-0.40380179806798855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1.0347256812600296</v>
      </c>
      <c r="AS80" s="11">
        <f>IF(('OddsRatio_working_3-way'!X80=0),IF(Q80&gt;0,-Q80^(1/3),(-Q80)^(1/3)),'OddsRatio_working_3-way'!AM80-'OddsRatio_working_3-way'!R80/3)</f>
        <v>-0.6309238831920414</v>
      </c>
      <c r="AT80" s="11">
        <f>IF(('OddsRatio_working_3-way'!X80=0),IF(Q80&gt;0,-Q80^(1/3),(-Q80)^(1/3)),'OddsRatio_working_3-way'!AN80-'OddsRatio_working_3-way'!R80/3)</f>
        <v>-0.40380179806798855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3.52</v>
      </c>
      <c r="B81" s="4">
        <f>IF('True_Odds_Calculator_3-way'!B82="","",'True_Odds_Calculator_3-way'!B82)</f>
        <v>3.54</v>
      </c>
      <c r="C81" s="4">
        <f>IF('True_Odds_Calculator_3-way'!C82="","",'True_Odds_Calculator_3-way'!C82)</f>
        <v>2.19</v>
      </c>
      <c r="D81" s="9">
        <f t="shared" si="26"/>
        <v>0.27689549654775353</v>
      </c>
      <c r="E81" s="9">
        <f t="shared" si="27"/>
        <v>0.27531548174836967</v>
      </c>
      <c r="F81" s="9">
        <f t="shared" si="28"/>
        <v>0.44778902170387658</v>
      </c>
      <c r="G81" s="9">
        <f t="shared" si="29"/>
        <v>1.0362979358863726</v>
      </c>
      <c r="H81" s="9">
        <f t="shared" si="30"/>
        <v>3.6114707984336594</v>
      </c>
      <c r="I81" s="9">
        <f t="shared" si="31"/>
        <v>3.6321967571513865</v>
      </c>
      <c r="J81" s="9">
        <f t="shared" si="32"/>
        <v>2.2331945437047835</v>
      </c>
      <c r="K81" s="11">
        <f t="shared" si="33"/>
        <v>0.28409090909090912</v>
      </c>
      <c r="L81" s="11">
        <f t="shared" si="34"/>
        <v>0.2824858757062147</v>
      </c>
      <c r="M81" s="11">
        <f t="shared" si="35"/>
        <v>0.45662100456621008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-0.27912014268526908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0.22902873640045687</v>
      </c>
      <c r="Q81" s="11">
        <f>2*'OddsRatio_working_3-way'!K81*'OddsRatio_working_3-way'!L81*'OddsRatio_working_3-way'!M81</f>
        <v>7.3289195648146205E-2</v>
      </c>
      <c r="R81" s="11">
        <f t="shared" si="36"/>
        <v>0</v>
      </c>
      <c r="S81" s="11">
        <f t="shared" si="37"/>
        <v>-0.82053818902889286</v>
      </c>
      <c r="T81" s="11">
        <f t="shared" si="38"/>
        <v>-0.26257222048924572</v>
      </c>
      <c r="U81" s="11">
        <f>'OddsRatio_working_3-way'!S81-'OddsRatio_working_3-way'!R81^2/3</f>
        <v>-0.82053818902889286</v>
      </c>
      <c r="V81" s="11">
        <f>'OddsRatio_working_3-way'!S81*'OddsRatio_working_3-way'!R81/3-2*'OddsRatio_working_3-way'!R81^3/27-'OddsRatio_working_3-way'!T81</f>
        <v>0.26257222048924572</v>
      </c>
      <c r="W81" s="11">
        <f>'OddsRatio_working_3-way'!V81^2+4*'OddsRatio_working_3-way'!U81^3/27</f>
        <v>-1.2900917560331751E-2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0.14304290312086862</v>
      </c>
      <c r="Y81" s="11">
        <f>IF('OddsRatio_working_3-way'!W81&gt;=0,IF('OddsRatio_working_3-way'!V81+SQRT('OddsRatio_working_3-way'!W81)&gt;0,0,PI()),ACOS('OddsRatio_working_3-way'!V81/(2*'OddsRatio_working_3-way'!X81)))</f>
        <v>0.40826929471718465</v>
      </c>
      <c r="Z81" s="11">
        <f>'OddsRatio_working_3-way'!X81^(1/3)*COS('OddsRatio_working_3-way'!Y81/3)</f>
        <v>0.51814896794318632</v>
      </c>
      <c r="AA81" s="11">
        <f>'OddsRatio_working_3-way'!X81^(1/3)*COS(('OddsRatio_working_3-way'!Y81+2*PI())/3)</f>
        <v>-0.32052188035078405</v>
      </c>
      <c r="AB81" s="11">
        <f>'OddsRatio_working_3-way'!X81^(1/3)*COS(('OddsRatio_working_3-way'!Y81+4*PI())/3)</f>
        <v>-0.19762708759240244</v>
      </c>
      <c r="AC81" s="11">
        <f>'OddsRatio_working_3-way'!X81^(1/3)*SIN('OddsRatio_working_3-way'!Y81/3)</f>
        <v>7.0953341681055077E-2</v>
      </c>
      <c r="AD81" s="11">
        <f>'OddsRatio_working_3-way'!X81^(1/3)*SIN(('OddsRatio_working_3-way'!Y81+2*PI())/3)</f>
        <v>0.41325349834296066</v>
      </c>
      <c r="AE81" s="11">
        <f>'OddsRatio_working_3-way'!X81^(1/3)*SIN(('OddsRatio_working_3-way'!Y81+4*PI())/3)</f>
        <v>-0.48420684002401559</v>
      </c>
      <c r="AF81" s="11">
        <f>-'OddsRatio_working_3-way'!U81/(3*'OddsRatio_working_3-way'!X81^(1/3))*COS(('OddsRatio_working_3-way'!Y81)/3)</f>
        <v>0.51814896794318621</v>
      </c>
      <c r="AG81" s="11">
        <f>-'OddsRatio_working_3-way'!U81/(3*'OddsRatio_working_3-way'!X81^(1/3))*COS(('OddsRatio_working_3-way'!Y81+2*PI())/3)</f>
        <v>-0.32052188035078399</v>
      </c>
      <c r="AH81" s="11">
        <f>-'OddsRatio_working_3-way'!U81/(3*'OddsRatio_working_3-way'!X81^(1/3))*COS(('OddsRatio_working_3-way'!Y81+4*PI())/3)</f>
        <v>-0.19762708759240238</v>
      </c>
      <c r="AI81" s="11">
        <f>'OddsRatio_working_3-way'!U81/(3*'OddsRatio_working_3-way'!X81^(1/3))*SIN(('OddsRatio_working_3-way'!Y81)/3)</f>
        <v>-7.0953341681055063E-2</v>
      </c>
      <c r="AJ81" s="11">
        <f>'OddsRatio_working_3-way'!U81/(3*'OddsRatio_working_3-way'!X81^(1/3))*SIN(('OddsRatio_working_3-way'!Y81+2*PI())/3)</f>
        <v>-0.4132534983429606</v>
      </c>
      <c r="AK81" s="11">
        <f>'OddsRatio_working_3-way'!U81/(3*'OddsRatio_working_3-way'!X81^(1/3))*SIN(('OddsRatio_working_3-way'!Y81+4*PI())/3)</f>
        <v>0.48420684002401548</v>
      </c>
      <c r="AL81" s="11">
        <f>'OddsRatio_working_3-way'!Z81+'OddsRatio_working_3-way'!AF81</f>
        <v>1.0362979358863726</v>
      </c>
      <c r="AM81" s="11">
        <f>'OddsRatio_working_3-way'!AA81+'OddsRatio_working_3-way'!AG81</f>
        <v>-0.64104376070156799</v>
      </c>
      <c r="AN81" s="11">
        <f>'OddsRatio_working_3-way'!AB81+'OddsRatio_working_3-way'!AH81</f>
        <v>-0.39525417518480482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1.0362979358863726</v>
      </c>
      <c r="AS81" s="11">
        <f>IF(('OddsRatio_working_3-way'!X81=0),IF(Q81&gt;0,-Q81^(1/3),(-Q81)^(1/3)),'OddsRatio_working_3-way'!AM81-'OddsRatio_working_3-way'!R81/3)</f>
        <v>-0.64104376070156799</v>
      </c>
      <c r="AT81" s="11">
        <f>IF(('OddsRatio_working_3-way'!X81=0),IF(Q81&gt;0,-Q81^(1/3),(-Q81)^(1/3)),'OddsRatio_working_3-way'!AN81-'OddsRatio_working_3-way'!R81/3)</f>
        <v>-0.39525417518480482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1.56</v>
      </c>
      <c r="B82" s="4">
        <f>IF('True_Odds_Calculator_3-way'!B83="","",'True_Odds_Calculator_3-way'!B83)</f>
        <v>4.4000000000000004</v>
      </c>
      <c r="C82" s="4">
        <f>IF('True_Odds_Calculator_3-way'!C83="","",'True_Odds_Calculator_3-way'!C83)</f>
        <v>6.43</v>
      </c>
      <c r="D82" s="9">
        <f t="shared" si="26"/>
        <v>0.63070469419549491</v>
      </c>
      <c r="E82" s="9">
        <f t="shared" si="27"/>
        <v>0.2195393591928593</v>
      </c>
      <c r="F82" s="9">
        <f t="shared" si="28"/>
        <v>0.14975594661164576</v>
      </c>
      <c r="G82" s="9">
        <f t="shared" si="29"/>
        <v>1.045585849116772</v>
      </c>
      <c r="H82" s="9">
        <f t="shared" si="30"/>
        <v>1.5855280755053922</v>
      </c>
      <c r="I82" s="9">
        <f t="shared" si="31"/>
        <v>4.5549918869970254</v>
      </c>
      <c r="J82" s="9">
        <f t="shared" si="32"/>
        <v>6.6775311607040724</v>
      </c>
      <c r="K82" s="11">
        <f t="shared" si="33"/>
        <v>0.64102564102564097</v>
      </c>
      <c r="L82" s="11">
        <f t="shared" si="34"/>
        <v>0.22727272727272727</v>
      </c>
      <c r="M82" s="11">
        <f t="shared" si="35"/>
        <v>0.15552099533437014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-0.23424942087461531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0.21275380917682629</v>
      </c>
      <c r="Q82" s="11">
        <f>2*'OddsRatio_working_3-way'!K82*'OddsRatio_working_3-way'!L82*'OddsRatio_working_3-way'!M82</f>
        <v>4.5314975330527425E-2</v>
      </c>
      <c r="R82" s="11">
        <f t="shared" si="36"/>
        <v>0</v>
      </c>
      <c r="S82" s="11">
        <f t="shared" si="37"/>
        <v>-0.90823622266586179</v>
      </c>
      <c r="T82" s="11">
        <f t="shared" si="38"/>
        <v>-0.1934475447637618</v>
      </c>
      <c r="U82" s="11">
        <f>'OddsRatio_working_3-way'!S82-'OddsRatio_working_3-way'!R82^2/3</f>
        <v>-0.90823622266586179</v>
      </c>
      <c r="V82" s="11">
        <f>'OddsRatio_working_3-way'!S82*'OddsRatio_working_3-way'!R82/3-2*'OddsRatio_working_3-way'!R82^3/27-'OddsRatio_working_3-way'!T82</f>
        <v>0.1934475447637618</v>
      </c>
      <c r="W82" s="11">
        <f>'OddsRatio_working_3-way'!V82^2+4*'OddsRatio_working_3-way'!U82^3/27</f>
        <v>-7.3570304501534511E-2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0.16657750228997173</v>
      </c>
      <c r="Y82" s="11">
        <f>IF('OddsRatio_working_3-way'!W82&gt;=0,IF('OddsRatio_working_3-way'!V82+SQRT('OddsRatio_working_3-way'!W82)&gt;0,0,PI()),ACOS('OddsRatio_working_3-way'!V82/(2*'OddsRatio_working_3-way'!X82)))</f>
        <v>0.95126546416109792</v>
      </c>
      <c r="Z82" s="11">
        <f>'OddsRatio_working_3-way'!X82^(1/3)*COS('OddsRatio_working_3-way'!Y82/3)</f>
        <v>0.522792924558386</v>
      </c>
      <c r="AA82" s="11">
        <f>'OddsRatio_working_3-way'!X82^(1/3)*COS(('OddsRatio_working_3-way'!Y82+2*PI())/3)</f>
        <v>-0.40997211368356268</v>
      </c>
      <c r="AB82" s="11">
        <f>'OddsRatio_working_3-way'!X82^(1/3)*COS(('OddsRatio_working_3-way'!Y82+4*PI())/3)</f>
        <v>-0.11282081087482337</v>
      </c>
      <c r="AC82" s="11">
        <f>'OddsRatio_working_3-way'!X82^(1/3)*SIN('OddsRatio_working_3-way'!Y82/3)</f>
        <v>0.17156038466667364</v>
      </c>
      <c r="AD82" s="11">
        <f>'OddsRatio_working_3-way'!X82^(1/3)*SIN(('OddsRatio_working_3-way'!Y82+2*PI())/3)</f>
        <v>0.36697176125298692</v>
      </c>
      <c r="AE82" s="11">
        <f>'OddsRatio_working_3-way'!X82^(1/3)*SIN(('OddsRatio_working_3-way'!Y82+4*PI())/3)</f>
        <v>-0.53853214591966059</v>
      </c>
      <c r="AF82" s="11">
        <f>-'OddsRatio_working_3-way'!U82/(3*'OddsRatio_working_3-way'!X82^(1/3))*COS(('OddsRatio_working_3-way'!Y82)/3)</f>
        <v>0.522792924558386</v>
      </c>
      <c r="AG82" s="11">
        <f>-'OddsRatio_working_3-way'!U82/(3*'OddsRatio_working_3-way'!X82^(1/3))*COS(('OddsRatio_working_3-way'!Y82+2*PI())/3)</f>
        <v>-0.40997211368356268</v>
      </c>
      <c r="AH82" s="11">
        <f>-'OddsRatio_working_3-way'!U82/(3*'OddsRatio_working_3-way'!X82^(1/3))*COS(('OddsRatio_working_3-way'!Y82+4*PI())/3)</f>
        <v>-0.11282081087482337</v>
      </c>
      <c r="AI82" s="11">
        <f>'OddsRatio_working_3-way'!U82/(3*'OddsRatio_working_3-way'!X82^(1/3))*SIN(('OddsRatio_working_3-way'!Y82)/3)</f>
        <v>-0.17156038466667364</v>
      </c>
      <c r="AJ82" s="11">
        <f>'OddsRatio_working_3-way'!U82/(3*'OddsRatio_working_3-way'!X82^(1/3))*SIN(('OddsRatio_working_3-way'!Y82+2*PI())/3)</f>
        <v>-0.36697176125298692</v>
      </c>
      <c r="AK82" s="11">
        <f>'OddsRatio_working_3-way'!U82/(3*'OddsRatio_working_3-way'!X82^(1/3))*SIN(('OddsRatio_working_3-way'!Y82+4*PI())/3)</f>
        <v>0.53853214591966059</v>
      </c>
      <c r="AL82" s="11">
        <f>'OddsRatio_working_3-way'!Z82+'OddsRatio_working_3-way'!AF82</f>
        <v>1.045585849116772</v>
      </c>
      <c r="AM82" s="11">
        <f>'OddsRatio_working_3-way'!AA82+'OddsRatio_working_3-way'!AG82</f>
        <v>-0.81994422736712536</v>
      </c>
      <c r="AN82" s="11">
        <f>'OddsRatio_working_3-way'!AB82+'OddsRatio_working_3-way'!AH82</f>
        <v>-0.22564162174964675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1.045585849116772</v>
      </c>
      <c r="AS82" s="11">
        <f>IF(('OddsRatio_working_3-way'!X82=0),IF(Q82&gt;0,-Q82^(1/3),(-Q82)^(1/3)),'OddsRatio_working_3-way'!AM82-'OddsRatio_working_3-way'!R82/3)</f>
        <v>-0.81994422736712536</v>
      </c>
      <c r="AT82" s="11">
        <f>IF(('OddsRatio_working_3-way'!X82=0),IF(Q82&gt;0,-Q82^(1/3),(-Q82)^(1/3)),'OddsRatio_working_3-way'!AN82-'OddsRatio_working_3-way'!R82/3)</f>
        <v>-0.22564162174964675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3.51</v>
      </c>
      <c r="B83" s="4">
        <f>IF('True_Odds_Calculator_3-way'!B84="","",'True_Odds_Calculator_3-way'!B84)</f>
        <v>3.36</v>
      </c>
      <c r="C83" s="4">
        <f>IF('True_Odds_Calculator_3-way'!C84="","",'True_Odds_Calculator_3-way'!C84)</f>
        <v>2.2400000000000002</v>
      </c>
      <c r="D83" s="9">
        <f t="shared" si="26"/>
        <v>0.27598852311791983</v>
      </c>
      <c r="E83" s="9">
        <f t="shared" si="27"/>
        <v>0.28846992988934955</v>
      </c>
      <c r="F83" s="9">
        <f t="shared" si="28"/>
        <v>0.43554154699273068</v>
      </c>
      <c r="G83" s="9">
        <f t="shared" si="29"/>
        <v>1.0451550098667615</v>
      </c>
      <c r="H83" s="9">
        <f t="shared" si="30"/>
        <v>3.6233390747655707</v>
      </c>
      <c r="I83" s="9">
        <f t="shared" si="31"/>
        <v>3.4665658232855572</v>
      </c>
      <c r="J83" s="9">
        <f t="shared" si="32"/>
        <v>2.2959922122347844</v>
      </c>
      <c r="K83" s="11">
        <f t="shared" si="33"/>
        <v>0.28490028490028491</v>
      </c>
      <c r="L83" s="11">
        <f t="shared" si="34"/>
        <v>0.29761904761904762</v>
      </c>
      <c r="M83" s="11">
        <f t="shared" si="35"/>
        <v>0.4464285714285714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-0.27804366048413676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0.23128464348702443</v>
      </c>
      <c r="Q83" s="11">
        <f>2*'OddsRatio_working_3-way'!K83*'OddsRatio_working_3-way'!L83*'OddsRatio_working_3-way'!M83</f>
        <v>7.5706920945016173E-2</v>
      </c>
      <c r="R83" s="11">
        <f t="shared" si="36"/>
        <v>0</v>
      </c>
      <c r="S83" s="11">
        <f t="shared" si="37"/>
        <v>-0.83182850881874337</v>
      </c>
      <c r="T83" s="11">
        <f t="shared" si="38"/>
        <v>-0.27228429093903217</v>
      </c>
      <c r="U83" s="11">
        <f>'OddsRatio_working_3-way'!S83-'OddsRatio_working_3-way'!R83^2/3</f>
        <v>-0.83182850881874337</v>
      </c>
      <c r="V83" s="11">
        <f>'OddsRatio_working_3-way'!S83*'OddsRatio_working_3-way'!R83/3-2*'OddsRatio_working_3-way'!R83^3/27-'OddsRatio_working_3-way'!T83</f>
        <v>0.27228429093903217</v>
      </c>
      <c r="W83" s="11">
        <f>'OddsRatio_working_3-way'!V83^2+4*'OddsRatio_working_3-way'!U83^3/27</f>
        <v>-1.1131533125016663E-2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0.14600536652567619</v>
      </c>
      <c r="Y83" s="11">
        <f>IF('OddsRatio_working_3-way'!W83&gt;=0,IF('OddsRatio_working_3-way'!V83+SQRT('OddsRatio_working_3-way'!W83)&gt;0,0,PI()),ACOS('OddsRatio_working_3-way'!V83/(2*'OddsRatio_working_3-way'!X83)))</f>
        <v>0.36967125504265219</v>
      </c>
      <c r="Z83" s="11">
        <f>'OddsRatio_working_3-way'!X83^(1/3)*COS('OddsRatio_working_3-way'!Y83/3)</f>
        <v>0.52257750493338073</v>
      </c>
      <c r="AA83" s="11">
        <f>'OddsRatio_working_3-way'!X83^(1/3)*COS(('OddsRatio_working_3-way'!Y83+2*PI())/3)</f>
        <v>-0.31733953932903225</v>
      </c>
      <c r="AB83" s="11">
        <f>'OddsRatio_working_3-way'!X83^(1/3)*COS(('OddsRatio_working_3-way'!Y83+4*PI())/3)</f>
        <v>-0.20523796560434865</v>
      </c>
      <c r="AC83" s="11">
        <f>'OddsRatio_working_3-way'!X83^(1/3)*SIN('OddsRatio_working_3-way'!Y83/3)</f>
        <v>6.4721873766526938E-2</v>
      </c>
      <c r="AD83" s="11">
        <f>'OddsRatio_working_3-way'!X83^(1/3)*SIN(('OddsRatio_working_3-way'!Y83+2*PI())/3)</f>
        <v>0.42020445783533217</v>
      </c>
      <c r="AE83" s="11">
        <f>'OddsRatio_working_3-way'!X83^(1/3)*SIN(('OddsRatio_working_3-way'!Y83+4*PI())/3)</f>
        <v>-0.48492633160185888</v>
      </c>
      <c r="AF83" s="11">
        <f>-'OddsRatio_working_3-way'!U83/(3*'OddsRatio_working_3-way'!X83^(1/3))*COS(('OddsRatio_working_3-way'!Y83)/3)</f>
        <v>0.52257750493338062</v>
      </c>
      <c r="AG83" s="11">
        <f>-'OddsRatio_working_3-way'!U83/(3*'OddsRatio_working_3-way'!X83^(1/3))*COS(('OddsRatio_working_3-way'!Y83+2*PI())/3)</f>
        <v>-0.31733953932903219</v>
      </c>
      <c r="AH83" s="11">
        <f>-'OddsRatio_working_3-way'!U83/(3*'OddsRatio_working_3-way'!X83^(1/3))*COS(('OddsRatio_working_3-way'!Y83+4*PI())/3)</f>
        <v>-0.20523796560434859</v>
      </c>
      <c r="AI83" s="11">
        <f>'OddsRatio_working_3-way'!U83/(3*'OddsRatio_working_3-way'!X83^(1/3))*SIN(('OddsRatio_working_3-way'!Y83)/3)</f>
        <v>-6.4721873766526924E-2</v>
      </c>
      <c r="AJ83" s="11">
        <f>'OddsRatio_working_3-way'!U83/(3*'OddsRatio_working_3-way'!X83^(1/3))*SIN(('OddsRatio_working_3-way'!Y83+2*PI())/3)</f>
        <v>-0.42020445783533211</v>
      </c>
      <c r="AK83" s="11">
        <f>'OddsRatio_working_3-way'!U83/(3*'OddsRatio_working_3-way'!X83^(1/3))*SIN(('OddsRatio_working_3-way'!Y83+4*PI())/3)</f>
        <v>0.48492633160185883</v>
      </c>
      <c r="AL83" s="11">
        <f>'OddsRatio_working_3-way'!Z83+'OddsRatio_working_3-way'!AF83</f>
        <v>1.0451550098667615</v>
      </c>
      <c r="AM83" s="11">
        <f>'OddsRatio_working_3-way'!AA83+'OddsRatio_working_3-way'!AG83</f>
        <v>-0.6346790786580645</v>
      </c>
      <c r="AN83" s="11">
        <f>'OddsRatio_working_3-way'!AB83+'OddsRatio_working_3-way'!AH83</f>
        <v>-0.41047593120869724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1.0451550098667615</v>
      </c>
      <c r="AS83" s="11">
        <f>IF(('OddsRatio_working_3-way'!X83=0),IF(Q83&gt;0,-Q83^(1/3),(-Q83)^(1/3)),'OddsRatio_working_3-way'!AM83-'OddsRatio_working_3-way'!R83/3)</f>
        <v>-0.6346790786580645</v>
      </c>
      <c r="AT83" s="11">
        <f>IF(('OddsRatio_working_3-way'!X83=0),IF(Q83&gt;0,-Q83^(1/3),(-Q83)^(1/3)),'OddsRatio_working_3-way'!AN83-'OddsRatio_working_3-way'!R83/3)</f>
        <v>-0.41047593120869724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2.52</v>
      </c>
      <c r="B84" s="4">
        <f>IF('True_Odds_Calculator_3-way'!B85="","",'True_Odds_Calculator_3-way'!B85)</f>
        <v>3.29</v>
      </c>
      <c r="C84" s="4">
        <f>IF('True_Odds_Calculator_3-way'!C85="","",'True_Odds_Calculator_3-way'!C85)</f>
        <v>3.05</v>
      </c>
      <c r="D84" s="9">
        <f t="shared" si="26"/>
        <v>0.38658889028495097</v>
      </c>
      <c r="E84" s="9">
        <f t="shared" si="27"/>
        <v>0.29493915639061513</v>
      </c>
      <c r="F84" s="9">
        <f t="shared" si="28"/>
        <v>0.31847195332443395</v>
      </c>
      <c r="G84" s="9">
        <f t="shared" si="29"/>
        <v>1.0438994775678778</v>
      </c>
      <c r="H84" s="9">
        <f t="shared" si="30"/>
        <v>2.5867272059031743</v>
      </c>
      <c r="I84" s="9">
        <f t="shared" si="31"/>
        <v>3.3905298036304403</v>
      </c>
      <c r="J84" s="9">
        <f t="shared" si="32"/>
        <v>3.1399939290141488</v>
      </c>
      <c r="K84" s="11">
        <f t="shared" si="33"/>
        <v>0.3968253968253968</v>
      </c>
      <c r="L84" s="11">
        <f t="shared" si="34"/>
        <v>0.303951367781155</v>
      </c>
      <c r="M84" s="11">
        <f t="shared" si="35"/>
        <v>0.32786885245901642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-0.28218677309314599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0.23174017892240023</v>
      </c>
      <c r="Q84" s="11">
        <f>2*'OddsRatio_working_3-way'!K84*'OddsRatio_working_3-way'!L84*'OddsRatio_working_3-way'!M84</f>
        <v>7.9092211236314089E-2</v>
      </c>
      <c r="R84" s="11">
        <f t="shared" si="36"/>
        <v>0</v>
      </c>
      <c r="S84" s="11">
        <f t="shared" si="37"/>
        <v>-0.82122977056017421</v>
      </c>
      <c r="T84" s="11">
        <f t="shared" si="38"/>
        <v>-0.28028319814340424</v>
      </c>
      <c r="U84" s="11">
        <f>'OddsRatio_working_3-way'!S84-'OddsRatio_working_3-way'!R84^2/3</f>
        <v>-0.82122977056017421</v>
      </c>
      <c r="V84" s="11">
        <f>'OddsRatio_working_3-way'!S84*'OddsRatio_working_3-way'!R84/3-2*'OddsRatio_working_3-way'!R84^3/27-'OddsRatio_working_3-way'!T84</f>
        <v>0.28028319814340424</v>
      </c>
      <c r="W84" s="11">
        <f>'OddsRatio_working_3-way'!V84^2+4*'OddsRatio_working_3-way'!U84^3/27</f>
        <v>-3.4935385243512196E-3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0.14322378441258107</v>
      </c>
      <c r="Y84" s="11">
        <f>IF('OddsRatio_working_3-way'!W84&gt;=0,IF('OddsRatio_working_3-way'!V84+SQRT('OddsRatio_working_3-way'!W84)&gt;0,0,PI()),ACOS('OddsRatio_working_3-way'!V84/(2*'OddsRatio_working_3-way'!X84)))</f>
        <v>0.20783502065582815</v>
      </c>
      <c r="Z84" s="11">
        <f>'OddsRatio_working_3-way'!X84^(1/3)*COS('OddsRatio_working_3-way'!Y84/3)</f>
        <v>0.52194973878393902</v>
      </c>
      <c r="AA84" s="11">
        <f>'OddsRatio_working_3-way'!X84^(1/3)*COS(('OddsRatio_working_3-way'!Y84+2*PI())/3)</f>
        <v>-0.29234038034870274</v>
      </c>
      <c r="AB84" s="11">
        <f>'OddsRatio_working_3-way'!X84^(1/3)*COS(('OddsRatio_working_3-way'!Y84+4*PI())/3)</f>
        <v>-0.22960935843523642</v>
      </c>
      <c r="AC84" s="11">
        <f>'OddsRatio_working_3-way'!X84^(1/3)*SIN('OddsRatio_working_3-way'!Y84/3)</f>
        <v>3.6217772388280257E-2</v>
      </c>
      <c r="AD84" s="11">
        <f>'OddsRatio_working_3-way'!X84^(1/3)*SIN(('OddsRatio_working_3-way'!Y84+2*PI())/3)</f>
        <v>0.43391284709140304</v>
      </c>
      <c r="AE84" s="11">
        <f>'OddsRatio_working_3-way'!X84^(1/3)*SIN(('OddsRatio_working_3-way'!Y84+4*PI())/3)</f>
        <v>-0.47013061947968315</v>
      </c>
      <c r="AF84" s="11">
        <f>-'OddsRatio_working_3-way'!U84/(3*'OddsRatio_working_3-way'!X84^(1/3))*COS(('OddsRatio_working_3-way'!Y84)/3)</f>
        <v>0.5219497387839388</v>
      </c>
      <c r="AG84" s="11">
        <f>-'OddsRatio_working_3-way'!U84/(3*'OddsRatio_working_3-way'!X84^(1/3))*COS(('OddsRatio_working_3-way'!Y84+2*PI())/3)</f>
        <v>-0.29234038034870263</v>
      </c>
      <c r="AH84" s="11">
        <f>-'OddsRatio_working_3-way'!U84/(3*'OddsRatio_working_3-way'!X84^(1/3))*COS(('OddsRatio_working_3-way'!Y84+4*PI())/3)</f>
        <v>-0.2296093584352363</v>
      </c>
      <c r="AI84" s="11">
        <f>'OddsRatio_working_3-way'!U84/(3*'OddsRatio_working_3-way'!X84^(1/3))*SIN(('OddsRatio_working_3-way'!Y84)/3)</f>
        <v>-3.6217772388280244E-2</v>
      </c>
      <c r="AJ84" s="11">
        <f>'OddsRatio_working_3-way'!U84/(3*'OddsRatio_working_3-way'!X84^(1/3))*SIN(('OddsRatio_working_3-way'!Y84+2*PI())/3)</f>
        <v>-0.43391284709140282</v>
      </c>
      <c r="AK84" s="11">
        <f>'OddsRatio_working_3-way'!U84/(3*'OddsRatio_working_3-way'!X84^(1/3))*SIN(('OddsRatio_working_3-way'!Y84+4*PI())/3)</f>
        <v>0.47013061947968293</v>
      </c>
      <c r="AL84" s="11">
        <f>'OddsRatio_working_3-way'!Z84+'OddsRatio_working_3-way'!AF84</f>
        <v>1.0438994775678778</v>
      </c>
      <c r="AM84" s="11">
        <f>'OddsRatio_working_3-way'!AA84+'OddsRatio_working_3-way'!AG84</f>
        <v>-0.58468076069740538</v>
      </c>
      <c r="AN84" s="11">
        <f>'OddsRatio_working_3-way'!AB84+'OddsRatio_working_3-way'!AH84</f>
        <v>-0.45921871687047272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1.0438994775678778</v>
      </c>
      <c r="AS84" s="11">
        <f>IF(('OddsRatio_working_3-way'!X84=0),IF(Q84&gt;0,-Q84^(1/3),(-Q84)^(1/3)),'OddsRatio_working_3-way'!AM84-'OddsRatio_working_3-way'!R84/3)</f>
        <v>-0.58468076069740538</v>
      </c>
      <c r="AT84" s="11">
        <f>IF(('OddsRatio_working_3-way'!X84=0),IF(Q84&gt;0,-Q84^(1/3),(-Q84)^(1/3)),'OddsRatio_working_3-way'!AN84-'OddsRatio_working_3-way'!R84/3)</f>
        <v>-0.45921871687047272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3.11</v>
      </c>
      <c r="B85" s="4">
        <f>IF('True_Odds_Calculator_3-way'!B86="","",'True_Odds_Calculator_3-way'!B86)</f>
        <v>3.54</v>
      </c>
      <c r="C85" s="4">
        <f>IF('True_Odds_Calculator_3-way'!C86="","",'True_Odds_Calculator_3-way'!C86)</f>
        <v>2.36</v>
      </c>
      <c r="D85" s="9">
        <f t="shared" si="26"/>
        <v>0.31244747058011269</v>
      </c>
      <c r="E85" s="9">
        <f t="shared" si="27"/>
        <v>0.274048520784335</v>
      </c>
      <c r="F85" s="9">
        <f t="shared" si="28"/>
        <v>0.41350400863555237</v>
      </c>
      <c r="G85" s="9">
        <f t="shared" si="29"/>
        <v>1.0429090008023221</v>
      </c>
      <c r="H85" s="9">
        <f t="shared" si="30"/>
        <v>3.2005379916928991</v>
      </c>
      <c r="I85" s="9">
        <f t="shared" si="31"/>
        <v>3.6489888620378985</v>
      </c>
      <c r="J85" s="9">
        <f t="shared" si="32"/>
        <v>2.4183562410911574</v>
      </c>
      <c r="K85" s="11">
        <f t="shared" si="33"/>
        <v>0.32154340836012862</v>
      </c>
      <c r="L85" s="11">
        <f t="shared" si="34"/>
        <v>0.2824858757062147</v>
      </c>
      <c r="M85" s="11">
        <f t="shared" si="35"/>
        <v>0.42372881355932207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-0.28053007399224028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0.23131234849233617</v>
      </c>
      <c r="Q85" s="11">
        <f>2*'OddsRatio_working_3-way'!K85*'OddsRatio_working_3-way'!L85*'OddsRatio_working_3-way'!M85</f>
        <v>7.6975823125569443E-2</v>
      </c>
      <c r="R85" s="11">
        <f t="shared" si="36"/>
        <v>0</v>
      </c>
      <c r="S85" s="11">
        <f t="shared" si="37"/>
        <v>-0.82455454846789256</v>
      </c>
      <c r="T85" s="11">
        <f t="shared" si="38"/>
        <v>-0.27439419250179453</v>
      </c>
      <c r="U85" s="11">
        <f>'OddsRatio_working_3-way'!S85-'OddsRatio_working_3-way'!R85^2/3</f>
        <v>-0.82455454846789256</v>
      </c>
      <c r="V85" s="11">
        <f>'OddsRatio_working_3-way'!S85*'OddsRatio_working_3-way'!R85/3-2*'OddsRatio_working_3-way'!R85^3/27-'OddsRatio_working_3-way'!T85</f>
        <v>0.27439419250179453</v>
      </c>
      <c r="W85" s="11">
        <f>'OddsRatio_working_3-way'!V85^2+4*'OddsRatio_working_3-way'!U85^3/27</f>
        <v>-7.7606507763222643E-3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0.14409443401380406</v>
      </c>
      <c r="Y85" s="11">
        <f>IF('OddsRatio_working_3-way'!W85&gt;=0,IF('OddsRatio_working_3-way'!V85+SQRT('OddsRatio_working_3-way'!W85)&gt;0,0,PI()),ACOS('OddsRatio_working_3-way'!V85/(2*'OddsRatio_working_3-way'!X85)))</f>
        <v>0.31065611379909841</v>
      </c>
      <c r="Z85" s="11">
        <f>'OddsRatio_working_3-way'!X85^(1/3)*COS('OddsRatio_working_3-way'!Y85/3)</f>
        <v>0.52145450040116104</v>
      </c>
      <c r="AA85" s="11">
        <f>'OddsRatio_working_3-way'!X85^(1/3)*COS(('OddsRatio_working_3-way'!Y85+2*PI())/3)</f>
        <v>-0.30765847781615441</v>
      </c>
      <c r="AB85" s="11">
        <f>'OddsRatio_working_3-way'!X85^(1/3)*COS(('OddsRatio_working_3-way'!Y85+4*PI())/3)</f>
        <v>-0.21379602258500649</v>
      </c>
      <c r="AC85" s="11">
        <f>'OddsRatio_working_3-way'!X85^(1/3)*SIN('OddsRatio_working_3-way'!Y85/3)</f>
        <v>5.4191513794502502E-2</v>
      </c>
      <c r="AD85" s="11">
        <f>'OddsRatio_working_3-way'!X85^(1/3)*SIN(('OddsRatio_working_3-way'!Y85+2*PI())/3)</f>
        <v>0.424497087367877</v>
      </c>
      <c r="AE85" s="11">
        <f>'OddsRatio_working_3-way'!X85^(1/3)*SIN(('OddsRatio_working_3-way'!Y85+4*PI())/3)</f>
        <v>-0.47868860116237943</v>
      </c>
      <c r="AF85" s="11">
        <f>-'OddsRatio_working_3-way'!U85/(3*'OddsRatio_working_3-way'!X85^(1/3))*COS(('OddsRatio_working_3-way'!Y85)/3)</f>
        <v>0.52145450040116115</v>
      </c>
      <c r="AG85" s="11">
        <f>-'OddsRatio_working_3-way'!U85/(3*'OddsRatio_working_3-way'!X85^(1/3))*COS(('OddsRatio_working_3-way'!Y85+2*PI())/3)</f>
        <v>-0.30765847781615446</v>
      </c>
      <c r="AH85" s="11">
        <f>-'OddsRatio_working_3-way'!U85/(3*'OddsRatio_working_3-way'!X85^(1/3))*COS(('OddsRatio_working_3-way'!Y85+4*PI())/3)</f>
        <v>-0.21379602258500655</v>
      </c>
      <c r="AI85" s="11">
        <f>'OddsRatio_working_3-way'!U85/(3*'OddsRatio_working_3-way'!X85^(1/3))*SIN(('OddsRatio_working_3-way'!Y85)/3)</f>
        <v>-5.4191513794502516E-2</v>
      </c>
      <c r="AJ85" s="11">
        <f>'OddsRatio_working_3-way'!U85/(3*'OddsRatio_working_3-way'!X85^(1/3))*SIN(('OddsRatio_working_3-way'!Y85+2*PI())/3)</f>
        <v>-0.42449708736787711</v>
      </c>
      <c r="AK85" s="11">
        <f>'OddsRatio_working_3-way'!U85/(3*'OddsRatio_working_3-way'!X85^(1/3))*SIN(('OddsRatio_working_3-way'!Y85+4*PI())/3)</f>
        <v>0.47868860116237949</v>
      </c>
      <c r="AL85" s="11">
        <f>'OddsRatio_working_3-way'!Z85+'OddsRatio_working_3-way'!AF85</f>
        <v>1.0429090008023221</v>
      </c>
      <c r="AM85" s="11">
        <f>'OddsRatio_working_3-way'!AA85+'OddsRatio_working_3-way'!AG85</f>
        <v>-0.61531695563230882</v>
      </c>
      <c r="AN85" s="11">
        <f>'OddsRatio_working_3-way'!AB85+'OddsRatio_working_3-way'!AH85</f>
        <v>-0.42759204517001304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1.0429090008023221</v>
      </c>
      <c r="AS85" s="11">
        <f>IF(('OddsRatio_working_3-way'!X85=0),IF(Q85&gt;0,-Q85^(1/3),(-Q85)^(1/3)),'OddsRatio_working_3-way'!AM85-'OddsRatio_working_3-way'!R85/3)</f>
        <v>-0.61531695563230882</v>
      </c>
      <c r="AT85" s="11">
        <f>IF(('OddsRatio_working_3-way'!X85=0),IF(Q85&gt;0,-Q85^(1/3),(-Q85)^(1/3)),'OddsRatio_working_3-way'!AN85-'OddsRatio_working_3-way'!R85/3)</f>
        <v>-0.42759204517001304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2.71</v>
      </c>
      <c r="B86" s="4">
        <f>IF('True_Odds_Calculator_3-way'!B87="","",'True_Odds_Calculator_3-way'!B87)</f>
        <v>2.91</v>
      </c>
      <c r="C86" s="4">
        <f>IF('True_Odds_Calculator_3-way'!C87="","",'True_Odds_Calculator_3-way'!C87)</f>
        <v>3.18</v>
      </c>
      <c r="D86" s="9">
        <f t="shared" si="26"/>
        <v>0.3596274806541645</v>
      </c>
      <c r="E86" s="9">
        <f t="shared" si="27"/>
        <v>0.33456913233066304</v>
      </c>
      <c r="F86" s="9">
        <f t="shared" si="28"/>
        <v>0.30580338701517268</v>
      </c>
      <c r="G86" s="9">
        <f t="shared" si="29"/>
        <v>1.0413187911486173</v>
      </c>
      <c r="H86" s="9">
        <f t="shared" si="30"/>
        <v>2.7806551328641351</v>
      </c>
      <c r="I86" s="9">
        <f t="shared" si="31"/>
        <v>2.9889188910938591</v>
      </c>
      <c r="J86" s="9">
        <f t="shared" si="32"/>
        <v>3.2700749647039853</v>
      </c>
      <c r="K86" s="11">
        <f t="shared" si="33"/>
        <v>0.36900369003690037</v>
      </c>
      <c r="L86" s="11">
        <f t="shared" si="34"/>
        <v>0.3436426116838488</v>
      </c>
      <c r="M86" s="11">
        <f t="shared" si="35"/>
        <v>0.31446540880503143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-0.2839203824833425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0.23128027428883507</v>
      </c>
      <c r="Q86" s="11">
        <f>2*'OddsRatio_working_3-way'!K86*'OddsRatio_working_3-way'!L86*'OddsRatio_working_3-way'!M86</f>
        <v>7.9751818720287956E-2</v>
      </c>
      <c r="R86" s="11">
        <f t="shared" si="36"/>
        <v>0</v>
      </c>
      <c r="S86" s="11">
        <f t="shared" si="37"/>
        <v>-0.81459552944355518</v>
      </c>
      <c r="T86" s="11">
        <f t="shared" si="38"/>
        <v>-0.28089501015295004</v>
      </c>
      <c r="U86" s="11">
        <f>'OddsRatio_working_3-way'!S86-'OddsRatio_working_3-way'!R86^2/3</f>
        <v>-0.81459552944355518</v>
      </c>
      <c r="V86" s="11">
        <f>'OddsRatio_working_3-way'!S86*'OddsRatio_working_3-way'!R86/3-2*'OddsRatio_working_3-way'!R86^3/27-'OddsRatio_working_3-way'!T86</f>
        <v>0.28089501015295004</v>
      </c>
      <c r="W86" s="11">
        <f>'OddsRatio_working_3-way'!V86^2+4*'OddsRatio_working_3-way'!U86^3/27</f>
        <v>-1.1776668357726533E-3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0.14149176085959791</v>
      </c>
      <c r="Y86" s="11">
        <f>IF('OddsRatio_working_3-way'!W86&gt;=0,IF('OddsRatio_working_3-way'!V86+SQRT('OddsRatio_working_3-way'!W86)&gt;0,0,PI()),ACOS('OddsRatio_working_3-way'!V86/(2*'OddsRatio_working_3-way'!X86)))</f>
        <v>0.12156829670646152</v>
      </c>
      <c r="Z86" s="11">
        <f>'OddsRatio_working_3-way'!X86^(1/3)*COS('OddsRatio_working_3-way'!Y86/3)</f>
        <v>0.52065939557430874</v>
      </c>
      <c r="AA86" s="11">
        <f>'OddsRatio_working_3-way'!X86^(1/3)*COS(('OddsRatio_working_3-way'!Y86+2*PI())/3)</f>
        <v>-0.27861159350492526</v>
      </c>
      <c r="AB86" s="11">
        <f>'OddsRatio_working_3-way'!X86^(1/3)*COS(('OddsRatio_working_3-way'!Y86+4*PI())/3)</f>
        <v>-0.24204780206938359</v>
      </c>
      <c r="AC86" s="11">
        <f>'OddsRatio_working_3-way'!X86^(1/3)*SIN('OddsRatio_working_3-way'!Y86/3)</f>
        <v>2.1110114827903276E-2</v>
      </c>
      <c r="AD86" s="11">
        <f>'OddsRatio_working_3-way'!X86^(1/3)*SIN(('OddsRatio_working_3-way'!Y86+2*PI())/3)</f>
        <v>0.4403492058724508</v>
      </c>
      <c r="AE86" s="11">
        <f>'OddsRatio_working_3-way'!X86^(1/3)*SIN(('OddsRatio_working_3-way'!Y86+4*PI())/3)</f>
        <v>-0.46145932070035417</v>
      </c>
      <c r="AF86" s="11">
        <f>-'OddsRatio_working_3-way'!U86/(3*'OddsRatio_working_3-way'!X86^(1/3))*COS(('OddsRatio_working_3-way'!Y86)/3)</f>
        <v>0.52065939557430863</v>
      </c>
      <c r="AG86" s="11">
        <f>-'OddsRatio_working_3-way'!U86/(3*'OddsRatio_working_3-way'!X86^(1/3))*COS(('OddsRatio_working_3-way'!Y86+2*PI())/3)</f>
        <v>-0.2786115935049252</v>
      </c>
      <c r="AH86" s="11">
        <f>-'OddsRatio_working_3-way'!U86/(3*'OddsRatio_working_3-way'!X86^(1/3))*COS(('OddsRatio_working_3-way'!Y86+4*PI())/3)</f>
        <v>-0.24204780206938353</v>
      </c>
      <c r="AI86" s="11">
        <f>'OddsRatio_working_3-way'!U86/(3*'OddsRatio_working_3-way'!X86^(1/3))*SIN(('OddsRatio_working_3-way'!Y86)/3)</f>
        <v>-2.1110114827903273E-2</v>
      </c>
      <c r="AJ86" s="11">
        <f>'OddsRatio_working_3-way'!U86/(3*'OddsRatio_working_3-way'!X86^(1/3))*SIN(('OddsRatio_working_3-way'!Y86+2*PI())/3)</f>
        <v>-0.44034920587245069</v>
      </c>
      <c r="AK86" s="11">
        <f>'OddsRatio_working_3-way'!U86/(3*'OddsRatio_working_3-way'!X86^(1/3))*SIN(('OddsRatio_working_3-way'!Y86+4*PI())/3)</f>
        <v>0.46145932070035406</v>
      </c>
      <c r="AL86" s="11">
        <f>'OddsRatio_working_3-way'!Z86+'OddsRatio_working_3-way'!AF86</f>
        <v>1.0413187911486173</v>
      </c>
      <c r="AM86" s="11">
        <f>'OddsRatio_working_3-way'!AA86+'OddsRatio_working_3-way'!AG86</f>
        <v>-0.55722318700985052</v>
      </c>
      <c r="AN86" s="11">
        <f>'OddsRatio_working_3-way'!AB86+'OddsRatio_working_3-way'!AH86</f>
        <v>-0.48409560413876712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1.0413187911486173</v>
      </c>
      <c r="AS86" s="11">
        <f>IF(('OddsRatio_working_3-way'!X86=0),IF(Q86&gt;0,-Q86^(1/3),(-Q86)^(1/3)),'OddsRatio_working_3-way'!AM86-'OddsRatio_working_3-way'!R86/3)</f>
        <v>-0.55722318700985052</v>
      </c>
      <c r="AT86" s="11">
        <f>IF(('OddsRatio_working_3-way'!X86=0),IF(Q86&gt;0,-Q86^(1/3),(-Q86)^(1/3)),'OddsRatio_working_3-way'!AN86-'OddsRatio_working_3-way'!R86/3)</f>
        <v>-0.48409560413876712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3.99</v>
      </c>
      <c r="B87" s="4">
        <f>IF('True_Odds_Calculator_3-way'!B88="","",'True_Odds_Calculator_3-way'!B88)</f>
        <v>3.29</v>
      </c>
      <c r="C87" s="4">
        <f>IF('True_Odds_Calculator_3-way'!C88="","",'True_Odds_Calculator_3-way'!C88)</f>
        <v>2.11</v>
      </c>
      <c r="D87" s="9">
        <f t="shared" si="26"/>
        <v>0.24240924503850389</v>
      </c>
      <c r="E87" s="9">
        <f t="shared" si="27"/>
        <v>0.29467318337331611</v>
      </c>
      <c r="F87" s="9">
        <f t="shared" si="28"/>
        <v>0.46291757158818003</v>
      </c>
      <c r="G87" s="9">
        <f t="shared" si="29"/>
        <v>1.0452358547424101</v>
      </c>
      <c r="H87" s="9">
        <f t="shared" si="30"/>
        <v>4.1252552056798066</v>
      </c>
      <c r="I87" s="9">
        <f t="shared" si="31"/>
        <v>3.3935901073601196</v>
      </c>
      <c r="J87" s="9">
        <f t="shared" si="32"/>
        <v>2.1602117987640752</v>
      </c>
      <c r="K87" s="11">
        <f t="shared" si="33"/>
        <v>0.25062656641604009</v>
      </c>
      <c r="L87" s="11">
        <f t="shared" si="34"/>
        <v>0.303951367781155</v>
      </c>
      <c r="M87" s="11">
        <f t="shared" si="35"/>
        <v>0.47393364928909953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-0.27439639447803466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0.23070107022551412</v>
      </c>
      <c r="Q87" s="11">
        <f>2*'OddsRatio_working_3-way'!K87*'OddsRatio_working_3-way'!L87*'OddsRatio_working_3-way'!M87</f>
        <v>7.2206907738815038E-2</v>
      </c>
      <c r="R87" s="11">
        <f t="shared" si="36"/>
        <v>0</v>
      </c>
      <c r="S87" s="11">
        <f t="shared" si="37"/>
        <v>-0.84075838774908418</v>
      </c>
      <c r="T87" s="11">
        <f t="shared" si="38"/>
        <v>-0.26314816517968198</v>
      </c>
      <c r="U87" s="11">
        <f>'OddsRatio_working_3-way'!S87-'OddsRatio_working_3-way'!R87^2/3</f>
        <v>-0.84075838774908418</v>
      </c>
      <c r="V87" s="11">
        <f>'OddsRatio_working_3-way'!S87*'OddsRatio_working_3-way'!R87/3-2*'OddsRatio_working_3-way'!R87^3/27-'OddsRatio_working_3-way'!T87</f>
        <v>0.26314816517968198</v>
      </c>
      <c r="W87" s="11">
        <f>'OddsRatio_working_3-way'!V87^2+4*'OddsRatio_working_3-way'!U87^3/27</f>
        <v>-1.8799088348705195E-2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0.14836276923990938</v>
      </c>
      <c r="Y87" s="11">
        <f>IF('OddsRatio_working_3-way'!W87&gt;=0,IF('OddsRatio_working_3-way'!V87+SQRT('OddsRatio_working_3-way'!W87)&gt;0,0,PI()),ACOS('OddsRatio_working_3-way'!V87/(2*'OddsRatio_working_3-way'!X87)))</f>
        <v>0.4803347365781665</v>
      </c>
      <c r="Z87" s="11">
        <f>'OddsRatio_working_3-way'!X87^(1/3)*COS('OddsRatio_working_3-way'!Y87/3)</f>
        <v>0.52261792737120505</v>
      </c>
      <c r="AA87" s="11">
        <f>'OddsRatio_working_3-way'!X87^(1/3)*COS(('OddsRatio_working_3-way'!Y87+2*PI())/3)</f>
        <v>-0.33440118919516304</v>
      </c>
      <c r="AB87" s="11">
        <f>'OddsRatio_working_3-way'!X87^(1/3)*COS(('OddsRatio_working_3-way'!Y87+4*PI())/3)</f>
        <v>-0.18821673817604195</v>
      </c>
      <c r="AC87" s="11">
        <f>'OddsRatio_working_3-way'!X87^(1/3)*SIN('OddsRatio_working_3-way'!Y87/3)</f>
        <v>8.4399632147227205E-2</v>
      </c>
      <c r="AD87" s="11">
        <f>'OddsRatio_working_3-way'!X87^(1/3)*SIN(('OddsRatio_working_3-way'!Y87+2*PI())/3)</f>
        <v>0.41040058550302072</v>
      </c>
      <c r="AE87" s="11">
        <f>'OddsRatio_working_3-way'!X87^(1/3)*SIN(('OddsRatio_working_3-way'!Y87+4*PI())/3)</f>
        <v>-0.49480021765024795</v>
      </c>
      <c r="AF87" s="11">
        <f>-'OddsRatio_working_3-way'!U87/(3*'OddsRatio_working_3-way'!X87^(1/3))*COS(('OddsRatio_working_3-way'!Y87)/3)</f>
        <v>0.52261792737120494</v>
      </c>
      <c r="AG87" s="11">
        <f>-'OddsRatio_working_3-way'!U87/(3*'OddsRatio_working_3-way'!X87^(1/3))*COS(('OddsRatio_working_3-way'!Y87+2*PI())/3)</f>
        <v>-0.33440118919516298</v>
      </c>
      <c r="AH87" s="11">
        <f>-'OddsRatio_working_3-way'!U87/(3*'OddsRatio_working_3-way'!X87^(1/3))*COS(('OddsRatio_working_3-way'!Y87+4*PI())/3)</f>
        <v>-0.18821673817604193</v>
      </c>
      <c r="AI87" s="11">
        <f>'OddsRatio_working_3-way'!U87/(3*'OddsRatio_working_3-way'!X87^(1/3))*SIN(('OddsRatio_working_3-way'!Y87)/3)</f>
        <v>-8.4399632147227191E-2</v>
      </c>
      <c r="AJ87" s="11">
        <f>'OddsRatio_working_3-way'!U87/(3*'OddsRatio_working_3-way'!X87^(1/3))*SIN(('OddsRatio_working_3-way'!Y87+2*PI())/3)</f>
        <v>-0.41040058550302061</v>
      </c>
      <c r="AK87" s="11">
        <f>'OddsRatio_working_3-way'!U87/(3*'OddsRatio_working_3-way'!X87^(1/3))*SIN(('OddsRatio_working_3-way'!Y87+4*PI())/3)</f>
        <v>0.49480021765024784</v>
      </c>
      <c r="AL87" s="11">
        <f>'OddsRatio_working_3-way'!Z87+'OddsRatio_working_3-way'!AF87</f>
        <v>1.0452358547424101</v>
      </c>
      <c r="AM87" s="11">
        <f>'OddsRatio_working_3-way'!AA87+'OddsRatio_working_3-way'!AG87</f>
        <v>-0.66880237839032608</v>
      </c>
      <c r="AN87" s="11">
        <f>'OddsRatio_working_3-way'!AB87+'OddsRatio_working_3-way'!AH87</f>
        <v>-0.37643347635208391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1.0452358547424101</v>
      </c>
      <c r="AS87" s="11">
        <f>IF(('OddsRatio_working_3-way'!X87=0),IF(Q87&gt;0,-Q87^(1/3),(-Q87)^(1/3)),'OddsRatio_working_3-way'!AM87-'OddsRatio_working_3-way'!R87/3)</f>
        <v>-0.66880237839032608</v>
      </c>
      <c r="AT87" s="11">
        <f>IF(('OddsRatio_working_3-way'!X87=0),IF(Q87&gt;0,-Q87^(1/3),(-Q87)^(1/3)),'OddsRatio_working_3-way'!AN87-'OddsRatio_working_3-way'!R87/3)</f>
        <v>-0.37643347635208391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2.84</v>
      </c>
      <c r="B88" s="4">
        <f>IF('True_Odds_Calculator_3-way'!B89="","",'True_Odds_Calculator_3-way'!B89)</f>
        <v>3.21</v>
      </c>
      <c r="C88" s="4">
        <f>IF('True_Odds_Calculator_3-way'!C89="","",'True_Odds_Calculator_3-way'!C89)</f>
        <v>2.75</v>
      </c>
      <c r="D88" s="9">
        <f t="shared" si="26"/>
        <v>0.3428775325047978</v>
      </c>
      <c r="E88" s="9">
        <f t="shared" si="27"/>
        <v>0.3028582233135696</v>
      </c>
      <c r="F88" s="9">
        <f t="shared" si="28"/>
        <v>0.35426424418163255</v>
      </c>
      <c r="G88" s="9">
        <f t="shared" si="29"/>
        <v>1.041572404011665</v>
      </c>
      <c r="H88" s="9">
        <f t="shared" si="30"/>
        <v>2.9164932233814627</v>
      </c>
      <c r="I88" s="9">
        <f t="shared" si="31"/>
        <v>3.3018750128657803</v>
      </c>
      <c r="J88" s="9">
        <f t="shared" si="32"/>
        <v>2.822751707020414</v>
      </c>
      <c r="K88" s="11">
        <f t="shared" si="33"/>
        <v>0.35211267605633806</v>
      </c>
      <c r="L88" s="11">
        <f t="shared" si="34"/>
        <v>0.3115264797507788</v>
      </c>
      <c r="M88" s="11">
        <f t="shared" si="35"/>
        <v>0.36363636363636365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-0.28385207877112573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0.23135129098009186</v>
      </c>
      <c r="Q88" s="11">
        <f>2*'OddsRatio_working_3-way'!K88*'OddsRatio_working_3-way'!L88*'OddsRatio_working_3-way'!M88</f>
        <v>7.9776307234514426E-2</v>
      </c>
      <c r="R88" s="11">
        <f t="shared" si="36"/>
        <v>0</v>
      </c>
      <c r="S88" s="11">
        <f t="shared" si="37"/>
        <v>-0.81504173575784855</v>
      </c>
      <c r="T88" s="11">
        <f t="shared" si="38"/>
        <v>-0.28104887439925808</v>
      </c>
      <c r="U88" s="11">
        <f>'OddsRatio_working_3-way'!S88-'OddsRatio_working_3-way'!R88^2/3</f>
        <v>-0.81504173575784855</v>
      </c>
      <c r="V88" s="11">
        <f>'OddsRatio_working_3-way'!S88*'OddsRatio_working_3-way'!R88/3-2*'OddsRatio_working_3-way'!R88^3/27-'OddsRatio_working_3-way'!T88</f>
        <v>0.28104887439925808</v>
      </c>
      <c r="W88" s="11">
        <f>'OddsRatio_working_3-way'!V88^2+4*'OddsRatio_working_3-way'!U88^3/27</f>
        <v>-1.222870207832169E-3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0.14160803297211116</v>
      </c>
      <c r="Y88" s="11">
        <f>IF('OddsRatio_working_3-way'!W88&gt;=0,IF('OddsRatio_working_3-way'!V88+SQRT('OddsRatio_working_3-way'!W88)&gt;0,0,PI()),ACOS('OddsRatio_working_3-way'!V88/(2*'OddsRatio_working_3-way'!X88)))</f>
        <v>0.12378899327939008</v>
      </c>
      <c r="Z88" s="11">
        <f>'OddsRatio_working_3-way'!X88^(1/3)*COS('OddsRatio_working_3-way'!Y88/3)</f>
        <v>0.52078620200583248</v>
      </c>
      <c r="AA88" s="11">
        <f>'OddsRatio_working_3-way'!X88^(1/3)*COS(('OddsRatio_working_3-way'!Y88+2*PI())/3)</f>
        <v>-0.27901386333202882</v>
      </c>
      <c r="AB88" s="11">
        <f>'OddsRatio_working_3-way'!X88^(1/3)*COS(('OddsRatio_working_3-way'!Y88+4*PI())/3)</f>
        <v>-0.24177233867380377</v>
      </c>
      <c r="AC88" s="11">
        <f>'OddsRatio_working_3-way'!X88^(1/3)*SIN('OddsRatio_working_3-way'!Y88/3)</f>
        <v>2.1501404286458269E-2</v>
      </c>
      <c r="AD88" s="11">
        <f>'OddsRatio_working_3-way'!X88^(1/3)*SIN(('OddsRatio_working_3-way'!Y88+2*PI())/3)</f>
        <v>0.4402633787342361</v>
      </c>
      <c r="AE88" s="11">
        <f>'OddsRatio_working_3-way'!X88^(1/3)*SIN(('OddsRatio_working_3-way'!Y88+4*PI())/3)</f>
        <v>-0.4617647830206944</v>
      </c>
      <c r="AF88" s="11">
        <f>-'OddsRatio_working_3-way'!U88/(3*'OddsRatio_working_3-way'!X88^(1/3))*COS(('OddsRatio_working_3-way'!Y88)/3)</f>
        <v>0.52078620200583259</v>
      </c>
      <c r="AG88" s="11">
        <f>-'OddsRatio_working_3-way'!U88/(3*'OddsRatio_working_3-way'!X88^(1/3))*COS(('OddsRatio_working_3-way'!Y88+2*PI())/3)</f>
        <v>-0.27901386333202888</v>
      </c>
      <c r="AH88" s="11">
        <f>-'OddsRatio_working_3-way'!U88/(3*'OddsRatio_working_3-way'!X88^(1/3))*COS(('OddsRatio_working_3-way'!Y88+4*PI())/3)</f>
        <v>-0.24177233867380382</v>
      </c>
      <c r="AI88" s="11">
        <f>'OddsRatio_working_3-way'!U88/(3*'OddsRatio_working_3-way'!X88^(1/3))*SIN(('OddsRatio_working_3-way'!Y88)/3)</f>
        <v>-2.1501404286458272E-2</v>
      </c>
      <c r="AJ88" s="11">
        <f>'OddsRatio_working_3-way'!U88/(3*'OddsRatio_working_3-way'!X88^(1/3))*SIN(('OddsRatio_working_3-way'!Y88+2*PI())/3)</f>
        <v>-0.44026337873423615</v>
      </c>
      <c r="AK88" s="11">
        <f>'OddsRatio_working_3-way'!U88/(3*'OddsRatio_working_3-way'!X88^(1/3))*SIN(('OddsRatio_working_3-way'!Y88+4*PI())/3)</f>
        <v>0.46176478302069451</v>
      </c>
      <c r="AL88" s="11">
        <f>'OddsRatio_working_3-way'!Z88+'OddsRatio_working_3-way'!AF88</f>
        <v>1.041572404011665</v>
      </c>
      <c r="AM88" s="11">
        <f>'OddsRatio_working_3-way'!AA88+'OddsRatio_working_3-way'!AG88</f>
        <v>-0.55802772666405764</v>
      </c>
      <c r="AN88" s="11">
        <f>'OddsRatio_working_3-way'!AB88+'OddsRatio_working_3-way'!AH88</f>
        <v>-0.48354467734760759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1.041572404011665</v>
      </c>
      <c r="AS88" s="11">
        <f>IF(('OddsRatio_working_3-way'!X88=0),IF(Q88&gt;0,-Q88^(1/3),(-Q88)^(1/3)),'OddsRatio_working_3-way'!AM88-'OddsRatio_working_3-way'!R88/3)</f>
        <v>-0.55802772666405764</v>
      </c>
      <c r="AT88" s="11">
        <f>IF(('OddsRatio_working_3-way'!X88=0),IF(Q88&gt;0,-Q88^(1/3),(-Q88)^(1/3)),'OddsRatio_working_3-way'!AN88-'OddsRatio_working_3-way'!R88/3)</f>
        <v>-0.48354467734760759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2.14</v>
      </c>
      <c r="B89" s="4">
        <f>IF('True_Odds_Calculator_3-way'!B90="","",'True_Odds_Calculator_3-way'!B90)</f>
        <v>3.25</v>
      </c>
      <c r="C89" s="4">
        <f>IF('True_Odds_Calculator_3-way'!C90="","",'True_Odds_Calculator_3-way'!C90)</f>
        <v>3.95</v>
      </c>
      <c r="D89" s="9">
        <f t="shared" si="26"/>
        <v>0.45647400623465867</v>
      </c>
      <c r="E89" s="9">
        <f t="shared" si="27"/>
        <v>0.29850067799798036</v>
      </c>
      <c r="F89" s="9">
        <f t="shared" si="28"/>
        <v>0.24502531576736075</v>
      </c>
      <c r="G89" s="9">
        <f t="shared" si="29"/>
        <v>1.0444782857325756</v>
      </c>
      <c r="H89" s="9">
        <f t="shared" si="30"/>
        <v>2.1907052457351361</v>
      </c>
      <c r="I89" s="9">
        <f t="shared" si="31"/>
        <v>3.350076142898295</v>
      </c>
      <c r="J89" s="9">
        <f t="shared" si="32"/>
        <v>4.0812109429110981</v>
      </c>
      <c r="K89" s="11">
        <f t="shared" si="33"/>
        <v>0.46728971962616822</v>
      </c>
      <c r="L89" s="11">
        <f t="shared" si="34"/>
        <v>0.30769230769230771</v>
      </c>
      <c r="M89" s="11">
        <f t="shared" si="35"/>
        <v>0.25316455696202528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-0.27543248186806668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0.23077833086114169</v>
      </c>
      <c r="Q89" s="11">
        <f>2*'OddsRatio_working_3-way'!K89*'OddsRatio_working_3-way'!L89*'OddsRatio_working_3-way'!M89</f>
        <v>7.2800735287426407E-2</v>
      </c>
      <c r="R89" s="11">
        <f t="shared" si="36"/>
        <v>0</v>
      </c>
      <c r="S89" s="11">
        <f t="shared" si="37"/>
        <v>-0.83787623484322915</v>
      </c>
      <c r="T89" s="11">
        <f t="shared" si="38"/>
        <v>-0.26431426966663385</v>
      </c>
      <c r="U89" s="11">
        <f>'OddsRatio_working_3-way'!S89-'OddsRatio_working_3-way'!R89^2/3</f>
        <v>-0.83787623484322915</v>
      </c>
      <c r="V89" s="11">
        <f>'OddsRatio_working_3-way'!S89*'OddsRatio_working_3-way'!R89/3-2*'OddsRatio_working_3-way'!R89^3/27-'OddsRatio_working_3-way'!T89</f>
        <v>0.26431426966663385</v>
      </c>
      <c r="W89" s="11">
        <f>'OddsRatio_working_3-way'!V89^2+4*'OddsRatio_working_3-way'!U89^3/27</f>
        <v>-1.7281636552939808E-2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0.14760053328354358</v>
      </c>
      <c r="Y89" s="11">
        <f>IF('OddsRatio_working_3-way'!W89&gt;=0,IF('OddsRatio_working_3-way'!V89+SQRT('OddsRatio_working_3-way'!W89)&gt;0,0,PI()),ACOS('OddsRatio_working_3-way'!V89/(2*'OddsRatio_working_3-way'!X89)))</f>
        <v>0.46153426922443752</v>
      </c>
      <c r="Z89" s="11">
        <f>'OddsRatio_working_3-way'!X89^(1/3)*COS('OddsRatio_working_3-way'!Y89/3)</f>
        <v>0.52223914286628781</v>
      </c>
      <c r="AA89" s="11">
        <f>'OddsRatio_working_3-way'!X89^(1/3)*COS(('OddsRatio_working_3-way'!Y89+2*PI())/3)</f>
        <v>-0.33125349300124862</v>
      </c>
      <c r="AB89" s="11">
        <f>'OddsRatio_working_3-way'!X89^(1/3)*COS(('OddsRatio_working_3-way'!Y89+4*PI())/3)</f>
        <v>-0.19098564986503921</v>
      </c>
      <c r="AC89" s="11">
        <f>'OddsRatio_working_3-way'!X89^(1/3)*SIN('OddsRatio_working_3-way'!Y89/3)</f>
        <v>8.0983676993338707E-2</v>
      </c>
      <c r="AD89" s="11">
        <f>'OddsRatio_working_3-way'!X89^(1/3)*SIN(('OddsRatio_working_3-way'!Y89+2*PI())/3)</f>
        <v>0.41178052607614662</v>
      </c>
      <c r="AE89" s="11">
        <f>'OddsRatio_working_3-way'!X89^(1/3)*SIN(('OddsRatio_working_3-way'!Y89+4*PI())/3)</f>
        <v>-0.49276420306948532</v>
      </c>
      <c r="AF89" s="11">
        <f>-'OddsRatio_working_3-way'!U89/(3*'OddsRatio_working_3-way'!X89^(1/3))*COS(('OddsRatio_working_3-way'!Y89)/3)</f>
        <v>0.52223914286628792</v>
      </c>
      <c r="AG89" s="11">
        <f>-'OddsRatio_working_3-way'!U89/(3*'OddsRatio_working_3-way'!X89^(1/3))*COS(('OddsRatio_working_3-way'!Y89+2*PI())/3)</f>
        <v>-0.33125349300124873</v>
      </c>
      <c r="AH89" s="11">
        <f>-'OddsRatio_working_3-way'!U89/(3*'OddsRatio_working_3-way'!X89^(1/3))*COS(('OddsRatio_working_3-way'!Y89+4*PI())/3)</f>
        <v>-0.19098564986503927</v>
      </c>
      <c r="AI89" s="11">
        <f>'OddsRatio_working_3-way'!U89/(3*'OddsRatio_working_3-way'!X89^(1/3))*SIN(('OddsRatio_working_3-way'!Y89)/3)</f>
        <v>-8.0983676993338721E-2</v>
      </c>
      <c r="AJ89" s="11">
        <f>'OddsRatio_working_3-way'!U89/(3*'OddsRatio_working_3-way'!X89^(1/3))*SIN(('OddsRatio_working_3-way'!Y89+2*PI())/3)</f>
        <v>-0.41178052607614668</v>
      </c>
      <c r="AK89" s="11">
        <f>'OddsRatio_working_3-way'!U89/(3*'OddsRatio_working_3-way'!X89^(1/3))*SIN(('OddsRatio_working_3-way'!Y89+4*PI())/3)</f>
        <v>0.49276420306948543</v>
      </c>
      <c r="AL89" s="11">
        <f>'OddsRatio_working_3-way'!Z89+'OddsRatio_working_3-way'!AF89</f>
        <v>1.0444782857325756</v>
      </c>
      <c r="AM89" s="11">
        <f>'OddsRatio_working_3-way'!AA89+'OddsRatio_working_3-way'!AG89</f>
        <v>-0.66250698600249736</v>
      </c>
      <c r="AN89" s="11">
        <f>'OddsRatio_working_3-way'!AB89+'OddsRatio_working_3-way'!AH89</f>
        <v>-0.38197129973007848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1.0444782857325756</v>
      </c>
      <c r="AS89" s="11">
        <f>IF(('OddsRatio_working_3-way'!X89=0),IF(Q89&gt;0,-Q89^(1/3),(-Q89)^(1/3)),'OddsRatio_working_3-way'!AM89-'OddsRatio_working_3-way'!R89/3)</f>
        <v>-0.66250698600249736</v>
      </c>
      <c r="AT89" s="11">
        <f>IF(('OddsRatio_working_3-way'!X89=0),IF(Q89&gt;0,-Q89^(1/3),(-Q89)^(1/3)),'OddsRatio_working_3-way'!AN89-'OddsRatio_working_3-way'!R89/3)</f>
        <v>-0.38197129973007848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1.21</v>
      </c>
      <c r="B90" s="4">
        <f>IF('True_Odds_Calculator_3-way'!B91="","",'True_Odds_Calculator_3-way'!B91)</f>
        <v>7.04</v>
      </c>
      <c r="C90" s="4">
        <f>IF('True_Odds_Calculator_3-way'!C91="","",'True_Odds_Calculator_3-way'!C91)</f>
        <v>14.98</v>
      </c>
      <c r="D90" s="9">
        <f t="shared" si="26"/>
        <v>0.8103461053192742</v>
      </c>
      <c r="E90" s="9">
        <f t="shared" si="27"/>
        <v>0.12934178279714284</v>
      </c>
      <c r="F90" s="9">
        <f t="shared" si="28"/>
        <v>6.0312111883583187E-2</v>
      </c>
      <c r="G90" s="9">
        <f t="shared" si="29"/>
        <v>1.1144790827841513</v>
      </c>
      <c r="H90" s="9">
        <f t="shared" si="30"/>
        <v>1.2340406073846713</v>
      </c>
      <c r="I90" s="9">
        <f t="shared" si="31"/>
        <v>7.7314536600162747</v>
      </c>
      <c r="J90" s="9">
        <f t="shared" si="32"/>
        <v>16.580417577322436</v>
      </c>
      <c r="K90" s="11">
        <f t="shared" si="33"/>
        <v>0.82644628099173556</v>
      </c>
      <c r="L90" s="11">
        <f t="shared" si="34"/>
        <v>0.14204545454545456</v>
      </c>
      <c r="M90" s="11">
        <f t="shared" si="35"/>
        <v>6.6755674232309742E-2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-0.13896120196324868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0.15853532232809284</v>
      </c>
      <c r="Q90" s="11">
        <f>2*'OddsRatio_working_3-way'!K90*'OddsRatio_working_3-way'!L90*'OddsRatio_working_3-way'!M90</f>
        <v>1.5673289404655746E-2</v>
      </c>
      <c r="R90" s="11">
        <f t="shared" si="36"/>
        <v>0</v>
      </c>
      <c r="S90" s="11">
        <f t="shared" si="37"/>
        <v>-1.140860327115053</v>
      </c>
      <c r="T90" s="11">
        <f t="shared" si="38"/>
        <v>-0.11278895967524007</v>
      </c>
      <c r="U90" s="11">
        <f>'OddsRatio_working_3-way'!S90-'OddsRatio_working_3-way'!R90^2/3</f>
        <v>-1.140860327115053</v>
      </c>
      <c r="V90" s="11">
        <f>'OddsRatio_working_3-way'!S90*'OddsRatio_working_3-way'!R90/3-2*'OddsRatio_working_3-way'!R90^3/27-'OddsRatio_working_3-way'!T90</f>
        <v>0.11278895967524007</v>
      </c>
      <c r="W90" s="11">
        <f>'OddsRatio_working_3-way'!V90^2+4*'OddsRatio_working_3-way'!U90^3/27</f>
        <v>-0.20726395062716049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0.23451295276156039</v>
      </c>
      <c r="Y90" s="11">
        <f>IF('OddsRatio_working_3-way'!W90&gt;=0,IF('OddsRatio_working_3-way'!V90+SQRT('OddsRatio_working_3-way'!W90)&gt;0,0,PI()),ACOS('OddsRatio_working_3-way'!V90/(2*'OddsRatio_working_3-way'!X90)))</f>
        <v>1.3279412440334055</v>
      </c>
      <c r="Z90" s="11">
        <f>'OddsRatio_working_3-way'!X90^(1/3)*COS('OddsRatio_working_3-way'!Y90/3)</f>
        <v>0.55723954139207565</v>
      </c>
      <c r="AA90" s="11">
        <f>'OddsRatio_working_3-way'!X90^(1/3)*COS(('OddsRatio_working_3-way'!Y90+2*PI())/3)</f>
        <v>-0.50737324479124168</v>
      </c>
      <c r="AB90" s="11">
        <f>'OddsRatio_working_3-way'!X90^(1/3)*COS(('OddsRatio_working_3-way'!Y90+4*PI())/3)</f>
        <v>-4.9866296600834074E-2</v>
      </c>
      <c r="AC90" s="11">
        <f>'OddsRatio_working_3-way'!X90^(1/3)*SIN('OddsRatio_working_3-way'!Y90/3)</f>
        <v>0.26414175969385595</v>
      </c>
      <c r="AD90" s="11">
        <f>'OddsRatio_working_3-way'!X90^(1/3)*SIN(('OddsRatio_working_3-way'!Y90+2*PI())/3)</f>
        <v>0.3505127189917997</v>
      </c>
      <c r="AE90" s="11">
        <f>'OddsRatio_working_3-way'!X90^(1/3)*SIN(('OddsRatio_working_3-way'!Y90+4*PI())/3)</f>
        <v>-0.6146544786856557</v>
      </c>
      <c r="AF90" s="11">
        <f>-'OddsRatio_working_3-way'!U90/(3*'OddsRatio_working_3-way'!X90^(1/3))*COS(('OddsRatio_working_3-way'!Y90)/3)</f>
        <v>0.55723954139207577</v>
      </c>
      <c r="AG90" s="11">
        <f>-'OddsRatio_working_3-way'!U90/(3*'OddsRatio_working_3-way'!X90^(1/3))*COS(('OddsRatio_working_3-way'!Y90+2*PI())/3)</f>
        <v>-0.5073732447912418</v>
      </c>
      <c r="AH90" s="11">
        <f>-'OddsRatio_working_3-way'!U90/(3*'OddsRatio_working_3-way'!X90^(1/3))*COS(('OddsRatio_working_3-way'!Y90+4*PI())/3)</f>
        <v>-4.9866296600834081E-2</v>
      </c>
      <c r="AI90" s="11">
        <f>'OddsRatio_working_3-way'!U90/(3*'OddsRatio_working_3-way'!X90^(1/3))*SIN(('OddsRatio_working_3-way'!Y90)/3)</f>
        <v>-0.264141759693856</v>
      </c>
      <c r="AJ90" s="11">
        <f>'OddsRatio_working_3-way'!U90/(3*'OddsRatio_working_3-way'!X90^(1/3))*SIN(('OddsRatio_working_3-way'!Y90+2*PI())/3)</f>
        <v>-0.35051271899179975</v>
      </c>
      <c r="AK90" s="11">
        <f>'OddsRatio_working_3-way'!U90/(3*'OddsRatio_working_3-way'!X90^(1/3))*SIN(('OddsRatio_working_3-way'!Y90+4*PI())/3)</f>
        <v>0.61465447868565581</v>
      </c>
      <c r="AL90" s="11">
        <f>'OddsRatio_working_3-way'!Z90+'OddsRatio_working_3-way'!AF90</f>
        <v>1.1144790827841513</v>
      </c>
      <c r="AM90" s="11">
        <f>'OddsRatio_working_3-way'!AA90+'OddsRatio_working_3-way'!AG90</f>
        <v>-1.0147464895824836</v>
      </c>
      <c r="AN90" s="11">
        <f>'OddsRatio_working_3-way'!AB90+'OddsRatio_working_3-way'!AH90</f>
        <v>-9.9732593201668163E-2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1.1144790827841513</v>
      </c>
      <c r="AS90" s="11">
        <f>IF(('OddsRatio_working_3-way'!X90=0),IF(Q90&gt;0,-Q90^(1/3),(-Q90)^(1/3)),'OddsRatio_working_3-way'!AM90-'OddsRatio_working_3-way'!R90/3)</f>
        <v>-1.0147464895824836</v>
      </c>
      <c r="AT90" s="11">
        <f>IF(('OddsRatio_working_3-way'!X90=0),IF(Q90&gt;0,-Q90^(1/3),(-Q90)^(1/3)),'OddsRatio_working_3-way'!AN90-'OddsRatio_working_3-way'!R90/3)</f>
        <v>-9.9732593201668163E-2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3.2</v>
      </c>
      <c r="B91" s="4">
        <f>IF('True_Odds_Calculator_3-way'!B92="","",'True_Odds_Calculator_3-way'!B92)</f>
        <v>3.53</v>
      </c>
      <c r="C91" s="4">
        <f>IF('True_Odds_Calculator_3-way'!C92="","",'True_Odds_Calculator_3-way'!C92)</f>
        <v>2.31</v>
      </c>
      <c r="D91" s="9">
        <f t="shared" si="26"/>
        <v>0.30322382143016752</v>
      </c>
      <c r="E91" s="9">
        <f t="shared" si="27"/>
        <v>0.27453083908643516</v>
      </c>
      <c r="F91" s="9">
        <f t="shared" si="28"/>
        <v>0.42224533948339721</v>
      </c>
      <c r="G91" s="9">
        <f t="shared" si="29"/>
        <v>1.0444972407202813</v>
      </c>
      <c r="H91" s="9">
        <f t="shared" si="30"/>
        <v>3.2978939295846192</v>
      </c>
      <c r="I91" s="9">
        <f t="shared" si="31"/>
        <v>3.6425780190223116</v>
      </c>
      <c r="J91" s="9">
        <f t="shared" si="32"/>
        <v>2.3682913853435683</v>
      </c>
      <c r="K91" s="11">
        <f t="shared" si="33"/>
        <v>0.3125</v>
      </c>
      <c r="L91" s="11">
        <f t="shared" si="34"/>
        <v>0.28328611898016998</v>
      </c>
      <c r="M91" s="11">
        <f t="shared" si="35"/>
        <v>0.4329004329004329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-0.27943309051665988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0.23147296518401336</v>
      </c>
      <c r="Q91" s="11">
        <f>2*'OddsRatio_working_3-way'!K91*'OddsRatio_working_3-way'!L91*'OddsRatio_working_3-way'!M91</f>
        <v>7.6646677213249456E-2</v>
      </c>
      <c r="R91" s="11">
        <f t="shared" si="36"/>
        <v>0</v>
      </c>
      <c r="S91" s="11">
        <f t="shared" si="37"/>
        <v>-0.8283663354115639</v>
      </c>
      <c r="T91" s="11">
        <f t="shared" si="38"/>
        <v>-0.27429348854687546</v>
      </c>
      <c r="U91" s="11">
        <f>'OddsRatio_working_3-way'!S91-'OddsRatio_working_3-way'!R91^2/3</f>
        <v>-0.8283663354115639</v>
      </c>
      <c r="V91" s="11">
        <f>'OddsRatio_working_3-way'!S91*'OddsRatio_working_3-way'!R91/3-2*'OddsRatio_working_3-way'!R91^3/27-'OddsRatio_working_3-way'!T91</f>
        <v>0.27429348854687546</v>
      </c>
      <c r="W91" s="11">
        <f>'OddsRatio_working_3-way'!V91^2+4*'OddsRatio_working_3-way'!U91^3/27</f>
        <v>-8.9730593995148572E-3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0.1450947770069014</v>
      </c>
      <c r="Y91" s="11">
        <f>IF('OddsRatio_working_3-way'!W91&gt;=0,IF('OddsRatio_working_3-way'!V91+SQRT('OddsRatio_working_3-way'!W91)&gt;0,0,PI()),ACOS('OddsRatio_working_3-way'!V91/(2*'OddsRatio_working_3-way'!X91)))</f>
        <v>0.33252295933591403</v>
      </c>
      <c r="Z91" s="11">
        <f>'OddsRatio_working_3-way'!X91^(1/3)*COS('OddsRatio_working_3-way'!Y91/3)</f>
        <v>0.52224862036014064</v>
      </c>
      <c r="AA91" s="11">
        <f>'OddsRatio_working_3-way'!X91^(1/3)*COS(('OddsRatio_working_3-way'!Y91+2*PI())/3)</f>
        <v>-0.31146184837810176</v>
      </c>
      <c r="AB91" s="11">
        <f>'OddsRatio_working_3-way'!X91^(1/3)*COS(('OddsRatio_working_3-way'!Y91+4*PI())/3)</f>
        <v>-0.21078677198203857</v>
      </c>
      <c r="AC91" s="11">
        <f>'OddsRatio_working_3-way'!X91^(1/3)*SIN('OddsRatio_working_3-way'!Y91/3)</f>
        <v>5.8124782457953203E-2</v>
      </c>
      <c r="AD91" s="11">
        <f>'OddsRatio_working_3-way'!X91^(1/3)*SIN(('OddsRatio_working_3-way'!Y91+2*PI())/3)</f>
        <v>0.42321818109428033</v>
      </c>
      <c r="AE91" s="11">
        <f>'OddsRatio_working_3-way'!X91^(1/3)*SIN(('OddsRatio_working_3-way'!Y91+4*PI())/3)</f>
        <v>-0.48134296355223349</v>
      </c>
      <c r="AF91" s="11">
        <f>-'OddsRatio_working_3-way'!U91/(3*'OddsRatio_working_3-way'!X91^(1/3))*COS(('OddsRatio_working_3-way'!Y91)/3)</f>
        <v>0.52224862036014053</v>
      </c>
      <c r="AG91" s="11">
        <f>-'OddsRatio_working_3-way'!U91/(3*'OddsRatio_working_3-way'!X91^(1/3))*COS(('OddsRatio_working_3-way'!Y91+2*PI())/3)</f>
        <v>-0.3114618483781017</v>
      </c>
      <c r="AH91" s="11">
        <f>-'OddsRatio_working_3-way'!U91/(3*'OddsRatio_working_3-way'!X91^(1/3))*COS(('OddsRatio_working_3-way'!Y91+4*PI())/3)</f>
        <v>-0.21078677198203852</v>
      </c>
      <c r="AI91" s="11">
        <f>'OddsRatio_working_3-way'!U91/(3*'OddsRatio_working_3-way'!X91^(1/3))*SIN(('OddsRatio_working_3-way'!Y91)/3)</f>
        <v>-5.8124782457953189E-2</v>
      </c>
      <c r="AJ91" s="11">
        <f>'OddsRatio_working_3-way'!U91/(3*'OddsRatio_working_3-way'!X91^(1/3))*SIN(('OddsRatio_working_3-way'!Y91+2*PI())/3)</f>
        <v>-0.42321818109428022</v>
      </c>
      <c r="AK91" s="11">
        <f>'OddsRatio_working_3-way'!U91/(3*'OddsRatio_working_3-way'!X91^(1/3))*SIN(('OddsRatio_working_3-way'!Y91+4*PI())/3)</f>
        <v>0.48134296355223338</v>
      </c>
      <c r="AL91" s="11">
        <f>'OddsRatio_working_3-way'!Z91+'OddsRatio_working_3-way'!AF91</f>
        <v>1.0444972407202813</v>
      </c>
      <c r="AM91" s="11">
        <f>'OddsRatio_working_3-way'!AA91+'OddsRatio_working_3-way'!AG91</f>
        <v>-0.62292369675620352</v>
      </c>
      <c r="AN91" s="11">
        <f>'OddsRatio_working_3-way'!AB91+'OddsRatio_working_3-way'!AH91</f>
        <v>-0.42157354396407709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1.0444972407202813</v>
      </c>
      <c r="AS91" s="11">
        <f>IF(('OddsRatio_working_3-way'!X91=0),IF(Q91&gt;0,-Q91^(1/3),(-Q91)^(1/3)),'OddsRatio_working_3-way'!AM91-'OddsRatio_working_3-way'!R91/3)</f>
        <v>-0.62292369675620352</v>
      </c>
      <c r="AT91" s="11">
        <f>IF(('OddsRatio_working_3-way'!X91=0),IF(Q91&gt;0,-Q91^(1/3),(-Q91)^(1/3)),'OddsRatio_working_3-way'!AN91-'OddsRatio_working_3-way'!R91/3)</f>
        <v>-0.42157354396407709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10.23</v>
      </c>
      <c r="B92" s="4">
        <f>IF('True_Odds_Calculator_3-way'!B93="","",'True_Odds_Calculator_3-way'!B93)</f>
        <v>6.66</v>
      </c>
      <c r="C92" s="4">
        <f>IF('True_Odds_Calculator_3-way'!C93="","",'True_Odds_Calculator_3-way'!C93)</f>
        <v>1.27</v>
      </c>
      <c r="D92" s="9">
        <f t="shared" si="26"/>
        <v>8.9865187225979609E-2</v>
      </c>
      <c r="E92" s="9">
        <f t="shared" si="27"/>
        <v>0.1386859754742977</v>
      </c>
      <c r="F92" s="9">
        <f t="shared" si="28"/>
        <v>0.77144883729972258</v>
      </c>
      <c r="G92" s="9">
        <f t="shared" si="29"/>
        <v>1.0972675657166473</v>
      </c>
      <c r="H92" s="9">
        <f t="shared" si="30"/>
        <v>11.127779631564653</v>
      </c>
      <c r="I92" s="9">
        <f t="shared" si="31"/>
        <v>7.210534421956222</v>
      </c>
      <c r="J92" s="9">
        <f t="shared" si="32"/>
        <v>1.2962622427434951</v>
      </c>
      <c r="K92" s="11">
        <f t="shared" si="33"/>
        <v>9.7751710654936458E-2</v>
      </c>
      <c r="L92" s="11">
        <f t="shared" si="34"/>
        <v>0.15015015015015015</v>
      </c>
      <c r="M92" s="11">
        <f t="shared" si="35"/>
        <v>0.78740157480314954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-0.16301527934751203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0.17520464561358642</v>
      </c>
      <c r="Q92" s="11">
        <f>2*'OddsRatio_working_3-way'!K92*'OddsRatio_working_3-way'!L92*'OddsRatio_working_3-way'!M92</f>
        <v>2.3114069342161796E-2</v>
      </c>
      <c r="R92" s="11">
        <f t="shared" si="36"/>
        <v>0</v>
      </c>
      <c r="S92" s="11">
        <f t="shared" si="37"/>
        <v>-1.0747743789101474</v>
      </c>
      <c r="T92" s="11">
        <f t="shared" si="38"/>
        <v>-0.14179081515965006</v>
      </c>
      <c r="U92" s="11">
        <f>'OddsRatio_working_3-way'!S92-'OddsRatio_working_3-way'!R92^2/3</f>
        <v>-1.0747743789101474</v>
      </c>
      <c r="V92" s="11">
        <f>'OddsRatio_working_3-way'!S92*'OddsRatio_working_3-way'!R92/3-2*'OddsRatio_working_3-way'!R92^3/27-'OddsRatio_working_3-way'!T92</f>
        <v>0.14179081515965006</v>
      </c>
      <c r="W92" s="11">
        <f>'OddsRatio_working_3-way'!V92^2+4*'OddsRatio_working_3-way'!U92^3/27</f>
        <v>-0.16382348903871125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0.21443421153255215</v>
      </c>
      <c r="Y92" s="11">
        <f>IF('OddsRatio_working_3-way'!W92&gt;=0,IF('OddsRatio_working_3-way'!V92+SQRT('OddsRatio_working_3-way'!W92)&gt;0,0,PI()),ACOS('OddsRatio_working_3-way'!V92/(2*'OddsRatio_working_3-way'!X92)))</f>
        <v>1.2338399916370355</v>
      </c>
      <c r="Z92" s="11">
        <f>'OddsRatio_working_3-way'!X92^(1/3)*COS('OddsRatio_working_3-way'!Y92/3)</f>
        <v>0.54863378285832365</v>
      </c>
      <c r="AA92" s="11">
        <f>'OddsRatio_working_3-way'!X92^(1/3)*COS(('OddsRatio_working_3-way'!Y92+2*PI())/3)</f>
        <v>-0.48154701461944788</v>
      </c>
      <c r="AB92" s="11">
        <f>'OddsRatio_working_3-way'!X92^(1/3)*COS(('OddsRatio_working_3-way'!Y92+4*PI())/3)</f>
        <v>-6.7086768238875938E-2</v>
      </c>
      <c r="AC92" s="11">
        <f>'OddsRatio_working_3-way'!X92^(1/3)*SIN('OddsRatio_working_3-way'!Y92/3)</f>
        <v>0.23928873481622209</v>
      </c>
      <c r="AD92" s="11">
        <f>'OddsRatio_working_3-way'!X92^(1/3)*SIN(('OddsRatio_working_3-way'!Y92+2*PI())/3)</f>
        <v>0.35548642592155288</v>
      </c>
      <c r="AE92" s="11">
        <f>'OddsRatio_working_3-way'!X92^(1/3)*SIN(('OddsRatio_working_3-way'!Y92+4*PI())/3)</f>
        <v>-0.59477516073777481</v>
      </c>
      <c r="AF92" s="11">
        <f>-'OddsRatio_working_3-way'!U92/(3*'OddsRatio_working_3-way'!X92^(1/3))*COS(('OddsRatio_working_3-way'!Y92)/3)</f>
        <v>0.54863378285832365</v>
      </c>
      <c r="AG92" s="11">
        <f>-'OddsRatio_working_3-way'!U92/(3*'OddsRatio_working_3-way'!X92^(1/3))*COS(('OddsRatio_working_3-way'!Y92+2*PI())/3)</f>
        <v>-0.48154701461944788</v>
      </c>
      <c r="AH92" s="11">
        <f>-'OddsRatio_working_3-way'!U92/(3*'OddsRatio_working_3-way'!X92^(1/3))*COS(('OddsRatio_working_3-way'!Y92+4*PI())/3)</f>
        <v>-6.7086768238875938E-2</v>
      </c>
      <c r="AI92" s="11">
        <f>'OddsRatio_working_3-way'!U92/(3*'OddsRatio_working_3-way'!X92^(1/3))*SIN(('OddsRatio_working_3-way'!Y92)/3)</f>
        <v>-0.23928873481622209</v>
      </c>
      <c r="AJ92" s="11">
        <f>'OddsRatio_working_3-way'!U92/(3*'OddsRatio_working_3-way'!X92^(1/3))*SIN(('OddsRatio_working_3-way'!Y92+2*PI())/3)</f>
        <v>-0.35548642592155288</v>
      </c>
      <c r="AK92" s="11">
        <f>'OddsRatio_working_3-way'!U92/(3*'OddsRatio_working_3-way'!X92^(1/3))*SIN(('OddsRatio_working_3-way'!Y92+4*PI())/3)</f>
        <v>0.59477516073777481</v>
      </c>
      <c r="AL92" s="11">
        <f>'OddsRatio_working_3-way'!Z92+'OddsRatio_working_3-way'!AF92</f>
        <v>1.0972675657166473</v>
      </c>
      <c r="AM92" s="11">
        <f>'OddsRatio_working_3-way'!AA92+'OddsRatio_working_3-way'!AG92</f>
        <v>-0.96309402923889575</v>
      </c>
      <c r="AN92" s="11">
        <f>'OddsRatio_working_3-way'!AB92+'OddsRatio_working_3-way'!AH92</f>
        <v>-0.13417353647775188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1.0972675657166473</v>
      </c>
      <c r="AS92" s="11">
        <f>IF(('OddsRatio_working_3-way'!X92=0),IF(Q92&gt;0,-Q92^(1/3),(-Q92)^(1/3)),'OddsRatio_working_3-way'!AM92-'OddsRatio_working_3-way'!R92/3)</f>
        <v>-0.96309402923889575</v>
      </c>
      <c r="AT92" s="11">
        <f>IF(('OddsRatio_working_3-way'!X92=0),IF(Q92&gt;0,-Q92^(1/3),(-Q92)^(1/3)),'OddsRatio_working_3-way'!AN92-'OddsRatio_working_3-way'!R92/3)</f>
        <v>-0.13417353647775188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2.68</v>
      </c>
      <c r="B93" s="4">
        <f>IF('True_Odds_Calculator_3-way'!B94="","",'True_Odds_Calculator_3-way'!B94)</f>
        <v>3.61</v>
      </c>
      <c r="C93" s="4">
        <f>IF('True_Odds_Calculator_3-way'!C94="","",'True_Odds_Calculator_3-way'!C94)</f>
        <v>2.65</v>
      </c>
      <c r="D93" s="9">
        <f t="shared" si="26"/>
        <v>0.36351023541288868</v>
      </c>
      <c r="E93" s="9">
        <f t="shared" si="27"/>
        <v>0.2688004129444328</v>
      </c>
      <c r="F93" s="9">
        <f t="shared" si="28"/>
        <v>0.36768935164267863</v>
      </c>
      <c r="G93" s="9">
        <f t="shared" si="29"/>
        <v>1.0422346283621118</v>
      </c>
      <c r="H93" s="9">
        <f t="shared" si="30"/>
        <v>2.7509541756483475</v>
      </c>
      <c r="I93" s="9">
        <f t="shared" si="31"/>
        <v>3.7202323800251116</v>
      </c>
      <c r="J93" s="9">
        <f t="shared" si="32"/>
        <v>2.7196871367974844</v>
      </c>
      <c r="K93" s="11">
        <f t="shared" si="33"/>
        <v>0.37313432835820892</v>
      </c>
      <c r="L93" s="11">
        <f t="shared" si="34"/>
        <v>0.2770083102493075</v>
      </c>
      <c r="M93" s="11">
        <f t="shared" si="35"/>
        <v>0.37735849056603776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-0.28219275753152917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0.23168535101110763</v>
      </c>
      <c r="Q93" s="11">
        <f>2*'OddsRatio_working_3-way'!K93*'OddsRatio_working_3-way'!L93*'OddsRatio_working_3-way'!M93</f>
        <v>7.8008535693975645E-2</v>
      </c>
      <c r="R93" s="11">
        <f t="shared" si="36"/>
        <v>0</v>
      </c>
      <c r="S93" s="11">
        <f t="shared" si="37"/>
        <v>-0.82101806239737252</v>
      </c>
      <c r="T93" s="11">
        <f t="shared" si="38"/>
        <v>-0.2764370580462534</v>
      </c>
      <c r="U93" s="11">
        <f>'OddsRatio_working_3-way'!S93-'OddsRatio_working_3-way'!R93^2/3</f>
        <v>-0.82101806239737252</v>
      </c>
      <c r="V93" s="11">
        <f>'OddsRatio_working_3-way'!S93*'OddsRatio_working_3-way'!R93/3-2*'OddsRatio_working_3-way'!R93^3/27-'OddsRatio_working_3-way'!T93</f>
        <v>0.2764370580462534</v>
      </c>
      <c r="W93" s="11">
        <f>'OddsRatio_working_3-way'!V93^2+4*'OddsRatio_working_3-way'!U93^3/27</f>
        <v>-5.5713212635800785E-3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0.14316840461921734</v>
      </c>
      <c r="Y93" s="11">
        <f>IF('OddsRatio_working_3-way'!W93&gt;=0,IF('OddsRatio_working_3-way'!V93+SQRT('OddsRatio_working_3-way'!W93)&gt;0,0,PI()),ACOS('OddsRatio_working_3-way'!V93/(2*'OddsRatio_working_3-way'!X93)))</f>
        <v>0.26372288754639883</v>
      </c>
      <c r="Z93" s="11">
        <f>'OddsRatio_working_3-way'!X93^(1/3)*COS('OddsRatio_working_3-way'!Y93/3)</f>
        <v>0.52111731418105589</v>
      </c>
      <c r="AA93" s="11">
        <f>'OddsRatio_working_3-way'!X93^(1/3)*COS(('OddsRatio_working_3-way'!Y93+2*PI())/3)</f>
        <v>-0.30033395400815199</v>
      </c>
      <c r="AB93" s="11">
        <f>'OddsRatio_working_3-way'!X93^(1/3)*COS(('OddsRatio_working_3-way'!Y93+4*PI())/3)</f>
        <v>-0.22078336017290379</v>
      </c>
      <c r="AC93" s="11">
        <f>'OddsRatio_working_3-way'!X93^(1/3)*SIN('OddsRatio_working_3-way'!Y93/3)</f>
        <v>4.5928556764975148E-2</v>
      </c>
      <c r="AD93" s="11">
        <f>'OddsRatio_working_3-way'!X93^(1/3)*SIN(('OddsRatio_working_3-way'!Y93+2*PI())/3)</f>
        <v>0.42833655405022353</v>
      </c>
      <c r="AE93" s="11">
        <f>'OddsRatio_working_3-way'!X93^(1/3)*SIN(('OddsRatio_working_3-way'!Y93+4*PI())/3)</f>
        <v>-0.47426511081519868</v>
      </c>
      <c r="AF93" s="11">
        <f>-'OddsRatio_working_3-way'!U93/(3*'OddsRatio_working_3-way'!X93^(1/3))*COS(('OddsRatio_working_3-way'!Y93)/3)</f>
        <v>0.52111731418105589</v>
      </c>
      <c r="AG93" s="11">
        <f>-'OddsRatio_working_3-way'!U93/(3*'OddsRatio_working_3-way'!X93^(1/3))*COS(('OddsRatio_working_3-way'!Y93+2*PI())/3)</f>
        <v>-0.30033395400815199</v>
      </c>
      <c r="AH93" s="11">
        <f>-'OddsRatio_working_3-way'!U93/(3*'OddsRatio_working_3-way'!X93^(1/3))*COS(('OddsRatio_working_3-way'!Y93+4*PI())/3)</f>
        <v>-0.22078336017290379</v>
      </c>
      <c r="AI93" s="11">
        <f>'OddsRatio_working_3-way'!U93/(3*'OddsRatio_working_3-way'!X93^(1/3))*SIN(('OddsRatio_working_3-way'!Y93)/3)</f>
        <v>-4.5928556764975148E-2</v>
      </c>
      <c r="AJ93" s="11">
        <f>'OddsRatio_working_3-way'!U93/(3*'OddsRatio_working_3-way'!X93^(1/3))*SIN(('OddsRatio_working_3-way'!Y93+2*PI())/3)</f>
        <v>-0.42833655405022353</v>
      </c>
      <c r="AK93" s="11">
        <f>'OddsRatio_working_3-way'!U93/(3*'OddsRatio_working_3-way'!X93^(1/3))*SIN(('OddsRatio_working_3-way'!Y93+4*PI())/3)</f>
        <v>0.47426511081519868</v>
      </c>
      <c r="AL93" s="11">
        <f>'OddsRatio_working_3-way'!Z93+'OddsRatio_working_3-way'!AF93</f>
        <v>1.0422346283621118</v>
      </c>
      <c r="AM93" s="11">
        <f>'OddsRatio_working_3-way'!AA93+'OddsRatio_working_3-way'!AG93</f>
        <v>-0.60066790801630399</v>
      </c>
      <c r="AN93" s="11">
        <f>'OddsRatio_working_3-way'!AB93+'OddsRatio_working_3-way'!AH93</f>
        <v>-0.44156672034580757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1.0422346283621118</v>
      </c>
      <c r="AS93" s="11">
        <f>IF(('OddsRatio_working_3-way'!X93=0),IF(Q93&gt;0,-Q93^(1/3),(-Q93)^(1/3)),'OddsRatio_working_3-way'!AM93-'OddsRatio_working_3-way'!R93/3)</f>
        <v>-0.60066790801630399</v>
      </c>
      <c r="AT93" s="11">
        <f>IF(('OddsRatio_working_3-way'!X93=0),IF(Q93&gt;0,-Q93^(1/3),(-Q93)^(1/3)),'OddsRatio_working_3-way'!AN93-'OddsRatio_working_3-way'!R93/3)</f>
        <v>-0.44156672034580757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1.1599999999999999</v>
      </c>
      <c r="B94" s="4">
        <f>IF('True_Odds_Calculator_3-way'!B95="","",'True_Odds_Calculator_3-way'!B95)</f>
        <v>8.4</v>
      </c>
      <c r="C94" s="4">
        <f>IF('True_Odds_Calculator_3-way'!C95="","",'True_Odds_Calculator_3-way'!C95)</f>
        <v>17.93</v>
      </c>
      <c r="D94" s="9">
        <f t="shared" si="26"/>
        <v>0.84526914659650698</v>
      </c>
      <c r="E94" s="9">
        <f t="shared" si="27"/>
        <v>0.10563789714405332</v>
      </c>
      <c r="F94" s="9">
        <f t="shared" si="28"/>
        <v>4.9092956259439796E-2</v>
      </c>
      <c r="G94" s="9">
        <f t="shared" si="29"/>
        <v>1.1440945616739355</v>
      </c>
      <c r="H94" s="9">
        <f t="shared" si="30"/>
        <v>1.1830551298678296</v>
      </c>
      <c r="I94" s="9">
        <f t="shared" si="31"/>
        <v>9.4662997563871247</v>
      </c>
      <c r="J94" s="9">
        <f t="shared" si="32"/>
        <v>20.369520929139725</v>
      </c>
      <c r="K94" s="11">
        <f t="shared" si="33"/>
        <v>0.86206896551724144</v>
      </c>
      <c r="L94" s="11">
        <f t="shared" si="34"/>
        <v>0.11904761904761904</v>
      </c>
      <c r="M94" s="11">
        <f t="shared" si="35"/>
        <v>5.5772448410485224E-2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-0.11473372548049932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0.14017521157356147</v>
      </c>
      <c r="Q94" s="11">
        <f>2*'OddsRatio_working_3-way'!K94*'OddsRatio_working_3-way'!L94*'OddsRatio_working_3-way'!M94</f>
        <v>1.1447546882283503E-2</v>
      </c>
      <c r="R94" s="11">
        <f t="shared" si="36"/>
        <v>0</v>
      </c>
      <c r="S94" s="11">
        <f t="shared" si="37"/>
        <v>-1.2217437461087788</v>
      </c>
      <c r="T94" s="11">
        <f t="shared" si="38"/>
        <v>-9.9774907807985203E-2</v>
      </c>
      <c r="U94" s="11">
        <f>'OddsRatio_working_3-way'!S94-'OddsRatio_working_3-way'!R94^2/3</f>
        <v>-1.2217437461087788</v>
      </c>
      <c r="V94" s="11">
        <f>'OddsRatio_working_3-way'!S94*'OddsRatio_working_3-way'!R94/3-2*'OddsRatio_working_3-way'!R94^3/27-'OddsRatio_working_3-way'!T94</f>
        <v>9.9774907807985203E-2</v>
      </c>
      <c r="W94" s="11">
        <f>'OddsRatio_working_3-way'!V94^2+4*'OddsRatio_working_3-way'!U94^3/27</f>
        <v>-0.26021464321010679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0.25988924344718406</v>
      </c>
      <c r="Y94" s="11">
        <f>IF('OddsRatio_working_3-way'!W94&gt;=0,IF('OddsRatio_working_3-way'!V94+SQRT('OddsRatio_working_3-way'!W94)&gt;0,0,PI()),ACOS('OddsRatio_working_3-way'!V94/(2*'OddsRatio_working_3-way'!X94)))</f>
        <v>1.3776408984027853</v>
      </c>
      <c r="Z94" s="11">
        <f>'OddsRatio_working_3-way'!X94^(1/3)*COS('OddsRatio_working_3-way'!Y94/3)</f>
        <v>0.57204728083696776</v>
      </c>
      <c r="AA94" s="11">
        <f>'OddsRatio_working_3-way'!X94^(1/3)*COS(('OddsRatio_working_3-way'!Y94+2*PI())/3)</f>
        <v>-0.53098765388264191</v>
      </c>
      <c r="AB94" s="11">
        <f>'OddsRatio_working_3-way'!X94^(1/3)*COS(('OddsRatio_working_3-way'!Y94+4*PI())/3)</f>
        <v>-4.1059626954326349E-2</v>
      </c>
      <c r="AC94" s="11">
        <f>'OddsRatio_working_3-way'!X94^(1/3)*SIN('OddsRatio_working_3-way'!Y94/3)</f>
        <v>0.28286007823060544</v>
      </c>
      <c r="AD94" s="11">
        <f>'OddsRatio_working_3-way'!X94^(1/3)*SIN(('OddsRatio_working_3-way'!Y94+2*PI())/3)</f>
        <v>0.35397743825532252</v>
      </c>
      <c r="AE94" s="11">
        <f>'OddsRatio_working_3-way'!X94^(1/3)*SIN(('OddsRatio_working_3-way'!Y94+4*PI())/3)</f>
        <v>-0.6368375164859279</v>
      </c>
      <c r="AF94" s="11">
        <f>-'OddsRatio_working_3-way'!U94/(3*'OddsRatio_working_3-way'!X94^(1/3))*COS(('OddsRatio_working_3-way'!Y94)/3)</f>
        <v>0.57204728083696776</v>
      </c>
      <c r="AG94" s="11">
        <f>-'OddsRatio_working_3-way'!U94/(3*'OddsRatio_working_3-way'!X94^(1/3))*COS(('OddsRatio_working_3-way'!Y94+2*PI())/3)</f>
        <v>-0.5309876538826418</v>
      </c>
      <c r="AH94" s="11">
        <f>-'OddsRatio_working_3-way'!U94/(3*'OddsRatio_working_3-way'!X94^(1/3))*COS(('OddsRatio_working_3-way'!Y94+4*PI())/3)</f>
        <v>-4.1059626954326342E-2</v>
      </c>
      <c r="AI94" s="11">
        <f>'OddsRatio_working_3-way'!U94/(3*'OddsRatio_working_3-way'!X94^(1/3))*SIN(('OddsRatio_working_3-way'!Y94)/3)</f>
        <v>-0.28286007823060538</v>
      </c>
      <c r="AJ94" s="11">
        <f>'OddsRatio_working_3-way'!U94/(3*'OddsRatio_working_3-way'!X94^(1/3))*SIN(('OddsRatio_working_3-way'!Y94+2*PI())/3)</f>
        <v>-0.35397743825532246</v>
      </c>
      <c r="AK94" s="11">
        <f>'OddsRatio_working_3-way'!U94/(3*'OddsRatio_working_3-way'!X94^(1/3))*SIN(('OddsRatio_working_3-way'!Y94+4*PI())/3)</f>
        <v>0.63683751648592779</v>
      </c>
      <c r="AL94" s="11">
        <f>'OddsRatio_working_3-way'!Z94+'OddsRatio_working_3-way'!AF94</f>
        <v>1.1440945616739355</v>
      </c>
      <c r="AM94" s="11">
        <f>'OddsRatio_working_3-way'!AA94+'OddsRatio_working_3-way'!AG94</f>
        <v>-1.0619753077652838</v>
      </c>
      <c r="AN94" s="11">
        <f>'OddsRatio_working_3-way'!AB94+'OddsRatio_working_3-way'!AH94</f>
        <v>-8.2119253908652684E-2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1.1440945616739355</v>
      </c>
      <c r="AS94" s="11">
        <f>IF(('OddsRatio_working_3-way'!X94=0),IF(Q94&gt;0,-Q94^(1/3),(-Q94)^(1/3)),'OddsRatio_working_3-way'!AM94-'OddsRatio_working_3-way'!R94/3)</f>
        <v>-1.0619753077652838</v>
      </c>
      <c r="AT94" s="11">
        <f>IF(('OddsRatio_working_3-way'!X94=0),IF(Q94&gt;0,-Q94^(1/3),(-Q94)^(1/3)),'OddsRatio_working_3-way'!AN94-'OddsRatio_working_3-way'!R94/3)</f>
        <v>-8.2119253908652684E-2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1.68</v>
      </c>
      <c r="B95" s="4">
        <f>IF('True_Odds_Calculator_3-way'!B96="","",'True_Odds_Calculator_3-way'!B96)</f>
        <v>4.1500000000000004</v>
      </c>
      <c r="C95" s="4">
        <f>IF('True_Odds_Calculator_3-way'!C96="","",'True_Odds_Calculator_3-way'!C96)</f>
        <v>5.16</v>
      </c>
      <c r="D95" s="9">
        <f t="shared" si="26"/>
        <v>0.5826354515696972</v>
      </c>
      <c r="E95" s="9">
        <f t="shared" si="27"/>
        <v>0.23157070672075591</v>
      </c>
      <c r="F95" s="9">
        <f t="shared" si="28"/>
        <v>0.18579384170954702</v>
      </c>
      <c r="G95" s="9">
        <f t="shared" si="29"/>
        <v>1.0534398363451172</v>
      </c>
      <c r="H95" s="9">
        <f t="shared" si="30"/>
        <v>1.7163390887146797</v>
      </c>
      <c r="I95" s="9">
        <f t="shared" si="31"/>
        <v>4.3183354844871191</v>
      </c>
      <c r="J95" s="9">
        <f t="shared" si="32"/>
        <v>5.3823097191956872</v>
      </c>
      <c r="K95" s="11">
        <f t="shared" si="33"/>
        <v>0.59523809523809523</v>
      </c>
      <c r="L95" s="11">
        <f t="shared" si="34"/>
        <v>0.24096385542168672</v>
      </c>
      <c r="M95" s="11">
        <f t="shared" si="35"/>
        <v>0.19379844961240308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-0.24768842813112923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0.22209546936361169</v>
      </c>
      <c r="Q95" s="11">
        <f>2*'OddsRatio_working_3-way'!K95*'OddsRatio_working_3-way'!L95*'OddsRatio_working_3-way'!M95</f>
        <v>5.5593359039702542E-2</v>
      </c>
      <c r="R95" s="11">
        <f t="shared" si="36"/>
        <v>0</v>
      </c>
      <c r="S95" s="11">
        <f t="shared" si="37"/>
        <v>-0.89667277167277137</v>
      </c>
      <c r="T95" s="11">
        <f t="shared" si="38"/>
        <v>-0.22444875386051846</v>
      </c>
      <c r="U95" s="11">
        <f>'OddsRatio_working_3-way'!S95-'OddsRatio_working_3-way'!R95^2/3</f>
        <v>-0.89667277167277137</v>
      </c>
      <c r="V95" s="11">
        <f>'OddsRatio_working_3-way'!S95*'OddsRatio_working_3-way'!R95/3-2*'OddsRatio_working_3-way'!R95^3/27-'OddsRatio_working_3-way'!T95</f>
        <v>0.22444875386051846</v>
      </c>
      <c r="W95" s="11">
        <f>'OddsRatio_working_3-way'!V95^2+4*'OddsRatio_working_3-way'!U95^3/27</f>
        <v>-5.6429377415119247E-2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0.16340641092431077</v>
      </c>
      <c r="Y95" s="11">
        <f>IF('OddsRatio_working_3-way'!W95&gt;=0,IF('OddsRatio_working_3-way'!V95+SQRT('OddsRatio_working_3-way'!W95)&gt;0,0,PI()),ACOS('OddsRatio_working_3-way'!V95/(2*'OddsRatio_working_3-way'!X95)))</f>
        <v>0.81374555290969786</v>
      </c>
      <c r="Z95" s="11">
        <f>'OddsRatio_working_3-way'!X95^(1/3)*COS('OddsRatio_working_3-way'!Y95/3)</f>
        <v>0.52671991817255859</v>
      </c>
      <c r="AA95" s="11">
        <f>'OddsRatio_working_3-way'!X95^(1/3)*COS(('OddsRatio_working_3-way'!Y95+2*PI())/3)</f>
        <v>-0.39021731507485685</v>
      </c>
      <c r="AB95" s="11">
        <f>'OddsRatio_working_3-way'!X95^(1/3)*COS(('OddsRatio_working_3-way'!Y95+4*PI())/3)</f>
        <v>-0.13650260309770171</v>
      </c>
      <c r="AC95" s="11">
        <f>'OddsRatio_working_3-way'!X95^(1/3)*SIN('OddsRatio_working_3-way'!Y95/3)</f>
        <v>0.1464822572573789</v>
      </c>
      <c r="AD95" s="11">
        <f>'OddsRatio_working_3-way'!X95^(1/3)*SIN(('OddsRatio_working_3-way'!Y95+2*PI())/3)</f>
        <v>0.38291170118800721</v>
      </c>
      <c r="AE95" s="11">
        <f>'OddsRatio_working_3-way'!X95^(1/3)*SIN(('OddsRatio_working_3-way'!Y95+4*PI())/3)</f>
        <v>-0.52939395844538606</v>
      </c>
      <c r="AF95" s="11">
        <f>-'OddsRatio_working_3-way'!U95/(3*'OddsRatio_working_3-way'!X95^(1/3))*COS(('OddsRatio_working_3-way'!Y95)/3)</f>
        <v>0.52671991817255859</v>
      </c>
      <c r="AG95" s="11">
        <f>-'OddsRatio_working_3-way'!U95/(3*'OddsRatio_working_3-way'!X95^(1/3))*COS(('OddsRatio_working_3-way'!Y95+2*PI())/3)</f>
        <v>-0.39021731507485685</v>
      </c>
      <c r="AH95" s="11">
        <f>-'OddsRatio_working_3-way'!U95/(3*'OddsRatio_working_3-way'!X95^(1/3))*COS(('OddsRatio_working_3-way'!Y95+4*PI())/3)</f>
        <v>-0.13650260309770171</v>
      </c>
      <c r="AI95" s="11">
        <f>'OddsRatio_working_3-way'!U95/(3*'OddsRatio_working_3-way'!X95^(1/3))*SIN(('OddsRatio_working_3-way'!Y95)/3)</f>
        <v>-0.1464822572573789</v>
      </c>
      <c r="AJ95" s="11">
        <f>'OddsRatio_working_3-way'!U95/(3*'OddsRatio_working_3-way'!X95^(1/3))*SIN(('OddsRatio_working_3-way'!Y95+2*PI())/3)</f>
        <v>-0.38291170118800721</v>
      </c>
      <c r="AK95" s="11">
        <f>'OddsRatio_working_3-way'!U95/(3*'OddsRatio_working_3-way'!X95^(1/3))*SIN(('OddsRatio_working_3-way'!Y95+4*PI())/3)</f>
        <v>0.52939395844538606</v>
      </c>
      <c r="AL95" s="11">
        <f>'OddsRatio_working_3-way'!Z95+'OddsRatio_working_3-way'!AF95</f>
        <v>1.0534398363451172</v>
      </c>
      <c r="AM95" s="11">
        <f>'OddsRatio_working_3-way'!AA95+'OddsRatio_working_3-way'!AG95</f>
        <v>-0.7804346301497137</v>
      </c>
      <c r="AN95" s="11">
        <f>'OddsRatio_working_3-way'!AB95+'OddsRatio_working_3-way'!AH95</f>
        <v>-0.27300520619540342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1.0534398363451172</v>
      </c>
      <c r="AS95" s="11">
        <f>IF(('OddsRatio_working_3-way'!X95=0),IF(Q95&gt;0,-Q95^(1/3),(-Q95)^(1/3)),'OddsRatio_working_3-way'!AM95-'OddsRatio_working_3-way'!R95/3)</f>
        <v>-0.7804346301497137</v>
      </c>
      <c r="AT95" s="11">
        <f>IF(('OddsRatio_working_3-way'!X95=0),IF(Q95&gt;0,-Q95^(1/3),(-Q95)^(1/3)),'OddsRatio_working_3-way'!AN95-'OddsRatio_working_3-way'!R95/3)</f>
        <v>-0.27300520619540342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6.96</v>
      </c>
      <c r="B96" s="4">
        <f>IF('True_Odds_Calculator_3-way'!B97="","",'True_Odds_Calculator_3-way'!B97)</f>
        <v>4.32</v>
      </c>
      <c r="C96" s="4">
        <f>IF('True_Odds_Calculator_3-way'!C97="","",'True_Odds_Calculator_3-way'!C97)</f>
        <v>1.52</v>
      </c>
      <c r="D96" s="9">
        <f t="shared" si="26"/>
        <v>0.13606759802438584</v>
      </c>
      <c r="E96" s="9">
        <f t="shared" si="27"/>
        <v>0.22041716014147292</v>
      </c>
      <c r="F96" s="9">
        <f t="shared" si="28"/>
        <v>0.64351524183414111</v>
      </c>
      <c r="G96" s="9">
        <f t="shared" si="29"/>
        <v>1.0653168212511634</v>
      </c>
      <c r="H96" s="9">
        <f t="shared" si="30"/>
        <v>7.3492882546569351</v>
      </c>
      <c r="I96" s="9">
        <f t="shared" si="31"/>
        <v>4.536851846553863</v>
      </c>
      <c r="J96" s="9">
        <f t="shared" si="32"/>
        <v>1.5539647470506051</v>
      </c>
      <c r="K96" s="11">
        <f t="shared" si="33"/>
        <v>0.14367816091954022</v>
      </c>
      <c r="L96" s="11">
        <f t="shared" si="34"/>
        <v>0.23148148148148145</v>
      </c>
      <c r="M96" s="11">
        <f t="shared" si="35"/>
        <v>0.65789473684210531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-0.22513919697071538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0.21443195312675045</v>
      </c>
      <c r="Q96" s="11">
        <f>2*'OddsRatio_working_3-way'!K96*'OddsRatio_working_3-way'!L96*'OddsRatio_working_3-way'!M96</f>
        <v>4.3761623087091923E-2</v>
      </c>
      <c r="R96" s="11">
        <f t="shared" si="36"/>
        <v>0</v>
      </c>
      <c r="S96" s="11">
        <f t="shared" si="37"/>
        <v>-0.9524416716945221</v>
      </c>
      <c r="T96" s="11">
        <f t="shared" si="38"/>
        <v>-0.19437585136622898</v>
      </c>
      <c r="U96" s="11">
        <f>'OddsRatio_working_3-way'!S96-'OddsRatio_working_3-way'!R96^2/3</f>
        <v>-0.9524416716945221</v>
      </c>
      <c r="V96" s="11">
        <f>'OddsRatio_working_3-way'!S96*'OddsRatio_working_3-way'!R96/3-2*'OddsRatio_working_3-way'!R96^3/27-'OddsRatio_working_3-way'!T96</f>
        <v>0.19437585136622898</v>
      </c>
      <c r="W96" s="11">
        <f>'OddsRatio_working_3-way'!V96^2+4*'OddsRatio_working_3-way'!U96^3/27</f>
        <v>-9.0218447914908878E-2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0.1788857313407467</v>
      </c>
      <c r="Y96" s="11">
        <f>IF('OddsRatio_working_3-way'!W96&gt;=0,IF('OddsRatio_working_3-way'!V96+SQRT('OddsRatio_working_3-way'!W96)&gt;0,0,PI()),ACOS('OddsRatio_working_3-way'!V96/(2*'OddsRatio_working_3-way'!X96)))</f>
        <v>0.99643807242005333</v>
      </c>
      <c r="Z96" s="11">
        <f>'OddsRatio_working_3-way'!X96^(1/3)*COS('OddsRatio_working_3-way'!Y96/3)</f>
        <v>0.53265841062558172</v>
      </c>
      <c r="AA96" s="11">
        <f>'OddsRatio_working_3-way'!X96^(1/3)*COS(('OddsRatio_working_3-way'!Y96+2*PI())/3)</f>
        <v>-0.42544137051709707</v>
      </c>
      <c r="AB96" s="11">
        <f>'OddsRatio_working_3-way'!X96^(1/3)*COS(('OddsRatio_working_3-way'!Y96+4*PI())/3)</f>
        <v>-0.10721704010848478</v>
      </c>
      <c r="AC96" s="11">
        <f>'OddsRatio_working_3-way'!X96^(1/3)*SIN('OddsRatio_working_3-way'!Y96/3)</f>
        <v>0.18372690282410087</v>
      </c>
      <c r="AD96" s="11">
        <f>'OddsRatio_working_3-way'!X96^(1/3)*SIN(('OddsRatio_working_3-way'!Y96+2*PI())/3)</f>
        <v>0.36943226372914634</v>
      </c>
      <c r="AE96" s="11">
        <f>'OddsRatio_working_3-way'!X96^(1/3)*SIN(('OddsRatio_working_3-way'!Y96+4*PI())/3)</f>
        <v>-0.55315916655324715</v>
      </c>
      <c r="AF96" s="11">
        <f>-'OddsRatio_working_3-way'!U96/(3*'OddsRatio_working_3-way'!X96^(1/3))*COS(('OddsRatio_working_3-way'!Y96)/3)</f>
        <v>0.53265841062558172</v>
      </c>
      <c r="AG96" s="11">
        <f>-'OddsRatio_working_3-way'!U96/(3*'OddsRatio_working_3-way'!X96^(1/3))*COS(('OddsRatio_working_3-way'!Y96+2*PI())/3)</f>
        <v>-0.42544137051709707</v>
      </c>
      <c r="AH96" s="11">
        <f>-'OddsRatio_working_3-way'!U96/(3*'OddsRatio_working_3-way'!X96^(1/3))*COS(('OddsRatio_working_3-way'!Y96+4*PI())/3)</f>
        <v>-0.10721704010848478</v>
      </c>
      <c r="AI96" s="11">
        <f>'OddsRatio_working_3-way'!U96/(3*'OddsRatio_working_3-way'!X96^(1/3))*SIN(('OddsRatio_working_3-way'!Y96)/3)</f>
        <v>-0.18372690282410087</v>
      </c>
      <c r="AJ96" s="11">
        <f>'OddsRatio_working_3-way'!U96/(3*'OddsRatio_working_3-way'!X96^(1/3))*SIN(('OddsRatio_working_3-way'!Y96+2*PI())/3)</f>
        <v>-0.36943226372914634</v>
      </c>
      <c r="AK96" s="11">
        <f>'OddsRatio_working_3-way'!U96/(3*'OddsRatio_working_3-way'!X96^(1/3))*SIN(('OddsRatio_working_3-way'!Y96+4*PI())/3)</f>
        <v>0.55315916655324715</v>
      </c>
      <c r="AL96" s="11">
        <f>'OddsRatio_working_3-way'!Z96+'OddsRatio_working_3-way'!AF96</f>
        <v>1.0653168212511634</v>
      </c>
      <c r="AM96" s="11">
        <f>'OddsRatio_working_3-way'!AA96+'OddsRatio_working_3-way'!AG96</f>
        <v>-0.85088274103419415</v>
      </c>
      <c r="AN96" s="11">
        <f>'OddsRatio_working_3-way'!AB96+'OddsRatio_working_3-way'!AH96</f>
        <v>-0.21443408021696955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1.0653168212511634</v>
      </c>
      <c r="AS96" s="11">
        <f>IF(('OddsRatio_working_3-way'!X96=0),IF(Q96&gt;0,-Q96^(1/3),(-Q96)^(1/3)),'OddsRatio_working_3-way'!AM96-'OddsRatio_working_3-way'!R96/3)</f>
        <v>-0.85088274103419415</v>
      </c>
      <c r="AT96" s="11">
        <f>IF(('OddsRatio_working_3-way'!X96=0),IF(Q96&gt;0,-Q96^(1/3),(-Q96)^(1/3)),'OddsRatio_working_3-way'!AN96-'OddsRatio_working_3-way'!R96/3)</f>
        <v>-0.21443408021696955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1.57</v>
      </c>
      <c r="B97" s="4">
        <f>IF('True_Odds_Calculator_3-way'!B98="","",'True_Odds_Calculator_3-way'!B98)</f>
        <v>4.43</v>
      </c>
      <c r="C97" s="4">
        <f>IF('True_Odds_Calculator_3-way'!C98="","",'True_Odds_Calculator_3-way'!C98)</f>
        <v>5.89</v>
      </c>
      <c r="D97" s="9">
        <f t="shared" si="26"/>
        <v>0.62301563878910027</v>
      </c>
      <c r="E97" s="9">
        <f t="shared" si="27"/>
        <v>0.21546186252982069</v>
      </c>
      <c r="F97" s="9">
        <f t="shared" si="28"/>
        <v>0.16152249868107912</v>
      </c>
      <c r="G97" s="9">
        <f t="shared" si="29"/>
        <v>1.0615721839427366</v>
      </c>
      <c r="H97" s="9">
        <f t="shared" si="30"/>
        <v>1.6050961448473597</v>
      </c>
      <c r="I97" s="9">
        <f t="shared" si="31"/>
        <v>4.6411925909235858</v>
      </c>
      <c r="J97" s="9">
        <f t="shared" si="32"/>
        <v>6.1910879794799811</v>
      </c>
      <c r="K97" s="11">
        <f t="shared" si="33"/>
        <v>0.63694267515923564</v>
      </c>
      <c r="L97" s="11">
        <f t="shared" si="34"/>
        <v>0.22573363431151244</v>
      </c>
      <c r="M97" s="11">
        <f t="shared" si="35"/>
        <v>0.16977928692699493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-0.23337759573967765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0.21701166924716894</v>
      </c>
      <c r="Q97" s="11">
        <f>2*'OddsRatio_working_3-way'!K97*'OddsRatio_working_3-way'!L97*'OddsRatio_working_3-way'!M97</f>
        <v>4.882152289025174E-2</v>
      </c>
      <c r="R97" s="11">
        <f t="shared" si="36"/>
        <v>0</v>
      </c>
      <c r="S97" s="11">
        <f t="shared" si="37"/>
        <v>-0.92987361772822374</v>
      </c>
      <c r="T97" s="11">
        <f t="shared" si="38"/>
        <v>-0.20919541456203011</v>
      </c>
      <c r="U97" s="11">
        <f>'OddsRatio_working_3-way'!S97-'OddsRatio_working_3-way'!R97^2/3</f>
        <v>-0.92987361772822374</v>
      </c>
      <c r="V97" s="11">
        <f>'OddsRatio_working_3-way'!S97*'OddsRatio_working_3-way'!R97/3-2*'OddsRatio_working_3-way'!R97^3/27-'OddsRatio_working_3-way'!T97</f>
        <v>0.20919541456203011</v>
      </c>
      <c r="W97" s="11">
        <f>'OddsRatio_working_3-way'!V97^2+4*'OddsRatio_working_3-way'!U97^3/27</f>
        <v>-7.5352703782608332E-2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0.17256551310762239</v>
      </c>
      <c r="Y97" s="11">
        <f>IF('OddsRatio_working_3-way'!W97&gt;=0,IF('OddsRatio_working_3-way'!V97+SQRT('OddsRatio_working_3-way'!W97)&gt;0,0,PI()),ACOS('OddsRatio_working_3-way'!V97/(2*'OddsRatio_working_3-way'!X97)))</f>
        <v>0.91960632338668802</v>
      </c>
      <c r="Z97" s="11">
        <f>'OddsRatio_working_3-way'!X97^(1/3)*COS('OddsRatio_working_3-way'!Y97/3)</f>
        <v>0.53078609197136828</v>
      </c>
      <c r="AA97" s="11">
        <f>'OddsRatio_working_3-way'!X97^(1/3)*COS(('OddsRatio_working_3-way'!Y97+2*PI())/3)</f>
        <v>-0.41088530646498789</v>
      </c>
      <c r="AB97" s="11">
        <f>'OddsRatio_working_3-way'!X97^(1/3)*COS(('OddsRatio_working_3-way'!Y97+4*PI())/3)</f>
        <v>-0.11990078550638057</v>
      </c>
      <c r="AC97" s="11">
        <f>'OddsRatio_working_3-way'!X97^(1/3)*SIN('OddsRatio_working_3-way'!Y97/3)</f>
        <v>0.1679999915054663</v>
      </c>
      <c r="AD97" s="11">
        <f>'OddsRatio_working_3-way'!X97^(1/3)*SIN(('OddsRatio_working_3-way'!Y97+2*PI())/3)</f>
        <v>0.37567424386993531</v>
      </c>
      <c r="AE97" s="11">
        <f>'OddsRatio_working_3-way'!X97^(1/3)*SIN(('OddsRatio_working_3-way'!Y97+4*PI())/3)</f>
        <v>-0.54367423537540149</v>
      </c>
      <c r="AF97" s="11">
        <f>-'OddsRatio_working_3-way'!U97/(3*'OddsRatio_working_3-way'!X97^(1/3))*COS(('OddsRatio_working_3-way'!Y97)/3)</f>
        <v>0.53078609197136828</v>
      </c>
      <c r="AG97" s="11">
        <f>-'OddsRatio_working_3-way'!U97/(3*'OddsRatio_working_3-way'!X97^(1/3))*COS(('OddsRatio_working_3-way'!Y97+2*PI())/3)</f>
        <v>-0.41088530646498789</v>
      </c>
      <c r="AH97" s="11">
        <f>-'OddsRatio_working_3-way'!U97/(3*'OddsRatio_working_3-way'!X97^(1/3))*COS(('OddsRatio_working_3-way'!Y97+4*PI())/3)</f>
        <v>-0.11990078550638057</v>
      </c>
      <c r="AI97" s="11">
        <f>'OddsRatio_working_3-way'!U97/(3*'OddsRatio_working_3-way'!X97^(1/3))*SIN(('OddsRatio_working_3-way'!Y97)/3)</f>
        <v>-0.1679999915054663</v>
      </c>
      <c r="AJ97" s="11">
        <f>'OddsRatio_working_3-way'!U97/(3*'OddsRatio_working_3-way'!X97^(1/3))*SIN(('OddsRatio_working_3-way'!Y97+2*PI())/3)</f>
        <v>-0.37567424386993531</v>
      </c>
      <c r="AK97" s="11">
        <f>'OddsRatio_working_3-way'!U97/(3*'OddsRatio_working_3-way'!X97^(1/3))*SIN(('OddsRatio_working_3-way'!Y97+4*PI())/3)</f>
        <v>0.54367423537540149</v>
      </c>
      <c r="AL97" s="11">
        <f>'OddsRatio_working_3-way'!Z97+'OddsRatio_working_3-way'!AF97</f>
        <v>1.0615721839427366</v>
      </c>
      <c r="AM97" s="11">
        <f>'OddsRatio_working_3-way'!AA97+'OddsRatio_working_3-way'!AG97</f>
        <v>-0.82177061292997577</v>
      </c>
      <c r="AN97" s="11">
        <f>'OddsRatio_working_3-way'!AB97+'OddsRatio_working_3-way'!AH97</f>
        <v>-0.23980157101276114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1.0615721839427366</v>
      </c>
      <c r="AS97" s="11">
        <f>IF(('OddsRatio_working_3-way'!X97=0),IF(Q97&gt;0,-Q97^(1/3),(-Q97)^(1/3)),'OddsRatio_working_3-way'!AM97-'OddsRatio_working_3-way'!R97/3)</f>
        <v>-0.82177061292997577</v>
      </c>
      <c r="AT97" s="11">
        <f>IF(('OddsRatio_working_3-way'!X97=0),IF(Q97&gt;0,-Q97^(1/3),(-Q97)^(1/3)),'OddsRatio_working_3-way'!AN97-'OddsRatio_working_3-way'!R97/3)</f>
        <v>-0.23980157101276114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3.23</v>
      </c>
      <c r="B98" s="4">
        <f>IF('True_Odds_Calculator_3-way'!B99="","",'True_Odds_Calculator_3-way'!B99)</f>
        <v>3.46</v>
      </c>
      <c r="C98" s="4">
        <f>IF('True_Odds_Calculator_3-way'!C99="","",'True_Odds_Calculator_3-way'!C99)</f>
        <v>2.33</v>
      </c>
      <c r="D98" s="9">
        <f t="shared" si="26"/>
        <v>0.30066578304643704</v>
      </c>
      <c r="E98" s="9">
        <f t="shared" si="27"/>
        <v>0.28043815964750152</v>
      </c>
      <c r="F98" s="9">
        <f t="shared" si="28"/>
        <v>0.41889605730606139</v>
      </c>
      <c r="G98" s="9">
        <f t="shared" si="29"/>
        <v>1.0430278586875907</v>
      </c>
      <c r="H98" s="9">
        <f t="shared" si="30"/>
        <v>3.3259521248733268</v>
      </c>
      <c r="I98" s="9">
        <f t="shared" si="31"/>
        <v>3.5658485323714726</v>
      </c>
      <c r="J98" s="9">
        <f t="shared" si="32"/>
        <v>2.3872270520544956</v>
      </c>
      <c r="K98" s="11">
        <f t="shared" si="33"/>
        <v>0.30959752321981426</v>
      </c>
      <c r="L98" s="11">
        <f t="shared" si="34"/>
        <v>0.28901734104046245</v>
      </c>
      <c r="M98" s="11">
        <f t="shared" si="35"/>
        <v>0.42918454935622319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-0.28019286307393032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0.2311862226529165</v>
      </c>
      <c r="Q98" s="11">
        <f>2*'OddsRatio_working_3-way'!K98*'OddsRatio_working_3-way'!L98*'OddsRatio_working_3-way'!M98</f>
        <v>7.6806054037513782E-2</v>
      </c>
      <c r="R98" s="11">
        <f t="shared" si="36"/>
        <v>0</v>
      </c>
      <c r="S98" s="11">
        <f t="shared" si="37"/>
        <v>-0.8250967569859794</v>
      </c>
      <c r="T98" s="11">
        <f t="shared" si="38"/>
        <v>-0.27411852391560776</v>
      </c>
      <c r="U98" s="11">
        <f>'OddsRatio_working_3-way'!S98-'OddsRatio_working_3-way'!R98^2/3</f>
        <v>-0.8250967569859794</v>
      </c>
      <c r="V98" s="11">
        <f>'OddsRatio_working_3-way'!S98*'OddsRatio_working_3-way'!R98/3-2*'OddsRatio_working_3-way'!R98^3/27-'OddsRatio_working_3-way'!T98</f>
        <v>0.27411852391560776</v>
      </c>
      <c r="W98" s="11">
        <f>'OddsRatio_working_3-way'!V98^2+4*'OddsRatio_working_3-way'!U98^3/27</f>
        <v>-8.0758072674232684E-3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0.1442365872629886</v>
      </c>
      <c r="Y98" s="11">
        <f>IF('OddsRatio_working_3-way'!W98&gt;=0,IF('OddsRatio_working_3-way'!V98+SQRT('OddsRatio_working_3-way'!W98)&gt;0,0,PI()),ACOS('OddsRatio_working_3-way'!V98/(2*'OddsRatio_working_3-way'!X98)))</f>
        <v>0.31679342199491822</v>
      </c>
      <c r="Z98" s="11">
        <f>'OddsRatio_working_3-way'!X98^(1/3)*COS('OddsRatio_working_3-way'!Y98/3)</f>
        <v>0.52151392934379537</v>
      </c>
      <c r="AA98" s="11">
        <f>'OddsRatio_working_3-way'!X98^(1/3)*COS(('OddsRatio_working_3-way'!Y98+2*PI())/3)</f>
        <v>-0.30862767985133671</v>
      </c>
      <c r="AB98" s="11">
        <f>'OddsRatio_working_3-way'!X98^(1/3)*COS(('OddsRatio_working_3-way'!Y98+4*PI())/3)</f>
        <v>-0.21288624949245874</v>
      </c>
      <c r="AC98" s="11">
        <f>'OddsRatio_working_3-way'!X98^(1/3)*SIN('OddsRatio_working_3-way'!Y98/3)</f>
        <v>5.5276340590298269E-2</v>
      </c>
      <c r="AD98" s="11">
        <f>'OddsRatio_working_3-way'!X98^(1/3)*SIN(('OddsRatio_working_3-way'!Y98+2*PI())/3)</f>
        <v>0.42400614094402056</v>
      </c>
      <c r="AE98" s="11">
        <f>'OddsRatio_working_3-way'!X98^(1/3)*SIN(('OddsRatio_working_3-way'!Y98+4*PI())/3)</f>
        <v>-0.47928248153431863</v>
      </c>
      <c r="AF98" s="11">
        <f>-'OddsRatio_working_3-way'!U98/(3*'OddsRatio_working_3-way'!X98^(1/3))*COS(('OddsRatio_working_3-way'!Y98)/3)</f>
        <v>0.52151392934379526</v>
      </c>
      <c r="AG98" s="11">
        <f>-'OddsRatio_working_3-way'!U98/(3*'OddsRatio_working_3-way'!X98^(1/3))*COS(('OddsRatio_working_3-way'!Y98+2*PI())/3)</f>
        <v>-0.30862767985133666</v>
      </c>
      <c r="AH98" s="11">
        <f>-'OddsRatio_working_3-way'!U98/(3*'OddsRatio_working_3-way'!X98^(1/3))*COS(('OddsRatio_working_3-way'!Y98+4*PI())/3)</f>
        <v>-0.21288624949245871</v>
      </c>
      <c r="AI98" s="11">
        <f>'OddsRatio_working_3-way'!U98/(3*'OddsRatio_working_3-way'!X98^(1/3))*SIN(('OddsRatio_working_3-way'!Y98)/3)</f>
        <v>-5.5276340590298262E-2</v>
      </c>
      <c r="AJ98" s="11">
        <f>'OddsRatio_working_3-way'!U98/(3*'OddsRatio_working_3-way'!X98^(1/3))*SIN(('OddsRatio_working_3-way'!Y98+2*PI())/3)</f>
        <v>-0.4240061409440205</v>
      </c>
      <c r="AK98" s="11">
        <f>'OddsRatio_working_3-way'!U98/(3*'OddsRatio_working_3-way'!X98^(1/3))*SIN(('OddsRatio_working_3-way'!Y98+4*PI())/3)</f>
        <v>0.47928248153431852</v>
      </c>
      <c r="AL98" s="11">
        <f>'OddsRatio_working_3-way'!Z98+'OddsRatio_working_3-way'!AF98</f>
        <v>1.0430278586875907</v>
      </c>
      <c r="AM98" s="11">
        <f>'OddsRatio_working_3-way'!AA98+'OddsRatio_working_3-way'!AG98</f>
        <v>-0.61725535970267331</v>
      </c>
      <c r="AN98" s="11">
        <f>'OddsRatio_working_3-way'!AB98+'OddsRatio_working_3-way'!AH98</f>
        <v>-0.42577249898491742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1.0430278586875907</v>
      </c>
      <c r="AS98" s="11">
        <f>IF(('OddsRatio_working_3-way'!X98=0),IF(Q98&gt;0,-Q98^(1/3),(-Q98)^(1/3)),'OddsRatio_working_3-way'!AM98-'OddsRatio_working_3-way'!R98/3)</f>
        <v>-0.61725535970267331</v>
      </c>
      <c r="AT98" s="11">
        <f>IF(('OddsRatio_working_3-way'!X98=0),IF(Q98&gt;0,-Q98^(1/3),(-Q98)^(1/3)),'OddsRatio_working_3-way'!AN98-'OddsRatio_working_3-way'!R98/3)</f>
        <v>-0.42577249898491742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1.88</v>
      </c>
      <c r="B99" s="4">
        <f>IF('True_Odds_Calculator_3-way'!B100="","",'True_Odds_Calculator_3-way'!B100)</f>
        <v>3.51</v>
      </c>
      <c r="C99" s="4">
        <f>IF('True_Odds_Calculator_3-way'!C100="","",'True_Odds_Calculator_3-way'!C100)</f>
        <v>4.6900000000000004</v>
      </c>
      <c r="D99" s="9">
        <f t="shared" si="26"/>
        <v>0.51976475462121252</v>
      </c>
      <c r="E99" s="9">
        <f t="shared" si="27"/>
        <v>0.27507669990077666</v>
      </c>
      <c r="F99" s="9">
        <f t="shared" si="28"/>
        <v>0.20515854547801085</v>
      </c>
      <c r="G99" s="9">
        <f t="shared" si="29"/>
        <v>1.0499401217505147</v>
      </c>
      <c r="H99" s="9">
        <f t="shared" si="30"/>
        <v>1.9239473071404527</v>
      </c>
      <c r="I99" s="9">
        <f t="shared" si="31"/>
        <v>3.6353497055937911</v>
      </c>
      <c r="J99" s="9">
        <f t="shared" si="32"/>
        <v>4.8742790492593997</v>
      </c>
      <c r="K99" s="11">
        <f t="shared" si="33"/>
        <v>0.53191489361702127</v>
      </c>
      <c r="L99" s="11">
        <f t="shared" si="34"/>
        <v>0.28490028490028491</v>
      </c>
      <c r="M99" s="11">
        <f t="shared" si="35"/>
        <v>0.21321961620469082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-0.26335705154377742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0.22876809158168318</v>
      </c>
      <c r="Q99" s="11">
        <f>2*'OddsRatio_working_3-way'!K99*'OddsRatio_working_3-way'!L99*'OddsRatio_working_3-way'!M99</f>
        <v>6.4623754684091289E-2</v>
      </c>
      <c r="R99" s="11">
        <f t="shared" si="36"/>
        <v>0</v>
      </c>
      <c r="S99" s="11">
        <f t="shared" si="37"/>
        <v>-0.86866134869244394</v>
      </c>
      <c r="T99" s="11">
        <f t="shared" si="38"/>
        <v>-0.24538456177752652</v>
      </c>
      <c r="U99" s="11">
        <f>'OddsRatio_working_3-way'!S99-'OddsRatio_working_3-way'!R99^2/3</f>
        <v>-0.86866134869244394</v>
      </c>
      <c r="V99" s="11">
        <f>'OddsRatio_working_3-way'!S99*'OddsRatio_working_3-way'!R99/3-2*'OddsRatio_working_3-way'!R99^3/27-'OddsRatio_working_3-way'!T99</f>
        <v>0.24538456177752652</v>
      </c>
      <c r="W99" s="11">
        <f>'OddsRatio_working_3-way'!V99^2+4*'OddsRatio_working_3-way'!U99^3/27</f>
        <v>-3.6892787087769767E-2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0.15580947519849242</v>
      </c>
      <c r="Y99" s="11">
        <f>IF('OddsRatio_working_3-way'!W99&gt;=0,IF('OddsRatio_working_3-way'!V99+SQRT('OddsRatio_working_3-way'!W99)&gt;0,0,PI()),ACOS('OddsRatio_working_3-way'!V99/(2*'OddsRatio_working_3-way'!X99)))</f>
        <v>0.66413425875436105</v>
      </c>
      <c r="Z99" s="11">
        <f>'OddsRatio_working_3-way'!X99^(1/3)*COS('OddsRatio_working_3-way'!Y99/3)</f>
        <v>0.52497006087525733</v>
      </c>
      <c r="AA99" s="11">
        <f>'OddsRatio_working_3-way'!X99^(1/3)*COS(('OddsRatio_working_3-way'!Y99+2*PI())/3)</f>
        <v>-0.36480884761419047</v>
      </c>
      <c r="AB99" s="11">
        <f>'OddsRatio_working_3-way'!X99^(1/3)*COS(('OddsRatio_working_3-way'!Y99+4*PI())/3)</f>
        <v>-0.160161213261067</v>
      </c>
      <c r="AC99" s="11">
        <f>'OddsRatio_working_3-way'!X99^(1/3)*SIN('OddsRatio_working_3-way'!Y99/3)</f>
        <v>0.11815336678279618</v>
      </c>
      <c r="AD99" s="11">
        <f>'OddsRatio_working_3-way'!X99^(1/3)*SIN(('OddsRatio_working_3-way'!Y99+2*PI())/3)</f>
        <v>0.39556072555283806</v>
      </c>
      <c r="AE99" s="11">
        <f>'OddsRatio_working_3-way'!X99^(1/3)*SIN(('OddsRatio_working_3-way'!Y99+4*PI())/3)</f>
        <v>-0.51371409233563403</v>
      </c>
      <c r="AF99" s="11">
        <f>-'OddsRatio_working_3-way'!U99/(3*'OddsRatio_working_3-way'!X99^(1/3))*COS(('OddsRatio_working_3-way'!Y99)/3)</f>
        <v>0.52497006087525733</v>
      </c>
      <c r="AG99" s="11">
        <f>-'OddsRatio_working_3-way'!U99/(3*'OddsRatio_working_3-way'!X99^(1/3))*COS(('OddsRatio_working_3-way'!Y99+2*PI())/3)</f>
        <v>-0.36480884761419047</v>
      </c>
      <c r="AH99" s="11">
        <f>-'OddsRatio_working_3-way'!U99/(3*'OddsRatio_working_3-way'!X99^(1/3))*COS(('OddsRatio_working_3-way'!Y99+4*PI())/3)</f>
        <v>-0.160161213261067</v>
      </c>
      <c r="AI99" s="11">
        <f>'OddsRatio_working_3-way'!U99/(3*'OddsRatio_working_3-way'!X99^(1/3))*SIN(('OddsRatio_working_3-way'!Y99)/3)</f>
        <v>-0.11815336678279618</v>
      </c>
      <c r="AJ99" s="11">
        <f>'OddsRatio_working_3-way'!U99/(3*'OddsRatio_working_3-way'!X99^(1/3))*SIN(('OddsRatio_working_3-way'!Y99+2*PI())/3)</f>
        <v>-0.39556072555283806</v>
      </c>
      <c r="AK99" s="11">
        <f>'OddsRatio_working_3-way'!U99/(3*'OddsRatio_working_3-way'!X99^(1/3))*SIN(('OddsRatio_working_3-way'!Y99+4*PI())/3)</f>
        <v>0.51371409233563403</v>
      </c>
      <c r="AL99" s="11">
        <f>'OddsRatio_working_3-way'!Z99+'OddsRatio_working_3-way'!AF99</f>
        <v>1.0499401217505147</v>
      </c>
      <c r="AM99" s="11">
        <f>'OddsRatio_working_3-way'!AA99+'OddsRatio_working_3-way'!AG99</f>
        <v>-0.72961769522838094</v>
      </c>
      <c r="AN99" s="11">
        <f>'OddsRatio_working_3-way'!AB99+'OddsRatio_working_3-way'!AH99</f>
        <v>-0.320322426522134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1.0499401217505147</v>
      </c>
      <c r="AS99" s="11">
        <f>IF(('OddsRatio_working_3-way'!X99=0),IF(Q99&gt;0,-Q99^(1/3),(-Q99)^(1/3)),'OddsRatio_working_3-way'!AM99-'OddsRatio_working_3-way'!R99/3)</f>
        <v>-0.72961769522838094</v>
      </c>
      <c r="AT99" s="11">
        <f>IF(('OddsRatio_working_3-way'!X99=0),IF(Q99&gt;0,-Q99^(1/3),(-Q99)^(1/3)),'OddsRatio_working_3-way'!AN99-'OddsRatio_working_3-way'!R99/3)</f>
        <v>-0.320322426522134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2.96</v>
      </c>
      <c r="B100" s="4">
        <f>IF('True_Odds_Calculator_3-way'!B101="","",'True_Odds_Calculator_3-way'!B101)</f>
        <v>3.38</v>
      </c>
      <c r="C100" s="4">
        <f>IF('True_Odds_Calculator_3-way'!C101="","",'True_Odds_Calculator_3-way'!C101)</f>
        <v>2.54</v>
      </c>
      <c r="D100" s="9">
        <f t="shared" si="26"/>
        <v>0.32870303216229607</v>
      </c>
      <c r="E100" s="9">
        <f t="shared" si="27"/>
        <v>0.28736566759441318</v>
      </c>
      <c r="F100" s="9">
        <f t="shared" si="28"/>
        <v>0.3839313002432907</v>
      </c>
      <c r="G100" s="9">
        <f t="shared" si="29"/>
        <v>1.0419692532964309</v>
      </c>
      <c r="H100" s="9">
        <f t="shared" si="30"/>
        <v>3.0422597364610047</v>
      </c>
      <c r="I100" s="9">
        <f t="shared" si="31"/>
        <v>3.4798868228455051</v>
      </c>
      <c r="J100" s="9">
        <f t="shared" si="32"/>
        <v>2.6046326500765034</v>
      </c>
      <c r="K100" s="11">
        <f t="shared" si="33"/>
        <v>0.33783783783783783</v>
      </c>
      <c r="L100" s="11">
        <f t="shared" si="34"/>
        <v>0.29585798816568049</v>
      </c>
      <c r="M100" s="11">
        <f t="shared" si="35"/>
        <v>0.39370078740157477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-0.28269076512565294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0.2313849981929933</v>
      </c>
      <c r="Q100" s="11">
        <f>2*'OddsRatio_working_3-way'!K100*'OddsRatio_working_3-way'!L100*'OddsRatio_working_3-way'!M100</f>
        <v>7.8702380337752842E-2</v>
      </c>
      <c r="R100" s="11">
        <f t="shared" si="36"/>
        <v>0</v>
      </c>
      <c r="S100" s="11">
        <f t="shared" si="37"/>
        <v>-0.81850922187056663</v>
      </c>
      <c r="T100" s="11">
        <f t="shared" si="38"/>
        <v>-0.27840449723488669</v>
      </c>
      <c r="U100" s="11">
        <f>'OddsRatio_working_3-way'!S100-'OddsRatio_working_3-way'!R100^2/3</f>
        <v>-0.81850922187056663</v>
      </c>
      <c r="V100" s="11">
        <f>'OddsRatio_working_3-way'!S100*'OddsRatio_working_3-way'!R100/3-2*'OddsRatio_working_3-way'!R100^3/27-'OddsRatio_working_3-way'!T100</f>
        <v>0.27840449723488669</v>
      </c>
      <c r="W100" s="11">
        <f>'OddsRatio_working_3-way'!V100^2+4*'OddsRatio_working_3-way'!U100^3/27</f>
        <v>-3.73038276323788E-3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0.14251267210659541</v>
      </c>
      <c r="Y100" s="11">
        <f>IF('OddsRatio_working_3-way'!W100&gt;=0,IF('OddsRatio_working_3-way'!V100+SQRT('OddsRatio_working_3-way'!W100)&gt;0,0,PI()),ACOS('OddsRatio_working_3-way'!V100/(2*'OddsRatio_working_3-way'!X100)))</f>
        <v>0.21596049868495482</v>
      </c>
      <c r="Z100" s="11">
        <f>'OddsRatio_working_3-way'!X100^(1/3)*COS('OddsRatio_working_3-way'!Y100/3)</f>
        <v>0.52098462664821543</v>
      </c>
      <c r="AA100" s="11">
        <f>'OddsRatio_working_3-way'!X100^(1/3)*COS(('OddsRatio_working_3-way'!Y100+2*PI())/3)</f>
        <v>-0.29302797936625746</v>
      </c>
      <c r="AB100" s="11">
        <f>'OddsRatio_working_3-way'!X100^(1/3)*COS(('OddsRatio_working_3-way'!Y100+4*PI())/3)</f>
        <v>-0.22795664728195766</v>
      </c>
      <c r="AC100" s="11">
        <f>'OddsRatio_working_3-way'!X100^(1/3)*SIN('OddsRatio_working_3-way'!Y100/3)</f>
        <v>3.7568951095397977E-2</v>
      </c>
      <c r="AD100" s="11">
        <f>'OddsRatio_working_3-way'!X100^(1/3)*SIN(('OddsRatio_working_3-way'!Y100+2*PI())/3)</f>
        <v>0.43240144611080689</v>
      </c>
      <c r="AE100" s="11">
        <f>'OddsRatio_working_3-way'!X100^(1/3)*SIN(('OddsRatio_working_3-way'!Y100+4*PI())/3)</f>
        <v>-0.46997039720620482</v>
      </c>
      <c r="AF100" s="11">
        <f>-'OddsRatio_working_3-way'!U100/(3*'OddsRatio_working_3-way'!X100^(1/3))*COS(('OddsRatio_working_3-way'!Y100)/3)</f>
        <v>0.52098462664821554</v>
      </c>
      <c r="AG100" s="11">
        <f>-'OddsRatio_working_3-way'!U100/(3*'OddsRatio_working_3-way'!X100^(1/3))*COS(('OddsRatio_working_3-way'!Y100+2*PI())/3)</f>
        <v>-0.29302797936625752</v>
      </c>
      <c r="AH100" s="11">
        <f>-'OddsRatio_working_3-way'!U100/(3*'OddsRatio_working_3-way'!X100^(1/3))*COS(('OddsRatio_working_3-way'!Y100+4*PI())/3)</f>
        <v>-0.22795664728195772</v>
      </c>
      <c r="AI100" s="11">
        <f>'OddsRatio_working_3-way'!U100/(3*'OddsRatio_working_3-way'!X100^(1/3))*SIN(('OddsRatio_working_3-way'!Y100)/3)</f>
        <v>-3.7568951095397984E-2</v>
      </c>
      <c r="AJ100" s="11">
        <f>'OddsRatio_working_3-way'!U100/(3*'OddsRatio_working_3-way'!X100^(1/3))*SIN(('OddsRatio_working_3-way'!Y100+2*PI())/3)</f>
        <v>-0.432401446110807</v>
      </c>
      <c r="AK100" s="11">
        <f>'OddsRatio_working_3-way'!U100/(3*'OddsRatio_working_3-way'!X100^(1/3))*SIN(('OddsRatio_working_3-way'!Y100+4*PI())/3)</f>
        <v>0.46997039720620493</v>
      </c>
      <c r="AL100" s="11">
        <f>'OddsRatio_working_3-way'!Z100+'OddsRatio_working_3-way'!AF100</f>
        <v>1.0419692532964309</v>
      </c>
      <c r="AM100" s="11">
        <f>'OddsRatio_working_3-way'!AA100+'OddsRatio_working_3-way'!AG100</f>
        <v>-0.58605595873251493</v>
      </c>
      <c r="AN100" s="11">
        <f>'OddsRatio_working_3-way'!AB100+'OddsRatio_working_3-way'!AH100</f>
        <v>-0.45591329456391538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1.0419692532964309</v>
      </c>
      <c r="AS100" s="11">
        <f>IF(('OddsRatio_working_3-way'!X100=0),IF(Q100&gt;0,-Q100^(1/3),(-Q100)^(1/3)),'OddsRatio_working_3-way'!AM100-'OddsRatio_working_3-way'!R100/3)</f>
        <v>-0.58605595873251493</v>
      </c>
      <c r="AT100" s="11">
        <f>IF(('OddsRatio_working_3-way'!X100=0),IF(Q100&gt;0,-Q100^(1/3),(-Q100)^(1/3)),'OddsRatio_working_3-way'!AN100-'OddsRatio_working_3-way'!R100/3)</f>
        <v>-0.45591329456391538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2.86</v>
      </c>
      <c r="B101" s="4">
        <f>IF('True_Odds_Calculator_3-way'!B102="","",'True_Odds_Calculator_3-way'!B102)</f>
        <v>3.09</v>
      </c>
      <c r="C101" s="4">
        <f>IF('True_Odds_Calculator_3-way'!C102="","",'True_Odds_Calculator_3-way'!C102)</f>
        <v>2.63</v>
      </c>
      <c r="D101" s="9">
        <f t="shared" si="26"/>
        <v>0.33181277518454094</v>
      </c>
      <c r="E101" s="9">
        <f t="shared" si="27"/>
        <v>0.30648902678850515</v>
      </c>
      <c r="F101" s="9">
        <f t="shared" si="28"/>
        <v>0.3616981980269538</v>
      </c>
      <c r="G101" s="9">
        <f t="shared" si="29"/>
        <v>1.0826600731372578</v>
      </c>
      <c r="H101" s="9">
        <f t="shared" si="30"/>
        <v>3.0137477360352993</v>
      </c>
      <c r="I101" s="9">
        <f t="shared" si="31"/>
        <v>3.2627595528568691</v>
      </c>
      <c r="J101" s="9">
        <f t="shared" si="32"/>
        <v>2.7647359192137304</v>
      </c>
      <c r="K101" s="11">
        <f t="shared" si="33"/>
        <v>0.34965034965034969</v>
      </c>
      <c r="L101" s="11">
        <f t="shared" si="34"/>
        <v>0.3236245954692557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-0.27262556189426856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0.24007886978096291</v>
      </c>
      <c r="Q101" s="11">
        <f>2*'OddsRatio_working_3-way'!K101*'OddsRatio_working_3-way'!L101*'OddsRatio_working_3-way'!M101</f>
        <v>8.6049774115040487E-2</v>
      </c>
      <c r="R101" s="11">
        <f t="shared" si="36"/>
        <v>0</v>
      </c>
      <c r="S101" s="11">
        <f t="shared" si="37"/>
        <v>-0.88061760648134624</v>
      </c>
      <c r="T101" s="11">
        <f t="shared" si="38"/>
        <v>-0.31563355071016003</v>
      </c>
      <c r="U101" s="11">
        <f>'OddsRatio_working_3-way'!S101-'OddsRatio_working_3-way'!R101^2/3</f>
        <v>-0.88061760648134624</v>
      </c>
      <c r="V101" s="11">
        <f>'OddsRatio_working_3-way'!S101*'OddsRatio_working_3-way'!R101/3-2*'OddsRatio_working_3-way'!R101^3/27-'OddsRatio_working_3-way'!T101</f>
        <v>0.31563355071016003</v>
      </c>
      <c r="W101" s="11">
        <f>'OddsRatio_working_3-way'!V101^2+4*'OddsRatio_working_3-way'!U101^3/27</f>
        <v>-1.5469921266514503E-3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0.15903736232451371</v>
      </c>
      <c r="Y101" s="11">
        <f>IF('OddsRatio_working_3-way'!W101&gt;=0,IF('OddsRatio_working_3-way'!V101+SQRT('OddsRatio_working_3-way'!W101)&gt;0,0,PI()),ACOS('OddsRatio_working_3-way'!V101/(2*'OddsRatio_working_3-way'!X101)))</f>
        <v>0.12397323497076917</v>
      </c>
      <c r="Z101" s="11">
        <f>'OddsRatio_working_3-way'!X101^(1/3)*COS('OddsRatio_working_3-way'!Y101/3)</f>
        <v>0.54133003656862899</v>
      </c>
      <c r="AA101" s="11">
        <f>'OddsRatio_working_3-way'!X101^(1/3)*COS(('OddsRatio_working_3-way'!Y101+2*PI())/3)</f>
        <v>-0.29004916778310941</v>
      </c>
      <c r="AB101" s="11">
        <f>'OddsRatio_working_3-way'!X101^(1/3)*COS(('OddsRatio_working_3-way'!Y101+4*PI())/3)</f>
        <v>-0.25128086878551975</v>
      </c>
      <c r="AC101" s="11">
        <f>'OddsRatio_working_3-way'!X101^(1/3)*SIN('OddsRatio_working_3-way'!Y101/3)</f>
        <v>2.2382887862282427E-2</v>
      </c>
      <c r="AD101" s="11">
        <f>'OddsRatio_working_3-way'!X101^(1/3)*SIN(('OddsRatio_working_3-way'!Y101+2*PI())/3)</f>
        <v>0.45761411956885073</v>
      </c>
      <c r="AE101" s="11">
        <f>'OddsRatio_working_3-way'!X101^(1/3)*SIN(('OddsRatio_working_3-way'!Y101+4*PI())/3)</f>
        <v>-0.47999700743113305</v>
      </c>
      <c r="AF101" s="11">
        <f>-'OddsRatio_working_3-way'!U101/(3*'OddsRatio_working_3-way'!X101^(1/3))*COS(('OddsRatio_working_3-way'!Y101)/3)</f>
        <v>0.54133003656862888</v>
      </c>
      <c r="AG101" s="11">
        <f>-'OddsRatio_working_3-way'!U101/(3*'OddsRatio_working_3-way'!X101^(1/3))*COS(('OddsRatio_working_3-way'!Y101+2*PI())/3)</f>
        <v>-0.29004916778310935</v>
      </c>
      <c r="AH101" s="11">
        <f>-'OddsRatio_working_3-way'!U101/(3*'OddsRatio_working_3-way'!X101^(1/3))*COS(('OddsRatio_working_3-way'!Y101+4*PI())/3)</f>
        <v>-0.2512808687855197</v>
      </c>
      <c r="AI101" s="11">
        <f>'OddsRatio_working_3-way'!U101/(3*'OddsRatio_working_3-way'!X101^(1/3))*SIN(('OddsRatio_working_3-way'!Y101)/3)</f>
        <v>-2.2382887862282423E-2</v>
      </c>
      <c r="AJ101" s="11">
        <f>'OddsRatio_working_3-way'!U101/(3*'OddsRatio_working_3-way'!X101^(1/3))*SIN(('OddsRatio_working_3-way'!Y101+2*PI())/3)</f>
        <v>-0.45761411956885067</v>
      </c>
      <c r="AK101" s="11">
        <f>'OddsRatio_working_3-way'!U101/(3*'OddsRatio_working_3-way'!X101^(1/3))*SIN(('OddsRatio_working_3-way'!Y101+4*PI())/3)</f>
        <v>0.47999700743113299</v>
      </c>
      <c r="AL101" s="11">
        <f>'OddsRatio_working_3-way'!Z101+'OddsRatio_working_3-way'!AF101</f>
        <v>1.0826600731372578</v>
      </c>
      <c r="AM101" s="11">
        <f>'OddsRatio_working_3-way'!AA101+'OddsRatio_working_3-way'!AG101</f>
        <v>-0.58009833556621881</v>
      </c>
      <c r="AN101" s="11">
        <f>'OddsRatio_working_3-way'!AB101+'OddsRatio_working_3-way'!AH101</f>
        <v>-0.50256173757103939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1.0826600731372578</v>
      </c>
      <c r="AS101" s="11">
        <f>IF(('OddsRatio_working_3-way'!X101=0),IF(Q101&gt;0,-Q101^(1/3),(-Q101)^(1/3)),'OddsRatio_working_3-way'!AM101-'OddsRatio_working_3-way'!R101/3)</f>
        <v>-0.58009833556621881</v>
      </c>
      <c r="AT101" s="11">
        <f>IF(('OddsRatio_working_3-way'!X101=0),IF(Q101&gt;0,-Q101^(1/3),(-Q101)^(1/3)),'OddsRatio_working_3-way'!AN101-'OddsRatio_working_3-way'!R101/3)</f>
        <v>-0.50256173757103939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4.26</v>
      </c>
      <c r="B102" s="4">
        <f>IF('True_Odds_Calculator_3-way'!B103="","",'True_Odds_Calculator_3-way'!B103)</f>
        <v>3.26</v>
      </c>
      <c r="C102" s="4">
        <f>IF('True_Odds_Calculator_3-way'!C103="","",'True_Odds_Calculator_3-way'!C103)</f>
        <v>1.93</v>
      </c>
      <c r="D102" s="9">
        <f t="shared" si="26"/>
        <v>0.21826447220188111</v>
      </c>
      <c r="E102" s="9">
        <f t="shared" si="27"/>
        <v>0.28711309360213016</v>
      </c>
      <c r="F102" s="9">
        <f t="shared" si="28"/>
        <v>0.49462243419598845</v>
      </c>
      <c r="G102" s="9">
        <f t="shared" si="29"/>
        <v>1.098649595841716</v>
      </c>
      <c r="H102" s="9">
        <f t="shared" si="30"/>
        <v>4.5815976824439941</v>
      </c>
      <c r="I102" s="9">
        <f t="shared" si="31"/>
        <v>3.4829480866022782</v>
      </c>
      <c r="J102" s="9">
        <f t="shared" si="32"/>
        <v>2.0217441241327956</v>
      </c>
      <c r="K102" s="11">
        <f t="shared" si="33"/>
        <v>0.23474178403755869</v>
      </c>
      <c r="L102" s="11">
        <f t="shared" si="34"/>
        <v>0.30674846625766872</v>
      </c>
      <c r="M102" s="11">
        <f t="shared" si="35"/>
        <v>0.5181347150259068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-0.25563745165292251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0.24064409342990145</v>
      </c>
      <c r="Q102" s="11">
        <f>2*'OddsRatio_working_3-way'!K102*'OddsRatio_working_3-way'!L102*'OddsRatio_working_3-way'!M102</f>
        <v>7.4618323544155485E-2</v>
      </c>
      <c r="R102" s="11">
        <f t="shared" si="36"/>
        <v>0</v>
      </c>
      <c r="S102" s="11">
        <f t="shared" si="37"/>
        <v>-0.9413491328204231</v>
      </c>
      <c r="T102" s="11">
        <f t="shared" si="38"/>
        <v>-0.29189120397532498</v>
      </c>
      <c r="U102" s="11">
        <f>'OddsRatio_working_3-way'!S102-'OddsRatio_working_3-way'!R102^2/3</f>
        <v>-0.9413491328204231</v>
      </c>
      <c r="V102" s="11">
        <f>'OddsRatio_working_3-way'!S102*'OddsRatio_working_3-way'!R102/3-2*'OddsRatio_working_3-way'!R102^3/27-'OddsRatio_working_3-way'!T102</f>
        <v>0.29189120397532498</v>
      </c>
      <c r="W102" s="11">
        <f>'OddsRatio_working_3-way'!V102^2+4*'OddsRatio_working_3-way'!U102^3/27</f>
        <v>-3.8379586758195167E-2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0.17576977962405821</v>
      </c>
      <c r="Y102" s="11">
        <f>IF('OddsRatio_working_3-way'!W102&gt;=0,IF('OddsRatio_working_3-way'!V102+SQRT('OddsRatio_working_3-way'!W102)&gt;0,0,PI()),ACOS('OddsRatio_working_3-way'!V102/(2*'OddsRatio_working_3-way'!X102)))</f>
        <v>0.59111019998911674</v>
      </c>
      <c r="Z102" s="11">
        <f>'OddsRatio_working_3-way'!X102^(1/3)*COS('OddsRatio_working_3-way'!Y102/3)</f>
        <v>0.54932479792085798</v>
      </c>
      <c r="AA102" s="11">
        <f>'OddsRatio_working_3-way'!X102^(1/3)*COS(('OddsRatio_working_3-way'!Y102+2*PI())/3)</f>
        <v>-0.36963072524352297</v>
      </c>
      <c r="AB102" s="11">
        <f>'OddsRatio_working_3-way'!X102^(1/3)*COS(('OddsRatio_working_3-way'!Y102+4*PI())/3)</f>
        <v>-0.17969407267733481</v>
      </c>
      <c r="AC102" s="11">
        <f>'OddsRatio_working_3-way'!X102^(1/3)*SIN('OddsRatio_working_3-way'!Y102/3)</f>
        <v>0.10965997748806522</v>
      </c>
      <c r="AD102" s="11">
        <f>'OddsRatio_working_3-way'!X102^(1/3)*SIN(('OddsRatio_working_3-way'!Y102+2*PI())/3)</f>
        <v>0.42089924118418365</v>
      </c>
      <c r="AE102" s="11">
        <f>'OddsRatio_working_3-way'!X102^(1/3)*SIN(('OddsRatio_working_3-way'!Y102+4*PI())/3)</f>
        <v>-0.53055921867224876</v>
      </c>
      <c r="AF102" s="11">
        <f>-'OddsRatio_working_3-way'!U102/(3*'OddsRatio_working_3-way'!X102^(1/3))*COS(('OddsRatio_working_3-way'!Y102)/3)</f>
        <v>0.54932479792085787</v>
      </c>
      <c r="AG102" s="11">
        <f>-'OddsRatio_working_3-way'!U102/(3*'OddsRatio_working_3-way'!X102^(1/3))*COS(('OddsRatio_working_3-way'!Y102+2*PI())/3)</f>
        <v>-0.36963072524352292</v>
      </c>
      <c r="AH102" s="11">
        <f>-'OddsRatio_working_3-way'!U102/(3*'OddsRatio_working_3-way'!X102^(1/3))*COS(('OddsRatio_working_3-way'!Y102+4*PI())/3)</f>
        <v>-0.17969407267733478</v>
      </c>
      <c r="AI102" s="11">
        <f>'OddsRatio_working_3-way'!U102/(3*'OddsRatio_working_3-way'!X102^(1/3))*SIN(('OddsRatio_working_3-way'!Y102)/3)</f>
        <v>-0.10965997748806521</v>
      </c>
      <c r="AJ102" s="11">
        <f>'OddsRatio_working_3-way'!U102/(3*'OddsRatio_working_3-way'!X102^(1/3))*SIN(('OddsRatio_working_3-way'!Y102+2*PI())/3)</f>
        <v>-0.42089924118418359</v>
      </c>
      <c r="AK102" s="11">
        <f>'OddsRatio_working_3-way'!U102/(3*'OddsRatio_working_3-way'!X102^(1/3))*SIN(('OddsRatio_working_3-way'!Y102+4*PI())/3)</f>
        <v>0.53055921867224864</v>
      </c>
      <c r="AL102" s="11">
        <f>'OddsRatio_working_3-way'!Z102+'OddsRatio_working_3-way'!AF102</f>
        <v>1.098649595841716</v>
      </c>
      <c r="AM102" s="11">
        <f>'OddsRatio_working_3-way'!AA102+'OddsRatio_working_3-way'!AG102</f>
        <v>-0.73926145048704583</v>
      </c>
      <c r="AN102" s="11">
        <f>'OddsRatio_working_3-way'!AB102+'OddsRatio_working_3-way'!AH102</f>
        <v>-0.35938814535466956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1.098649595841716</v>
      </c>
      <c r="AS102" s="11">
        <f>IF(('OddsRatio_working_3-way'!X102=0),IF(Q102&gt;0,-Q102^(1/3),(-Q102)^(1/3)),'OddsRatio_working_3-way'!AM102-'OddsRatio_working_3-way'!R102/3)</f>
        <v>-0.73926145048704583</v>
      </c>
      <c r="AT102" s="11">
        <f>IF(('OddsRatio_working_3-way'!X102=0),IF(Q102&gt;0,-Q102^(1/3),(-Q102)^(1/3)),'OddsRatio_working_3-way'!AN102-'OddsRatio_working_3-way'!R102/3)</f>
        <v>-0.35938814535466956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1.65</v>
      </c>
      <c r="B103" s="4">
        <f>IF('True_Odds_Calculator_3-way'!B104="","",'True_Odds_Calculator_3-way'!B104)</f>
        <v>3.8</v>
      </c>
      <c r="C103" s="4">
        <f>IF('True_Odds_Calculator_3-way'!C104="","",'True_Odds_Calculator_3-way'!C104)</f>
        <v>5.27</v>
      </c>
      <c r="D103" s="9">
        <f t="shared" si="26"/>
        <v>0.58150980579105338</v>
      </c>
      <c r="E103" s="9">
        <f t="shared" si="27"/>
        <v>0.24389767271046517</v>
      </c>
      <c r="F103" s="9">
        <f t="shared" si="28"/>
        <v>0.17459252149848148</v>
      </c>
      <c r="G103" s="9">
        <f t="shared" si="29"/>
        <v>1.1071714726081574</v>
      </c>
      <c r="H103" s="9">
        <f t="shared" si="30"/>
        <v>1.7196614571953022</v>
      </c>
      <c r="I103" s="9">
        <f t="shared" si="31"/>
        <v>4.100080123302841</v>
      </c>
      <c r="J103" s="9">
        <f t="shared" si="32"/>
        <v>5.7276221880368317</v>
      </c>
      <c r="K103" s="11">
        <f t="shared" si="33"/>
        <v>0.60606060606060608</v>
      </c>
      <c r="L103" s="11">
        <f t="shared" si="34"/>
        <v>0.26315789473684209</v>
      </c>
      <c r="M103" s="11">
        <f t="shared" si="35"/>
        <v>0.18975332068311196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-0.23519122110952728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0.23363566757155091</v>
      </c>
      <c r="Q103" s="11">
        <f>2*'OddsRatio_working_3-way'!K103*'OddsRatio_working_3-way'!L103*'OddsRatio_working_3-way'!M103</f>
        <v>6.0527375018536514E-2</v>
      </c>
      <c r="R103" s="11">
        <f t="shared" si="36"/>
        <v>0</v>
      </c>
      <c r="S103" s="11">
        <f t="shared" si="37"/>
        <v>-0.99338600509560704</v>
      </c>
      <c r="T103" s="11">
        <f t="shared" si="38"/>
        <v>-0.25735388733046816</v>
      </c>
      <c r="U103" s="11">
        <f>'OddsRatio_working_3-way'!S103-'OddsRatio_working_3-way'!R103^2/3</f>
        <v>-0.99338600509560704</v>
      </c>
      <c r="V103" s="11">
        <f>'OddsRatio_working_3-way'!S103*'OddsRatio_working_3-way'!R103/3-2*'OddsRatio_working_3-way'!R103^3/27-'OddsRatio_working_3-way'!T103</f>
        <v>0.25735388733046816</v>
      </c>
      <c r="W103" s="11">
        <f>'OddsRatio_working_3-way'!V103^2+4*'OddsRatio_working_3-way'!U103^3/27</f>
        <v>-7.8996970860174098E-2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0.19054395436767169</v>
      </c>
      <c r="Y103" s="11">
        <f>IF('OddsRatio_working_3-way'!W103&gt;=0,IF('OddsRatio_working_3-way'!V103+SQRT('OddsRatio_working_3-way'!W103)&gt;0,0,PI()),ACOS('OddsRatio_working_3-way'!V103/(2*'OddsRatio_working_3-way'!X103)))</f>
        <v>0.82940636320024419</v>
      </c>
      <c r="Z103" s="11">
        <f>'OddsRatio_working_3-way'!X103^(1/3)*COS('OddsRatio_working_3-way'!Y103/3)</f>
        <v>0.55358573630407881</v>
      </c>
      <c r="AA103" s="11">
        <f>'OddsRatio_working_3-way'!X103^(1/3)*COS(('OddsRatio_working_3-way'!Y103+2*PI())/3)</f>
        <v>-0.41282090090413448</v>
      </c>
      <c r="AB103" s="11">
        <f>'OddsRatio_working_3-way'!X103^(1/3)*COS(('OddsRatio_working_3-way'!Y103+4*PI())/3)</f>
        <v>-0.14076483539994444</v>
      </c>
      <c r="AC103" s="11">
        <f>'OddsRatio_working_3-way'!X103^(1/3)*SIN('OddsRatio_working_3-way'!Y103/3)</f>
        <v>0.15707164265351467</v>
      </c>
      <c r="AD103" s="11">
        <f>'OddsRatio_working_3-way'!X103^(1/3)*SIN(('OddsRatio_working_3-way'!Y103+2*PI())/3)</f>
        <v>0.40088348948528829</v>
      </c>
      <c r="AE103" s="11">
        <f>'OddsRatio_working_3-way'!X103^(1/3)*SIN(('OddsRatio_working_3-way'!Y103+4*PI())/3)</f>
        <v>-0.55795513213880288</v>
      </c>
      <c r="AF103" s="11">
        <f>-'OddsRatio_working_3-way'!U103/(3*'OddsRatio_working_3-way'!X103^(1/3))*COS(('OddsRatio_working_3-way'!Y103)/3)</f>
        <v>0.55358573630407859</v>
      </c>
      <c r="AG103" s="11">
        <f>-'OddsRatio_working_3-way'!U103/(3*'OddsRatio_working_3-way'!X103^(1/3))*COS(('OddsRatio_working_3-way'!Y103+2*PI())/3)</f>
        <v>-0.41282090090413431</v>
      </c>
      <c r="AH103" s="11">
        <f>-'OddsRatio_working_3-way'!U103/(3*'OddsRatio_working_3-way'!X103^(1/3))*COS(('OddsRatio_working_3-way'!Y103+4*PI())/3)</f>
        <v>-0.14076483539994439</v>
      </c>
      <c r="AI103" s="11">
        <f>'OddsRatio_working_3-way'!U103/(3*'OddsRatio_working_3-way'!X103^(1/3))*SIN(('OddsRatio_working_3-way'!Y103)/3)</f>
        <v>-0.15707164265351461</v>
      </c>
      <c r="AJ103" s="11">
        <f>'OddsRatio_working_3-way'!U103/(3*'OddsRatio_working_3-way'!X103^(1/3))*SIN(('OddsRatio_working_3-way'!Y103+2*PI())/3)</f>
        <v>-0.40088348948528812</v>
      </c>
      <c r="AK103" s="11">
        <f>'OddsRatio_working_3-way'!U103/(3*'OddsRatio_working_3-way'!X103^(1/3))*SIN(('OddsRatio_working_3-way'!Y103+4*PI())/3)</f>
        <v>0.55795513213880266</v>
      </c>
      <c r="AL103" s="11">
        <f>'OddsRatio_working_3-way'!Z103+'OddsRatio_working_3-way'!AF103</f>
        <v>1.1071714726081574</v>
      </c>
      <c r="AM103" s="11">
        <f>'OddsRatio_working_3-way'!AA103+'OddsRatio_working_3-way'!AG103</f>
        <v>-0.82564180180826874</v>
      </c>
      <c r="AN103" s="11">
        <f>'OddsRatio_working_3-way'!AB103+'OddsRatio_working_3-way'!AH103</f>
        <v>-0.28152967079988883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1.1071714726081574</v>
      </c>
      <c r="AS103" s="11">
        <f>IF(('OddsRatio_working_3-way'!X103=0),IF(Q103&gt;0,-Q103^(1/3),(-Q103)^(1/3)),'OddsRatio_working_3-way'!AM103-'OddsRatio_working_3-way'!R103/3)</f>
        <v>-0.82564180180826874</v>
      </c>
      <c r="AT103" s="11">
        <f>IF(('OddsRatio_working_3-way'!X103=0),IF(Q103&gt;0,-Q103^(1/3),(-Q103)^(1/3)),'OddsRatio_working_3-way'!AN103-'OddsRatio_working_3-way'!R103/3)</f>
        <v>-0.28152967079988883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2.2599999999999998</v>
      </c>
      <c r="B104" s="4">
        <f>IF('True_Odds_Calculator_3-way'!B105="","",'True_Odds_Calculator_3-way'!B105)</f>
        <v>3.18</v>
      </c>
      <c r="C104" s="4">
        <f>IF('True_Odds_Calculator_3-way'!C105="","",'True_Odds_Calculator_3-way'!C105)</f>
        <v>3.36</v>
      </c>
      <c r="D104" s="9">
        <f t="shared" si="26"/>
        <v>0.42228655166468232</v>
      </c>
      <c r="E104" s="9">
        <f t="shared" si="27"/>
        <v>0.29700370219803929</v>
      </c>
      <c r="F104" s="9">
        <f t="shared" si="28"/>
        <v>0.28070974613727856</v>
      </c>
      <c r="G104" s="9">
        <f t="shared" si="29"/>
        <v>1.0857621086122982</v>
      </c>
      <c r="H104" s="9">
        <f t="shared" si="30"/>
        <v>2.3680602568514955</v>
      </c>
      <c r="I104" s="9">
        <f t="shared" si="31"/>
        <v>3.3669613967748098</v>
      </c>
      <c r="J104" s="9">
        <f t="shared" si="32"/>
        <v>3.5623985763250237</v>
      </c>
      <c r="K104" s="11">
        <f t="shared" si="33"/>
        <v>0.44247787610619471</v>
      </c>
      <c r="L104" s="11">
        <f t="shared" si="34"/>
        <v>0.31446540880503143</v>
      </c>
      <c r="M104" s="11">
        <f t="shared" si="35"/>
        <v>0.29761904761904762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-0.26845049256971121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0.24018902379229645</v>
      </c>
      <c r="Q104" s="11">
        <f>2*'OddsRatio_working_3-way'!K104*'OddsRatio_working_3-way'!L104*'OddsRatio_working_3-way'!M104</f>
        <v>8.2823801307688433E-2</v>
      </c>
      <c r="R104" s="11">
        <f t="shared" si="36"/>
        <v>0</v>
      </c>
      <c r="S104" s="11">
        <f t="shared" si="37"/>
        <v>-0.8947237216557693</v>
      </c>
      <c r="T104" s="11">
        <f t="shared" si="38"/>
        <v>-0.30852542126061011</v>
      </c>
      <c r="U104" s="11">
        <f>'OddsRatio_working_3-way'!S104-'OddsRatio_working_3-way'!R104^2/3</f>
        <v>-0.8947237216557693</v>
      </c>
      <c r="V104" s="11">
        <f>'OddsRatio_working_3-way'!S104*'OddsRatio_working_3-way'!R104/3-2*'OddsRatio_working_3-way'!R104^3/27-'OddsRatio_working_3-way'!T104</f>
        <v>0.30852542126061011</v>
      </c>
      <c r="W104" s="11">
        <f>'OddsRatio_working_3-way'!V104^2+4*'OddsRatio_working_3-way'!U104^3/27</f>
        <v>-1.0923718116282649E-2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0.1628739187840702</v>
      </c>
      <c r="Y104" s="11">
        <f>IF('OddsRatio_working_3-way'!W104&gt;=0,IF('OddsRatio_working_3-way'!V104+SQRT('OddsRatio_working_3-way'!W104)&gt;0,0,PI()),ACOS('OddsRatio_working_3-way'!V104/(2*'OddsRatio_working_3-way'!X104)))</f>
        <v>0.32662809187911579</v>
      </c>
      <c r="Z104" s="11">
        <f>'OddsRatio_working_3-way'!X104^(1/3)*COS('OddsRatio_working_3-way'!Y104/3)</f>
        <v>0.54288105430614908</v>
      </c>
      <c r="AA104" s="11">
        <f>'OddsRatio_working_3-way'!X104^(1/3)*COS(('OddsRatio_working_3-way'!Y104+2*PI())/3)</f>
        <v>-0.32283168466606782</v>
      </c>
      <c r="AB104" s="11">
        <f>'OddsRatio_working_3-way'!X104^(1/3)*COS(('OddsRatio_working_3-way'!Y104+4*PI())/3)</f>
        <v>-0.22004936964008145</v>
      </c>
      <c r="AC104" s="11">
        <f>'OddsRatio_working_3-way'!X104^(1/3)*SIN('OddsRatio_working_3-way'!Y104/3)</f>
        <v>5.9341397248186274E-2</v>
      </c>
      <c r="AD104" s="11">
        <f>'OddsRatio_working_3-way'!X104^(1/3)*SIN(('OddsRatio_working_3-way'!Y104+2*PI())/3)</f>
        <v>0.44047808563831148</v>
      </c>
      <c r="AE104" s="11">
        <f>'OddsRatio_working_3-way'!X104^(1/3)*SIN(('OddsRatio_working_3-way'!Y104+4*PI())/3)</f>
        <v>-0.49981948288649763</v>
      </c>
      <c r="AF104" s="11">
        <f>-'OddsRatio_working_3-way'!U104/(3*'OddsRatio_working_3-way'!X104^(1/3))*COS(('OddsRatio_working_3-way'!Y104)/3)</f>
        <v>0.54288105430614908</v>
      </c>
      <c r="AG104" s="11">
        <f>-'OddsRatio_working_3-way'!U104/(3*'OddsRatio_working_3-way'!X104^(1/3))*COS(('OddsRatio_working_3-way'!Y104+2*PI())/3)</f>
        <v>-0.32283168466606782</v>
      </c>
      <c r="AH104" s="11">
        <f>-'OddsRatio_working_3-way'!U104/(3*'OddsRatio_working_3-way'!X104^(1/3))*COS(('OddsRatio_working_3-way'!Y104+4*PI())/3)</f>
        <v>-0.22004936964008145</v>
      </c>
      <c r="AI104" s="11">
        <f>'OddsRatio_working_3-way'!U104/(3*'OddsRatio_working_3-way'!X104^(1/3))*SIN(('OddsRatio_working_3-way'!Y104)/3)</f>
        <v>-5.9341397248186274E-2</v>
      </c>
      <c r="AJ104" s="11">
        <f>'OddsRatio_working_3-way'!U104/(3*'OddsRatio_working_3-way'!X104^(1/3))*SIN(('OddsRatio_working_3-way'!Y104+2*PI())/3)</f>
        <v>-0.44047808563831148</v>
      </c>
      <c r="AK104" s="11">
        <f>'OddsRatio_working_3-way'!U104/(3*'OddsRatio_working_3-way'!X104^(1/3))*SIN(('OddsRatio_working_3-way'!Y104+4*PI())/3)</f>
        <v>0.49981948288649763</v>
      </c>
      <c r="AL104" s="11">
        <f>'OddsRatio_working_3-way'!Z104+'OddsRatio_working_3-way'!AF104</f>
        <v>1.0857621086122982</v>
      </c>
      <c r="AM104" s="11">
        <f>'OddsRatio_working_3-way'!AA104+'OddsRatio_working_3-way'!AG104</f>
        <v>-0.64566336933213564</v>
      </c>
      <c r="AN104" s="11">
        <f>'OddsRatio_working_3-way'!AB104+'OddsRatio_working_3-way'!AH104</f>
        <v>-0.44009873928016291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1.0857621086122982</v>
      </c>
      <c r="AS104" s="11">
        <f>IF(('OddsRatio_working_3-way'!X104=0),IF(Q104&gt;0,-Q104^(1/3),(-Q104)^(1/3)),'OddsRatio_working_3-way'!AM104-'OddsRatio_working_3-way'!R104/3)</f>
        <v>-0.64566336933213564</v>
      </c>
      <c r="AT104" s="11">
        <f>IF(('OddsRatio_working_3-way'!X104=0),IF(Q104&gt;0,-Q104^(1/3),(-Q104)^(1/3)),'OddsRatio_working_3-way'!AN104-'OddsRatio_working_3-way'!R104/3)</f>
        <v>-0.44009873928016291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1.97</v>
      </c>
      <c r="B105" s="4">
        <f>IF('True_Odds_Calculator_3-way'!B106="","",'True_Odds_Calculator_3-way'!B106)</f>
        <v>3.84</v>
      </c>
      <c r="C105" s="4">
        <f>IF('True_Odds_Calculator_3-way'!C106="","",'True_Odds_Calculator_3-way'!C106)</f>
        <v>3.22</v>
      </c>
      <c r="D105" s="9">
        <f t="shared" si="26"/>
        <v>0.47720809673966702</v>
      </c>
      <c r="E105" s="9">
        <f t="shared" si="27"/>
        <v>0.2376704129427612</v>
      </c>
      <c r="F105" s="9">
        <f t="shared" si="28"/>
        <v>0.28512149031757178</v>
      </c>
      <c r="G105" s="9">
        <f t="shared" si="29"/>
        <v>1.1294039826500963</v>
      </c>
      <c r="H105" s="9">
        <f t="shared" si="30"/>
        <v>2.0955218631705939</v>
      </c>
      <c r="I105" s="9">
        <f t="shared" si="31"/>
        <v>4.2075073107262728</v>
      </c>
      <c r="J105" s="9">
        <f t="shared" si="32"/>
        <v>3.5072768414832143</v>
      </c>
      <c r="K105" s="11">
        <f t="shared" si="33"/>
        <v>0.50761421319796951</v>
      </c>
      <c r="L105" s="11">
        <f t="shared" si="34"/>
        <v>0.26041666666666669</v>
      </c>
      <c r="M105" s="11">
        <f t="shared" si="35"/>
        <v>0.3105590062111801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-0.25106705394583351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0.24755060377715421</v>
      </c>
      <c r="Q105" s="11">
        <f>2*'OddsRatio_working_3-way'!K105*'OddsRatio_working_3-way'!L105*'OddsRatio_working_3-way'!M105</f>
        <v>8.2106336244495592E-2</v>
      </c>
      <c r="R105" s="11">
        <f t="shared" si="36"/>
        <v>0</v>
      </c>
      <c r="S105" s="11">
        <f t="shared" si="37"/>
        <v>-0.98599398004073469</v>
      </c>
      <c r="T105" s="11">
        <f t="shared" si="38"/>
        <v>-0.32702951245132161</v>
      </c>
      <c r="U105" s="11">
        <f>'OddsRatio_working_3-way'!S105-'OddsRatio_working_3-way'!R105^2/3</f>
        <v>-0.98599398004073469</v>
      </c>
      <c r="V105" s="11">
        <f>'OddsRatio_working_3-way'!S105*'OddsRatio_working_3-way'!R105/3-2*'OddsRatio_working_3-way'!R105^3/27-'OddsRatio_working_3-way'!T105</f>
        <v>0.32702951245132161</v>
      </c>
      <c r="W105" s="11">
        <f>'OddsRatio_working_3-way'!V105^2+4*'OddsRatio_working_3-way'!U105^3/27</f>
        <v>-3.5061727373442542E-2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0.18842109050448125</v>
      </c>
      <c r="Y105" s="11">
        <f>IF('OddsRatio_working_3-way'!W105&gt;=0,IF('OddsRatio_working_3-way'!V105+SQRT('OddsRatio_working_3-way'!W105)&gt;0,0,PI()),ACOS('OddsRatio_working_3-way'!V105/(2*'OddsRatio_working_3-way'!X105)))</f>
        <v>0.52000726282848553</v>
      </c>
      <c r="Z105" s="11">
        <f>'OddsRatio_working_3-way'!X105^(1/3)*COS('OddsRatio_working_3-way'!Y105/3)</f>
        <v>0.56470199132504828</v>
      </c>
      <c r="AA105" s="11">
        <f>'OddsRatio_working_3-way'!X105^(1/3)*COS(('OddsRatio_working_3-way'!Y105+2*PI())/3)</f>
        <v>-0.36797950000148566</v>
      </c>
      <c r="AB105" s="11">
        <f>'OddsRatio_working_3-way'!X105^(1/3)*COS(('OddsRatio_working_3-way'!Y105+4*PI())/3)</f>
        <v>-0.19672249132356265</v>
      </c>
      <c r="AC105" s="11">
        <f>'OddsRatio_working_3-way'!X105^(1/3)*SIN('OddsRatio_working_3-way'!Y105/3)</f>
        <v>9.8875280060808937E-2</v>
      </c>
      <c r="AD105" s="11">
        <f>'OddsRatio_working_3-way'!X105^(1/3)*SIN(('OddsRatio_working_3-way'!Y105+2*PI())/3)</f>
        <v>0.43960863002474693</v>
      </c>
      <c r="AE105" s="11">
        <f>'OddsRatio_working_3-way'!X105^(1/3)*SIN(('OddsRatio_working_3-way'!Y105+4*PI())/3)</f>
        <v>-0.53848391008555585</v>
      </c>
      <c r="AF105" s="11">
        <f>-'OddsRatio_working_3-way'!U105/(3*'OddsRatio_working_3-way'!X105^(1/3))*COS(('OddsRatio_working_3-way'!Y105)/3)</f>
        <v>0.56470199132504817</v>
      </c>
      <c r="AG105" s="11">
        <f>-'OddsRatio_working_3-way'!U105/(3*'OddsRatio_working_3-way'!X105^(1/3))*COS(('OddsRatio_working_3-way'!Y105+2*PI())/3)</f>
        <v>-0.3679795000014856</v>
      </c>
      <c r="AH105" s="11">
        <f>-'OddsRatio_working_3-way'!U105/(3*'OddsRatio_working_3-way'!X105^(1/3))*COS(('OddsRatio_working_3-way'!Y105+4*PI())/3)</f>
        <v>-0.19672249132356262</v>
      </c>
      <c r="AI105" s="11">
        <f>'OddsRatio_working_3-way'!U105/(3*'OddsRatio_working_3-way'!X105^(1/3))*SIN(('OddsRatio_working_3-way'!Y105)/3)</f>
        <v>-9.8875280060808909E-2</v>
      </c>
      <c r="AJ105" s="11">
        <f>'OddsRatio_working_3-way'!U105/(3*'OddsRatio_working_3-way'!X105^(1/3))*SIN(('OddsRatio_working_3-way'!Y105+2*PI())/3)</f>
        <v>-0.43960863002474682</v>
      </c>
      <c r="AK105" s="11">
        <f>'OddsRatio_working_3-way'!U105/(3*'OddsRatio_working_3-way'!X105^(1/3))*SIN(('OddsRatio_working_3-way'!Y105+4*PI())/3)</f>
        <v>0.53848391008555574</v>
      </c>
      <c r="AL105" s="11">
        <f>'OddsRatio_working_3-way'!Z105+'OddsRatio_working_3-way'!AF105</f>
        <v>1.1294039826500963</v>
      </c>
      <c r="AM105" s="11">
        <f>'OddsRatio_working_3-way'!AA105+'OddsRatio_working_3-way'!AG105</f>
        <v>-0.73595900000297121</v>
      </c>
      <c r="AN105" s="11">
        <f>'OddsRatio_working_3-way'!AB105+'OddsRatio_working_3-way'!AH105</f>
        <v>-0.39344498264712524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1.1294039826500963</v>
      </c>
      <c r="AS105" s="11">
        <f>IF(('OddsRatio_working_3-way'!X105=0),IF(Q105&gt;0,-Q105^(1/3),(-Q105)^(1/3)),'OddsRatio_working_3-way'!AM105-'OddsRatio_working_3-way'!R105/3)</f>
        <v>-0.73595900000297121</v>
      </c>
      <c r="AT105" s="11">
        <f>IF(('OddsRatio_working_3-way'!X105=0),IF(Q105&gt;0,-Q105^(1/3),(-Q105)^(1/3)),'OddsRatio_working_3-way'!AN105-'OddsRatio_working_3-way'!R105/3)</f>
        <v>-0.39344498264712524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2.98</v>
      </c>
      <c r="B106" s="4">
        <f>IF('True_Odds_Calculator_3-way'!B107="","",'True_Odds_Calculator_3-way'!B107)</f>
        <v>3.39</v>
      </c>
      <c r="C106" s="4">
        <f>IF('True_Odds_Calculator_3-way'!C107="","",'True_Odds_Calculator_3-way'!C107)</f>
        <v>2.2400000000000002</v>
      </c>
      <c r="D106" s="9">
        <f t="shared" si="26"/>
        <v>0.31033766091388654</v>
      </c>
      <c r="E106" s="9">
        <f t="shared" si="27"/>
        <v>0.27155692395365777</v>
      </c>
      <c r="F106" s="9">
        <f t="shared" si="28"/>
        <v>0.41810541513245547</v>
      </c>
      <c r="G106" s="9">
        <f t="shared" si="29"/>
        <v>1.1223720371031787</v>
      </c>
      <c r="H106" s="9">
        <f t="shared" si="30"/>
        <v>3.2222966334642935</v>
      </c>
      <c r="I106" s="9">
        <f t="shared" si="31"/>
        <v>3.6824691686765969</v>
      </c>
      <c r="J106" s="9">
        <f t="shared" si="32"/>
        <v>2.3917413260079416</v>
      </c>
      <c r="K106" s="11">
        <f t="shared" si="33"/>
        <v>0.33557046979865773</v>
      </c>
      <c r="L106" s="11">
        <f t="shared" si="34"/>
        <v>0.29498525073746312</v>
      </c>
      <c r="M106" s="11">
        <f t="shared" si="35"/>
        <v>0.4464285714285714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-0.25931091388862948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0.24791276016256714</v>
      </c>
      <c r="Q106" s="11">
        <f>2*'OddsRatio_working_3-way'!K106*'OddsRatio_working_3-way'!L106*'OddsRatio_working_3-way'!M106</f>
        <v>8.8382445690754763E-2</v>
      </c>
      <c r="R106" s="11">
        <f t="shared" si="36"/>
        <v>0</v>
      </c>
      <c r="S106" s="11">
        <f t="shared" si="37"/>
        <v>-0.95604445044315534</v>
      </c>
      <c r="T106" s="11">
        <f t="shared" si="38"/>
        <v>-0.34083581120968098</v>
      </c>
      <c r="U106" s="11">
        <f>'OddsRatio_working_3-way'!S106-'OddsRatio_working_3-way'!R106^2/3</f>
        <v>-0.95604445044315534</v>
      </c>
      <c r="V106" s="11">
        <f>'OddsRatio_working_3-way'!S106*'OddsRatio_working_3-way'!R106/3-2*'OddsRatio_working_3-way'!R106^3/27-'OddsRatio_working_3-way'!T106</f>
        <v>0.34083581120968098</v>
      </c>
      <c r="W106" s="11">
        <f>'OddsRatio_working_3-way'!V106^2+4*'OddsRatio_working_3-way'!U106^3/27</f>
        <v>-1.3289423315179336E-2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0.17990169087458616</v>
      </c>
      <c r="Y106" s="11">
        <f>IF('OddsRatio_working_3-way'!W106&gt;=0,IF('OddsRatio_working_3-way'!V106+SQRT('OddsRatio_working_3-way'!W106)&gt;0,0,PI()),ACOS('OddsRatio_working_3-way'!V106/(2*'OddsRatio_working_3-way'!X106)))</f>
        <v>0.3261480724981034</v>
      </c>
      <c r="Z106" s="11">
        <f>'OddsRatio_working_3-way'!X106^(1/3)*COS('OddsRatio_working_3-way'!Y106/3)</f>
        <v>0.56118601855158934</v>
      </c>
      <c r="AA106" s="11">
        <f>'OddsRatio_working_3-way'!X106^(1/3)*COS(('OddsRatio_working_3-way'!Y106+2*PI())/3)</f>
        <v>-0.33363829226542818</v>
      </c>
      <c r="AB106" s="11">
        <f>'OddsRatio_working_3-way'!X106^(1/3)*COS(('OddsRatio_working_3-way'!Y106+4*PI())/3)</f>
        <v>-0.22754772628616129</v>
      </c>
      <c r="AC106" s="11">
        <f>'OddsRatio_working_3-way'!X106^(1/3)*SIN('OddsRatio_working_3-way'!Y106/3)</f>
        <v>6.1251416826609513E-2</v>
      </c>
      <c r="AD106" s="11">
        <f>'OddsRatio_working_3-way'!X106^(1/3)*SIN(('OddsRatio_working_3-way'!Y106+2*PI())/3)</f>
        <v>0.45537563990101682</v>
      </c>
      <c r="AE106" s="11">
        <f>'OddsRatio_working_3-way'!X106^(1/3)*SIN(('OddsRatio_working_3-way'!Y106+4*PI())/3)</f>
        <v>-0.51662705672762632</v>
      </c>
      <c r="AF106" s="11">
        <f>-'OddsRatio_working_3-way'!U106/(3*'OddsRatio_working_3-way'!X106^(1/3))*COS(('OddsRatio_working_3-way'!Y106)/3)</f>
        <v>0.56118601855158923</v>
      </c>
      <c r="AG106" s="11">
        <f>-'OddsRatio_working_3-way'!U106/(3*'OddsRatio_working_3-way'!X106^(1/3))*COS(('OddsRatio_working_3-way'!Y106+2*PI())/3)</f>
        <v>-0.33363829226542813</v>
      </c>
      <c r="AH106" s="11">
        <f>-'OddsRatio_working_3-way'!U106/(3*'OddsRatio_working_3-way'!X106^(1/3))*COS(('OddsRatio_working_3-way'!Y106+4*PI())/3)</f>
        <v>-0.22754772628616124</v>
      </c>
      <c r="AI106" s="11">
        <f>'OddsRatio_working_3-way'!U106/(3*'OddsRatio_working_3-way'!X106^(1/3))*SIN(('OddsRatio_working_3-way'!Y106)/3)</f>
        <v>-6.1251416826609499E-2</v>
      </c>
      <c r="AJ106" s="11">
        <f>'OddsRatio_working_3-way'!U106/(3*'OddsRatio_working_3-way'!X106^(1/3))*SIN(('OddsRatio_working_3-way'!Y106+2*PI())/3)</f>
        <v>-0.45537563990101676</v>
      </c>
      <c r="AK106" s="11">
        <f>'OddsRatio_working_3-way'!U106/(3*'OddsRatio_working_3-way'!X106^(1/3))*SIN(('OddsRatio_working_3-way'!Y106+4*PI())/3)</f>
        <v>0.51662705672762621</v>
      </c>
      <c r="AL106" s="11">
        <f>'OddsRatio_working_3-way'!Z106+'OddsRatio_working_3-way'!AF106</f>
        <v>1.1223720371031787</v>
      </c>
      <c r="AM106" s="11">
        <f>'OddsRatio_working_3-way'!AA106+'OddsRatio_working_3-way'!AG106</f>
        <v>-0.66727658453085636</v>
      </c>
      <c r="AN106" s="11">
        <f>'OddsRatio_working_3-way'!AB106+'OddsRatio_working_3-way'!AH106</f>
        <v>-0.45509545257232253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1.1223720371031787</v>
      </c>
      <c r="AS106" s="11">
        <f>IF(('OddsRatio_working_3-way'!X106=0),IF(Q106&gt;0,-Q106^(1/3),(-Q106)^(1/3)),'OddsRatio_working_3-way'!AM106-'OddsRatio_working_3-way'!R106/3)</f>
        <v>-0.66727658453085636</v>
      </c>
      <c r="AT106" s="11">
        <f>IF(('OddsRatio_working_3-way'!X106=0),IF(Q106&gt;0,-Q106^(1/3),(-Q106)^(1/3)),'OddsRatio_working_3-way'!AN106-'OddsRatio_working_3-way'!R106/3)</f>
        <v>-0.45509545257232253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4.01</v>
      </c>
      <c r="B107" s="4">
        <f>IF('True_Odds_Calculator_3-way'!B108="","",'True_Odds_Calculator_3-way'!B108)</f>
        <v>3.32</v>
      </c>
      <c r="C107" s="4">
        <f>IF('True_Odds_Calculator_3-way'!C108="","",'True_Odds_Calculator_3-way'!C108)</f>
        <v>1.8</v>
      </c>
      <c r="D107" s="9">
        <f t="shared" si="26"/>
        <v>0.2192357378343448</v>
      </c>
      <c r="E107" s="9">
        <f t="shared" si="27"/>
        <v>0.26702823278115406</v>
      </c>
      <c r="F107" s="9">
        <f t="shared" si="28"/>
        <v>0.51373602938450114</v>
      </c>
      <c r="G107" s="9">
        <f t="shared" si="29"/>
        <v>1.1831561901500369</v>
      </c>
      <c r="H107" s="9">
        <f t="shared" si="30"/>
        <v>4.5613001323516107</v>
      </c>
      <c r="I107" s="9">
        <f t="shared" si="31"/>
        <v>3.7449223611480851</v>
      </c>
      <c r="J107" s="9">
        <f t="shared" si="32"/>
        <v>1.9465249521200292</v>
      </c>
      <c r="K107" s="11">
        <f t="shared" si="33"/>
        <v>0.24937655860349128</v>
      </c>
      <c r="L107" s="11">
        <f t="shared" si="34"/>
        <v>0.30120481927710846</v>
      </c>
      <c r="M107" s="11">
        <f t="shared" si="35"/>
        <v>0.55555555555555558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-0.23312535261578315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0.2558029290895919</v>
      </c>
      <c r="Q107" s="11">
        <f>2*'OddsRatio_working_3-way'!K107*'OddsRatio_working_3-way'!L107*'OddsRatio_working_3-way'!M107</f>
        <v>8.3459356962346493E-2</v>
      </c>
      <c r="R107" s="11">
        <f t="shared" si="36"/>
        <v>0</v>
      </c>
      <c r="S107" s="11">
        <f t="shared" si="37"/>
        <v>-1.0972763203116049</v>
      </c>
      <c r="T107" s="11">
        <f t="shared" si="38"/>
        <v>-0.35800206209187774</v>
      </c>
      <c r="U107" s="11">
        <f>'OddsRatio_working_3-way'!S107-'OddsRatio_working_3-way'!R107^2/3</f>
        <v>-1.0972763203116049</v>
      </c>
      <c r="V107" s="11">
        <f>'OddsRatio_working_3-way'!S107*'OddsRatio_working_3-way'!R107/3-2*'OddsRatio_working_3-way'!R107^3/27-'OddsRatio_working_3-way'!T107</f>
        <v>0.35800206209187774</v>
      </c>
      <c r="W107" s="11">
        <f>'OddsRatio_working_3-way'!V107^2+4*'OddsRatio_working_3-way'!U107^3/27</f>
        <v>-6.7558598108058754E-2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0.22120356833135368</v>
      </c>
      <c r="Y107" s="11">
        <f>IF('OddsRatio_working_3-way'!W107&gt;=0,IF('OddsRatio_working_3-way'!V107+SQRT('OddsRatio_working_3-way'!W107)&gt;0,0,PI()),ACOS('OddsRatio_working_3-way'!V107/(2*'OddsRatio_working_3-way'!X107)))</f>
        <v>0.62798323580723714</v>
      </c>
      <c r="Z107" s="11">
        <f>'OddsRatio_working_3-way'!X107^(1/3)*COS('OddsRatio_working_3-way'!Y107/3)</f>
        <v>0.59157809507501846</v>
      </c>
      <c r="AA107" s="11">
        <f>'OddsRatio_working_3-way'!X107^(1/3)*COS(('OddsRatio_working_3-way'!Y107+2*PI())/3)</f>
        <v>-0.40462653257120829</v>
      </c>
      <c r="AB107" s="11">
        <f>'OddsRatio_working_3-way'!X107^(1/3)*COS(('OddsRatio_working_3-way'!Y107+4*PI())/3)</f>
        <v>-0.18695156250381029</v>
      </c>
      <c r="AC107" s="11">
        <f>'OddsRatio_working_3-way'!X107^(1/3)*SIN('OddsRatio_working_3-way'!Y107/3)</f>
        <v>0.12567470256425595</v>
      </c>
      <c r="AD107" s="11">
        <f>'OddsRatio_working_3-way'!X107^(1/3)*SIN(('OddsRatio_working_3-way'!Y107+2*PI())/3)</f>
        <v>0.44948430737524386</v>
      </c>
      <c r="AE107" s="11">
        <f>'OddsRatio_working_3-way'!X107^(1/3)*SIN(('OddsRatio_working_3-way'!Y107+4*PI())/3)</f>
        <v>-0.57515900993949975</v>
      </c>
      <c r="AF107" s="11">
        <f>-'OddsRatio_working_3-way'!U107/(3*'OddsRatio_working_3-way'!X107^(1/3))*COS(('OddsRatio_working_3-way'!Y107)/3)</f>
        <v>0.59157809507501835</v>
      </c>
      <c r="AG107" s="11">
        <f>-'OddsRatio_working_3-way'!U107/(3*'OddsRatio_working_3-way'!X107^(1/3))*COS(('OddsRatio_working_3-way'!Y107+2*PI())/3)</f>
        <v>-0.40462653257120818</v>
      </c>
      <c r="AH107" s="11">
        <f>-'OddsRatio_working_3-way'!U107/(3*'OddsRatio_working_3-way'!X107^(1/3))*COS(('OddsRatio_working_3-way'!Y107+4*PI())/3)</f>
        <v>-0.18695156250381026</v>
      </c>
      <c r="AI107" s="11">
        <f>'OddsRatio_working_3-way'!U107/(3*'OddsRatio_working_3-way'!X107^(1/3))*SIN(('OddsRatio_working_3-way'!Y107)/3)</f>
        <v>-0.12567470256425592</v>
      </c>
      <c r="AJ107" s="11">
        <f>'OddsRatio_working_3-way'!U107/(3*'OddsRatio_working_3-way'!X107^(1/3))*SIN(('OddsRatio_working_3-way'!Y107+2*PI())/3)</f>
        <v>-0.44948430737524375</v>
      </c>
      <c r="AK107" s="11">
        <f>'OddsRatio_working_3-way'!U107/(3*'OddsRatio_working_3-way'!X107^(1/3))*SIN(('OddsRatio_working_3-way'!Y107+4*PI())/3)</f>
        <v>0.57515900993949964</v>
      </c>
      <c r="AL107" s="11">
        <f>'OddsRatio_working_3-way'!Z107+'OddsRatio_working_3-way'!AF107</f>
        <v>1.1831561901500369</v>
      </c>
      <c r="AM107" s="11">
        <f>'OddsRatio_working_3-way'!AA107+'OddsRatio_working_3-way'!AG107</f>
        <v>-0.80925306514241646</v>
      </c>
      <c r="AN107" s="11">
        <f>'OddsRatio_working_3-way'!AB107+'OddsRatio_working_3-way'!AH107</f>
        <v>-0.37390312500762057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1.1831561901500369</v>
      </c>
      <c r="AS107" s="11">
        <f>IF(('OddsRatio_working_3-way'!X107=0),IF(Q107&gt;0,-Q107^(1/3),(-Q107)^(1/3)),'OddsRatio_working_3-way'!AM107-'OddsRatio_working_3-way'!R107/3)</f>
        <v>-0.80925306514241646</v>
      </c>
      <c r="AT107" s="11">
        <f>IF(('OddsRatio_working_3-way'!X107=0),IF(Q107&gt;0,-Q107^(1/3),(-Q107)^(1/3)),'OddsRatio_working_3-way'!AN107-'OddsRatio_working_3-way'!R107/3)</f>
        <v>-0.37390312500762057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3.68</v>
      </c>
      <c r="B108" s="4">
        <f>IF('True_Odds_Calculator_3-way'!B109="","",'True_Odds_Calculator_3-way'!B109)</f>
        <v>3.53</v>
      </c>
      <c r="C108" s="4">
        <f>IF('True_Odds_Calculator_3-way'!C109="","",'True_Odds_Calculator_3-way'!C109)</f>
        <v>1.91</v>
      </c>
      <c r="D108" s="9">
        <f t="shared" si="26"/>
        <v>0.24811803996477411</v>
      </c>
      <c r="E108" s="9">
        <f t="shared" si="27"/>
        <v>0.25901829266479948</v>
      </c>
      <c r="F108" s="9">
        <f t="shared" si="28"/>
        <v>0.49286366737042614</v>
      </c>
      <c r="G108" s="9">
        <f t="shared" si="29"/>
        <v>1.1307237885734889</v>
      </c>
      <c r="H108" s="9">
        <f t="shared" si="30"/>
        <v>4.0303397533769507</v>
      </c>
      <c r="I108" s="9">
        <f t="shared" si="31"/>
        <v>3.8607311850909274</v>
      </c>
      <c r="J108" s="9">
        <f t="shared" si="32"/>
        <v>2.0289586476018746</v>
      </c>
      <c r="K108" s="11">
        <f t="shared" si="33"/>
        <v>0.27173913043478259</v>
      </c>
      <c r="L108" s="11">
        <f t="shared" si="34"/>
        <v>0.28328611898016998</v>
      </c>
      <c r="M108" s="11">
        <f t="shared" si="35"/>
        <v>0.52356020942408377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-0.24867997567595601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0.24665818463445255</v>
      </c>
      <c r="Q108" s="11">
        <f>2*'OddsRatio_working_3-way'!K108*'OddsRatio_working_3-way'!L108*'OddsRatio_working_3-way'!M108</f>
        <v>8.0607249880540063E-2</v>
      </c>
      <c r="R108" s="11">
        <f t="shared" si="36"/>
        <v>0</v>
      </c>
      <c r="S108" s="11">
        <f t="shared" si="37"/>
        <v>-0.99186990815803378</v>
      </c>
      <c r="T108" s="11">
        <f t="shared" si="38"/>
        <v>-0.32414049286210256</v>
      </c>
      <c r="U108" s="11">
        <f>'OddsRatio_working_3-way'!S108-'OddsRatio_working_3-way'!R108^2/3</f>
        <v>-0.99186990815803378</v>
      </c>
      <c r="V108" s="11">
        <f>'OddsRatio_working_3-way'!S108*'OddsRatio_working_3-way'!R108/3-2*'OddsRatio_working_3-way'!R108^3/27-'OddsRatio_working_3-way'!T108</f>
        <v>0.32414049286210256</v>
      </c>
      <c r="W108" s="11">
        <f>'OddsRatio_working_3-way'!V108^2+4*'OddsRatio_working_3-way'!U108^3/27</f>
        <v>-3.9497012334249418E-2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0.19010791109731348</v>
      </c>
      <c r="Y108" s="11">
        <f>IF('OddsRatio_working_3-way'!W108&gt;=0,IF('OddsRatio_working_3-way'!V108+SQRT('OddsRatio_working_3-way'!W108)&gt;0,0,PI()),ACOS('OddsRatio_working_3-way'!V108/(2*'OddsRatio_working_3-way'!X108)))</f>
        <v>0.55001418580547123</v>
      </c>
      <c r="Z108" s="11">
        <f>'OddsRatio_working_3-way'!X108^(1/3)*COS('OddsRatio_working_3-way'!Y108/3)</f>
        <v>0.56536189428674444</v>
      </c>
      <c r="AA108" s="11">
        <f>'OddsRatio_working_3-way'!X108^(1/3)*COS(('OddsRatio_working_3-way'!Y108+2*PI())/3)</f>
        <v>-0.37346598669222325</v>
      </c>
      <c r="AB108" s="11">
        <f>'OddsRatio_working_3-way'!X108^(1/3)*COS(('OddsRatio_working_3-way'!Y108+4*PI())/3)</f>
        <v>-0.19189590759452133</v>
      </c>
      <c r="AC108" s="11">
        <f>'OddsRatio_working_3-way'!X108^(1/3)*SIN('OddsRatio_working_3-way'!Y108/3)</f>
        <v>0.10482953404383986</v>
      </c>
      <c r="AD108" s="11">
        <f>'OddsRatio_working_3-way'!X108^(1/3)*SIN(('OddsRatio_working_3-way'!Y108+2*PI())/3)</f>
        <v>0.43720299576209304</v>
      </c>
      <c r="AE108" s="11">
        <f>'OddsRatio_working_3-way'!X108^(1/3)*SIN(('OddsRatio_working_3-way'!Y108+4*PI())/3)</f>
        <v>-0.54203252980593297</v>
      </c>
      <c r="AF108" s="11">
        <f>-'OddsRatio_working_3-way'!U108/(3*'OddsRatio_working_3-way'!X108^(1/3))*COS(('OddsRatio_working_3-way'!Y108)/3)</f>
        <v>0.56536189428674433</v>
      </c>
      <c r="AG108" s="11">
        <f>-'OddsRatio_working_3-way'!U108/(3*'OddsRatio_working_3-way'!X108^(1/3))*COS(('OddsRatio_working_3-way'!Y108+2*PI())/3)</f>
        <v>-0.3734659866922232</v>
      </c>
      <c r="AH108" s="11">
        <f>-'OddsRatio_working_3-way'!U108/(3*'OddsRatio_working_3-way'!X108^(1/3))*COS(('OddsRatio_working_3-way'!Y108+4*PI())/3)</f>
        <v>-0.19189590759452127</v>
      </c>
      <c r="AI108" s="11">
        <f>'OddsRatio_working_3-way'!U108/(3*'OddsRatio_working_3-way'!X108^(1/3))*SIN(('OddsRatio_working_3-way'!Y108)/3)</f>
        <v>-0.10482953404383984</v>
      </c>
      <c r="AJ108" s="11">
        <f>'OddsRatio_working_3-way'!U108/(3*'OddsRatio_working_3-way'!X108^(1/3))*SIN(('OddsRatio_working_3-way'!Y108+2*PI())/3)</f>
        <v>-0.43720299576209298</v>
      </c>
      <c r="AK108" s="11">
        <f>'OddsRatio_working_3-way'!U108/(3*'OddsRatio_working_3-way'!X108^(1/3))*SIN(('OddsRatio_working_3-way'!Y108+4*PI())/3)</f>
        <v>0.54203252980593286</v>
      </c>
      <c r="AL108" s="11">
        <f>'OddsRatio_working_3-way'!Z108+'OddsRatio_working_3-way'!AF108</f>
        <v>1.1307237885734889</v>
      </c>
      <c r="AM108" s="11">
        <f>'OddsRatio_working_3-way'!AA108+'OddsRatio_working_3-way'!AG108</f>
        <v>-0.74693197338444639</v>
      </c>
      <c r="AN108" s="11">
        <f>'OddsRatio_working_3-way'!AB108+'OddsRatio_working_3-way'!AH108</f>
        <v>-0.3837918151890426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1.1307237885734889</v>
      </c>
      <c r="AS108" s="11">
        <f>IF(('OddsRatio_working_3-way'!X108=0),IF(Q108&gt;0,-Q108^(1/3),(-Q108)^(1/3)),'OddsRatio_working_3-way'!AM108-'OddsRatio_working_3-way'!R108/3)</f>
        <v>-0.74693197338444639</v>
      </c>
      <c r="AT108" s="11">
        <f>IF(('OddsRatio_working_3-way'!X108=0),IF(Q108&gt;0,-Q108^(1/3),(-Q108)^(1/3)),'OddsRatio_working_3-way'!AN108-'OddsRatio_working_3-way'!R108/3)</f>
        <v>-0.3837918151890426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1.82</v>
      </c>
      <c r="B109" s="4">
        <f>IF('True_Odds_Calculator_3-way'!B110="","",'True_Odds_Calculator_3-way'!B110)</f>
        <v>3.54</v>
      </c>
      <c r="C109" s="4">
        <f>IF('True_Odds_Calculator_3-way'!C110="","",'True_Odds_Calculator_3-way'!C110)</f>
        <v>3.64</v>
      </c>
      <c r="D109" s="9">
        <f t="shared" si="26"/>
        <v>0.50766610760359743</v>
      </c>
      <c r="E109" s="9">
        <f t="shared" si="27"/>
        <v>0.24974960288211184</v>
      </c>
      <c r="F109" s="9">
        <f t="shared" si="28"/>
        <v>0.24258428951429065</v>
      </c>
      <c r="G109" s="9">
        <f t="shared" si="29"/>
        <v>1.1826812482784241</v>
      </c>
      <c r="H109" s="9">
        <f t="shared" si="30"/>
        <v>1.9697986235883078</v>
      </c>
      <c r="I109" s="9">
        <f t="shared" si="31"/>
        <v>4.0040103706271974</v>
      </c>
      <c r="J109" s="9">
        <f t="shared" si="32"/>
        <v>4.1222784954550402</v>
      </c>
      <c r="K109" s="11">
        <f t="shared" si="33"/>
        <v>0.54945054945054939</v>
      </c>
      <c r="L109" s="11">
        <f t="shared" si="34"/>
        <v>0.2824858757062147</v>
      </c>
      <c r="M109" s="11">
        <f t="shared" si="35"/>
        <v>0.27472527472527469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-0.23446361796147608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0.25584398838263617</v>
      </c>
      <c r="Q109" s="11">
        <f>2*'OddsRatio_working_3-way'!K109*'OddsRatio_working_3-way'!L109*'OddsRatio_working_3-way'!M109</f>
        <v>8.5281329460878713E-2</v>
      </c>
      <c r="R109" s="11">
        <f t="shared" si="36"/>
        <v>0</v>
      </c>
      <c r="S109" s="11">
        <f t="shared" si="37"/>
        <v>-1.0911884351484886</v>
      </c>
      <c r="T109" s="11">
        <f t="shared" si="38"/>
        <v>-0.36372947838282954</v>
      </c>
      <c r="U109" s="11">
        <f>'OddsRatio_working_3-way'!S109-'OddsRatio_working_3-way'!R109^2/3</f>
        <v>-1.0911884351484886</v>
      </c>
      <c r="V109" s="11">
        <f>'OddsRatio_working_3-way'!S109*'OddsRatio_working_3-way'!R109/3-2*'OddsRatio_working_3-way'!R109^3/27-'OddsRatio_working_3-way'!T109</f>
        <v>0.36372947838282954</v>
      </c>
      <c r="W109" s="11">
        <f>'OddsRatio_working_3-way'!V109^2+4*'OddsRatio_working_3-way'!U109^3/27</f>
        <v>-6.0185245748639454E-2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0.21936520872353751</v>
      </c>
      <c r="Y109" s="11">
        <f>IF('OddsRatio_working_3-way'!W109&gt;=0,IF('OddsRatio_working_3-way'!V109+SQRT('OddsRatio_working_3-way'!W109)&gt;0,0,PI()),ACOS('OddsRatio_working_3-way'!V109/(2*'OddsRatio_working_3-way'!X109)))</f>
        <v>0.59338961625685849</v>
      </c>
      <c r="Z109" s="11">
        <f>'OddsRatio_working_3-way'!X109^(1/3)*COS('OddsRatio_working_3-way'!Y109/3)</f>
        <v>0.59134062413921196</v>
      </c>
      <c r="AA109" s="11">
        <f>'OddsRatio_working_3-way'!X109^(1/3)*COS(('OddsRatio_working_3-way'!Y109+2*PI())/3)</f>
        <v>-0.39830709138924147</v>
      </c>
      <c r="AB109" s="11">
        <f>'OddsRatio_working_3-way'!X109^(1/3)*COS(('OddsRatio_working_3-way'!Y109+4*PI())/3)</f>
        <v>-0.19303353274997037</v>
      </c>
      <c r="AC109" s="11">
        <f>'OddsRatio_working_3-way'!X109^(1/3)*SIN('OddsRatio_working_3-way'!Y109/3)</f>
        <v>0.11851474433789566</v>
      </c>
      <c r="AD109" s="11">
        <f>'OddsRatio_working_3-way'!X109^(1/3)*SIN(('OddsRatio_working_3-way'!Y109+2*PI())/3)</f>
        <v>0.45285863062535525</v>
      </c>
      <c r="AE109" s="11">
        <f>'OddsRatio_working_3-way'!X109^(1/3)*SIN(('OddsRatio_working_3-way'!Y109+4*PI())/3)</f>
        <v>-0.5713733749632508</v>
      </c>
      <c r="AF109" s="11">
        <f>-'OddsRatio_working_3-way'!U109/(3*'OddsRatio_working_3-way'!X109^(1/3))*COS(('OddsRatio_working_3-way'!Y109)/3)</f>
        <v>0.59134062413921207</v>
      </c>
      <c r="AG109" s="11">
        <f>-'OddsRatio_working_3-way'!U109/(3*'OddsRatio_working_3-way'!X109^(1/3))*COS(('OddsRatio_working_3-way'!Y109+2*PI())/3)</f>
        <v>-0.39830709138924153</v>
      </c>
      <c r="AH109" s="11">
        <f>-'OddsRatio_working_3-way'!U109/(3*'OddsRatio_working_3-way'!X109^(1/3))*COS(('OddsRatio_working_3-way'!Y109+4*PI())/3)</f>
        <v>-0.1930335327499704</v>
      </c>
      <c r="AI109" s="11">
        <f>'OddsRatio_working_3-way'!U109/(3*'OddsRatio_working_3-way'!X109^(1/3))*SIN(('OddsRatio_working_3-way'!Y109)/3)</f>
        <v>-0.11851474433789567</v>
      </c>
      <c r="AJ109" s="11">
        <f>'OddsRatio_working_3-way'!U109/(3*'OddsRatio_working_3-way'!X109^(1/3))*SIN(('OddsRatio_working_3-way'!Y109+2*PI())/3)</f>
        <v>-0.45285863062535531</v>
      </c>
      <c r="AK109" s="11">
        <f>'OddsRatio_working_3-way'!U109/(3*'OddsRatio_working_3-way'!X109^(1/3))*SIN(('OddsRatio_working_3-way'!Y109+4*PI())/3)</f>
        <v>0.57137337496325091</v>
      </c>
      <c r="AL109" s="11">
        <f>'OddsRatio_working_3-way'!Z109+'OddsRatio_working_3-way'!AF109</f>
        <v>1.1826812482784241</v>
      </c>
      <c r="AM109" s="11">
        <f>'OddsRatio_working_3-way'!AA109+'OddsRatio_working_3-way'!AG109</f>
        <v>-0.79661418277848295</v>
      </c>
      <c r="AN109" s="11">
        <f>'OddsRatio_working_3-way'!AB109+'OddsRatio_working_3-way'!AH109</f>
        <v>-0.38606706549994074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1.1826812482784241</v>
      </c>
      <c r="AS109" s="11">
        <f>IF(('OddsRatio_working_3-way'!X109=0),IF(Q109&gt;0,-Q109^(1/3),(-Q109)^(1/3)),'OddsRatio_working_3-way'!AM109-'OddsRatio_working_3-way'!R109/3)</f>
        <v>-0.79661418277848295</v>
      </c>
      <c r="AT109" s="11">
        <f>IF(('OddsRatio_working_3-way'!X109=0),IF(Q109&gt;0,-Q109^(1/3),(-Q109)^(1/3)),'OddsRatio_working_3-way'!AN109-'OddsRatio_working_3-way'!R109/3)</f>
        <v>-0.38606706549994074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2.63</v>
      </c>
      <c r="B110" s="4">
        <f>IF('True_Odds_Calculator_3-way'!B111="","",'True_Odds_Calculator_3-way'!B111)</f>
        <v>3.57</v>
      </c>
      <c r="C110" s="4">
        <f>IF('True_Odds_Calculator_3-way'!C111="","",'True_Odds_Calculator_3-way'!C111)</f>
        <v>2.39</v>
      </c>
      <c r="D110" s="9">
        <f t="shared" si="26"/>
        <v>0.35291369279637119</v>
      </c>
      <c r="E110" s="9">
        <f t="shared" si="27"/>
        <v>0.25700724185557439</v>
      </c>
      <c r="F110" s="9">
        <f t="shared" si="28"/>
        <v>0.39007906534805442</v>
      </c>
      <c r="G110" s="9">
        <f t="shared" si="29"/>
        <v>1.1248797443831728</v>
      </c>
      <c r="H110" s="9">
        <f t="shared" si="30"/>
        <v>2.8335539833445713</v>
      </c>
      <c r="I110" s="9">
        <f t="shared" si="31"/>
        <v>3.8909409430647544</v>
      </c>
      <c r="J110" s="9">
        <f t="shared" si="32"/>
        <v>2.5635828446926103</v>
      </c>
      <c r="K110" s="11">
        <f t="shared" si="33"/>
        <v>0.38022813688212931</v>
      </c>
      <c r="L110" s="11">
        <f t="shared" si="34"/>
        <v>0.28011204481792717</v>
      </c>
      <c r="M110" s="11">
        <f t="shared" si="35"/>
        <v>0.41841004184100417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-0.25948583929491109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0.24910930056035335</v>
      </c>
      <c r="Q110" s="11">
        <f>2*'OddsRatio_working_3-way'!K110*'OddsRatio_working_3-way'!L110*'OddsRatio_working_3-way'!M110</f>
        <v>8.912676227561836E-2</v>
      </c>
      <c r="R110" s="11">
        <f t="shared" si="36"/>
        <v>0</v>
      </c>
      <c r="S110" s="11">
        <f t="shared" si="37"/>
        <v>-0.96001115605092968</v>
      </c>
      <c r="T110" s="11">
        <f t="shared" si="38"/>
        <v>-0.34347447443682633</v>
      </c>
      <c r="U110" s="11">
        <f>'OddsRatio_working_3-way'!S110-'OddsRatio_working_3-way'!R110^2/3</f>
        <v>-0.96001115605092968</v>
      </c>
      <c r="V110" s="11">
        <f>'OddsRatio_working_3-way'!S110*'OddsRatio_working_3-way'!R110/3-2*'OddsRatio_working_3-way'!R110^3/27-'OddsRatio_working_3-way'!T110</f>
        <v>0.34347447443682633</v>
      </c>
      <c r="W110" s="11">
        <f>'OddsRatio_working_3-way'!V110^2+4*'OddsRatio_working_3-way'!U110^3/27</f>
        <v>-1.31018549819088E-2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0.18102249140062876</v>
      </c>
      <c r="Y110" s="11">
        <f>IF('OddsRatio_working_3-way'!W110&gt;=0,IF('OddsRatio_working_3-way'!V110+SQRT('OddsRatio_working_3-way'!W110)&gt;0,0,PI()),ACOS('OddsRatio_working_3-way'!V110/(2*'OddsRatio_working_3-way'!X110)))</f>
        <v>0.32167677377986115</v>
      </c>
      <c r="Z110" s="11">
        <f>'OddsRatio_working_3-way'!X110^(1/3)*COS('OddsRatio_working_3-way'!Y110/3)</f>
        <v>0.56243987219158642</v>
      </c>
      <c r="AA110" s="11">
        <f>'OddsRatio_working_3-way'!X110^(1/3)*COS(('OddsRatio_working_3-way'!Y110+2*PI())/3)</f>
        <v>-0.33364923744118968</v>
      </c>
      <c r="AB110" s="11">
        <f>'OddsRatio_working_3-way'!X110^(1/3)*COS(('OddsRatio_working_3-way'!Y110+4*PI())/3)</f>
        <v>-0.22879063475039665</v>
      </c>
      <c r="AC110" s="11">
        <f>'OddsRatio_working_3-way'!X110^(1/3)*SIN('OddsRatio_working_3-way'!Y110/3)</f>
        <v>6.0540142490377258E-2</v>
      </c>
      <c r="AD110" s="11">
        <f>'OddsRatio_working_3-way'!X110^(1/3)*SIN(('OddsRatio_working_3-way'!Y110+2*PI())/3)</f>
        <v>0.45681714617399805</v>
      </c>
      <c r="AE110" s="11">
        <f>'OddsRatio_working_3-way'!X110^(1/3)*SIN(('OddsRatio_working_3-way'!Y110+4*PI())/3)</f>
        <v>-0.51735728866437547</v>
      </c>
      <c r="AF110" s="11">
        <f>-'OddsRatio_working_3-way'!U110/(3*'OddsRatio_working_3-way'!X110^(1/3))*COS(('OddsRatio_working_3-way'!Y110)/3)</f>
        <v>0.56243987219158631</v>
      </c>
      <c r="AG110" s="11">
        <f>-'OddsRatio_working_3-way'!U110/(3*'OddsRatio_working_3-way'!X110^(1/3))*COS(('OddsRatio_working_3-way'!Y110+2*PI())/3)</f>
        <v>-0.33364923744118963</v>
      </c>
      <c r="AH110" s="11">
        <f>-'OddsRatio_working_3-way'!U110/(3*'OddsRatio_working_3-way'!X110^(1/3))*COS(('OddsRatio_working_3-way'!Y110+4*PI())/3)</f>
        <v>-0.22879063475039663</v>
      </c>
      <c r="AI110" s="11">
        <f>'OddsRatio_working_3-way'!U110/(3*'OddsRatio_working_3-way'!X110^(1/3))*SIN(('OddsRatio_working_3-way'!Y110)/3)</f>
        <v>-6.0540142490377244E-2</v>
      </c>
      <c r="AJ110" s="11">
        <f>'OddsRatio_working_3-way'!U110/(3*'OddsRatio_working_3-way'!X110^(1/3))*SIN(('OddsRatio_working_3-way'!Y110+2*PI())/3)</f>
        <v>-0.45681714617399799</v>
      </c>
      <c r="AK110" s="11">
        <f>'OddsRatio_working_3-way'!U110/(3*'OddsRatio_working_3-way'!X110^(1/3))*SIN(('OddsRatio_working_3-way'!Y110+4*PI())/3)</f>
        <v>0.51735728866437536</v>
      </c>
      <c r="AL110" s="11">
        <f>'OddsRatio_working_3-way'!Z110+'OddsRatio_working_3-way'!AF110</f>
        <v>1.1248797443831728</v>
      </c>
      <c r="AM110" s="11">
        <f>'OddsRatio_working_3-way'!AA110+'OddsRatio_working_3-way'!AG110</f>
        <v>-0.66729847488237937</v>
      </c>
      <c r="AN110" s="11">
        <f>'OddsRatio_working_3-way'!AB110+'OddsRatio_working_3-way'!AH110</f>
        <v>-0.45758126950079325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1.1248797443831728</v>
      </c>
      <c r="AS110" s="11">
        <f>IF(('OddsRatio_working_3-way'!X110=0),IF(Q110&gt;0,-Q110^(1/3),(-Q110)^(1/3)),'OddsRatio_working_3-way'!AM110-'OddsRatio_working_3-way'!R110/3)</f>
        <v>-0.66729847488237937</v>
      </c>
      <c r="AT110" s="11">
        <f>IF(('OddsRatio_working_3-way'!X110=0),IF(Q110&gt;0,-Q110^(1/3),(-Q110)^(1/3)),'OddsRatio_working_3-way'!AN110-'OddsRatio_working_3-way'!R110/3)</f>
        <v>-0.45758126950079325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2.33</v>
      </c>
      <c r="B111" s="4">
        <f>IF('True_Odds_Calculator_3-way'!B112="","",'True_Odds_Calculator_3-way'!B112)</f>
        <v>3.26</v>
      </c>
      <c r="C111" s="4">
        <f>IF('True_Odds_Calculator_3-way'!C112="","",'True_Odds_Calculator_3-way'!C112)</f>
        <v>2.71</v>
      </c>
      <c r="D111" s="9">
        <f t="shared" si="26"/>
        <v>0.39162356289300604</v>
      </c>
      <c r="E111" s="9">
        <f t="shared" si="27"/>
        <v>0.27474525916880133</v>
      </c>
      <c r="F111" s="9">
        <f t="shared" si="28"/>
        <v>0.33363117793819252</v>
      </c>
      <c r="G111" s="9">
        <f t="shared" si="29"/>
        <v>1.1680244395473751</v>
      </c>
      <c r="H111" s="9">
        <f t="shared" si="30"/>
        <v>2.5534725045980089</v>
      </c>
      <c r="I111" s="9">
        <f t="shared" si="31"/>
        <v>3.6397352333770674</v>
      </c>
      <c r="J111" s="9">
        <f t="shared" si="32"/>
        <v>2.9973217916260118</v>
      </c>
      <c r="K111" s="11">
        <f t="shared" si="33"/>
        <v>0.42918454935622319</v>
      </c>
      <c r="L111" s="11">
        <f t="shared" si="34"/>
        <v>0.30674846625766872</v>
      </c>
      <c r="M111" s="11">
        <f t="shared" si="35"/>
        <v>0.36900369003690037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-0.24969703105493624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0.25747380884114535</v>
      </c>
      <c r="Q111" s="11">
        <f>2*'OddsRatio_working_3-way'!K111*'OddsRatio_working_3-way'!L111*'OddsRatio_working_3-way'!M111</f>
        <v>9.7159927864583162E-2</v>
      </c>
      <c r="R111" s="11">
        <f t="shared" si="36"/>
        <v>0</v>
      </c>
      <c r="S111" s="11">
        <f t="shared" si="37"/>
        <v>-1.0311448548400968</v>
      </c>
      <c r="T111" s="11">
        <f t="shared" si="38"/>
        <v>-0.38911126597739504</v>
      </c>
      <c r="U111" s="11">
        <f>'OddsRatio_working_3-way'!S111-'OddsRatio_working_3-way'!R111^2/3</f>
        <v>-1.0311448548400968</v>
      </c>
      <c r="V111" s="11">
        <f>'OddsRatio_working_3-way'!S111*'OddsRatio_working_3-way'!R111/3-2*'OddsRatio_working_3-way'!R111^3/27-'OddsRatio_working_3-way'!T111</f>
        <v>0.38911126597739504</v>
      </c>
      <c r="W111" s="11">
        <f>'OddsRatio_working_3-way'!V111^2+4*'OddsRatio_working_3-way'!U111^3/27</f>
        <v>-1.1018316176917536E-2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0.20151047955841439</v>
      </c>
      <c r="Y111" s="11">
        <f>IF('OddsRatio_working_3-way'!W111&gt;=0,IF('OddsRatio_working_3-way'!V111+SQRT('OddsRatio_working_3-way'!W111)&gt;0,0,PI()),ACOS('OddsRatio_working_3-way'!V111/(2*'OddsRatio_working_3-way'!X111)))</f>
        <v>0.26349175114980539</v>
      </c>
      <c r="Z111" s="11">
        <f>'OddsRatio_working_3-way'!X111^(1/3)*COS('OddsRatio_working_3-way'!Y111/3)</f>
        <v>0.58401221977368756</v>
      </c>
      <c r="AA111" s="11">
        <f>'OddsRatio_working_3-way'!X111^(1/3)*COS(('OddsRatio_working_3-way'!Y111+2*PI())/3)</f>
        <v>-0.33654271366712502</v>
      </c>
      <c r="AB111" s="11">
        <f>'OddsRatio_working_3-way'!X111^(1/3)*COS(('OddsRatio_working_3-way'!Y111+4*PI())/3)</f>
        <v>-0.24746950610656235</v>
      </c>
      <c r="AC111" s="11">
        <f>'OddsRatio_working_3-way'!X111^(1/3)*SIN('OddsRatio_working_3-way'!Y111/3)</f>
        <v>5.1426440362674193E-2</v>
      </c>
      <c r="AD111" s="11">
        <f>'OddsRatio_working_3-way'!X111^(1/3)*SIN(('OddsRatio_working_3-way'!Y111+2*PI())/3)</f>
        <v>0.48005619826321694</v>
      </c>
      <c r="AE111" s="11">
        <f>'OddsRatio_working_3-way'!X111^(1/3)*SIN(('OddsRatio_working_3-way'!Y111+4*PI())/3)</f>
        <v>-0.53148263862589118</v>
      </c>
      <c r="AF111" s="11">
        <f>-'OddsRatio_working_3-way'!U111/(3*'OddsRatio_working_3-way'!X111^(1/3))*COS(('OddsRatio_working_3-way'!Y111)/3)</f>
        <v>0.58401221977368756</v>
      </c>
      <c r="AG111" s="11">
        <f>-'OddsRatio_working_3-way'!U111/(3*'OddsRatio_working_3-way'!X111^(1/3))*COS(('OddsRatio_working_3-way'!Y111+2*PI())/3)</f>
        <v>-0.33654271366712502</v>
      </c>
      <c r="AH111" s="11">
        <f>-'OddsRatio_working_3-way'!U111/(3*'OddsRatio_working_3-way'!X111^(1/3))*COS(('OddsRatio_working_3-way'!Y111+4*PI())/3)</f>
        <v>-0.24746950610656235</v>
      </c>
      <c r="AI111" s="11">
        <f>'OddsRatio_working_3-way'!U111/(3*'OddsRatio_working_3-way'!X111^(1/3))*SIN(('OddsRatio_working_3-way'!Y111)/3)</f>
        <v>-5.1426440362674193E-2</v>
      </c>
      <c r="AJ111" s="11">
        <f>'OddsRatio_working_3-way'!U111/(3*'OddsRatio_working_3-way'!X111^(1/3))*SIN(('OddsRatio_working_3-way'!Y111+2*PI())/3)</f>
        <v>-0.48005619826321694</v>
      </c>
      <c r="AK111" s="11">
        <f>'OddsRatio_working_3-way'!U111/(3*'OddsRatio_working_3-way'!X111^(1/3))*SIN(('OddsRatio_working_3-way'!Y111+4*PI())/3)</f>
        <v>0.53148263862589118</v>
      </c>
      <c r="AL111" s="11">
        <f>'OddsRatio_working_3-way'!Z111+'OddsRatio_working_3-way'!AF111</f>
        <v>1.1680244395473751</v>
      </c>
      <c r="AM111" s="11">
        <f>'OddsRatio_working_3-way'!AA111+'OddsRatio_working_3-way'!AG111</f>
        <v>-0.67308542733425003</v>
      </c>
      <c r="AN111" s="11">
        <f>'OddsRatio_working_3-way'!AB111+'OddsRatio_working_3-way'!AH111</f>
        <v>-0.4949390122131247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1.1680244395473751</v>
      </c>
      <c r="AS111" s="11">
        <f>IF(('OddsRatio_working_3-way'!X111=0),IF(Q111&gt;0,-Q111^(1/3),(-Q111)^(1/3)),'OddsRatio_working_3-way'!AM111-'OddsRatio_working_3-way'!R111/3)</f>
        <v>-0.67308542733425003</v>
      </c>
      <c r="AT111" s="11">
        <f>IF(('OddsRatio_working_3-way'!X111=0),IF(Q111&gt;0,-Q111^(1/3),(-Q111)^(1/3)),'OddsRatio_working_3-way'!AN111-'OddsRatio_working_3-way'!R111/3)</f>
        <v>-0.4949390122131247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1.77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3.83</v>
      </c>
      <c r="D112" s="9">
        <f t="shared" si="26"/>
        <v>0.52297974955826854</v>
      </c>
      <c r="E112" s="9">
        <f t="shared" si="27"/>
        <v>0.24725862359476675</v>
      </c>
      <c r="F112" s="9">
        <f t="shared" si="28"/>
        <v>0.22976162684696472</v>
      </c>
      <c r="G112" s="9">
        <f t="shared" si="29"/>
        <v>1.1845713324058111</v>
      </c>
      <c r="H112" s="9">
        <f t="shared" si="30"/>
        <v>1.9121199259524744</v>
      </c>
      <c r="I112" s="9">
        <f t="shared" si="31"/>
        <v>4.0443483242829359</v>
      </c>
      <c r="J112" s="9">
        <f t="shared" si="32"/>
        <v>4.352336870708446</v>
      </c>
      <c r="K112" s="11">
        <f t="shared" si="33"/>
        <v>0.56497175141242939</v>
      </c>
      <c r="L112" s="11">
        <f t="shared" si="34"/>
        <v>0.28011204481792717</v>
      </c>
      <c r="M112" s="11">
        <f t="shared" si="35"/>
        <v>0.2610966057441253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-0.23140355550696323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0.25494406580912077</v>
      </c>
      <c r="Q112" s="11">
        <f>2*'OddsRatio_working_3-way'!K112*'OddsRatio_working_3-way'!L112*'OddsRatio_working_3-way'!M112</f>
        <v>8.2639891672324398E-2</v>
      </c>
      <c r="R112" s="11">
        <f t="shared" si="36"/>
        <v>0</v>
      </c>
      <c r="S112" s="11">
        <f t="shared" si="37"/>
        <v>-1.1017292506616181</v>
      </c>
      <c r="T112" s="11">
        <f t="shared" si="38"/>
        <v>-0.35712455450943864</v>
      </c>
      <c r="U112" s="11">
        <f>'OddsRatio_working_3-way'!S112-'OddsRatio_working_3-way'!R112^2/3</f>
        <v>-1.1017292506616181</v>
      </c>
      <c r="V112" s="11">
        <f>'OddsRatio_working_3-way'!S112*'OddsRatio_working_3-way'!R112/3-2*'OddsRatio_working_3-way'!R112^3/27-'OddsRatio_working_3-way'!T112</f>
        <v>0.35712455450943864</v>
      </c>
      <c r="W112" s="11">
        <f>'OddsRatio_working_3-way'!V112^2+4*'OddsRatio_working_3-way'!U112^3/27</f>
        <v>-7.057865302400132E-2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0.22255145498152012</v>
      </c>
      <c r="Y112" s="11">
        <f>IF('OddsRatio_working_3-way'!W112&gt;=0,IF('OddsRatio_working_3-way'!V112+SQRT('OddsRatio_working_3-way'!W112)&gt;0,0,PI()),ACOS('OddsRatio_working_3-way'!V112/(2*'OddsRatio_working_3-way'!X112)))</f>
        <v>0.63958832455305814</v>
      </c>
      <c r="Z112" s="11">
        <f>'OddsRatio_working_3-way'!X112^(1/3)*COS('OddsRatio_working_3-way'!Y112/3)</f>
        <v>0.59228566620290557</v>
      </c>
      <c r="AA112" s="11">
        <f>'OddsRatio_working_3-way'!X112^(1/3)*COS(('OddsRatio_working_3-way'!Y112+2*PI())/3)</f>
        <v>-0.40718597729928124</v>
      </c>
      <c r="AB112" s="11">
        <f>'OddsRatio_working_3-way'!X112^(1/3)*COS(('OddsRatio_working_3-way'!Y112+4*PI())/3)</f>
        <v>-0.18509968890362447</v>
      </c>
      <c r="AC112" s="11">
        <f>'OddsRatio_working_3-way'!X112^(1/3)*SIN('OddsRatio_working_3-way'!Y112/3)</f>
        <v>0.12822157838855736</v>
      </c>
      <c r="AD112" s="11">
        <f>'OddsRatio_working_3-way'!X112^(1/3)*SIN(('OddsRatio_working_3-way'!Y112+2*PI())/3)</f>
        <v>0.44882364403482783</v>
      </c>
      <c r="AE112" s="11">
        <f>'OddsRatio_working_3-way'!X112^(1/3)*SIN(('OddsRatio_working_3-way'!Y112+4*PI())/3)</f>
        <v>-0.57704522242338518</v>
      </c>
      <c r="AF112" s="11">
        <f>-'OddsRatio_working_3-way'!U112/(3*'OddsRatio_working_3-way'!X112^(1/3))*COS(('OddsRatio_working_3-way'!Y112)/3)</f>
        <v>0.59228566620290557</v>
      </c>
      <c r="AG112" s="11">
        <f>-'OddsRatio_working_3-way'!U112/(3*'OddsRatio_working_3-way'!X112^(1/3))*COS(('OddsRatio_working_3-way'!Y112+2*PI())/3)</f>
        <v>-0.40718597729928124</v>
      </c>
      <c r="AH112" s="11">
        <f>-'OddsRatio_working_3-way'!U112/(3*'OddsRatio_working_3-way'!X112^(1/3))*COS(('OddsRatio_working_3-way'!Y112+4*PI())/3)</f>
        <v>-0.18509968890362447</v>
      </c>
      <c r="AI112" s="11">
        <f>'OddsRatio_working_3-way'!U112/(3*'OddsRatio_working_3-way'!X112^(1/3))*SIN(('OddsRatio_working_3-way'!Y112)/3)</f>
        <v>-0.12822157838855736</v>
      </c>
      <c r="AJ112" s="11">
        <f>'OddsRatio_working_3-way'!U112/(3*'OddsRatio_working_3-way'!X112^(1/3))*SIN(('OddsRatio_working_3-way'!Y112+2*PI())/3)</f>
        <v>-0.44882364403482783</v>
      </c>
      <c r="AK112" s="11">
        <f>'OddsRatio_working_3-way'!U112/(3*'OddsRatio_working_3-way'!X112^(1/3))*SIN(('OddsRatio_working_3-way'!Y112+4*PI())/3)</f>
        <v>0.57704522242338518</v>
      </c>
      <c r="AL112" s="11">
        <f>'OddsRatio_working_3-way'!Z112+'OddsRatio_working_3-way'!AF112</f>
        <v>1.1845713324058111</v>
      </c>
      <c r="AM112" s="11">
        <f>'OddsRatio_working_3-way'!AA112+'OddsRatio_working_3-way'!AG112</f>
        <v>-0.81437195459856249</v>
      </c>
      <c r="AN112" s="11">
        <f>'OddsRatio_working_3-way'!AB112+'OddsRatio_working_3-way'!AH112</f>
        <v>-0.37019937780724893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1.1845713324058111</v>
      </c>
      <c r="AS112" s="11">
        <f>IF(('OddsRatio_working_3-way'!X112=0),IF(Q112&gt;0,-Q112^(1/3),(-Q112)^(1/3)),'OddsRatio_working_3-way'!AM112-'OddsRatio_working_3-way'!R112/3)</f>
        <v>-0.81437195459856249</v>
      </c>
      <c r="AT112" s="11">
        <f>IF(('OddsRatio_working_3-way'!X112=0),IF(Q112&gt;0,-Q112^(1/3),(-Q112)^(1/3)),'OddsRatio_working_3-way'!AN112-'OddsRatio_working_3-way'!R112/3)</f>
        <v>-0.37019937780724893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1.74</v>
      </c>
      <c r="B113" s="4">
        <f>IF('True_Odds_Calculator_3-way'!B114="","",'True_Odds_Calculator_3-way'!B114)</f>
        <v>3.8</v>
      </c>
      <c r="C113" s="4">
        <f>IF('True_Odds_Calculator_3-way'!C114="","",'True_Odds_Calculator_3-way'!C114)</f>
        <v>4.18</v>
      </c>
      <c r="D113" s="9">
        <f t="shared" si="26"/>
        <v>0.54358658137479399</v>
      </c>
      <c r="E113" s="9">
        <f t="shared" si="27"/>
        <v>0.23940678666554796</v>
      </c>
      <c r="F113" s="9">
        <f t="shared" si="28"/>
        <v>0.21700663195965811</v>
      </c>
      <c r="G113" s="9">
        <f t="shared" si="29"/>
        <v>1.1346396529402294</v>
      </c>
      <c r="H113" s="9">
        <f t="shared" si="30"/>
        <v>1.8396333431757699</v>
      </c>
      <c r="I113" s="9">
        <f t="shared" si="31"/>
        <v>4.1769910282326421</v>
      </c>
      <c r="J113" s="9">
        <f t="shared" si="32"/>
        <v>4.6081540963499297</v>
      </c>
      <c r="K113" s="11">
        <f t="shared" si="33"/>
        <v>0.57471264367816088</v>
      </c>
      <c r="L113" s="11">
        <f t="shared" si="34"/>
        <v>0.26315789473684209</v>
      </c>
      <c r="M113" s="11">
        <f t="shared" si="35"/>
        <v>0.23923444976076558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-0.23840081973619087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0.24314209050095953</v>
      </c>
      <c r="Q113" s="11">
        <f>2*'OddsRatio_working_3-way'!K113*'OddsRatio_working_3-way'!L113*'OddsRatio_working_3-way'!M113</f>
        <v>7.2363717410999867E-2</v>
      </c>
      <c r="R113" s="11">
        <f t="shared" si="36"/>
        <v>0</v>
      </c>
      <c r="S113" s="11">
        <f t="shared" si="37"/>
        <v>-1.0198878123406423</v>
      </c>
      <c r="T113" s="11">
        <f t="shared" si="38"/>
        <v>-0.30353803938709595</v>
      </c>
      <c r="U113" s="11">
        <f>'OddsRatio_working_3-way'!S113-'OddsRatio_working_3-way'!R113^2/3</f>
        <v>-1.0198878123406423</v>
      </c>
      <c r="V113" s="11">
        <f>'OddsRatio_working_3-way'!S113*'OddsRatio_working_3-way'!R113/3-2*'OddsRatio_working_3-way'!R113^3/27-'OddsRatio_working_3-way'!T113</f>
        <v>0.30353803938709595</v>
      </c>
      <c r="W113" s="11">
        <f>'OddsRatio_working_3-way'!V113^2+4*'OddsRatio_working_3-way'!U113^3/27</f>
        <v>-6.5028788776827079E-2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0.19821965728188343</v>
      </c>
      <c r="Y113" s="11">
        <f>IF('OddsRatio_working_3-way'!W113&gt;=0,IF('OddsRatio_working_3-way'!V113+SQRT('OddsRatio_working_3-way'!W113)&gt;0,0,PI()),ACOS('OddsRatio_working_3-way'!V113/(2*'OddsRatio_working_3-way'!X113)))</f>
        <v>0.69872834461079514</v>
      </c>
      <c r="Z113" s="11">
        <f>'OddsRatio_working_3-way'!X113^(1/3)*COS('OddsRatio_working_3-way'!Y113/3)</f>
        <v>0.5673198264701147</v>
      </c>
      <c r="AA113" s="11">
        <f>'OddsRatio_working_3-way'!X113^(1/3)*COS(('OddsRatio_working_3-way'!Y113+2*PI())/3)</f>
        <v>-0.40020653032710229</v>
      </c>
      <c r="AB113" s="11">
        <f>'OddsRatio_working_3-way'!X113^(1/3)*COS(('OddsRatio_working_3-way'!Y113+4*PI())/3)</f>
        <v>-0.16711329614301237</v>
      </c>
      <c r="AC113" s="11">
        <f>'OddsRatio_working_3-way'!X113^(1/3)*SIN('OddsRatio_working_3-way'!Y113/3)</f>
        <v>0.13457644150246478</v>
      </c>
      <c r="AD113" s="11">
        <f>'OddsRatio_working_3-way'!X113^(1/3)*SIN(('OddsRatio_working_3-way'!Y113+2*PI())/3)</f>
        <v>0.42402516104246646</v>
      </c>
      <c r="AE113" s="11">
        <f>'OddsRatio_working_3-way'!X113^(1/3)*SIN(('OddsRatio_working_3-way'!Y113+4*PI())/3)</f>
        <v>-0.55860160254493119</v>
      </c>
      <c r="AF113" s="11">
        <f>-'OddsRatio_working_3-way'!U113/(3*'OddsRatio_working_3-way'!X113^(1/3))*COS(('OddsRatio_working_3-way'!Y113)/3)</f>
        <v>0.5673198264701147</v>
      </c>
      <c r="AG113" s="11">
        <f>-'OddsRatio_working_3-way'!U113/(3*'OddsRatio_working_3-way'!X113^(1/3))*COS(('OddsRatio_working_3-way'!Y113+2*PI())/3)</f>
        <v>-0.40020653032710229</v>
      </c>
      <c r="AH113" s="11">
        <f>-'OddsRatio_working_3-way'!U113/(3*'OddsRatio_working_3-way'!X113^(1/3))*COS(('OddsRatio_working_3-way'!Y113+4*PI())/3)</f>
        <v>-0.16711329614301237</v>
      </c>
      <c r="AI113" s="11">
        <f>'OddsRatio_working_3-way'!U113/(3*'OddsRatio_working_3-way'!X113^(1/3))*SIN(('OddsRatio_working_3-way'!Y113)/3)</f>
        <v>-0.13457644150246478</v>
      </c>
      <c r="AJ113" s="11">
        <f>'OddsRatio_working_3-way'!U113/(3*'OddsRatio_working_3-way'!X113^(1/3))*SIN(('OddsRatio_working_3-way'!Y113+2*PI())/3)</f>
        <v>-0.42402516104246646</v>
      </c>
      <c r="AK113" s="11">
        <f>'OddsRatio_working_3-way'!U113/(3*'OddsRatio_working_3-way'!X113^(1/3))*SIN(('OddsRatio_working_3-way'!Y113+4*PI())/3)</f>
        <v>0.55860160254493119</v>
      </c>
      <c r="AL113" s="11">
        <f>'OddsRatio_working_3-way'!Z113+'OddsRatio_working_3-way'!AF113</f>
        <v>1.1346396529402294</v>
      </c>
      <c r="AM113" s="11">
        <f>'OddsRatio_working_3-way'!AA113+'OddsRatio_working_3-way'!AG113</f>
        <v>-0.80041306065420459</v>
      </c>
      <c r="AN113" s="11">
        <f>'OddsRatio_working_3-way'!AB113+'OddsRatio_working_3-way'!AH113</f>
        <v>-0.33422659228602475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1.1346396529402294</v>
      </c>
      <c r="AS113" s="11">
        <f>IF(('OddsRatio_working_3-way'!X113=0),IF(Q113&gt;0,-Q113^(1/3),(-Q113)^(1/3)),'OddsRatio_working_3-way'!AM113-'OddsRatio_working_3-way'!R113/3)</f>
        <v>-0.80041306065420459</v>
      </c>
      <c r="AT113" s="11">
        <f>IF(('OddsRatio_working_3-way'!X113=0),IF(Q113&gt;0,-Q113^(1/3),(-Q113)^(1/3)),'OddsRatio_working_3-way'!AN113-'OddsRatio_working_3-way'!R113/3)</f>
        <v>-0.33422659228602475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2.61</v>
      </c>
      <c r="B114" s="4">
        <f>IF('True_Odds_Calculator_3-way'!B115="","",'True_Odds_Calculator_3-way'!B115)</f>
        <v>2.92</v>
      </c>
      <c r="C114" s="4">
        <f>IF('True_Odds_Calculator_3-way'!C115="","",'True_Odds_Calculator_3-way'!C115)</f>
        <v>3.38</v>
      </c>
      <c r="D114" s="9">
        <f t="shared" si="26"/>
        <v>0.37555818301188648</v>
      </c>
      <c r="E114" s="9">
        <f t="shared" si="27"/>
        <v>0.33524972150570492</v>
      </c>
      <c r="F114" s="9">
        <f t="shared" si="28"/>
        <v>0.28919209548240876</v>
      </c>
      <c r="G114" s="9">
        <f t="shared" si="29"/>
        <v>1.0327349470342622</v>
      </c>
      <c r="H114" s="9">
        <f t="shared" si="30"/>
        <v>2.6627032647251618</v>
      </c>
      <c r="I114" s="9">
        <f t="shared" si="31"/>
        <v>2.9828510983057837</v>
      </c>
      <c r="J114" s="9">
        <f t="shared" si="32"/>
        <v>3.4579091739415433</v>
      </c>
      <c r="K114" s="11">
        <f t="shared" si="33"/>
        <v>0.38314176245210729</v>
      </c>
      <c r="L114" s="11">
        <f t="shared" si="34"/>
        <v>0.34246575342465752</v>
      </c>
      <c r="M114" s="11">
        <f t="shared" si="35"/>
        <v>0.29585798816568049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-0.28560381396397538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0.2294285296356442</v>
      </c>
      <c r="Q114" s="11">
        <f>2*'OddsRatio_working_3-way'!K114*'OddsRatio_working_3-way'!L114*'OddsRatio_working_3-way'!M114</f>
        <v>7.7640788370776384E-2</v>
      </c>
      <c r="R114" s="11">
        <f t="shared" si="36"/>
        <v>0</v>
      </c>
      <c r="S114" s="11">
        <f t="shared" si="37"/>
        <v>-0.80331045461662898</v>
      </c>
      <c r="T114" s="11">
        <f t="shared" si="38"/>
        <v>-0.27184786958261559</v>
      </c>
      <c r="U114" s="11">
        <f>'OddsRatio_working_3-way'!S114-'OddsRatio_working_3-way'!R114^2/3</f>
        <v>-0.80331045461662898</v>
      </c>
      <c r="V114" s="11">
        <f>'OddsRatio_working_3-way'!S114*'OddsRatio_working_3-way'!R114/3-2*'OddsRatio_working_3-way'!R114^3/27-'OddsRatio_working_3-way'!T114</f>
        <v>0.27184786958261559</v>
      </c>
      <c r="W114" s="11">
        <f>'OddsRatio_working_3-way'!V114^2+4*'OddsRatio_working_3-way'!U114^3/27</f>
        <v>-2.8961300266537038E-3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0.13856171388884853</v>
      </c>
      <c r="Y114" s="11">
        <f>IF('OddsRatio_working_3-way'!W114&gt;=0,IF('OddsRatio_working_3-way'!V114+SQRT('OddsRatio_working_3-way'!W114)&gt;0,0,PI()),ACOS('OddsRatio_working_3-way'!V114/(2*'OddsRatio_working_3-way'!X114)))</f>
        <v>0.19543573198905295</v>
      </c>
      <c r="Z114" s="11">
        <f>'OddsRatio_working_3-way'!X114^(1/3)*COS('OddsRatio_working_3-way'!Y114/3)</f>
        <v>0.51636747351713108</v>
      </c>
      <c r="AA114" s="11">
        <f>'OddsRatio_working_3-way'!X114^(1/3)*COS(('OddsRatio_working_3-way'!Y114+2*PI())/3)</f>
        <v>-0.28735714715756472</v>
      </c>
      <c r="AB114" s="11">
        <f>'OddsRatio_working_3-way'!X114^(1/3)*COS(('OddsRatio_working_3-way'!Y114+4*PI())/3)</f>
        <v>-0.22901032635956653</v>
      </c>
      <c r="AC114" s="11">
        <f>'OddsRatio_working_3-way'!X114^(1/3)*SIN('OddsRatio_working_3-way'!Y114/3)</f>
        <v>3.368655269408307E-2</v>
      </c>
      <c r="AD114" s="11">
        <f>'OddsRatio_working_3-way'!X114^(1/3)*SIN(('OddsRatio_working_3-way'!Y114+2*PI())/3)</f>
        <v>0.43034407340678232</v>
      </c>
      <c r="AE114" s="11">
        <f>'OddsRatio_working_3-way'!X114^(1/3)*SIN(('OddsRatio_working_3-way'!Y114+4*PI())/3)</f>
        <v>-0.46403062610086543</v>
      </c>
      <c r="AF114" s="11">
        <f>-'OddsRatio_working_3-way'!U114/(3*'OddsRatio_working_3-way'!X114^(1/3))*COS(('OddsRatio_working_3-way'!Y114)/3)</f>
        <v>0.51636747351713108</v>
      </c>
      <c r="AG114" s="11">
        <f>-'OddsRatio_working_3-way'!U114/(3*'OddsRatio_working_3-way'!X114^(1/3))*COS(('OddsRatio_working_3-way'!Y114+2*PI())/3)</f>
        <v>-0.28735714715756472</v>
      </c>
      <c r="AH114" s="11">
        <f>-'OddsRatio_working_3-way'!U114/(3*'OddsRatio_working_3-way'!X114^(1/3))*COS(('OddsRatio_working_3-way'!Y114+4*PI())/3)</f>
        <v>-0.22901032635956653</v>
      </c>
      <c r="AI114" s="11">
        <f>'OddsRatio_working_3-way'!U114/(3*'OddsRatio_working_3-way'!X114^(1/3))*SIN(('OddsRatio_working_3-way'!Y114)/3)</f>
        <v>-3.368655269408307E-2</v>
      </c>
      <c r="AJ114" s="11">
        <f>'OddsRatio_working_3-way'!U114/(3*'OddsRatio_working_3-way'!X114^(1/3))*SIN(('OddsRatio_working_3-way'!Y114+2*PI())/3)</f>
        <v>-0.43034407340678232</v>
      </c>
      <c r="AK114" s="11">
        <f>'OddsRatio_working_3-way'!U114/(3*'OddsRatio_working_3-way'!X114^(1/3))*SIN(('OddsRatio_working_3-way'!Y114+4*PI())/3)</f>
        <v>0.46403062610086543</v>
      </c>
      <c r="AL114" s="11">
        <f>'OddsRatio_working_3-way'!Z114+'OddsRatio_working_3-way'!AF114</f>
        <v>1.0327349470342622</v>
      </c>
      <c r="AM114" s="11">
        <f>'OddsRatio_working_3-way'!AA114+'OddsRatio_working_3-way'!AG114</f>
        <v>-0.57471429431512944</v>
      </c>
      <c r="AN114" s="11">
        <f>'OddsRatio_working_3-way'!AB114+'OddsRatio_working_3-way'!AH114</f>
        <v>-0.45802065271913306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1.0327349470342622</v>
      </c>
      <c r="AS114" s="11">
        <f>IF(('OddsRatio_working_3-way'!X114=0),IF(Q114&gt;0,-Q114^(1/3),(-Q114)^(1/3)),'OddsRatio_working_3-way'!AM114-'OddsRatio_working_3-way'!R114/3)</f>
        <v>-0.57471429431512944</v>
      </c>
      <c r="AT114" s="11">
        <f>IF(('OddsRatio_working_3-way'!X114=0),IF(Q114&gt;0,-Q114^(1/3),(-Q114)^(1/3)),'OddsRatio_working_3-way'!AN114-'OddsRatio_working_3-way'!R114/3)</f>
        <v>-0.45802065271913306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1.44</v>
      </c>
      <c r="B115" s="4">
        <f>IF('True_Odds_Calculator_3-way'!B116="","",'True_Odds_Calculator_3-way'!B116)</f>
        <v>4.51</v>
      </c>
      <c r="C115" s="4">
        <f>IF('True_Odds_Calculator_3-way'!C116="","",'True_Odds_Calculator_3-way'!C116)</f>
        <v>9.0500000000000007</v>
      </c>
      <c r="D115" s="9">
        <f t="shared" si="26"/>
        <v>0.68254169716781765</v>
      </c>
      <c r="E115" s="9">
        <f t="shared" si="27"/>
        <v>0.21229957998046756</v>
      </c>
      <c r="F115" s="9">
        <f t="shared" si="28"/>
        <v>0.105158722851715</v>
      </c>
      <c r="G115" s="9">
        <f t="shared" si="29"/>
        <v>1.057072623979219</v>
      </c>
      <c r="H115" s="9">
        <f t="shared" si="30"/>
        <v>1.4651119545508564</v>
      </c>
      <c r="I115" s="9">
        <f t="shared" si="31"/>
        <v>4.7103249101670581</v>
      </c>
      <c r="J115" s="9">
        <f t="shared" si="32"/>
        <v>9.509434623032714</v>
      </c>
      <c r="K115" s="11">
        <f t="shared" si="33"/>
        <v>0.69444444444444442</v>
      </c>
      <c r="L115" s="11">
        <f t="shared" si="34"/>
        <v>0.22172949002217296</v>
      </c>
      <c r="M115" s="11">
        <f t="shared" si="35"/>
        <v>0.11049723756906077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-0.21152809594394306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0.20417080112538946</v>
      </c>
      <c r="Q115" s="11">
        <f>2*'OddsRatio_working_3-way'!K115*'OddsRatio_working_3-way'!L115*'OddsRatio_working_3-way'!M115</f>
        <v>3.4028466854231575E-2</v>
      </c>
      <c r="R115" s="11">
        <f t="shared" si="36"/>
        <v>0</v>
      </c>
      <c r="S115" s="11">
        <f t="shared" si="37"/>
        <v>-0.96521835652270349</v>
      </c>
      <c r="T115" s="11">
        <f t="shared" si="38"/>
        <v>-0.16086972608711725</v>
      </c>
      <c r="U115" s="11">
        <f>'OddsRatio_working_3-way'!S115-'OddsRatio_working_3-way'!R115^2/3</f>
        <v>-0.96521835652270349</v>
      </c>
      <c r="V115" s="11">
        <f>'OddsRatio_working_3-way'!S115*'OddsRatio_working_3-way'!R115/3-2*'OddsRatio_working_3-way'!R115^3/27-'OddsRatio_working_3-way'!T115</f>
        <v>0.16086972608711725</v>
      </c>
      <c r="W115" s="11">
        <f>'OddsRatio_working_3-way'!V115^2+4*'OddsRatio_working_3-way'!U115^3/27</f>
        <v>-0.10734200977700148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0.18249731405444411</v>
      </c>
      <c r="Y115" s="11">
        <f>IF('OddsRatio_working_3-way'!W115&gt;=0,IF('OddsRatio_working_3-way'!V115+SQRT('OddsRatio_working_3-way'!W115)&gt;0,0,PI()),ACOS('OddsRatio_working_3-way'!V115/(2*'OddsRatio_working_3-way'!X115)))</f>
        <v>1.1143673462031307</v>
      </c>
      <c r="Z115" s="11">
        <f>'OddsRatio_working_3-way'!X115^(1/3)*COS('OddsRatio_working_3-way'!Y115/3)</f>
        <v>0.52853631198960949</v>
      </c>
      <c r="AA115" s="11">
        <f>'OddsRatio_working_3-way'!X115^(1/3)*COS(('OddsRatio_working_3-way'!Y115+2*PI())/3)</f>
        <v>-0.44257018714417917</v>
      </c>
      <c r="AB115" s="11">
        <f>'OddsRatio_working_3-way'!X115^(1/3)*COS(('OddsRatio_working_3-way'!Y115+4*PI())/3)</f>
        <v>-8.5966124845429981E-2</v>
      </c>
      <c r="AC115" s="11">
        <f>'OddsRatio_working_3-way'!X115^(1/3)*SIN('OddsRatio_working_3-way'!Y115/3)</f>
        <v>0.2058854513622968</v>
      </c>
      <c r="AD115" s="11">
        <f>'OddsRatio_working_3-way'!X115^(1/3)*SIN(('OddsRatio_working_3-way'!Y115+2*PI())/3)</f>
        <v>0.35478314732439126</v>
      </c>
      <c r="AE115" s="11">
        <f>'OddsRatio_working_3-way'!X115^(1/3)*SIN(('OddsRatio_working_3-way'!Y115+4*PI())/3)</f>
        <v>-0.56066859868668806</v>
      </c>
      <c r="AF115" s="11">
        <f>-'OddsRatio_working_3-way'!U115/(3*'OddsRatio_working_3-way'!X115^(1/3))*COS(('OddsRatio_working_3-way'!Y115)/3)</f>
        <v>0.52853631198960949</v>
      </c>
      <c r="AG115" s="11">
        <f>-'OddsRatio_working_3-way'!U115/(3*'OddsRatio_working_3-way'!X115^(1/3))*COS(('OddsRatio_working_3-way'!Y115+2*PI())/3)</f>
        <v>-0.44257018714417917</v>
      </c>
      <c r="AH115" s="11">
        <f>-'OddsRatio_working_3-way'!U115/(3*'OddsRatio_working_3-way'!X115^(1/3))*COS(('OddsRatio_working_3-way'!Y115+4*PI())/3)</f>
        <v>-8.5966124845429981E-2</v>
      </c>
      <c r="AI115" s="11">
        <f>'OddsRatio_working_3-way'!U115/(3*'OddsRatio_working_3-way'!X115^(1/3))*SIN(('OddsRatio_working_3-way'!Y115)/3)</f>
        <v>-0.2058854513622968</v>
      </c>
      <c r="AJ115" s="11">
        <f>'OddsRatio_working_3-way'!U115/(3*'OddsRatio_working_3-way'!X115^(1/3))*SIN(('OddsRatio_working_3-way'!Y115+2*PI())/3)</f>
        <v>-0.35478314732439126</v>
      </c>
      <c r="AK115" s="11">
        <f>'OddsRatio_working_3-way'!U115/(3*'OddsRatio_working_3-way'!X115^(1/3))*SIN(('OddsRatio_working_3-way'!Y115+4*PI())/3)</f>
        <v>0.56066859868668806</v>
      </c>
      <c r="AL115" s="11">
        <f>'OddsRatio_working_3-way'!Z115+'OddsRatio_working_3-way'!AF115</f>
        <v>1.057072623979219</v>
      </c>
      <c r="AM115" s="11">
        <f>'OddsRatio_working_3-way'!AA115+'OddsRatio_working_3-way'!AG115</f>
        <v>-0.88514037428835834</v>
      </c>
      <c r="AN115" s="11">
        <f>'OddsRatio_working_3-way'!AB115+'OddsRatio_working_3-way'!AH115</f>
        <v>-0.17193224969085996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1.057072623979219</v>
      </c>
      <c r="AS115" s="11">
        <f>IF(('OddsRatio_working_3-way'!X115=0),IF(Q115&gt;0,-Q115^(1/3),(-Q115)^(1/3)),'OddsRatio_working_3-way'!AM115-'OddsRatio_working_3-way'!R115/3)</f>
        <v>-0.88514037428835834</v>
      </c>
      <c r="AT115" s="11">
        <f>IF(('OddsRatio_working_3-way'!X115=0),IF(Q115&gt;0,-Q115^(1/3),(-Q115)^(1/3)),'OddsRatio_working_3-way'!AN115-'OddsRatio_working_3-way'!R115/3)</f>
        <v>-0.17193224969085996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2.87</v>
      </c>
      <c r="B116" s="4">
        <f>IF('True_Odds_Calculator_3-way'!B117="","",'True_Odds_Calculator_3-way'!B117)</f>
        <v>2.91</v>
      </c>
      <c r="C116" s="4">
        <f>IF('True_Odds_Calculator_3-way'!C117="","",'True_Odds_Calculator_3-way'!C117)</f>
        <v>2.89</v>
      </c>
      <c r="D116" s="9">
        <f t="shared" si="26"/>
        <v>0.33569049936701312</v>
      </c>
      <c r="E116" s="9">
        <f t="shared" si="27"/>
        <v>0.33098722749929221</v>
      </c>
      <c r="F116" s="9">
        <f t="shared" si="28"/>
        <v>0.33332227313369445</v>
      </c>
      <c r="G116" s="9">
        <f t="shared" si="29"/>
        <v>1.0582537275659871</v>
      </c>
      <c r="H116" s="9">
        <f t="shared" si="30"/>
        <v>2.9789344705483964</v>
      </c>
      <c r="I116" s="9">
        <f t="shared" si="31"/>
        <v>3.0212646196510358</v>
      </c>
      <c r="J116" s="9">
        <f t="shared" si="32"/>
        <v>3.0000995450997161</v>
      </c>
      <c r="K116" s="11">
        <f t="shared" si="33"/>
        <v>0.34843205574912889</v>
      </c>
      <c r="L116" s="11">
        <f t="shared" si="34"/>
        <v>0.3436426116838488</v>
      </c>
      <c r="M116" s="11">
        <f t="shared" si="35"/>
        <v>0.34602076124567471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-0.27968169918206154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0.23491477379012363</v>
      </c>
      <c r="Q116" s="11">
        <f>2*'OddsRatio_working_3-way'!K116*'OddsRatio_working_3-way'!L116*'OddsRatio_working_3-way'!M116</f>
        <v>8.2862354070590352E-2</v>
      </c>
      <c r="R116" s="11">
        <f t="shared" si="36"/>
        <v>0</v>
      </c>
      <c r="S116" s="11">
        <f t="shared" si="37"/>
        <v>-0.83993616485147127</v>
      </c>
      <c r="T116" s="11">
        <f t="shared" si="38"/>
        <v>-0.29627377948905514</v>
      </c>
      <c r="U116" s="11">
        <f>'OddsRatio_working_3-way'!S116-'OddsRatio_working_3-way'!R116^2/3</f>
        <v>-0.83993616485147127</v>
      </c>
      <c r="V116" s="11">
        <f>'OddsRatio_working_3-way'!S116*'OddsRatio_working_3-way'!R116/3-2*'OddsRatio_working_3-way'!R116^3/27-'OddsRatio_working_3-way'!T116</f>
        <v>0.29627377948905514</v>
      </c>
      <c r="W116" s="11">
        <f>'OddsRatio_working_3-way'!V116^2+4*'OddsRatio_working_3-way'!U116^3/27</f>
        <v>-9.8304059593518067E-6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0.14814518454770023</v>
      </c>
      <c r="Y116" s="11">
        <f>IF('OddsRatio_working_3-way'!W116&gt;=0,IF('OddsRatio_working_3-way'!V116+SQRT('OddsRatio_working_3-way'!W116)&gt;0,0,PI()),ACOS('OddsRatio_working_3-way'!V116/(2*'OddsRatio_working_3-way'!X116)))</f>
        <v>1.0582208085697209E-2</v>
      </c>
      <c r="Z116" s="11">
        <f>'OddsRatio_working_3-way'!X116^(1/3)*COS('OddsRatio_working_3-way'!Y116/3)</f>
        <v>0.52912686378299356</v>
      </c>
      <c r="AA116" s="11">
        <f>'OddsRatio_working_3-way'!X116^(1/3)*COS(('OddsRatio_working_3-way'!Y116+2*PI())/3)</f>
        <v>-0.26617982610328467</v>
      </c>
      <c r="AB116" s="11">
        <f>'OddsRatio_working_3-way'!X116^(1/3)*COS(('OddsRatio_working_3-way'!Y116+4*PI())/3)</f>
        <v>-0.26294703767970906</v>
      </c>
      <c r="AC116" s="11">
        <f>'OddsRatio_working_3-way'!X116^(1/3)*SIN('OddsRatio_working_3-way'!Y116/3)</f>
        <v>1.8664512665844599E-3</v>
      </c>
      <c r="AD116" s="11">
        <f>'OddsRatio_working_3-way'!X116^(1/3)*SIN(('OddsRatio_working_3-way'!Y116+2*PI())/3)</f>
        <v>0.45730408022756841</v>
      </c>
      <c r="AE116" s="11">
        <f>'OddsRatio_working_3-way'!X116^(1/3)*SIN(('OddsRatio_working_3-way'!Y116+4*PI())/3)</f>
        <v>-0.45917053149415288</v>
      </c>
      <c r="AF116" s="11">
        <f>-'OddsRatio_working_3-way'!U116/(3*'OddsRatio_working_3-way'!X116^(1/3))*COS(('OddsRatio_working_3-way'!Y116)/3)</f>
        <v>0.52912686378299345</v>
      </c>
      <c r="AG116" s="11">
        <f>-'OddsRatio_working_3-way'!U116/(3*'OddsRatio_working_3-way'!X116^(1/3))*COS(('OddsRatio_working_3-way'!Y116+2*PI())/3)</f>
        <v>-0.26617982610328461</v>
      </c>
      <c r="AH116" s="11">
        <f>-'OddsRatio_working_3-way'!U116/(3*'OddsRatio_working_3-way'!X116^(1/3))*COS(('OddsRatio_working_3-way'!Y116+4*PI())/3)</f>
        <v>-0.26294703767970901</v>
      </c>
      <c r="AI116" s="11">
        <f>'OddsRatio_working_3-way'!U116/(3*'OddsRatio_working_3-way'!X116^(1/3))*SIN(('OddsRatio_working_3-way'!Y116)/3)</f>
        <v>-1.8664512665844595E-3</v>
      </c>
      <c r="AJ116" s="11">
        <f>'OddsRatio_working_3-way'!U116/(3*'OddsRatio_working_3-way'!X116^(1/3))*SIN(('OddsRatio_working_3-way'!Y116+2*PI())/3)</f>
        <v>-0.4573040802275683</v>
      </c>
      <c r="AK116" s="11">
        <f>'OddsRatio_working_3-way'!U116/(3*'OddsRatio_working_3-way'!X116^(1/3))*SIN(('OddsRatio_working_3-way'!Y116+4*PI())/3)</f>
        <v>0.45917053149415277</v>
      </c>
      <c r="AL116" s="11">
        <f>'OddsRatio_working_3-way'!Z116+'OddsRatio_working_3-way'!AF116</f>
        <v>1.0582537275659871</v>
      </c>
      <c r="AM116" s="11">
        <f>'OddsRatio_working_3-way'!AA116+'OddsRatio_working_3-way'!AG116</f>
        <v>-0.53235965220656922</v>
      </c>
      <c r="AN116" s="11">
        <f>'OddsRatio_working_3-way'!AB116+'OddsRatio_working_3-way'!AH116</f>
        <v>-0.52589407535941812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1.0582537275659871</v>
      </c>
      <c r="AS116" s="11">
        <f>IF(('OddsRatio_working_3-way'!X116=0),IF(Q116&gt;0,-Q116^(1/3),(-Q116)^(1/3)),'OddsRatio_working_3-way'!AM116-'OddsRatio_working_3-way'!R116/3)</f>
        <v>-0.53235965220656922</v>
      </c>
      <c r="AT116" s="11">
        <f>IF(('OddsRatio_working_3-way'!X116=0),IF(Q116&gt;0,-Q116^(1/3),(-Q116)^(1/3)),'OddsRatio_working_3-way'!AN116-'OddsRatio_working_3-way'!R116/3)</f>
        <v>-0.52589407535941812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2.4900000000000002</v>
      </c>
      <c r="B117" s="4">
        <f>IF('True_Odds_Calculator_3-way'!B118="","",'True_Odds_Calculator_3-way'!B118)</f>
        <v>2.96</v>
      </c>
      <c r="C117" s="4">
        <f>IF('True_Odds_Calculator_3-way'!C118="","",'True_Odds_Calculator_3-way'!C118)</f>
        <v>3.34</v>
      </c>
      <c r="D117" s="9">
        <f t="shared" si="26"/>
        <v>0.38770899553383709</v>
      </c>
      <c r="E117" s="9">
        <f t="shared" si="27"/>
        <v>0.32494878570345948</v>
      </c>
      <c r="F117" s="9">
        <f t="shared" si="28"/>
        <v>0.28734221876270366</v>
      </c>
      <c r="G117" s="9">
        <f t="shared" si="29"/>
        <v>1.0599020522559441</v>
      </c>
      <c r="H117" s="9">
        <f t="shared" si="30"/>
        <v>2.5792540578613568</v>
      </c>
      <c r="I117" s="9">
        <f t="shared" si="31"/>
        <v>3.0774080224216509</v>
      </c>
      <c r="J117" s="9">
        <f t="shared" si="32"/>
        <v>3.4801708022789084</v>
      </c>
      <c r="K117" s="11">
        <f t="shared" si="33"/>
        <v>0.40160642570281119</v>
      </c>
      <c r="L117" s="11">
        <f t="shared" si="34"/>
        <v>0.33783783783783783</v>
      </c>
      <c r="M117" s="11">
        <f t="shared" si="35"/>
        <v>0.29940119760479045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-0.27760077370495118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0.23520201537660593</v>
      </c>
      <c r="Q117" s="11">
        <f>2*'OddsRatio_working_3-way'!K117*'OddsRatio_working_3-way'!L117*'OddsRatio_working_3-way'!M117</f>
        <v>8.1244219473784435E-2</v>
      </c>
      <c r="R117" s="11">
        <f t="shared" si="36"/>
        <v>0</v>
      </c>
      <c r="S117" s="11">
        <f t="shared" si="37"/>
        <v>-0.84726714640424994</v>
      </c>
      <c r="T117" s="11">
        <f t="shared" si="38"/>
        <v>-0.29266568096865286</v>
      </c>
      <c r="U117" s="11">
        <f>'OddsRatio_working_3-way'!S117-'OddsRatio_working_3-way'!R117^2/3</f>
        <v>-0.84726714640424994</v>
      </c>
      <c r="V117" s="11">
        <f>'OddsRatio_working_3-way'!S117*'OddsRatio_working_3-way'!R117/3-2*'OddsRatio_working_3-way'!R117^3/27-'OddsRatio_working_3-way'!T117</f>
        <v>0.29266568096865286</v>
      </c>
      <c r="W117" s="11">
        <f>'OddsRatio_working_3-way'!V117^2+4*'OddsRatio_working_3-way'!U117^3/27</f>
        <v>-4.4535494153478267E-3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0.15008893216372846</v>
      </c>
      <c r="Y117" s="11">
        <f>IF('OddsRatio_working_3-way'!W117&gt;=0,IF('OddsRatio_working_3-way'!V117+SQRT('OddsRatio_working_3-way'!W117)&gt;0,0,PI()),ACOS('OddsRatio_working_3-way'!V117/(2*'OddsRatio_working_3-way'!X117)))</f>
        <v>0.22419124735761309</v>
      </c>
      <c r="Z117" s="11">
        <f>'OddsRatio_working_3-way'!X117^(1/3)*COS('OddsRatio_working_3-way'!Y117/3)</f>
        <v>0.52995102612797196</v>
      </c>
      <c r="AA117" s="11">
        <f>'OddsRatio_working_3-way'!X117^(1/3)*COS(('OddsRatio_working_3-way'!Y117+2*PI())/3)</f>
        <v>-0.29933710543824404</v>
      </c>
      <c r="AB117" s="11">
        <f>'OddsRatio_working_3-way'!X117^(1/3)*COS(('OddsRatio_working_3-way'!Y117+4*PI())/3)</f>
        <v>-0.230613920689728</v>
      </c>
      <c r="AC117" s="11">
        <f>'OddsRatio_working_3-way'!X117^(1/3)*SIN('OddsRatio_working_3-way'!Y117/3)</f>
        <v>3.9677349214124177E-2</v>
      </c>
      <c r="AD117" s="11">
        <f>'OddsRatio_working_3-way'!X117^(1/3)*SIN(('OddsRatio_working_3-way'!Y117+2*PI())/3)</f>
        <v>0.43911237678139237</v>
      </c>
      <c r="AE117" s="11">
        <f>'OddsRatio_working_3-way'!X117^(1/3)*SIN(('OddsRatio_working_3-way'!Y117+4*PI())/3)</f>
        <v>-0.47878972599551656</v>
      </c>
      <c r="AF117" s="11">
        <f>-'OddsRatio_working_3-way'!U117/(3*'OddsRatio_working_3-way'!X117^(1/3))*COS(('OddsRatio_working_3-way'!Y117)/3)</f>
        <v>0.52995102612797207</v>
      </c>
      <c r="AG117" s="11">
        <f>-'OddsRatio_working_3-way'!U117/(3*'OddsRatio_working_3-way'!X117^(1/3))*COS(('OddsRatio_working_3-way'!Y117+2*PI())/3)</f>
        <v>-0.2993371054382441</v>
      </c>
      <c r="AH117" s="11">
        <f>-'OddsRatio_working_3-way'!U117/(3*'OddsRatio_working_3-way'!X117^(1/3))*COS(('OddsRatio_working_3-way'!Y117+4*PI())/3)</f>
        <v>-0.23061392068972805</v>
      </c>
      <c r="AI117" s="11">
        <f>'OddsRatio_working_3-way'!U117/(3*'OddsRatio_working_3-way'!X117^(1/3))*SIN(('OddsRatio_working_3-way'!Y117)/3)</f>
        <v>-3.9677349214124184E-2</v>
      </c>
      <c r="AJ117" s="11">
        <f>'OddsRatio_working_3-way'!U117/(3*'OddsRatio_working_3-way'!X117^(1/3))*SIN(('OddsRatio_working_3-way'!Y117+2*PI())/3)</f>
        <v>-0.43911237678139248</v>
      </c>
      <c r="AK117" s="11">
        <f>'OddsRatio_working_3-way'!U117/(3*'OddsRatio_working_3-way'!X117^(1/3))*SIN(('OddsRatio_working_3-way'!Y117+4*PI())/3)</f>
        <v>0.47878972599551661</v>
      </c>
      <c r="AL117" s="11">
        <f>'OddsRatio_working_3-way'!Z117+'OddsRatio_working_3-way'!AF117</f>
        <v>1.0599020522559441</v>
      </c>
      <c r="AM117" s="11">
        <f>'OddsRatio_working_3-way'!AA117+'OddsRatio_working_3-way'!AG117</f>
        <v>-0.5986742108764882</v>
      </c>
      <c r="AN117" s="11">
        <f>'OddsRatio_working_3-way'!AB117+'OddsRatio_working_3-way'!AH117</f>
        <v>-0.46122784137945605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1.0599020522559441</v>
      </c>
      <c r="AS117" s="11">
        <f>IF(('OddsRatio_working_3-way'!X117=0),IF(Q117&gt;0,-Q117^(1/3),(-Q117)^(1/3)),'OddsRatio_working_3-way'!AM117-'OddsRatio_working_3-way'!R117/3)</f>
        <v>-0.5986742108764882</v>
      </c>
      <c r="AT117" s="11">
        <f>IF(('OddsRatio_working_3-way'!X117=0),IF(Q117&gt;0,-Q117^(1/3),(-Q117)^(1/3)),'OddsRatio_working_3-way'!AN117-'OddsRatio_working_3-way'!R117/3)</f>
        <v>-0.46122784137945605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2.4900000000000002</v>
      </c>
      <c r="B118" s="4">
        <f>IF('True_Odds_Calculator_3-way'!B119="","",'True_Odds_Calculator_3-way'!B119)</f>
        <v>3.08</v>
      </c>
      <c r="C118" s="4">
        <f>IF('True_Odds_Calculator_3-way'!C119="","",'True_Odds_Calculator_3-way'!C119)</f>
        <v>3.2</v>
      </c>
      <c r="D118" s="9">
        <f t="shared" si="26"/>
        <v>0.38774476100667599</v>
      </c>
      <c r="E118" s="9">
        <f t="shared" si="27"/>
        <v>0.31208413295826731</v>
      </c>
      <c r="F118" s="9">
        <f t="shared" si="28"/>
        <v>0.30017110603505676</v>
      </c>
      <c r="G118" s="9">
        <f t="shared" si="29"/>
        <v>1.0597423813142983</v>
      </c>
      <c r="H118" s="9">
        <f t="shared" si="30"/>
        <v>2.5790161481583049</v>
      </c>
      <c r="I118" s="9">
        <f t="shared" si="31"/>
        <v>3.2042641531337401</v>
      </c>
      <c r="J118" s="9">
        <f t="shared" si="32"/>
        <v>3.3314332388914565</v>
      </c>
      <c r="K118" s="11">
        <f t="shared" si="33"/>
        <v>0.40160642570281119</v>
      </c>
      <c r="L118" s="11">
        <f t="shared" si="34"/>
        <v>0.32467532467532467</v>
      </c>
      <c r="M118" s="11">
        <f t="shared" si="35"/>
        <v>0.3125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-0.277825588066552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0.23511252803421478</v>
      </c>
      <c r="Q118" s="11">
        <f>2*'OddsRatio_working_3-way'!K118*'OddsRatio_working_3-way'!L118*'OddsRatio_working_3-way'!M118</f>
        <v>8.1494810410473045E-2</v>
      </c>
      <c r="R118" s="11">
        <f t="shared" si="36"/>
        <v>0</v>
      </c>
      <c r="S118" s="11">
        <f t="shared" si="37"/>
        <v>-0.84625944525273367</v>
      </c>
      <c r="T118" s="11">
        <f t="shared" si="38"/>
        <v>-0.29333083024358181</v>
      </c>
      <c r="U118" s="11">
        <f>'OddsRatio_working_3-way'!S118-'OddsRatio_working_3-way'!R118^2/3</f>
        <v>-0.84625944525273367</v>
      </c>
      <c r="V118" s="11">
        <f>'OddsRatio_working_3-way'!S118*'OddsRatio_working_3-way'!R118/3-2*'OddsRatio_working_3-way'!R118^3/27-'OddsRatio_working_3-way'!T118</f>
        <v>0.29333083024358181</v>
      </c>
      <c r="W118" s="11">
        <f>'OddsRatio_working_3-way'!V118^2+4*'OddsRatio_working_3-way'!U118^3/27</f>
        <v>-3.742649837563311E-3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0.14982124833359947</v>
      </c>
      <c r="Y118" s="11">
        <f>IF('OddsRatio_working_3-way'!W118&gt;=0,IF('OddsRatio_working_3-way'!V118+SQRT('OddsRatio_working_3-way'!W118)&gt;0,0,PI()),ACOS('OddsRatio_working_3-way'!V118/(2*'OddsRatio_working_3-way'!X118)))</f>
        <v>0.2056130170197954</v>
      </c>
      <c r="Z118" s="11">
        <f>'OddsRatio_working_3-way'!X118^(1/3)*COS('OddsRatio_working_3-way'!Y118/3)</f>
        <v>0.52987119065714916</v>
      </c>
      <c r="AA118" s="11">
        <f>'OddsRatio_working_3-way'!X118^(1/3)*COS(('OddsRatio_working_3-way'!Y118+2*PI())/3)</f>
        <v>-0.29643563178672339</v>
      </c>
      <c r="AB118" s="11">
        <f>'OddsRatio_working_3-way'!X118^(1/3)*COS(('OddsRatio_working_3-way'!Y118+4*PI())/3)</f>
        <v>-0.23343555887042575</v>
      </c>
      <c r="AC118" s="11">
        <f>'OddsRatio_working_3-way'!X118^(1/3)*SIN('OddsRatio_working_3-way'!Y118/3)</f>
        <v>3.6373109057190538E-2</v>
      </c>
      <c r="AD118" s="11">
        <f>'OddsRatio_working_3-way'!X118^(1/3)*SIN(('OddsRatio_working_3-way'!Y118+2*PI())/3)</f>
        <v>0.44069535731400372</v>
      </c>
      <c r="AE118" s="11">
        <f>'OddsRatio_working_3-way'!X118^(1/3)*SIN(('OddsRatio_working_3-way'!Y118+4*PI())/3)</f>
        <v>-0.47706846637119416</v>
      </c>
      <c r="AF118" s="11">
        <f>-'OddsRatio_working_3-way'!U118/(3*'OddsRatio_working_3-way'!X118^(1/3))*COS(('OddsRatio_working_3-way'!Y118)/3)</f>
        <v>0.52987119065714916</v>
      </c>
      <c r="AG118" s="11">
        <f>-'OddsRatio_working_3-way'!U118/(3*'OddsRatio_working_3-way'!X118^(1/3))*COS(('OddsRatio_working_3-way'!Y118+2*PI())/3)</f>
        <v>-0.29643563178672339</v>
      </c>
      <c r="AH118" s="11">
        <f>-'OddsRatio_working_3-way'!U118/(3*'OddsRatio_working_3-way'!X118^(1/3))*COS(('OddsRatio_working_3-way'!Y118+4*PI())/3)</f>
        <v>-0.23343555887042575</v>
      </c>
      <c r="AI118" s="11">
        <f>'OddsRatio_working_3-way'!U118/(3*'OddsRatio_working_3-way'!X118^(1/3))*SIN(('OddsRatio_working_3-way'!Y118)/3)</f>
        <v>-3.6373109057190538E-2</v>
      </c>
      <c r="AJ118" s="11">
        <f>'OddsRatio_working_3-way'!U118/(3*'OddsRatio_working_3-way'!X118^(1/3))*SIN(('OddsRatio_working_3-way'!Y118+2*PI())/3)</f>
        <v>-0.44069535731400372</v>
      </c>
      <c r="AK118" s="11">
        <f>'OddsRatio_working_3-way'!U118/(3*'OddsRatio_working_3-way'!X118^(1/3))*SIN(('OddsRatio_working_3-way'!Y118+4*PI())/3)</f>
        <v>0.47706846637119416</v>
      </c>
      <c r="AL118" s="11">
        <f>'OddsRatio_working_3-way'!Z118+'OddsRatio_working_3-way'!AF118</f>
        <v>1.0597423813142983</v>
      </c>
      <c r="AM118" s="11">
        <f>'OddsRatio_working_3-way'!AA118+'OddsRatio_working_3-way'!AG118</f>
        <v>-0.59287126357344677</v>
      </c>
      <c r="AN118" s="11">
        <f>'OddsRatio_working_3-way'!AB118+'OddsRatio_working_3-way'!AH118</f>
        <v>-0.46687111774085149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1.0597423813142983</v>
      </c>
      <c r="AS118" s="11">
        <f>IF(('OddsRatio_working_3-way'!X118=0),IF(Q118&gt;0,-Q118^(1/3),(-Q118)^(1/3)),'OddsRatio_working_3-way'!AM118-'OddsRatio_working_3-way'!R118/3)</f>
        <v>-0.59287126357344677</v>
      </c>
      <c r="AT118" s="11">
        <f>IF(('OddsRatio_working_3-way'!X118=0),IF(Q118&gt;0,-Q118^(1/3),(-Q118)^(1/3)),'OddsRatio_working_3-way'!AN118-'OddsRatio_working_3-way'!R118/3)</f>
        <v>-0.46687111774085149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2.92</v>
      </c>
      <c r="B119" s="4">
        <f>IF('True_Odds_Calculator_3-way'!B120="","",'True_Odds_Calculator_3-way'!B120)</f>
        <v>2.97</v>
      </c>
      <c r="C119" s="4">
        <f>IF('True_Odds_Calculator_3-way'!C120="","",'True_Odds_Calculator_3-way'!C120)</f>
        <v>2.78</v>
      </c>
      <c r="D119" s="9">
        <f t="shared" si="26"/>
        <v>0.3295719819584878</v>
      </c>
      <c r="E119" s="9">
        <f t="shared" si="27"/>
        <v>0.32391669989798894</v>
      </c>
      <c r="F119" s="9">
        <f t="shared" si="28"/>
        <v>0.34651131814352332</v>
      </c>
      <c r="G119" s="9">
        <f t="shared" si="29"/>
        <v>1.0594992247872668</v>
      </c>
      <c r="H119" s="9">
        <f t="shared" si="30"/>
        <v>3.0342385115915524</v>
      </c>
      <c r="I119" s="9">
        <f t="shared" si="31"/>
        <v>3.087213472830916</v>
      </c>
      <c r="J119" s="9">
        <f t="shared" si="32"/>
        <v>2.885908620121334</v>
      </c>
      <c r="K119" s="11">
        <f t="shared" si="33"/>
        <v>0.34246575342465752</v>
      </c>
      <c r="L119" s="11">
        <f t="shared" si="34"/>
        <v>0.33670033670033667</v>
      </c>
      <c r="M119" s="11">
        <f t="shared" si="35"/>
        <v>0.35971223021582738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-0.27925654495083885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0.23517922897049734</v>
      </c>
      <c r="Q119" s="11">
        <f>2*'OddsRatio_working_3-way'!K119*'OddsRatio_working_3-way'!L119*'OddsRatio_working_3-way'!M119</f>
        <v>8.2955636321163068E-2</v>
      </c>
      <c r="R119" s="11">
        <f t="shared" si="36"/>
        <v>0</v>
      </c>
      <c r="S119" s="11">
        <f t="shared" si="37"/>
        <v>-0.84216192323047967</v>
      </c>
      <c r="T119" s="11">
        <f t="shared" si="38"/>
        <v>-0.29705887944637727</v>
      </c>
      <c r="U119" s="11">
        <f>'OddsRatio_working_3-way'!S119-'OddsRatio_working_3-way'!R119^2/3</f>
        <v>-0.84216192323047967</v>
      </c>
      <c r="V119" s="11">
        <f>'OddsRatio_working_3-way'!S119*'OddsRatio_working_3-way'!R119/3-2*'OddsRatio_working_3-way'!R119^3/27-'OddsRatio_working_3-way'!T119</f>
        <v>0.29705887944637727</v>
      </c>
      <c r="W119" s="11">
        <f>'OddsRatio_working_3-way'!V119^2+4*'OddsRatio_working_3-way'!U119^3/27</f>
        <v>-2.4374769129169305E-4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0.1487344324200259</v>
      </c>
      <c r="Y119" s="11">
        <f>IF('OddsRatio_working_3-way'!W119&gt;=0,IF('OddsRatio_working_3-way'!V119+SQRT('OddsRatio_working_3-way'!W119)&gt;0,0,PI()),ACOS('OddsRatio_working_3-way'!V119/(2*'OddsRatio_working_3-way'!X119)))</f>
        <v>5.2508344396609674E-2</v>
      </c>
      <c r="Z119" s="11">
        <f>'OddsRatio_working_3-way'!X119^(1/3)*COS('OddsRatio_working_3-way'!Y119/3)</f>
        <v>0.5297496123936335</v>
      </c>
      <c r="AA119" s="11">
        <f>'OddsRatio_working_3-way'!X119^(1/3)*COS(('OddsRatio_working_3-way'!Y119+2*PI())/3)</f>
        <v>-0.27290549322946189</v>
      </c>
      <c r="AB119" s="11">
        <f>'OddsRatio_working_3-way'!X119^(1/3)*COS(('OddsRatio_working_3-way'!Y119+4*PI())/3)</f>
        <v>-0.25684411916417144</v>
      </c>
      <c r="AC119" s="11">
        <f>'OddsRatio_working_3-way'!X119^(1/3)*SIN('OddsRatio_working_3-way'!Y119/3)</f>
        <v>9.2730386401507301E-3</v>
      </c>
      <c r="AD119" s="11">
        <f>'OddsRatio_working_3-way'!X119^(1/3)*SIN(('OddsRatio_working_3-way'!Y119+2*PI())/3)</f>
        <v>0.45414010265777099</v>
      </c>
      <c r="AE119" s="11">
        <f>'OddsRatio_working_3-way'!X119^(1/3)*SIN(('OddsRatio_working_3-way'!Y119+4*PI())/3)</f>
        <v>-0.46341314129792166</v>
      </c>
      <c r="AF119" s="11">
        <f>-'OddsRatio_working_3-way'!U119/(3*'OddsRatio_working_3-way'!X119^(1/3))*COS(('OddsRatio_working_3-way'!Y119)/3)</f>
        <v>0.52974961239363338</v>
      </c>
      <c r="AG119" s="11">
        <f>-'OddsRatio_working_3-way'!U119/(3*'OddsRatio_working_3-way'!X119^(1/3))*COS(('OddsRatio_working_3-way'!Y119+2*PI())/3)</f>
        <v>-0.27290549322946184</v>
      </c>
      <c r="AH119" s="11">
        <f>-'OddsRatio_working_3-way'!U119/(3*'OddsRatio_working_3-way'!X119^(1/3))*COS(('OddsRatio_working_3-way'!Y119+4*PI())/3)</f>
        <v>-0.25684411916417138</v>
      </c>
      <c r="AI119" s="11">
        <f>'OddsRatio_working_3-way'!U119/(3*'OddsRatio_working_3-way'!X119^(1/3))*SIN(('OddsRatio_working_3-way'!Y119)/3)</f>
        <v>-9.2730386401507284E-3</v>
      </c>
      <c r="AJ119" s="11">
        <f>'OddsRatio_working_3-way'!U119/(3*'OddsRatio_working_3-way'!X119^(1/3))*SIN(('OddsRatio_working_3-way'!Y119+2*PI())/3)</f>
        <v>-0.45414010265777088</v>
      </c>
      <c r="AK119" s="11">
        <f>'OddsRatio_working_3-way'!U119/(3*'OddsRatio_working_3-way'!X119^(1/3))*SIN(('OddsRatio_working_3-way'!Y119+4*PI())/3)</f>
        <v>0.4634131412979216</v>
      </c>
      <c r="AL119" s="11">
        <f>'OddsRatio_working_3-way'!Z119+'OddsRatio_working_3-way'!AF119</f>
        <v>1.0594992247872668</v>
      </c>
      <c r="AM119" s="11">
        <f>'OddsRatio_working_3-way'!AA119+'OddsRatio_working_3-way'!AG119</f>
        <v>-0.54581098645892379</v>
      </c>
      <c r="AN119" s="11">
        <f>'OddsRatio_working_3-way'!AB119+'OddsRatio_working_3-way'!AH119</f>
        <v>-0.51368823832834276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1.0594992247872668</v>
      </c>
      <c r="AS119" s="11">
        <f>IF(('OddsRatio_working_3-way'!X119=0),IF(Q119&gt;0,-Q119^(1/3),(-Q119)^(1/3)),'OddsRatio_working_3-way'!AM119-'OddsRatio_working_3-way'!R119/3)</f>
        <v>-0.54581098645892379</v>
      </c>
      <c r="AT119" s="11">
        <f>IF(('OddsRatio_working_3-way'!X119=0),IF(Q119&gt;0,-Q119^(1/3),(-Q119)^(1/3)),'OddsRatio_working_3-way'!AN119-'OddsRatio_working_3-way'!R119/3)</f>
        <v>-0.51368823832834276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1.69</v>
      </c>
      <c r="B120" s="4">
        <f>IF('True_Odds_Calculator_3-way'!B121="","",'True_Odds_Calculator_3-way'!B121)</f>
        <v>3.57</v>
      </c>
      <c r="C120" s="4">
        <f>IF('True_Odds_Calculator_3-way'!C121="","",'True_Odds_Calculator_3-way'!C121)</f>
        <v>5.89</v>
      </c>
      <c r="D120" s="9">
        <f t="shared" si="26"/>
        <v>0.57425207001300749</v>
      </c>
      <c r="E120" s="9">
        <f t="shared" si="27"/>
        <v>0.26585635021373233</v>
      </c>
      <c r="F120" s="9">
        <f t="shared" si="28"/>
        <v>0.15989157977326016</v>
      </c>
      <c r="G120" s="9">
        <f t="shared" si="29"/>
        <v>1.0744863061171359</v>
      </c>
      <c r="H120" s="9">
        <f t="shared" si="30"/>
        <v>1.7413955512208232</v>
      </c>
      <c r="I120" s="9">
        <f t="shared" si="31"/>
        <v>3.761429806721039</v>
      </c>
      <c r="J120" s="9">
        <f t="shared" si="32"/>
        <v>6.2542380369127937</v>
      </c>
      <c r="K120" s="11">
        <f t="shared" si="33"/>
        <v>0.59171597633136097</v>
      </c>
      <c r="L120" s="11">
        <f t="shared" si="34"/>
        <v>0.28011204481792717</v>
      </c>
      <c r="M120" s="11">
        <f t="shared" si="35"/>
        <v>0.16977928692699493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-0.24401743498456219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0.22934400551191039</v>
      </c>
      <c r="Q120" s="11">
        <f>2*'OddsRatio_working_3-way'!K120*'OddsRatio_working_3-way'!L120*'OddsRatio_working_3-way'!M120</f>
        <v>5.6280737548935061E-2</v>
      </c>
      <c r="R120" s="11">
        <f t="shared" si="36"/>
        <v>0</v>
      </c>
      <c r="S120" s="11">
        <f t="shared" si="37"/>
        <v>-0.93986729073854858</v>
      </c>
      <c r="T120" s="11">
        <f t="shared" si="38"/>
        <v>-0.23064227993584013</v>
      </c>
      <c r="U120" s="11">
        <f>'OddsRatio_working_3-way'!S120-'OddsRatio_working_3-way'!R120^2/3</f>
        <v>-0.93986729073854858</v>
      </c>
      <c r="V120" s="11">
        <f>'OddsRatio_working_3-way'!S120*'OddsRatio_working_3-way'!R120/3-2*'OddsRatio_working_3-way'!R120^3/27-'OddsRatio_working_3-way'!T120</f>
        <v>0.23064227993584013</v>
      </c>
      <c r="W120" s="11">
        <f>'OddsRatio_working_3-way'!V120^2+4*'OddsRatio_working_3-way'!U120^3/27</f>
        <v>-6.9801511143410433E-2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0.17535490614565999</v>
      </c>
      <c r="Y120" s="11">
        <f>IF('OddsRatio_working_3-way'!W120&gt;=0,IF('OddsRatio_working_3-way'!V120+SQRT('OddsRatio_working_3-way'!W120)&gt;0,0,PI()),ACOS('OddsRatio_working_3-way'!V120/(2*'OddsRatio_working_3-way'!X120)))</f>
        <v>0.85310901606889489</v>
      </c>
      <c r="Z120" s="11">
        <f>'OddsRatio_working_3-way'!X120^(1/3)*COS('OddsRatio_working_3-way'!Y120/3)</f>
        <v>0.53724315305856796</v>
      </c>
      <c r="AA120" s="11">
        <f>'OddsRatio_working_3-way'!X120^(1/3)*COS(('OddsRatio_working_3-way'!Y120+2*PI())/3)</f>
        <v>-0.4046148431030494</v>
      </c>
      <c r="AB120" s="11">
        <f>'OddsRatio_working_3-way'!X120^(1/3)*COS(('OddsRatio_working_3-way'!Y120+4*PI())/3)</f>
        <v>-0.13262830995551869</v>
      </c>
      <c r="AC120" s="11">
        <f>'OddsRatio_working_3-way'!X120^(1/3)*SIN('OddsRatio_working_3-way'!Y120/3)</f>
        <v>0.15703149812868006</v>
      </c>
      <c r="AD120" s="11">
        <f>'OddsRatio_working_3-way'!X120^(1/3)*SIN(('OddsRatio_working_3-way'!Y120+2*PI())/3)</f>
        <v>0.38675046949363134</v>
      </c>
      <c r="AE120" s="11">
        <f>'OddsRatio_working_3-way'!X120^(1/3)*SIN(('OddsRatio_working_3-way'!Y120+4*PI())/3)</f>
        <v>-0.54378196762231135</v>
      </c>
      <c r="AF120" s="11">
        <f>-'OddsRatio_working_3-way'!U120/(3*'OddsRatio_working_3-way'!X120^(1/3))*COS(('OddsRatio_working_3-way'!Y120)/3)</f>
        <v>0.53724315305856796</v>
      </c>
      <c r="AG120" s="11">
        <f>-'OddsRatio_working_3-way'!U120/(3*'OddsRatio_working_3-way'!X120^(1/3))*COS(('OddsRatio_working_3-way'!Y120+2*PI())/3)</f>
        <v>-0.4046148431030494</v>
      </c>
      <c r="AH120" s="11">
        <f>-'OddsRatio_working_3-way'!U120/(3*'OddsRatio_working_3-way'!X120^(1/3))*COS(('OddsRatio_working_3-way'!Y120+4*PI())/3)</f>
        <v>-0.13262830995551869</v>
      </c>
      <c r="AI120" s="11">
        <f>'OddsRatio_working_3-way'!U120/(3*'OddsRatio_working_3-way'!X120^(1/3))*SIN(('OddsRatio_working_3-way'!Y120)/3)</f>
        <v>-0.15703149812868006</v>
      </c>
      <c r="AJ120" s="11">
        <f>'OddsRatio_working_3-way'!U120/(3*'OddsRatio_working_3-way'!X120^(1/3))*SIN(('OddsRatio_working_3-way'!Y120+2*PI())/3)</f>
        <v>-0.38675046949363134</v>
      </c>
      <c r="AK120" s="11">
        <f>'OddsRatio_working_3-way'!U120/(3*'OddsRatio_working_3-way'!X120^(1/3))*SIN(('OddsRatio_working_3-way'!Y120+4*PI())/3)</f>
        <v>0.54378196762231135</v>
      </c>
      <c r="AL120" s="11">
        <f>'OddsRatio_working_3-way'!Z120+'OddsRatio_working_3-way'!AF120</f>
        <v>1.0744863061171359</v>
      </c>
      <c r="AM120" s="11">
        <f>'OddsRatio_working_3-way'!AA120+'OddsRatio_working_3-way'!AG120</f>
        <v>-0.80922968620609881</v>
      </c>
      <c r="AN120" s="11">
        <f>'OddsRatio_working_3-way'!AB120+'OddsRatio_working_3-way'!AH120</f>
        <v>-0.26525661991103738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1.0744863061171359</v>
      </c>
      <c r="AS120" s="11">
        <f>IF(('OddsRatio_working_3-way'!X120=0),IF(Q120&gt;0,-Q120^(1/3),(-Q120)^(1/3)),'OddsRatio_working_3-way'!AM120-'OddsRatio_working_3-way'!R120/3)</f>
        <v>-0.80922968620609881</v>
      </c>
      <c r="AT120" s="11">
        <f>IF(('OddsRatio_working_3-way'!X120=0),IF(Q120&gt;0,-Q120^(1/3),(-Q120)^(1/3)),'OddsRatio_working_3-way'!AN120-'OddsRatio_working_3-way'!R120/3)</f>
        <v>-0.26525661991103738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1.95</v>
      </c>
      <c r="B121" s="4">
        <f>IF('True_Odds_Calculator_3-way'!B122="","",'True_Odds_Calculator_3-way'!B122)</f>
        <v>3.5</v>
      </c>
      <c r="C121" s="4">
        <f>IF('True_Odds_Calculator_3-way'!C122="","",'True_Odds_Calculator_3-way'!C122)</f>
        <v>4.34</v>
      </c>
      <c r="D121" s="9">
        <f t="shared" si="26"/>
        <v>0.50128227301739414</v>
      </c>
      <c r="E121" s="9">
        <f t="shared" si="27"/>
        <v>0.27638694772808314</v>
      </c>
      <c r="F121" s="9">
        <f t="shared" si="28"/>
        <v>0.22233077925452266</v>
      </c>
      <c r="G121" s="9">
        <f t="shared" si="29"/>
        <v>1.0472463453430898</v>
      </c>
      <c r="H121" s="9">
        <f t="shared" si="30"/>
        <v>1.9948840280759355</v>
      </c>
      <c r="I121" s="9">
        <f t="shared" si="31"/>
        <v>3.6181158633577253</v>
      </c>
      <c r="J121" s="9">
        <f t="shared" si="32"/>
        <v>4.4978027934459188</v>
      </c>
      <c r="K121" s="11">
        <f t="shared" si="33"/>
        <v>0.51282051282051289</v>
      </c>
      <c r="L121" s="11">
        <f t="shared" si="34"/>
        <v>0.2857142857142857</v>
      </c>
      <c r="M121" s="11">
        <f t="shared" si="35"/>
        <v>0.2304147465437788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-0.26780439222835539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0.22923313245893895</v>
      </c>
      <c r="Q121" s="11">
        <f>2*'OddsRatio_working_3-way'!K121*'OddsRatio_working_3-way'!L121*'OddsRatio_working_3-way'!M121</f>
        <v>6.752080484799379E-2</v>
      </c>
      <c r="R121" s="11">
        <f t="shared" si="36"/>
        <v>0</v>
      </c>
      <c r="S121" s="11">
        <f t="shared" si="37"/>
        <v>-0.85597226599432719</v>
      </c>
      <c r="T121" s="11">
        <f t="shared" si="38"/>
        <v>-0.25212732429877088</v>
      </c>
      <c r="U121" s="11">
        <f>'OddsRatio_working_3-way'!S121-'OddsRatio_working_3-way'!R121^2/3</f>
        <v>-0.85597226599432719</v>
      </c>
      <c r="V121" s="11">
        <f>'OddsRatio_working_3-way'!S121*'OddsRatio_working_3-way'!R121/3-2*'OddsRatio_working_3-way'!R121^3/27-'OddsRatio_working_3-way'!T121</f>
        <v>0.25212732429877088</v>
      </c>
      <c r="W121" s="11">
        <f>'OddsRatio_working_3-way'!V121^2+4*'OddsRatio_working_3-way'!U121^3/27</f>
        <v>-2.9344560914102161E-2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0.15240796285968766</v>
      </c>
      <c r="Y121" s="11">
        <f>IF('OddsRatio_working_3-way'!W121&gt;=0,IF('OddsRatio_working_3-way'!V121+SQRT('OddsRatio_working_3-way'!W121)&gt;0,0,PI()),ACOS('OddsRatio_working_3-way'!V121/(2*'OddsRatio_working_3-way'!X121)))</f>
        <v>0.59678590019390632</v>
      </c>
      <c r="Z121" s="11">
        <f>'OddsRatio_working_3-way'!X121^(1/3)*COS('OddsRatio_working_3-way'!Y121/3)</f>
        <v>0.5236231726715449</v>
      </c>
      <c r="AA121" s="11">
        <f>'OddsRatio_working_3-way'!X121^(1/3)*COS(('OddsRatio_working_3-way'!Y121+2*PI())/3)</f>
        <v>-0.35322901508773924</v>
      </c>
      <c r="AB121" s="11">
        <f>'OddsRatio_working_3-way'!X121^(1/3)*COS(('OddsRatio_working_3-way'!Y121+4*PI())/3)</f>
        <v>-0.17039415758380577</v>
      </c>
      <c r="AC121" s="11">
        <f>'OddsRatio_working_3-way'!X121^(1/3)*SIN('OddsRatio_working_3-way'!Y121/3)</f>
        <v>0.10555975419714282</v>
      </c>
      <c r="AD121" s="11">
        <f>'OddsRatio_working_3-way'!X121^(1/3)*SIN(('OddsRatio_working_3-way'!Y121+2*PI())/3)</f>
        <v>0.40069109244519208</v>
      </c>
      <c r="AE121" s="11">
        <f>'OddsRatio_working_3-way'!X121^(1/3)*SIN(('OddsRatio_working_3-way'!Y121+4*PI())/3)</f>
        <v>-0.50625084664233488</v>
      </c>
      <c r="AF121" s="11">
        <f>-'OddsRatio_working_3-way'!U121/(3*'OddsRatio_working_3-way'!X121^(1/3))*COS(('OddsRatio_working_3-way'!Y121)/3)</f>
        <v>0.5236231726715449</v>
      </c>
      <c r="AG121" s="11">
        <f>-'OddsRatio_working_3-way'!U121/(3*'OddsRatio_working_3-way'!X121^(1/3))*COS(('OddsRatio_working_3-way'!Y121+2*PI())/3)</f>
        <v>-0.35322901508773924</v>
      </c>
      <c r="AH121" s="11">
        <f>-'OddsRatio_working_3-way'!U121/(3*'OddsRatio_working_3-way'!X121^(1/3))*COS(('OddsRatio_working_3-way'!Y121+4*PI())/3)</f>
        <v>-0.17039415758380577</v>
      </c>
      <c r="AI121" s="11">
        <f>'OddsRatio_working_3-way'!U121/(3*'OddsRatio_working_3-way'!X121^(1/3))*SIN(('OddsRatio_working_3-way'!Y121)/3)</f>
        <v>-0.10555975419714282</v>
      </c>
      <c r="AJ121" s="11">
        <f>'OddsRatio_working_3-way'!U121/(3*'OddsRatio_working_3-way'!X121^(1/3))*SIN(('OddsRatio_working_3-way'!Y121+2*PI())/3)</f>
        <v>-0.40069109244519208</v>
      </c>
      <c r="AK121" s="11">
        <f>'OddsRatio_working_3-way'!U121/(3*'OddsRatio_working_3-way'!X121^(1/3))*SIN(('OddsRatio_working_3-way'!Y121+4*PI())/3)</f>
        <v>0.50625084664233488</v>
      </c>
      <c r="AL121" s="11">
        <f>'OddsRatio_working_3-way'!Z121+'OddsRatio_working_3-way'!AF121</f>
        <v>1.0472463453430898</v>
      </c>
      <c r="AM121" s="11">
        <f>'OddsRatio_working_3-way'!AA121+'OddsRatio_working_3-way'!AG121</f>
        <v>-0.70645803017547848</v>
      </c>
      <c r="AN121" s="11">
        <f>'OddsRatio_working_3-way'!AB121+'OddsRatio_working_3-way'!AH121</f>
        <v>-0.34078831516761154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1.0472463453430898</v>
      </c>
      <c r="AS121" s="11">
        <f>IF(('OddsRatio_working_3-way'!X121=0),IF(Q121&gt;0,-Q121^(1/3),(-Q121)^(1/3)),'OddsRatio_working_3-way'!AM121-'OddsRatio_working_3-way'!R121/3)</f>
        <v>-0.70645803017547848</v>
      </c>
      <c r="AT121" s="11">
        <f>IF(('OddsRatio_working_3-way'!X121=0),IF(Q121&gt;0,-Q121^(1/3),(-Q121)^(1/3)),'OddsRatio_working_3-way'!AN121-'OddsRatio_working_3-way'!R121/3)</f>
        <v>-0.34078831516761154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1.87</v>
      </c>
      <c r="B122" s="4">
        <f>IF('True_Odds_Calculator_3-way'!B123="","",'True_Odds_Calculator_3-way'!B123)</f>
        <v>3.67</v>
      </c>
      <c r="C122" s="4">
        <f>IF('True_Odds_Calculator_3-way'!C123="","",'True_Odds_Calculator_3-way'!C123)</f>
        <v>4.5</v>
      </c>
      <c r="D122" s="9">
        <f t="shared" si="26"/>
        <v>0.52283835595693873</v>
      </c>
      <c r="E122" s="9">
        <f t="shared" si="27"/>
        <v>0.26309893474868024</v>
      </c>
      <c r="F122" s="9">
        <f t="shared" si="28"/>
        <v>0.21406270929438101</v>
      </c>
      <c r="G122" s="9">
        <f t="shared" si="29"/>
        <v>1.049008079783615</v>
      </c>
      <c r="H122" s="9">
        <f t="shared" si="30"/>
        <v>1.9126370294117454</v>
      </c>
      <c r="I122" s="9">
        <f t="shared" si="31"/>
        <v>3.8008515730222516</v>
      </c>
      <c r="J122" s="9">
        <f t="shared" si="32"/>
        <v>4.6715282792426533</v>
      </c>
      <c r="K122" s="11">
        <f t="shared" si="33"/>
        <v>0.53475935828876997</v>
      </c>
      <c r="L122" s="11">
        <f t="shared" si="34"/>
        <v>0.27247956403269757</v>
      </c>
      <c r="M122" s="11">
        <f t="shared" si="35"/>
        <v>0.22222222222222221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-0.26325605793469231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0.2279567594521914</v>
      </c>
      <c r="Q122" s="11">
        <f>2*'OddsRatio_working_3-way'!K122*'OddsRatio_working_3-way'!L122*'OddsRatio_working_3-way'!M122</f>
        <v>6.4760443026190731E-2</v>
      </c>
      <c r="R122" s="11">
        <f t="shared" si="36"/>
        <v>0</v>
      </c>
      <c r="S122" s="11">
        <f t="shared" si="37"/>
        <v>-0.86591268303782831</v>
      </c>
      <c r="T122" s="11">
        <f t="shared" si="38"/>
        <v>-0.24599792131756484</v>
      </c>
      <c r="U122" s="11">
        <f>'OddsRatio_working_3-way'!S122-'OddsRatio_working_3-way'!R122^2/3</f>
        <v>-0.86591268303782831</v>
      </c>
      <c r="V122" s="11">
        <f>'OddsRatio_working_3-way'!S122*'OddsRatio_working_3-way'!R122/3-2*'OddsRatio_working_3-way'!R122^3/27-'OddsRatio_working_3-way'!T122</f>
        <v>0.24599792131756484</v>
      </c>
      <c r="W122" s="11">
        <f>'OddsRatio_working_3-way'!V122^2+4*'OddsRatio_working_3-way'!U122^3/27</f>
        <v>-3.5672498880488047E-2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0.15507052925447412</v>
      </c>
      <c r="Y122" s="11">
        <f>IF('OddsRatio_working_3-way'!W122&gt;=0,IF('OddsRatio_working_3-way'!V122+SQRT('OddsRatio_working_3-way'!W122)&gt;0,0,PI()),ACOS('OddsRatio_working_3-way'!V122/(2*'OddsRatio_working_3-way'!X122)))</f>
        <v>0.65478190692744931</v>
      </c>
      <c r="Z122" s="11">
        <f>'OddsRatio_working_3-way'!X122^(1/3)*COS('OddsRatio_working_3-way'!Y122/3)</f>
        <v>0.52450403989180749</v>
      </c>
      <c r="AA122" s="11">
        <f>'OddsRatio_working_3-way'!X122^(1/3)*COS(('OddsRatio_working_3-way'!Y122+2*PI())/3)</f>
        <v>-0.36299825988733758</v>
      </c>
      <c r="AB122" s="11">
        <f>'OddsRatio_working_3-way'!X122^(1/3)*COS(('OddsRatio_working_3-way'!Y122+4*PI())/3)</f>
        <v>-0.16150578000447002</v>
      </c>
      <c r="AC122" s="11">
        <f>'OddsRatio_working_3-way'!X122^(1/3)*SIN('OddsRatio_working_3-way'!Y122/3)</f>
        <v>0.11633173750005885</v>
      </c>
      <c r="AD122" s="11">
        <f>'OddsRatio_working_3-way'!X122^(1/3)*SIN(('OddsRatio_working_3-way'!Y122+2*PI())/3)</f>
        <v>0.39606795418384244</v>
      </c>
      <c r="AE122" s="11">
        <f>'OddsRatio_working_3-way'!X122^(1/3)*SIN(('OddsRatio_working_3-way'!Y122+4*PI())/3)</f>
        <v>-0.51239969168390131</v>
      </c>
      <c r="AF122" s="11">
        <f>-'OddsRatio_working_3-way'!U122/(3*'OddsRatio_working_3-way'!X122^(1/3))*COS(('OddsRatio_working_3-way'!Y122)/3)</f>
        <v>0.52450403989180761</v>
      </c>
      <c r="AG122" s="11">
        <f>-'OddsRatio_working_3-way'!U122/(3*'OddsRatio_working_3-way'!X122^(1/3))*COS(('OddsRatio_working_3-way'!Y122+2*PI())/3)</f>
        <v>-0.36299825988733769</v>
      </c>
      <c r="AH122" s="11">
        <f>-'OddsRatio_working_3-way'!U122/(3*'OddsRatio_working_3-way'!X122^(1/3))*COS(('OddsRatio_working_3-way'!Y122+4*PI())/3)</f>
        <v>-0.16150578000447005</v>
      </c>
      <c r="AI122" s="11">
        <f>'OddsRatio_working_3-way'!U122/(3*'OddsRatio_working_3-way'!X122^(1/3))*SIN(('OddsRatio_working_3-way'!Y122)/3)</f>
        <v>-0.11633173750005887</v>
      </c>
      <c r="AJ122" s="11">
        <f>'OddsRatio_working_3-way'!U122/(3*'OddsRatio_working_3-way'!X122^(1/3))*SIN(('OddsRatio_working_3-way'!Y122+2*PI())/3)</f>
        <v>-0.39606795418384255</v>
      </c>
      <c r="AK122" s="11">
        <f>'OddsRatio_working_3-way'!U122/(3*'OddsRatio_working_3-way'!X122^(1/3))*SIN(('OddsRatio_working_3-way'!Y122+4*PI())/3)</f>
        <v>0.51239969168390143</v>
      </c>
      <c r="AL122" s="11">
        <f>'OddsRatio_working_3-way'!Z122+'OddsRatio_working_3-way'!AF122</f>
        <v>1.049008079783615</v>
      </c>
      <c r="AM122" s="11">
        <f>'OddsRatio_working_3-way'!AA122+'OddsRatio_working_3-way'!AG122</f>
        <v>-0.72599651977467528</v>
      </c>
      <c r="AN122" s="11">
        <f>'OddsRatio_working_3-way'!AB122+'OddsRatio_working_3-way'!AH122</f>
        <v>-0.32301156000894005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1.049008079783615</v>
      </c>
      <c r="AS122" s="11">
        <f>IF(('OddsRatio_working_3-way'!X122=0),IF(Q122&gt;0,-Q122^(1/3),(-Q122)^(1/3)),'OddsRatio_working_3-way'!AM122-'OddsRatio_working_3-way'!R122/3)</f>
        <v>-0.72599651977467528</v>
      </c>
      <c r="AT122" s="11">
        <f>IF(('OddsRatio_working_3-way'!X122=0),IF(Q122&gt;0,-Q122^(1/3),(-Q122)^(1/3)),'OddsRatio_working_3-way'!AN122-'OddsRatio_working_3-way'!R122/3)</f>
        <v>-0.32301156000894005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1.76</v>
      </c>
      <c r="B123" s="4">
        <f>IF('True_Odds_Calculator_3-way'!B124="","",'True_Odds_Calculator_3-way'!B124)</f>
        <v>4.01</v>
      </c>
      <c r="C123" s="4">
        <f>IF('True_Odds_Calculator_3-way'!C124="","",'True_Odds_Calculator_3-way'!C124)</f>
        <v>4.71</v>
      </c>
      <c r="D123" s="9">
        <f t="shared" si="26"/>
        <v>0.5558404839562765</v>
      </c>
      <c r="E123" s="9">
        <f t="shared" si="27"/>
        <v>0.24010948825844694</v>
      </c>
      <c r="F123" s="9">
        <f t="shared" si="28"/>
        <v>0.2040500277852767</v>
      </c>
      <c r="G123" s="9">
        <f t="shared" si="29"/>
        <v>1.0514175068489193</v>
      </c>
      <c r="H123" s="9">
        <f t="shared" si="30"/>
        <v>1.7990773052051783</v>
      </c>
      <c r="I123" s="9">
        <f t="shared" si="31"/>
        <v>4.1647666956152474</v>
      </c>
      <c r="J123" s="9">
        <f t="shared" si="32"/>
        <v>4.9007589504094904</v>
      </c>
      <c r="K123" s="11">
        <f t="shared" si="33"/>
        <v>0.56818181818181823</v>
      </c>
      <c r="L123" s="11">
        <f t="shared" si="34"/>
        <v>0.24937655860349128</v>
      </c>
      <c r="M123" s="11">
        <f t="shared" si="35"/>
        <v>0.21231422505307856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-0.25531483489693063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0.2250213108417915</v>
      </c>
      <c r="Q123" s="11">
        <f>2*'OddsRatio_working_3-way'!K123*'OddsRatio_working_3-way'!L123*'OddsRatio_working_3-way'!M123</f>
        <v>6.0166125893527142E-2</v>
      </c>
      <c r="R123" s="11">
        <f t="shared" si="36"/>
        <v>0</v>
      </c>
      <c r="S123" s="11">
        <f t="shared" si="37"/>
        <v>-0.88134835930168931</v>
      </c>
      <c r="T123" s="11">
        <f t="shared" si="38"/>
        <v>-0.23565464152451587</v>
      </c>
      <c r="U123" s="11">
        <f>'OddsRatio_working_3-way'!S123-'OddsRatio_working_3-way'!R123^2/3</f>
        <v>-0.88134835930168931</v>
      </c>
      <c r="V123" s="11">
        <f>'OddsRatio_working_3-way'!S123*'OddsRatio_working_3-way'!R123/3-2*'OddsRatio_working_3-way'!R123^3/27-'OddsRatio_working_3-way'!T123</f>
        <v>0.23565464152451587</v>
      </c>
      <c r="W123" s="11">
        <f>'OddsRatio_working_3-way'!V123^2+4*'OddsRatio_working_3-way'!U123^3/27</f>
        <v>-4.5890491482516234E-2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0.15923536161494117</v>
      </c>
      <c r="Y123" s="11">
        <f>IF('OddsRatio_working_3-way'!W123&gt;=0,IF('OddsRatio_working_3-way'!V123+SQRT('OddsRatio_working_3-way'!W123)&gt;0,0,PI()),ACOS('OddsRatio_working_3-way'!V123/(2*'OddsRatio_working_3-way'!X123)))</f>
        <v>0.73778989387975302</v>
      </c>
      <c r="Z123" s="11">
        <f>'OddsRatio_working_3-way'!X123^(1/3)*COS('OddsRatio_working_3-way'!Y123/3)</f>
        <v>0.52570875342445966</v>
      </c>
      <c r="AA123" s="11">
        <f>'OddsRatio_working_3-way'!X123^(1/3)*COS(('OddsRatio_working_3-way'!Y123+2*PI())/3)</f>
        <v>-0.37713394511838816</v>
      </c>
      <c r="AB123" s="11">
        <f>'OddsRatio_working_3-way'!X123^(1/3)*COS(('OddsRatio_working_3-way'!Y123+4*PI())/3)</f>
        <v>-0.14857480830607114</v>
      </c>
      <c r="AC123" s="11">
        <f>'OddsRatio_working_3-way'!X123^(1/3)*SIN('OddsRatio_working_3-way'!Y123/3)</f>
        <v>0.1319586791643397</v>
      </c>
      <c r="AD123" s="11">
        <f>'OddsRatio_working_3-way'!X123^(1/3)*SIN(('OddsRatio_working_3-way'!Y123+2*PI())/3)</f>
        <v>0.38929779587526181</v>
      </c>
      <c r="AE123" s="11">
        <f>'OddsRatio_working_3-way'!X123^(1/3)*SIN(('OddsRatio_working_3-way'!Y123+4*PI())/3)</f>
        <v>-0.52125647503960149</v>
      </c>
      <c r="AF123" s="11">
        <f>-'OddsRatio_working_3-way'!U123/(3*'OddsRatio_working_3-way'!X123^(1/3))*COS(('OddsRatio_working_3-way'!Y123)/3)</f>
        <v>0.52570875342445966</v>
      </c>
      <c r="AG123" s="11">
        <f>-'OddsRatio_working_3-way'!U123/(3*'OddsRatio_working_3-way'!X123^(1/3))*COS(('OddsRatio_working_3-way'!Y123+2*PI())/3)</f>
        <v>-0.37713394511838816</v>
      </c>
      <c r="AH123" s="11">
        <f>-'OddsRatio_working_3-way'!U123/(3*'OddsRatio_working_3-way'!X123^(1/3))*COS(('OddsRatio_working_3-way'!Y123+4*PI())/3)</f>
        <v>-0.14857480830607114</v>
      </c>
      <c r="AI123" s="11">
        <f>'OddsRatio_working_3-way'!U123/(3*'OddsRatio_working_3-way'!X123^(1/3))*SIN(('OddsRatio_working_3-way'!Y123)/3)</f>
        <v>-0.1319586791643397</v>
      </c>
      <c r="AJ123" s="11">
        <f>'OddsRatio_working_3-way'!U123/(3*'OddsRatio_working_3-way'!X123^(1/3))*SIN(('OddsRatio_working_3-way'!Y123+2*PI())/3)</f>
        <v>-0.38929779587526181</v>
      </c>
      <c r="AK123" s="11">
        <f>'OddsRatio_working_3-way'!U123/(3*'OddsRatio_working_3-way'!X123^(1/3))*SIN(('OddsRatio_working_3-way'!Y123+4*PI())/3)</f>
        <v>0.52125647503960149</v>
      </c>
      <c r="AL123" s="11">
        <f>'OddsRatio_working_3-way'!Z123+'OddsRatio_working_3-way'!AF123</f>
        <v>1.0514175068489193</v>
      </c>
      <c r="AM123" s="11">
        <f>'OddsRatio_working_3-way'!AA123+'OddsRatio_working_3-way'!AG123</f>
        <v>-0.75426789023677632</v>
      </c>
      <c r="AN123" s="11">
        <f>'OddsRatio_working_3-way'!AB123+'OddsRatio_working_3-way'!AH123</f>
        <v>-0.29714961661214229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1.0514175068489193</v>
      </c>
      <c r="AS123" s="11">
        <f>IF(('OddsRatio_working_3-way'!X123=0),IF(Q123&gt;0,-Q123^(1/3),(-Q123)^(1/3)),'OddsRatio_working_3-way'!AM123-'OddsRatio_working_3-way'!R123/3)</f>
        <v>-0.75426789023677632</v>
      </c>
      <c r="AT123" s="11">
        <f>IF(('OddsRatio_working_3-way'!X123=0),IF(Q123&gt;0,-Q123^(1/3),(-Q123)^(1/3)),'OddsRatio_working_3-way'!AN123-'OddsRatio_working_3-way'!R123/3)</f>
        <v>-0.29714961661214229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4.43</v>
      </c>
      <c r="B124" s="4">
        <f>IF('True_Odds_Calculator_3-way'!B125="","",'True_Odds_Calculator_3-way'!B125)</f>
        <v>3.67</v>
      </c>
      <c r="C124" s="4">
        <f>IF('True_Odds_Calculator_3-way'!C125="","",'True_Odds_Calculator_3-way'!C125)</f>
        <v>1.82</v>
      </c>
      <c r="D124" s="9">
        <f t="shared" si="26"/>
        <v>0.2124581141471111</v>
      </c>
      <c r="E124" s="9">
        <f t="shared" si="27"/>
        <v>0.25736871778451775</v>
      </c>
      <c r="F124" s="9">
        <f t="shared" si="28"/>
        <v>0.53017316806837134</v>
      </c>
      <c r="G124" s="9">
        <f t="shared" si="29"/>
        <v>1.0807026564992883</v>
      </c>
      <c r="H124" s="9">
        <f t="shared" si="30"/>
        <v>4.7068101117925574</v>
      </c>
      <c r="I124" s="9">
        <f t="shared" si="31"/>
        <v>3.8854760928530991</v>
      </c>
      <c r="J124" s="9">
        <f t="shared" si="32"/>
        <v>1.8861761783294164</v>
      </c>
      <c r="K124" s="11">
        <f t="shared" si="33"/>
        <v>0.22573363431151244</v>
      </c>
      <c r="L124" s="11">
        <f t="shared" si="34"/>
        <v>0.27247956403269757</v>
      </c>
      <c r="M124" s="11">
        <f t="shared" si="35"/>
        <v>0.54945054945054939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-0.25379207429385497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0.23386483058892504</v>
      </c>
      <c r="Q124" s="11">
        <f>2*'OddsRatio_working_3-way'!K124*'OddsRatio_working_3-way'!L124*'OddsRatio_working_3-way'!M124</f>
        <v>6.7590991499689321E-2</v>
      </c>
      <c r="R124" s="11">
        <f t="shared" si="36"/>
        <v>0</v>
      </c>
      <c r="S124" s="11">
        <f t="shared" si="37"/>
        <v>-0.92148200939538782</v>
      </c>
      <c r="T124" s="11">
        <f t="shared" si="38"/>
        <v>-0.26632428017207743</v>
      </c>
      <c r="U124" s="11">
        <f>'OddsRatio_working_3-way'!S124-'OddsRatio_working_3-way'!R124^2/3</f>
        <v>-0.92148200939538782</v>
      </c>
      <c r="V124" s="11">
        <f>'OddsRatio_working_3-way'!S124*'OddsRatio_working_3-way'!R124/3-2*'OddsRatio_working_3-way'!R124^3/27-'OddsRatio_working_3-way'!T124</f>
        <v>0.26632428017207743</v>
      </c>
      <c r="W124" s="11">
        <f>'OddsRatio_working_3-way'!V124^2+4*'OddsRatio_working_3-way'!U124^3/27</f>
        <v>-4.4990960523103821E-2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0.17023482511833399</v>
      </c>
      <c r="Y124" s="11">
        <f>IF('OddsRatio_working_3-way'!W124&gt;=0,IF('OddsRatio_working_3-way'!V124+SQRT('OddsRatio_working_3-way'!W124)&gt;0,0,PI()),ACOS('OddsRatio_working_3-way'!V124/(2*'OddsRatio_working_3-way'!X124)))</f>
        <v>0.67256509905665707</v>
      </c>
      <c r="Z124" s="11">
        <f>'OddsRatio_working_3-way'!X124^(1/3)*COS('OddsRatio_working_3-way'!Y124/3)</f>
        <v>0.54035132824964416</v>
      </c>
      <c r="AA124" s="11">
        <f>'OddsRatio_working_3-way'!X124^(1/3)*COS(('OddsRatio_working_3-way'!Y124+2*PI())/3)</f>
        <v>-0.37688008714927262</v>
      </c>
      <c r="AB124" s="11">
        <f>'OddsRatio_working_3-way'!X124^(1/3)*COS(('OddsRatio_working_3-way'!Y124+4*PI())/3)</f>
        <v>-0.16347124110037148</v>
      </c>
      <c r="AC124" s="11">
        <f>'OddsRatio_working_3-way'!X124^(1/3)*SIN('OddsRatio_working_3-way'!Y124/3)</f>
        <v>0.12321165471378052</v>
      </c>
      <c r="AD124" s="11">
        <f>'OddsRatio_working_3-way'!X124^(1/3)*SIN(('OddsRatio_working_3-way'!Y124+2*PI())/3)</f>
        <v>0.40635214987596563</v>
      </c>
      <c r="AE124" s="11">
        <f>'OddsRatio_working_3-way'!X124^(1/3)*SIN(('OddsRatio_working_3-way'!Y124+4*PI())/3)</f>
        <v>-0.52956380458974606</v>
      </c>
      <c r="AF124" s="11">
        <f>-'OddsRatio_working_3-way'!U124/(3*'OddsRatio_working_3-way'!X124^(1/3))*COS(('OddsRatio_working_3-way'!Y124)/3)</f>
        <v>0.54035132824964427</v>
      </c>
      <c r="AG124" s="11">
        <f>-'OddsRatio_working_3-way'!U124/(3*'OddsRatio_working_3-way'!X124^(1/3))*COS(('OddsRatio_working_3-way'!Y124+2*PI())/3)</f>
        <v>-0.37688008714927268</v>
      </c>
      <c r="AH124" s="11">
        <f>-'OddsRatio_working_3-way'!U124/(3*'OddsRatio_working_3-way'!X124^(1/3))*COS(('OddsRatio_working_3-way'!Y124+4*PI())/3)</f>
        <v>-0.16347124110037151</v>
      </c>
      <c r="AI124" s="11">
        <f>'OddsRatio_working_3-way'!U124/(3*'OddsRatio_working_3-way'!X124^(1/3))*SIN(('OddsRatio_working_3-way'!Y124)/3)</f>
        <v>-0.12321165471378055</v>
      </c>
      <c r="AJ124" s="11">
        <f>'OddsRatio_working_3-way'!U124/(3*'OddsRatio_working_3-way'!X124^(1/3))*SIN(('OddsRatio_working_3-way'!Y124+2*PI())/3)</f>
        <v>-0.40635214987596574</v>
      </c>
      <c r="AK124" s="11">
        <f>'OddsRatio_working_3-way'!U124/(3*'OddsRatio_working_3-way'!X124^(1/3))*SIN(('OddsRatio_working_3-way'!Y124+4*PI())/3)</f>
        <v>0.52956380458974617</v>
      </c>
      <c r="AL124" s="11">
        <f>'OddsRatio_working_3-way'!Z124+'OddsRatio_working_3-way'!AF124</f>
        <v>1.0807026564992883</v>
      </c>
      <c r="AM124" s="11">
        <f>'OddsRatio_working_3-way'!AA124+'OddsRatio_working_3-way'!AG124</f>
        <v>-0.75376017429854536</v>
      </c>
      <c r="AN124" s="11">
        <f>'OddsRatio_working_3-way'!AB124+'OddsRatio_working_3-way'!AH124</f>
        <v>-0.32694248220074296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1.0807026564992883</v>
      </c>
      <c r="AS124" s="11">
        <f>IF(('OddsRatio_working_3-way'!X124=0),IF(Q124&gt;0,-Q124^(1/3),(-Q124)^(1/3)),'OddsRatio_working_3-way'!AM124-'OddsRatio_working_3-way'!R124/3)</f>
        <v>-0.75376017429854536</v>
      </c>
      <c r="AT124" s="11">
        <f>IF(('OddsRatio_working_3-way'!X124=0),IF(Q124&gt;0,-Q124^(1/3),(-Q124)^(1/3)),'OddsRatio_working_3-way'!AN124-'OddsRatio_working_3-way'!R124/3)</f>
        <v>-0.32694248220074296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3.01</v>
      </c>
      <c r="B125" s="4">
        <f>IF('True_Odds_Calculator_3-way'!B126="","",'True_Odds_Calculator_3-way'!B126)</f>
        <v>3.64</v>
      </c>
      <c r="C125" s="4">
        <f>IF('True_Odds_Calculator_3-way'!C126="","",'True_Odds_Calculator_3-way'!C126)</f>
        <v>2.2799999999999998</v>
      </c>
      <c r="D125" s="9">
        <f t="shared" si="26"/>
        <v>0.31710690103222622</v>
      </c>
      <c r="E125" s="9">
        <f t="shared" si="27"/>
        <v>0.26119947311407621</v>
      </c>
      <c r="F125" s="9">
        <f t="shared" si="28"/>
        <v>0.42169362585369768</v>
      </c>
      <c r="G125" s="9">
        <f t="shared" si="29"/>
        <v>1.0713983496600132</v>
      </c>
      <c r="H125" s="9">
        <f t="shared" si="30"/>
        <v>3.1535106828166262</v>
      </c>
      <c r="I125" s="9">
        <f t="shared" si="31"/>
        <v>3.8284916431024354</v>
      </c>
      <c r="J125" s="9">
        <f t="shared" si="32"/>
        <v>2.3713898875648165</v>
      </c>
      <c r="K125" s="11">
        <f t="shared" si="33"/>
        <v>0.33222591362126247</v>
      </c>
      <c r="L125" s="11">
        <f t="shared" si="34"/>
        <v>0.27472527472527469</v>
      </c>
      <c r="M125" s="11">
        <f t="shared" si="35"/>
        <v>0.43859649122807021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-0.27189876044570926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0.23738428616903873</v>
      </c>
      <c r="Q125" s="11">
        <f>2*'OddsRatio_working_3-way'!K125*'OddsRatio_working_3-way'!L125*'OddsRatio_working_3-way'!M125</f>
        <v>8.0062153851277823E-2</v>
      </c>
      <c r="R125" s="11">
        <f t="shared" si="36"/>
        <v>0</v>
      </c>
      <c r="S125" s="11">
        <f t="shared" si="37"/>
        <v>-0.87306130333182552</v>
      </c>
      <c r="T125" s="11">
        <f t="shared" si="38"/>
        <v>-0.29445575154530373</v>
      </c>
      <c r="U125" s="11">
        <f>'OddsRatio_working_3-way'!S125-'OddsRatio_working_3-way'!R125^2/3</f>
        <v>-0.87306130333182552</v>
      </c>
      <c r="V125" s="11">
        <f>'OddsRatio_working_3-way'!S125*'OddsRatio_working_3-way'!R125/3-2*'OddsRatio_working_3-way'!R125^3/27-'OddsRatio_working_3-way'!T125</f>
        <v>0.29445575154530373</v>
      </c>
      <c r="W125" s="11">
        <f>'OddsRatio_working_3-way'!V125^2+4*'OddsRatio_working_3-way'!U125^3/27</f>
        <v>-1.1885260749835966E-2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0.15699478523819319</v>
      </c>
      <c r="Y125" s="11">
        <f>IF('OddsRatio_working_3-way'!W125&gt;=0,IF('OddsRatio_working_3-way'!V125+SQRT('OddsRatio_working_3-way'!W125)&gt;0,0,PI()),ACOS('OddsRatio_working_3-way'!V125/(2*'OddsRatio_working_3-way'!X125)))</f>
        <v>0.35459173628494201</v>
      </c>
      <c r="Z125" s="11">
        <f>'OddsRatio_working_3-way'!X125^(1/3)*COS('OddsRatio_working_3-way'!Y125/3)</f>
        <v>0.53569917483000662</v>
      </c>
      <c r="AA125" s="11">
        <f>'OddsRatio_working_3-way'!X125^(1/3)*COS(('OddsRatio_working_3-way'!Y125+2*PI())/3)</f>
        <v>-0.32294152328400222</v>
      </c>
      <c r="AB125" s="11">
        <f>'OddsRatio_working_3-way'!X125^(1/3)*COS(('OddsRatio_working_3-way'!Y125+4*PI())/3)</f>
        <v>-0.21275765154600432</v>
      </c>
      <c r="AC125" s="11">
        <f>'OddsRatio_working_3-way'!X125^(1/3)*SIN('OddsRatio_working_3-way'!Y125/3)</f>
        <v>6.3614688008288331E-2</v>
      </c>
      <c r="AD125" s="11">
        <f>'OddsRatio_working_3-way'!X125^(1/3)*SIN(('OddsRatio_working_3-way'!Y125+2*PI())/3)</f>
        <v>0.43212175018500298</v>
      </c>
      <c r="AE125" s="11">
        <f>'OddsRatio_working_3-way'!X125^(1/3)*SIN(('OddsRatio_working_3-way'!Y125+4*PI())/3)</f>
        <v>-0.49573643819329127</v>
      </c>
      <c r="AF125" s="11">
        <f>-'OddsRatio_working_3-way'!U125/(3*'OddsRatio_working_3-way'!X125^(1/3))*COS(('OddsRatio_working_3-way'!Y125)/3)</f>
        <v>0.53569917483000662</v>
      </c>
      <c r="AG125" s="11">
        <f>-'OddsRatio_working_3-way'!U125/(3*'OddsRatio_working_3-way'!X125^(1/3))*COS(('OddsRatio_working_3-way'!Y125+2*PI())/3)</f>
        <v>-0.32294152328400222</v>
      </c>
      <c r="AH125" s="11">
        <f>-'OddsRatio_working_3-way'!U125/(3*'OddsRatio_working_3-way'!X125^(1/3))*COS(('OddsRatio_working_3-way'!Y125+4*PI())/3)</f>
        <v>-0.21275765154600432</v>
      </c>
      <c r="AI125" s="11">
        <f>'OddsRatio_working_3-way'!U125/(3*'OddsRatio_working_3-way'!X125^(1/3))*SIN(('OddsRatio_working_3-way'!Y125)/3)</f>
        <v>-6.3614688008288331E-2</v>
      </c>
      <c r="AJ125" s="11">
        <f>'OddsRatio_working_3-way'!U125/(3*'OddsRatio_working_3-way'!X125^(1/3))*SIN(('OddsRatio_working_3-way'!Y125+2*PI())/3)</f>
        <v>-0.43212175018500298</v>
      </c>
      <c r="AK125" s="11">
        <f>'OddsRatio_working_3-way'!U125/(3*'OddsRatio_working_3-way'!X125^(1/3))*SIN(('OddsRatio_working_3-way'!Y125+4*PI())/3)</f>
        <v>0.49573643819329127</v>
      </c>
      <c r="AL125" s="11">
        <f>'OddsRatio_working_3-way'!Z125+'OddsRatio_working_3-way'!AF125</f>
        <v>1.0713983496600132</v>
      </c>
      <c r="AM125" s="11">
        <f>'OddsRatio_working_3-way'!AA125+'OddsRatio_working_3-way'!AG125</f>
        <v>-0.64588304656800444</v>
      </c>
      <c r="AN125" s="11">
        <f>'OddsRatio_working_3-way'!AB125+'OddsRatio_working_3-way'!AH125</f>
        <v>-0.42551530309200863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1.0713983496600132</v>
      </c>
      <c r="AS125" s="11">
        <f>IF(('OddsRatio_working_3-way'!X125=0),IF(Q125&gt;0,-Q125^(1/3),(-Q125)^(1/3)),'OddsRatio_working_3-way'!AM125-'OddsRatio_working_3-way'!R125/3)</f>
        <v>-0.64588304656800444</v>
      </c>
      <c r="AT125" s="11">
        <f>IF(('OddsRatio_working_3-way'!X125=0),IF(Q125&gt;0,-Q125^(1/3),(-Q125)^(1/3)),'OddsRatio_working_3-way'!AN125-'OddsRatio_working_3-way'!R125/3)</f>
        <v>-0.42551530309200863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3.3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2.1</v>
      </c>
      <c r="D126" s="9">
        <f t="shared" si="26"/>
        <v>0.28831809466129582</v>
      </c>
      <c r="E126" s="9">
        <f t="shared" si="27"/>
        <v>0.25307885974902994</v>
      </c>
      <c r="F126" s="9">
        <f t="shared" si="28"/>
        <v>0.45860304558967424</v>
      </c>
      <c r="G126" s="9">
        <f t="shared" si="29"/>
        <v>1.0732136521925757</v>
      </c>
      <c r="H126" s="9">
        <f t="shared" si="30"/>
        <v>3.4683914000429237</v>
      </c>
      <c r="I126" s="9">
        <f t="shared" si="31"/>
        <v>3.9513375435295837</v>
      </c>
      <c r="J126" s="9">
        <f t="shared" si="32"/>
        <v>2.1805350174118332</v>
      </c>
      <c r="K126" s="11">
        <f t="shared" si="33"/>
        <v>0.30303030303030304</v>
      </c>
      <c r="L126" s="11">
        <f t="shared" si="34"/>
        <v>0.26666666666666666</v>
      </c>
      <c r="M126" s="11">
        <f t="shared" si="35"/>
        <v>0.47619047619047616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-0.2677248677248677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0.23665223665223661</v>
      </c>
      <c r="Q126" s="11">
        <f>2*'OddsRatio_working_3-way'!K126*'OddsRatio_working_3-way'!L126*'OddsRatio_working_3-way'!M126</f>
        <v>7.6960076960076965E-2</v>
      </c>
      <c r="R126" s="11">
        <f t="shared" si="36"/>
        <v>0</v>
      </c>
      <c r="S126" s="11">
        <f t="shared" si="37"/>
        <v>-0.88393819619116054</v>
      </c>
      <c r="T126" s="11">
        <f t="shared" si="38"/>
        <v>-0.28745957599712546</v>
      </c>
      <c r="U126" s="11">
        <f>'OddsRatio_working_3-way'!S126-'OddsRatio_working_3-way'!R126^2/3</f>
        <v>-0.88393819619116054</v>
      </c>
      <c r="V126" s="11">
        <f>'OddsRatio_working_3-way'!S126*'OddsRatio_working_3-way'!R126/3-2*'OddsRatio_working_3-way'!R126^3/27-'OddsRatio_working_3-way'!T126</f>
        <v>0.28745957599712546</v>
      </c>
      <c r="W126" s="11">
        <f>'OddsRatio_working_3-way'!V126^2+4*'OddsRatio_working_3-way'!U126^3/27</f>
        <v>-1.9687321539095901E-2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0.15993774521008405</v>
      </c>
      <c r="Y126" s="11">
        <f>IF('OddsRatio_working_3-way'!W126&gt;=0,IF('OddsRatio_working_3-way'!V126+SQRT('OddsRatio_working_3-way'!W126)&gt;0,0,PI()),ACOS('OddsRatio_working_3-way'!V126/(2*'OddsRatio_working_3-way'!X126)))</f>
        <v>0.45408938396079379</v>
      </c>
      <c r="Z126" s="11">
        <f>'OddsRatio_working_3-way'!X126^(1/3)*COS('OddsRatio_working_3-way'!Y126/3)</f>
        <v>0.53660682609628785</v>
      </c>
      <c r="AA126" s="11">
        <f>'OddsRatio_working_3-way'!X126^(1/3)*COS(('OddsRatio_working_3-way'!Y126+2*PI())/3)</f>
        <v>-0.3391863072324347</v>
      </c>
      <c r="AB126" s="11">
        <f>'OddsRatio_working_3-way'!X126^(1/3)*COS(('OddsRatio_working_3-way'!Y126+4*PI())/3)</f>
        <v>-0.19742051886385323</v>
      </c>
      <c r="AC126" s="11">
        <f>'OddsRatio_working_3-way'!X126^(1/3)*SIN('OddsRatio_working_3-way'!Y126/3)</f>
        <v>8.1848516076480263E-2</v>
      </c>
      <c r="AD126" s="11">
        <f>'OddsRatio_working_3-way'!X126^(1/3)*SIN(('OddsRatio_working_3-way'!Y126+2*PI())/3)</f>
        <v>0.42379088520528363</v>
      </c>
      <c r="AE126" s="11">
        <f>'OddsRatio_working_3-way'!X126^(1/3)*SIN(('OddsRatio_working_3-way'!Y126+4*PI())/3)</f>
        <v>-0.50563940128176377</v>
      </c>
      <c r="AF126" s="11">
        <f>-'OddsRatio_working_3-way'!U126/(3*'OddsRatio_working_3-way'!X126^(1/3))*COS(('OddsRatio_working_3-way'!Y126)/3)</f>
        <v>0.53660682609628785</v>
      </c>
      <c r="AG126" s="11">
        <f>-'OddsRatio_working_3-way'!U126/(3*'OddsRatio_working_3-way'!X126^(1/3))*COS(('OddsRatio_working_3-way'!Y126+2*PI())/3)</f>
        <v>-0.3391863072324347</v>
      </c>
      <c r="AH126" s="11">
        <f>-'OddsRatio_working_3-way'!U126/(3*'OddsRatio_working_3-way'!X126^(1/3))*COS(('OddsRatio_working_3-way'!Y126+4*PI())/3)</f>
        <v>-0.19742051886385323</v>
      </c>
      <c r="AI126" s="11">
        <f>'OddsRatio_working_3-way'!U126/(3*'OddsRatio_working_3-way'!X126^(1/3))*SIN(('OddsRatio_working_3-way'!Y126)/3)</f>
        <v>-8.1848516076480263E-2</v>
      </c>
      <c r="AJ126" s="11">
        <f>'OddsRatio_working_3-way'!U126/(3*'OddsRatio_working_3-way'!X126^(1/3))*SIN(('OddsRatio_working_3-way'!Y126+2*PI())/3)</f>
        <v>-0.42379088520528363</v>
      </c>
      <c r="AK126" s="11">
        <f>'OddsRatio_working_3-way'!U126/(3*'OddsRatio_working_3-way'!X126^(1/3))*SIN(('OddsRatio_working_3-way'!Y126+4*PI())/3)</f>
        <v>0.50563940128176377</v>
      </c>
      <c r="AL126" s="11">
        <f>'OddsRatio_working_3-way'!Z126+'OddsRatio_working_3-way'!AF126</f>
        <v>1.0732136521925757</v>
      </c>
      <c r="AM126" s="11">
        <f>'OddsRatio_working_3-way'!AA126+'OddsRatio_working_3-way'!AG126</f>
        <v>-0.67837261446486941</v>
      </c>
      <c r="AN126" s="11">
        <f>'OddsRatio_working_3-way'!AB126+'OddsRatio_working_3-way'!AH126</f>
        <v>-0.39484103772770646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1.0732136521925757</v>
      </c>
      <c r="AS126" s="11">
        <f>IF(('OddsRatio_working_3-way'!X126=0),IF(Q126&gt;0,-Q126^(1/3),(-Q126)^(1/3)),'OddsRatio_working_3-way'!AM126-'OddsRatio_working_3-way'!R126/3)</f>
        <v>-0.67837261446486941</v>
      </c>
      <c r="AT126" s="11">
        <f>IF(('OddsRatio_working_3-way'!X126=0),IF(Q126&gt;0,-Q126^(1/3),(-Q126)^(1/3)),'OddsRatio_working_3-way'!AN126-'OddsRatio_working_3-way'!R126/3)</f>
        <v>-0.39484103772770646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4.37</v>
      </c>
      <c r="C127" s="4">
        <f>IF('True_Odds_Calculator_3-way'!C128="","",'True_Odds_Calculator_3-way'!C128)</f>
        <v>5.05</v>
      </c>
      <c r="D127" s="9">
        <f t="shared" si="26"/>
        <v>0.60093394225087693</v>
      </c>
      <c r="E127" s="9">
        <f t="shared" si="27"/>
        <v>0.21419009242803935</v>
      </c>
      <c r="F127" s="9">
        <f t="shared" si="28"/>
        <v>0.18487596532108347</v>
      </c>
      <c r="G127" s="9">
        <f t="shared" si="29"/>
        <v>1.0886498599119319</v>
      </c>
      <c r="H127" s="9">
        <f t="shared" si="30"/>
        <v>1.664076414546279</v>
      </c>
      <c r="I127" s="9">
        <f t="shared" si="31"/>
        <v>4.6687500279032106</v>
      </c>
      <c r="J127" s="9">
        <f t="shared" si="32"/>
        <v>5.4090319326433223</v>
      </c>
      <c r="K127" s="11">
        <f t="shared" si="33"/>
        <v>0.6211180124223602</v>
      </c>
      <c r="L127" s="11">
        <f t="shared" si="34"/>
        <v>0.22883295194508008</v>
      </c>
      <c r="M127" s="11">
        <f t="shared" si="35"/>
        <v>0.19801980198019803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-0.23432361997659179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0.22600437908111348</v>
      </c>
      <c r="Q127" s="11">
        <f>2*'OddsRatio_working_3-way'!K127*'OddsRatio_working_3-way'!L127*'OddsRatio_working_3-way'!M127</f>
        <v>5.6290007243116676E-2</v>
      </c>
      <c r="R127" s="11">
        <f t="shared" si="36"/>
        <v>0</v>
      </c>
      <c r="S127" s="11">
        <f t="shared" si="37"/>
        <v>-0.96449678911451875</v>
      </c>
      <c r="T127" s="11">
        <f t="shared" si="38"/>
        <v>-0.2402233596798303</v>
      </c>
      <c r="U127" s="11">
        <f>'OddsRatio_working_3-way'!S127-'OddsRatio_working_3-way'!R127^2/3</f>
        <v>-0.96449678911451875</v>
      </c>
      <c r="V127" s="11">
        <f>'OddsRatio_working_3-way'!S127*'OddsRatio_working_3-way'!R127/3-2*'OddsRatio_working_3-way'!R127^3/27-'OddsRatio_working_3-way'!T127</f>
        <v>0.2402233596798303</v>
      </c>
      <c r="W127" s="11">
        <f>'OddsRatio_working_3-way'!V127^2+4*'OddsRatio_working_3-way'!U127^3/27</f>
        <v>-7.5215263431162999E-2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0.18229270827917674</v>
      </c>
      <c r="Y127" s="11">
        <f>IF('OddsRatio_working_3-way'!W127&gt;=0,IF('OddsRatio_working_3-way'!V127+SQRT('OddsRatio_working_3-way'!W127)&gt;0,0,PI()),ACOS('OddsRatio_working_3-way'!V127/(2*'OddsRatio_working_3-way'!X127)))</f>
        <v>0.85144800967942902</v>
      </c>
      <c r="Z127" s="11">
        <f>'OddsRatio_working_3-way'!X127^(1/3)*COS('OddsRatio_working_3-way'!Y127/3)</f>
        <v>0.54432492995596593</v>
      </c>
      <c r="AA127" s="11">
        <f>'OddsRatio_working_3-way'!X127^(1/3)*COS(('OddsRatio_working_3-way'!Y127+2*PI())/3)</f>
        <v>-0.40966510222525293</v>
      </c>
      <c r="AB127" s="11">
        <f>'OddsRatio_working_3-way'!X127^(1/3)*COS(('OddsRatio_working_3-way'!Y127+4*PI())/3)</f>
        <v>-0.13465982773071306</v>
      </c>
      <c r="AC127" s="11">
        <f>'OddsRatio_working_3-way'!X127^(1/3)*SIN('OddsRatio_working_3-way'!Y127/3)</f>
        <v>0.15877436925798949</v>
      </c>
      <c r="AD127" s="11">
        <f>'OddsRatio_working_3-way'!X127^(1/3)*SIN(('OddsRatio_working_3-way'!Y127+2*PI())/3)</f>
        <v>0.39201203262605683</v>
      </c>
      <c r="AE127" s="11">
        <f>'OddsRatio_working_3-way'!X127^(1/3)*SIN(('OddsRatio_working_3-way'!Y127+4*PI())/3)</f>
        <v>-0.55078640188404637</v>
      </c>
      <c r="AF127" s="11">
        <f>-'OddsRatio_working_3-way'!U127/(3*'OddsRatio_working_3-way'!X127^(1/3))*COS(('OddsRatio_working_3-way'!Y127)/3)</f>
        <v>0.54432492995596593</v>
      </c>
      <c r="AG127" s="11">
        <f>-'OddsRatio_working_3-way'!U127/(3*'OddsRatio_working_3-way'!X127^(1/3))*COS(('OddsRatio_working_3-way'!Y127+2*PI())/3)</f>
        <v>-0.40966510222525293</v>
      </c>
      <c r="AH127" s="11">
        <f>-'OddsRatio_working_3-way'!U127/(3*'OddsRatio_working_3-way'!X127^(1/3))*COS(('OddsRatio_working_3-way'!Y127+4*PI())/3)</f>
        <v>-0.13465982773071306</v>
      </c>
      <c r="AI127" s="11">
        <f>'OddsRatio_working_3-way'!U127/(3*'OddsRatio_working_3-way'!X127^(1/3))*SIN(('OddsRatio_working_3-way'!Y127)/3)</f>
        <v>-0.15877436925798949</v>
      </c>
      <c r="AJ127" s="11">
        <f>'OddsRatio_working_3-way'!U127/(3*'OddsRatio_working_3-way'!X127^(1/3))*SIN(('OddsRatio_working_3-way'!Y127+2*PI())/3)</f>
        <v>-0.39201203262605683</v>
      </c>
      <c r="AK127" s="11">
        <f>'OddsRatio_working_3-way'!U127/(3*'OddsRatio_working_3-way'!X127^(1/3))*SIN(('OddsRatio_working_3-way'!Y127+4*PI())/3)</f>
        <v>0.55078640188404637</v>
      </c>
      <c r="AL127" s="11">
        <f>'OddsRatio_working_3-way'!Z127+'OddsRatio_working_3-way'!AF127</f>
        <v>1.0886498599119319</v>
      </c>
      <c r="AM127" s="11">
        <f>'OddsRatio_working_3-way'!AA127+'OddsRatio_working_3-way'!AG127</f>
        <v>-0.81933020445050586</v>
      </c>
      <c r="AN127" s="11">
        <f>'OddsRatio_working_3-way'!AB127+'OddsRatio_working_3-way'!AH127</f>
        <v>-0.26931965546142611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1.0886498599119319</v>
      </c>
      <c r="AS127" s="11">
        <f>IF(('OddsRatio_working_3-way'!X127=0),IF(Q127&gt;0,-Q127^(1/3),(-Q127)^(1/3)),'OddsRatio_working_3-way'!AM127-'OddsRatio_working_3-way'!R127/3)</f>
        <v>-0.81933020445050586</v>
      </c>
      <c r="AT127" s="11">
        <f>IF(('OddsRatio_working_3-way'!X127=0),IF(Q127&gt;0,-Q127^(1/3),(-Q127)^(1/3)),'OddsRatio_working_3-way'!AN127-'OddsRatio_working_3-way'!R127/3)</f>
        <v>-0.26931965546142611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5.1100000000000003</v>
      </c>
      <c r="B128" s="4">
        <f>IF('True_Odds_Calculator_3-way'!B129="","",'True_Odds_Calculator_3-way'!B129)</f>
        <v>4.62</v>
      </c>
      <c r="C128" s="4">
        <f>IF('True_Odds_Calculator_3-way'!C129="","",'True_Odds_Calculator_3-way'!C129)</f>
        <v>1.63</v>
      </c>
      <c r="D128" s="9">
        <f t="shared" si="26"/>
        <v>0.18859943401860743</v>
      </c>
      <c r="E128" s="9">
        <f t="shared" si="27"/>
        <v>0.20879776116633111</v>
      </c>
      <c r="F128" s="9">
        <f t="shared" si="28"/>
        <v>0.60260280481506145</v>
      </c>
      <c r="G128" s="9">
        <f t="shared" si="29"/>
        <v>1.0467744153627707</v>
      </c>
      <c r="H128" s="9">
        <f t="shared" si="30"/>
        <v>5.3022428471409881</v>
      </c>
      <c r="I128" s="9">
        <f t="shared" si="31"/>
        <v>4.7893233836132296</v>
      </c>
      <c r="J128" s="9">
        <f t="shared" si="32"/>
        <v>1.6594678816785453</v>
      </c>
      <c r="K128" s="11">
        <f t="shared" si="33"/>
        <v>0.19569471624266144</v>
      </c>
      <c r="L128" s="11">
        <f t="shared" si="34"/>
        <v>0.21645021645021645</v>
      </c>
      <c r="M128" s="11">
        <f t="shared" si="35"/>
        <v>0.61349693251533743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-0.24357934694937811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0.21724800517736303</v>
      </c>
      <c r="Q128" s="11">
        <f>2*'OddsRatio_working_3-way'!K128*'OddsRatio_working_3-way'!L128*'OddsRatio_working_3-way'!M128</f>
        <v>5.1973206980230377E-2</v>
      </c>
      <c r="R128" s="11">
        <f t="shared" si="36"/>
        <v>0</v>
      </c>
      <c r="S128" s="11">
        <f t="shared" si="37"/>
        <v>-0.89189829884268723</v>
      </c>
      <c r="T128" s="11">
        <f t="shared" si="38"/>
        <v>-0.21337279876619306</v>
      </c>
      <c r="U128" s="11">
        <f>'OddsRatio_working_3-way'!S128-'OddsRatio_working_3-way'!R128^2/3</f>
        <v>-0.89189829884268723</v>
      </c>
      <c r="V128" s="11">
        <f>'OddsRatio_working_3-way'!S128*'OddsRatio_working_3-way'!R128/3-2*'OddsRatio_working_3-way'!R128^3/27-'OddsRatio_working_3-way'!T128</f>
        <v>0.21337279876619306</v>
      </c>
      <c r="W128" s="11">
        <f>'OddsRatio_working_3-way'!V128^2+4*'OddsRatio_working_3-way'!U128^3/27</f>
        <v>-5.958161257308988E-2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0.16210302574783128</v>
      </c>
      <c r="Y128" s="11">
        <f>IF('OddsRatio_working_3-way'!W128&gt;=0,IF('OddsRatio_working_3-way'!V128+SQRT('OddsRatio_working_3-way'!W128)&gt;0,0,PI()),ACOS('OddsRatio_working_3-way'!V128/(2*'OddsRatio_working_3-way'!X128)))</f>
        <v>0.85245140840211375</v>
      </c>
      <c r="Z128" s="11">
        <f>'OddsRatio_working_3-way'!X128^(1/3)*COS('OddsRatio_working_3-way'!Y128/3)</f>
        <v>0.52338720768138536</v>
      </c>
      <c r="AA128" s="11">
        <f>'OddsRatio_working_3-way'!X128^(1/3)*COS(('OddsRatio_working_3-way'!Y128+2*PI())/3)</f>
        <v>-0.39407165276604755</v>
      </c>
      <c r="AB128" s="11">
        <f>'OddsRatio_working_3-way'!X128^(1/3)*COS(('OddsRatio_working_3-way'!Y128+4*PI())/3)</f>
        <v>-0.12931555491533767</v>
      </c>
      <c r="AC128" s="11">
        <f>'OddsRatio_working_3-way'!X128^(1/3)*SIN('OddsRatio_working_3-way'!Y128/3)</f>
        <v>0.15285700436370214</v>
      </c>
      <c r="AD128" s="11">
        <f>'OddsRatio_working_3-way'!X128^(1/3)*SIN(('OddsRatio_working_3-way'!Y128+2*PI())/3)</f>
        <v>0.37683811568603048</v>
      </c>
      <c r="AE128" s="11">
        <f>'OddsRatio_working_3-way'!X128^(1/3)*SIN(('OddsRatio_working_3-way'!Y128+4*PI())/3)</f>
        <v>-0.52969512004973263</v>
      </c>
      <c r="AF128" s="11">
        <f>-'OddsRatio_working_3-way'!U128/(3*'OddsRatio_working_3-way'!X128^(1/3))*COS(('OddsRatio_working_3-way'!Y128)/3)</f>
        <v>0.52338720768138536</v>
      </c>
      <c r="AG128" s="11">
        <f>-'OddsRatio_working_3-way'!U128/(3*'OddsRatio_working_3-way'!X128^(1/3))*COS(('OddsRatio_working_3-way'!Y128+2*PI())/3)</f>
        <v>-0.39407165276604755</v>
      </c>
      <c r="AH128" s="11">
        <f>-'OddsRatio_working_3-way'!U128/(3*'OddsRatio_working_3-way'!X128^(1/3))*COS(('OddsRatio_working_3-way'!Y128+4*PI())/3)</f>
        <v>-0.12931555491533767</v>
      </c>
      <c r="AI128" s="11">
        <f>'OddsRatio_working_3-way'!U128/(3*'OddsRatio_working_3-way'!X128^(1/3))*SIN(('OddsRatio_working_3-way'!Y128)/3)</f>
        <v>-0.15285700436370214</v>
      </c>
      <c r="AJ128" s="11">
        <f>'OddsRatio_working_3-way'!U128/(3*'OddsRatio_working_3-way'!X128^(1/3))*SIN(('OddsRatio_working_3-way'!Y128+2*PI())/3)</f>
        <v>-0.37683811568603048</v>
      </c>
      <c r="AK128" s="11">
        <f>'OddsRatio_working_3-way'!U128/(3*'OddsRatio_working_3-way'!X128^(1/3))*SIN(('OddsRatio_working_3-way'!Y128+4*PI())/3)</f>
        <v>0.52969512004973263</v>
      </c>
      <c r="AL128" s="11">
        <f>'OddsRatio_working_3-way'!Z128+'OddsRatio_working_3-way'!AF128</f>
        <v>1.0467744153627707</v>
      </c>
      <c r="AM128" s="11">
        <f>'OddsRatio_working_3-way'!AA128+'OddsRatio_working_3-way'!AG128</f>
        <v>-0.78814330553209511</v>
      </c>
      <c r="AN128" s="11">
        <f>'OddsRatio_working_3-way'!AB128+'OddsRatio_working_3-way'!AH128</f>
        <v>-0.25863110983067533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1.0467744153627707</v>
      </c>
      <c r="AS128" s="11">
        <f>IF(('OddsRatio_working_3-way'!X128=0),IF(Q128&gt;0,-Q128^(1/3),(-Q128)^(1/3)),'OddsRatio_working_3-way'!AM128-'OddsRatio_working_3-way'!R128/3)</f>
        <v>-0.78814330553209511</v>
      </c>
      <c r="AT128" s="11">
        <f>IF(('OddsRatio_working_3-way'!X128=0),IF(Q128&gt;0,-Q128^(1/3),(-Q128)^(1/3)),'OddsRatio_working_3-way'!AN128-'OddsRatio_working_3-way'!R128/3)</f>
        <v>-0.25863110983067533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2.34</v>
      </c>
      <c r="B129" s="4">
        <f>IF('True_Odds_Calculator_3-way'!B130="","",'True_Odds_Calculator_3-way'!B130)</f>
        <v>3.26</v>
      </c>
      <c r="C129" s="4">
        <f>IF('True_Odds_Calculator_3-way'!C130="","",'True_Odds_Calculator_3-way'!C130)</f>
        <v>3.47</v>
      </c>
      <c r="D129" s="9">
        <f t="shared" si="26"/>
        <v>0.41909660107190039</v>
      </c>
      <c r="E129" s="9">
        <f t="shared" si="27"/>
        <v>0.29960527081675825</v>
      </c>
      <c r="F129" s="9">
        <f t="shared" si="28"/>
        <v>0.28129812811134142</v>
      </c>
      <c r="G129" s="9">
        <f t="shared" si="29"/>
        <v>1.0343915891737363</v>
      </c>
      <c r="H129" s="9">
        <f t="shared" si="30"/>
        <v>2.3860847294928065</v>
      </c>
      <c r="I129" s="9">
        <f t="shared" si="31"/>
        <v>3.3377249915326441</v>
      </c>
      <c r="J129" s="9">
        <f t="shared" si="32"/>
        <v>3.5549472252591285</v>
      </c>
      <c r="K129" s="11">
        <f t="shared" si="33"/>
        <v>0.42735042735042739</v>
      </c>
      <c r="L129" s="11">
        <f t="shared" si="34"/>
        <v>0.30674846625766872</v>
      </c>
      <c r="M129" s="11">
        <f t="shared" si="35"/>
        <v>0.28818443804034583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-0.28258379841626258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0.22931145966452984</v>
      </c>
      <c r="Q129" s="11">
        <f>2*'OddsRatio_working_3-way'!K129*'OddsRatio_working_3-way'!L129*'OddsRatio_working_3-way'!M129</f>
        <v>7.5555670400174579E-2</v>
      </c>
      <c r="R129" s="11">
        <f t="shared" si="36"/>
        <v>0</v>
      </c>
      <c r="S129" s="11">
        <f t="shared" si="37"/>
        <v>-0.81148127015668658</v>
      </c>
      <c r="T129" s="11">
        <f t="shared" si="38"/>
        <v>-0.26737438884899067</v>
      </c>
      <c r="U129" s="11">
        <f>'OddsRatio_working_3-way'!S129-'OddsRatio_working_3-way'!R129^2/3</f>
        <v>-0.81148127015668658</v>
      </c>
      <c r="V129" s="11">
        <f>'OddsRatio_working_3-way'!S129*'OddsRatio_working_3-way'!R129/3-2*'OddsRatio_working_3-way'!R129^3/27-'OddsRatio_working_3-way'!T129</f>
        <v>0.26737438884899067</v>
      </c>
      <c r="W129" s="11">
        <f>'OddsRatio_working_3-way'!V129^2+4*'OddsRatio_working_3-way'!U129^3/27</f>
        <v>-7.6756649448813385E-3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0.14068113657954698</v>
      </c>
      <c r="Y129" s="11">
        <f>IF('OddsRatio_working_3-way'!W129&gt;=0,IF('OddsRatio_working_3-way'!V129+SQRT('OddsRatio_working_3-way'!W129)&gt;0,0,PI()),ACOS('OddsRatio_working_3-way'!V129/(2*'OddsRatio_working_3-way'!X129)))</f>
        <v>0.31664595874517687</v>
      </c>
      <c r="Z129" s="11">
        <f>'OddsRatio_working_3-way'!X129^(1/3)*COS('OddsRatio_working_3-way'!Y129/3)</f>
        <v>0.51719579458686815</v>
      </c>
      <c r="AA129" s="11">
        <f>'OddsRatio_working_3-way'!X129^(1/3)*COS(('OddsRatio_working_3-way'!Y129+2*PI())/3)</f>
        <v>-0.30604997928585287</v>
      </c>
      <c r="AB129" s="11">
        <f>'OddsRatio_working_3-way'!X129^(1/3)*COS(('OddsRatio_working_3-way'!Y129+4*PI())/3)</f>
        <v>-0.2111458153010152</v>
      </c>
      <c r="AC129" s="11">
        <f>'OddsRatio_working_3-way'!X129^(1/3)*SIN('OddsRatio_working_3-way'!Y129/3)</f>
        <v>5.4792944623862402E-2</v>
      </c>
      <c r="AD129" s="11">
        <f>'OddsRatio_working_3-way'!X129^(1/3)*SIN(('OddsRatio_working_3-way'!Y129+2*PI())/3)</f>
        <v>0.42050822453077491</v>
      </c>
      <c r="AE129" s="11">
        <f>'OddsRatio_working_3-way'!X129^(1/3)*SIN(('OddsRatio_working_3-way'!Y129+4*PI())/3)</f>
        <v>-0.47530116915463733</v>
      </c>
      <c r="AF129" s="11">
        <f>-'OddsRatio_working_3-way'!U129/(3*'OddsRatio_working_3-way'!X129^(1/3))*COS(('OddsRatio_working_3-way'!Y129)/3)</f>
        <v>0.51719579458686815</v>
      </c>
      <c r="AG129" s="11">
        <f>-'OddsRatio_working_3-way'!U129/(3*'OddsRatio_working_3-way'!X129^(1/3))*COS(('OddsRatio_working_3-way'!Y129+2*PI())/3)</f>
        <v>-0.30604997928585287</v>
      </c>
      <c r="AH129" s="11">
        <f>-'OddsRatio_working_3-way'!U129/(3*'OddsRatio_working_3-way'!X129^(1/3))*COS(('OddsRatio_working_3-way'!Y129+4*PI())/3)</f>
        <v>-0.2111458153010152</v>
      </c>
      <c r="AI129" s="11">
        <f>'OddsRatio_working_3-way'!U129/(3*'OddsRatio_working_3-way'!X129^(1/3))*SIN(('OddsRatio_working_3-way'!Y129)/3)</f>
        <v>-5.4792944623862402E-2</v>
      </c>
      <c r="AJ129" s="11">
        <f>'OddsRatio_working_3-way'!U129/(3*'OddsRatio_working_3-way'!X129^(1/3))*SIN(('OddsRatio_working_3-way'!Y129+2*PI())/3)</f>
        <v>-0.42050822453077491</v>
      </c>
      <c r="AK129" s="11">
        <f>'OddsRatio_working_3-way'!U129/(3*'OddsRatio_working_3-way'!X129^(1/3))*SIN(('OddsRatio_working_3-way'!Y129+4*PI())/3)</f>
        <v>0.47530116915463733</v>
      </c>
      <c r="AL129" s="11">
        <f>'OddsRatio_working_3-way'!Z129+'OddsRatio_working_3-way'!AF129</f>
        <v>1.0343915891737363</v>
      </c>
      <c r="AM129" s="11">
        <f>'OddsRatio_working_3-way'!AA129+'OddsRatio_working_3-way'!AG129</f>
        <v>-0.61209995857170574</v>
      </c>
      <c r="AN129" s="11">
        <f>'OddsRatio_working_3-way'!AB129+'OddsRatio_working_3-way'!AH129</f>
        <v>-0.4222916306020304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1.0343915891737363</v>
      </c>
      <c r="AS129" s="11">
        <f>IF(('OddsRatio_working_3-way'!X129=0),IF(Q129&gt;0,-Q129^(1/3),(-Q129)^(1/3)),'OddsRatio_working_3-way'!AM129-'OddsRatio_working_3-way'!R129/3)</f>
        <v>-0.61209995857170574</v>
      </c>
      <c r="AT129" s="11">
        <f>IF(('OddsRatio_working_3-way'!X129=0),IF(Q129&gt;0,-Q129^(1/3),(-Q129)^(1/3)),'OddsRatio_working_3-way'!AN129-'OddsRatio_working_3-way'!R129/3)</f>
        <v>-0.4222916306020304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2.95</v>
      </c>
      <c r="B130" s="4">
        <f>IF('True_Odds_Calculator_3-way'!B131="","",'True_Odds_Calculator_3-way'!B131)</f>
        <v>3.59</v>
      </c>
      <c r="C130" s="4">
        <f>IF('True_Odds_Calculator_3-way'!C131="","",'True_Odds_Calculator_3-way'!C131)</f>
        <v>2.44</v>
      </c>
      <c r="D130" s="9">
        <f t="shared" si="26"/>
        <v>0.32978964470170269</v>
      </c>
      <c r="E130" s="9">
        <f t="shared" si="27"/>
        <v>0.2703268092211627</v>
      </c>
      <c r="F130" s="9">
        <f t="shared" si="28"/>
        <v>0.39988354607713489</v>
      </c>
      <c r="G130" s="9">
        <f t="shared" si="29"/>
        <v>1.0421722562349345</v>
      </c>
      <c r="H130" s="9">
        <f t="shared" si="30"/>
        <v>3.0322358996581222</v>
      </c>
      <c r="I130" s="9">
        <f t="shared" si="31"/>
        <v>3.6992261436484797</v>
      </c>
      <c r="J130" s="9">
        <f t="shared" si="32"/>
        <v>2.5007280489783059</v>
      </c>
      <c r="K130" s="11">
        <f t="shared" si="33"/>
        <v>0.33898305084745761</v>
      </c>
      <c r="L130" s="11">
        <f t="shared" si="34"/>
        <v>0.2785515320334262</v>
      </c>
      <c r="M130" s="11">
        <f t="shared" si="35"/>
        <v>0.4098360655737705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-0.28144308114061412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0.2314168048846747</v>
      </c>
      <c r="Q130" s="11">
        <f>2*'OddsRatio_working_3-way'!K130*'OddsRatio_working_3-way'!L130*'OddsRatio_working_3-way'!M130</f>
        <v>7.7396924710593548E-2</v>
      </c>
      <c r="R130" s="11">
        <f t="shared" si="36"/>
        <v>0</v>
      </c>
      <c r="S130" s="11">
        <f t="shared" si="37"/>
        <v>-0.82225082225082169</v>
      </c>
      <c r="T130" s="11">
        <f t="shared" si="38"/>
        <v>-0.27500027500027485</v>
      </c>
      <c r="U130" s="11">
        <f>'OddsRatio_working_3-way'!S130-'OddsRatio_working_3-way'!R130^2/3</f>
        <v>-0.82225082225082169</v>
      </c>
      <c r="V130" s="11">
        <f>'OddsRatio_working_3-way'!S130*'OddsRatio_working_3-way'!R130/3-2*'OddsRatio_working_3-way'!R130^3/27-'OddsRatio_working_3-way'!T130</f>
        <v>0.27500027500027485</v>
      </c>
      <c r="W130" s="11">
        <f>'OddsRatio_working_3-way'!V130^2+4*'OddsRatio_working_3-way'!U130^3/27</f>
        <v>-6.7334906610998363E-3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0.14349097699099989</v>
      </c>
      <c r="Y130" s="11">
        <f>IF('OddsRatio_working_3-way'!W130&gt;=0,IF('OddsRatio_working_3-way'!V130+SQRT('OddsRatio_working_3-way'!W130)&gt;0,0,PI()),ACOS('OddsRatio_working_3-way'!V130/(2*'OddsRatio_working_3-way'!X130)))</f>
        <v>0.28998080422895245</v>
      </c>
      <c r="Z130" s="11">
        <f>'OddsRatio_working_3-way'!X130^(1/3)*COS('OddsRatio_working_3-way'!Y130/3)</f>
        <v>0.52108612811746724</v>
      </c>
      <c r="AA130" s="11">
        <f>'OddsRatio_working_3-way'!X130^(1/3)*COS(('OddsRatio_working_3-way'!Y130+2*PI())/3)</f>
        <v>-0.30429967356364435</v>
      </c>
      <c r="AB130" s="11">
        <f>'OddsRatio_working_3-way'!X130^(1/3)*COS(('OddsRatio_working_3-way'!Y130+4*PI())/3)</f>
        <v>-0.21678645455382309</v>
      </c>
      <c r="AC130" s="11">
        <f>'OddsRatio_working_3-way'!X130^(1/3)*SIN('OddsRatio_working_3-way'!Y130/3)</f>
        <v>5.052578055297112E-2</v>
      </c>
      <c r="AD130" s="11">
        <f>'OddsRatio_working_3-way'!X130^(1/3)*SIN(('OddsRatio_working_3-way'!Y130+2*PI())/3)</f>
        <v>0.42601093423291386</v>
      </c>
      <c r="AE130" s="11">
        <f>'OddsRatio_working_3-way'!X130^(1/3)*SIN(('OddsRatio_working_3-way'!Y130+4*PI())/3)</f>
        <v>-0.47653671478588483</v>
      </c>
      <c r="AF130" s="11">
        <f>-'OddsRatio_working_3-way'!U130/(3*'OddsRatio_working_3-way'!X130^(1/3))*COS(('OddsRatio_working_3-way'!Y130)/3)</f>
        <v>0.52108612811746735</v>
      </c>
      <c r="AG130" s="11">
        <f>-'OddsRatio_working_3-way'!U130/(3*'OddsRatio_working_3-way'!X130^(1/3))*COS(('OddsRatio_working_3-way'!Y130+2*PI())/3)</f>
        <v>-0.3042996735636444</v>
      </c>
      <c r="AH130" s="11">
        <f>-'OddsRatio_working_3-way'!U130/(3*'OddsRatio_working_3-way'!X130^(1/3))*COS(('OddsRatio_working_3-way'!Y130+4*PI())/3)</f>
        <v>-0.21678645455382314</v>
      </c>
      <c r="AI130" s="11">
        <f>'OddsRatio_working_3-way'!U130/(3*'OddsRatio_working_3-way'!X130^(1/3))*SIN(('OddsRatio_working_3-way'!Y130)/3)</f>
        <v>-5.0525780552971133E-2</v>
      </c>
      <c r="AJ130" s="11">
        <f>'OddsRatio_working_3-way'!U130/(3*'OddsRatio_working_3-way'!X130^(1/3))*SIN(('OddsRatio_working_3-way'!Y130+2*PI())/3)</f>
        <v>-0.42601093423291397</v>
      </c>
      <c r="AK130" s="11">
        <f>'OddsRatio_working_3-way'!U130/(3*'OddsRatio_working_3-way'!X130^(1/3))*SIN(('OddsRatio_working_3-way'!Y130+4*PI())/3)</f>
        <v>0.47653671478588494</v>
      </c>
      <c r="AL130" s="11">
        <f>'OddsRatio_working_3-way'!Z130+'OddsRatio_working_3-way'!AF130</f>
        <v>1.0421722562349345</v>
      </c>
      <c r="AM130" s="11">
        <f>'OddsRatio_working_3-way'!AA130+'OddsRatio_working_3-way'!AG130</f>
        <v>-0.6085993471272888</v>
      </c>
      <c r="AN130" s="11">
        <f>'OddsRatio_working_3-way'!AB130+'OddsRatio_working_3-way'!AH130</f>
        <v>-0.43357290910764623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1.0421722562349345</v>
      </c>
      <c r="AS130" s="11">
        <f>IF(('OddsRatio_working_3-way'!X130=0),IF(Q130&gt;0,-Q130^(1/3),(-Q130)^(1/3)),'OddsRatio_working_3-way'!AM130-'OddsRatio_working_3-way'!R130/3)</f>
        <v>-0.6085993471272888</v>
      </c>
      <c r="AT130" s="11">
        <f>IF(('OddsRatio_working_3-way'!X130=0),IF(Q130&gt;0,-Q130^(1/3),(-Q130)^(1/3)),'OddsRatio_working_3-way'!AN130-'OddsRatio_working_3-way'!R130/3)</f>
        <v>-0.43357290910764623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2.93</v>
      </c>
      <c r="B131" s="4">
        <f>IF('True_Odds_Calculator_3-way'!B132="","",'True_Odds_Calculator_3-way'!B132)</f>
        <v>3.25</v>
      </c>
      <c r="C131" s="4">
        <f>IF('True_Odds_Calculator_3-way'!C132="","",'True_Odds_Calculator_3-way'!C132)</f>
        <v>2.64</v>
      </c>
      <c r="D131" s="9">
        <f t="shared" si="26"/>
        <v>0.33202094994642617</v>
      </c>
      <c r="E131" s="9">
        <f t="shared" si="27"/>
        <v>0.2989151944802319</v>
      </c>
      <c r="F131" s="9">
        <f t="shared" si="28"/>
        <v>0.36906385557334181</v>
      </c>
      <c r="G131" s="9">
        <f t="shared" si="29"/>
        <v>1.0424135428762265</v>
      </c>
      <c r="H131" s="9">
        <f t="shared" si="30"/>
        <v>3.0118581377511173</v>
      </c>
      <c r="I131" s="9">
        <f t="shared" si="31"/>
        <v>3.3454304714715088</v>
      </c>
      <c r="J131" s="9">
        <f t="shared" si="32"/>
        <v>2.7095582103170113</v>
      </c>
      <c r="K131" s="11">
        <f t="shared" si="33"/>
        <v>0.34129692832764502</v>
      </c>
      <c r="L131" s="11">
        <f t="shared" si="34"/>
        <v>0.30769230769230771</v>
      </c>
      <c r="M131" s="11">
        <f t="shared" si="35"/>
        <v>0.37878787878787878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-0.28328838397097778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0.23150910522924173</v>
      </c>
      <c r="Q131" s="11">
        <f>2*'OddsRatio_working_3-way'!K131*'OddsRatio_working_3-way'!L131*'OddsRatio_working_3-way'!M131</f>
        <v>7.9556393549567603E-2</v>
      </c>
      <c r="R131" s="11">
        <f t="shared" si="36"/>
        <v>0</v>
      </c>
      <c r="S131" s="11">
        <f t="shared" si="37"/>
        <v>-0.81722060743923508</v>
      </c>
      <c r="T131" s="11">
        <f t="shared" si="38"/>
        <v>-0.28083182386228012</v>
      </c>
      <c r="U131" s="11">
        <f>'OddsRatio_working_3-way'!S131-'OddsRatio_working_3-way'!R131^2/3</f>
        <v>-0.81722060743923508</v>
      </c>
      <c r="V131" s="11">
        <f>'OddsRatio_working_3-way'!S131*'OddsRatio_working_3-way'!R131/3-2*'OddsRatio_working_3-way'!R131^3/27-'OddsRatio_working_3-way'!T131</f>
        <v>0.28083182386228012</v>
      </c>
      <c r="W131" s="11">
        <f>'OddsRatio_working_3-way'!V131^2+4*'OddsRatio_working_3-way'!U131^3/27</f>
        <v>-1.9898409894668206E-3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0.14217625881567</v>
      </c>
      <c r="Y131" s="11">
        <f>IF('OddsRatio_working_3-way'!W131&gt;=0,IF('OddsRatio_working_3-way'!V131+SQRT('OddsRatio_working_3-way'!W131)&gt;0,0,PI()),ACOS('OddsRatio_working_3-way'!V131/(2*'OddsRatio_working_3-way'!X131)))</f>
        <v>0.15752507848442665</v>
      </c>
      <c r="Z131" s="11">
        <f>'OddsRatio_working_3-way'!X131^(1/3)*COS('OddsRatio_working_3-way'!Y131/3)</f>
        <v>0.52120677143811311</v>
      </c>
      <c r="AA131" s="11">
        <f>'OddsRatio_working_3-way'!X131^(1/3)*COS(('OddsRatio_working_3-way'!Y131+2*PI())/3)</f>
        <v>-0.28432632641161498</v>
      </c>
      <c r="AB131" s="11">
        <f>'OddsRatio_working_3-way'!X131^(1/3)*COS(('OddsRatio_working_3-way'!Y131+4*PI())/3)</f>
        <v>-0.23688044502649844</v>
      </c>
      <c r="AC131" s="11">
        <f>'OddsRatio_working_3-way'!X131^(1/3)*SIN('OddsRatio_working_3-way'!Y131/3)</f>
        <v>2.7392892389636325E-2</v>
      </c>
      <c r="AD131" s="11">
        <f>'OddsRatio_working_3-way'!X131^(1/3)*SIN(('OddsRatio_working_3-way'!Y131+2*PI())/3)</f>
        <v>0.43768185849505742</v>
      </c>
      <c r="AE131" s="11">
        <f>'OddsRatio_working_3-way'!X131^(1/3)*SIN(('OddsRatio_working_3-way'!Y131+4*PI())/3)</f>
        <v>-0.46507475088469352</v>
      </c>
      <c r="AF131" s="11">
        <f>-'OddsRatio_working_3-way'!U131/(3*'OddsRatio_working_3-way'!X131^(1/3))*COS(('OddsRatio_working_3-way'!Y131)/3)</f>
        <v>0.52120677143811323</v>
      </c>
      <c r="AG131" s="11">
        <f>-'OddsRatio_working_3-way'!U131/(3*'OddsRatio_working_3-way'!X131^(1/3))*COS(('OddsRatio_working_3-way'!Y131+2*PI())/3)</f>
        <v>-0.28432632641161504</v>
      </c>
      <c r="AH131" s="11">
        <f>-'OddsRatio_working_3-way'!U131/(3*'OddsRatio_working_3-way'!X131^(1/3))*COS(('OddsRatio_working_3-way'!Y131+4*PI())/3)</f>
        <v>-0.23688044502649847</v>
      </c>
      <c r="AI131" s="11">
        <f>'OddsRatio_working_3-way'!U131/(3*'OddsRatio_working_3-way'!X131^(1/3))*SIN(('OddsRatio_working_3-way'!Y131)/3)</f>
        <v>-2.7392892389636329E-2</v>
      </c>
      <c r="AJ131" s="11">
        <f>'OddsRatio_working_3-way'!U131/(3*'OddsRatio_working_3-way'!X131^(1/3))*SIN(('OddsRatio_working_3-way'!Y131+2*PI())/3)</f>
        <v>-0.43768185849505747</v>
      </c>
      <c r="AK131" s="11">
        <f>'OddsRatio_working_3-way'!U131/(3*'OddsRatio_working_3-way'!X131^(1/3))*SIN(('OddsRatio_working_3-way'!Y131+4*PI())/3)</f>
        <v>0.46507475088469358</v>
      </c>
      <c r="AL131" s="11">
        <f>'OddsRatio_working_3-way'!Z131+'OddsRatio_working_3-way'!AF131</f>
        <v>1.0424135428762265</v>
      </c>
      <c r="AM131" s="11">
        <f>'OddsRatio_working_3-way'!AA131+'OddsRatio_working_3-way'!AG131</f>
        <v>-0.56865265282323008</v>
      </c>
      <c r="AN131" s="11">
        <f>'OddsRatio_working_3-way'!AB131+'OddsRatio_working_3-way'!AH131</f>
        <v>-0.47376089005299693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1.0424135428762265</v>
      </c>
      <c r="AS131" s="11">
        <f>IF(('OddsRatio_working_3-way'!X131=0),IF(Q131&gt;0,-Q131^(1/3),(-Q131)^(1/3)),'OddsRatio_working_3-way'!AM131-'OddsRatio_working_3-way'!R131/3)</f>
        <v>-0.56865265282323008</v>
      </c>
      <c r="AT131" s="11">
        <f>IF(('OddsRatio_working_3-way'!X131=0),IF(Q131&gt;0,-Q131^(1/3),(-Q131)^(1/3)),'OddsRatio_working_3-way'!AN131-'OddsRatio_working_3-way'!R131/3)</f>
        <v>-0.47376089005299693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2.1</v>
      </c>
      <c r="B132" s="4">
        <f>IF('True_Odds_Calculator_3-way'!B133="","",'True_Odds_Calculator_3-way'!B133)</f>
        <v>3.4</v>
      </c>
      <c r="C132" s="4">
        <f>IF('True_Odds_Calculator_3-way'!C133="","",'True_Odds_Calculator_3-way'!C133)</f>
        <v>3.88</v>
      </c>
      <c r="D132" s="9">
        <f t="shared" ref="D132:D195" si="39">(K132/(AR132+K132-(AR132*K132)))</f>
        <v>0.46534554685209445</v>
      </c>
      <c r="E132" s="9">
        <f t="shared" ref="E132:E195" si="40">(L132/(AR132+L132-(AR132*L132)))</f>
        <v>0.28516190441394257</v>
      </c>
      <c r="F132" s="9">
        <f t="shared" ref="F132:F195" si="41">(M132/(AR132+M132-(AR132*M132)))</f>
        <v>0.24949254873396301</v>
      </c>
      <c r="G132" s="9">
        <f t="shared" ref="G132:G195" si="42">AR132</f>
        <v>1.0444915743788523</v>
      </c>
      <c r="H132" s="9">
        <f t="shared" ref="H132:H195" si="43">IF(A132="","",1/D132)</f>
        <v>2.1489407318167379</v>
      </c>
      <c r="I132" s="9">
        <f t="shared" ref="I132:I195" si="44">IF(B132="","",1/E132)</f>
        <v>3.5067797785092449</v>
      </c>
      <c r="J132" s="9">
        <f t="shared" ref="J132:J195" si="45">IF(C132="","",1/F132)</f>
        <v>4.0081357342110939</v>
      </c>
      <c r="K132" s="11">
        <f t="shared" ref="K132:K195" si="46">1/A132</f>
        <v>0.47619047619047616</v>
      </c>
      <c r="L132" s="11">
        <f t="shared" ref="L132:L195" si="47">1/B132</f>
        <v>0.29411764705882354</v>
      </c>
      <c r="M132" s="11">
        <f t="shared" ref="M132:M195" si="48">1/C132</f>
        <v>0.25773195876288663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-0.27445204886078145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0.23029830488896591</v>
      </c>
      <c r="Q132" s="11">
        <f>2*'OddsRatio_working_3-way'!K132*'OddsRatio_working_3-way'!L132*'OddsRatio_working_3-way'!M132</f>
        <v>7.2193825984001855E-2</v>
      </c>
      <c r="R132" s="11">
        <f t="shared" ref="R132:R195" si="49">O132/N132</f>
        <v>0</v>
      </c>
      <c r="S132" s="11">
        <f t="shared" ref="S132:S195" si="50">P132/N132</f>
        <v>-0.83912037037037035</v>
      </c>
      <c r="T132" s="11">
        <f t="shared" ref="T132:T195" si="51">Q132/N132</f>
        <v>-0.26304713804713803</v>
      </c>
      <c r="U132" s="11">
        <f>'OddsRatio_working_3-way'!S132-'OddsRatio_working_3-way'!R132^2/3</f>
        <v>-0.83912037037037035</v>
      </c>
      <c r="V132" s="11">
        <f>'OddsRatio_working_3-way'!S132*'OddsRatio_working_3-way'!R132/3-2*'OddsRatio_working_3-way'!R132^3/27-'OddsRatio_working_3-way'!T132</f>
        <v>0.26304713804713803</v>
      </c>
      <c r="W132" s="11">
        <f>'OddsRatio_working_3-way'!V132^2+4*'OddsRatio_working_3-way'!U132^3/27</f>
        <v>-1.8338640078553195E-2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0.14792940623262105</v>
      </c>
      <c r="Y132" s="11">
        <f>IF('OddsRatio_working_3-way'!W132&gt;=0,IF('OddsRatio_working_3-way'!V132+SQRT('OddsRatio_working_3-way'!W132)&gt;0,0,PI()),ACOS('OddsRatio_working_3-way'!V132/(2*'OddsRatio_working_3-way'!X132)))</f>
        <v>0.47542810894012222</v>
      </c>
      <c r="Z132" s="11">
        <f>'OddsRatio_working_3-way'!X132^(1/3)*COS('OddsRatio_working_3-way'!Y132/3)</f>
        <v>0.52224578718942627</v>
      </c>
      <c r="AA132" s="11">
        <f>'OddsRatio_working_3-way'!X132^(1/3)*COS(('OddsRatio_working_3-way'!Y132+2*PI())/3)</f>
        <v>-0.33340425989865757</v>
      </c>
      <c r="AB132" s="11">
        <f>'OddsRatio_working_3-way'!X132^(1/3)*COS(('OddsRatio_working_3-way'!Y132+4*PI())/3)</f>
        <v>-0.18884152729076881</v>
      </c>
      <c r="AC132" s="11">
        <f>'OddsRatio_working_3-way'!X132^(1/3)*SIN('OddsRatio_working_3-way'!Y132/3)</f>
        <v>8.3463332585952732E-2</v>
      </c>
      <c r="AD132" s="11">
        <f>'OddsRatio_working_3-way'!X132^(1/3)*SIN(('OddsRatio_working_3-way'!Y132+2*PI())/3)</f>
        <v>0.41054645243246862</v>
      </c>
      <c r="AE132" s="11">
        <f>'OddsRatio_working_3-way'!X132^(1/3)*SIN(('OddsRatio_working_3-way'!Y132+4*PI())/3)</f>
        <v>-0.49400978501842113</v>
      </c>
      <c r="AF132" s="11">
        <f>-'OddsRatio_working_3-way'!U132/(3*'OddsRatio_working_3-way'!X132^(1/3))*COS(('OddsRatio_working_3-way'!Y132)/3)</f>
        <v>0.52224578718942616</v>
      </c>
      <c r="AG132" s="11">
        <f>-'OddsRatio_working_3-way'!U132/(3*'OddsRatio_working_3-way'!X132^(1/3))*COS(('OddsRatio_working_3-way'!Y132+2*PI())/3)</f>
        <v>-0.33340425989865752</v>
      </c>
      <c r="AH132" s="11">
        <f>-'OddsRatio_working_3-way'!U132/(3*'OddsRatio_working_3-way'!X132^(1/3))*COS(('OddsRatio_working_3-way'!Y132+4*PI())/3)</f>
        <v>-0.18884152729076875</v>
      </c>
      <c r="AI132" s="11">
        <f>'OddsRatio_working_3-way'!U132/(3*'OddsRatio_working_3-way'!X132^(1/3))*SIN(('OddsRatio_working_3-way'!Y132)/3)</f>
        <v>-8.3463332585952704E-2</v>
      </c>
      <c r="AJ132" s="11">
        <f>'OddsRatio_working_3-way'!U132/(3*'OddsRatio_working_3-way'!X132^(1/3))*SIN(('OddsRatio_working_3-way'!Y132+2*PI())/3)</f>
        <v>-0.41054645243246857</v>
      </c>
      <c r="AK132" s="11">
        <f>'OddsRatio_working_3-way'!U132/(3*'OddsRatio_working_3-way'!X132^(1/3))*SIN(('OddsRatio_working_3-way'!Y132+4*PI())/3)</f>
        <v>0.49400978501842102</v>
      </c>
      <c r="AL132" s="11">
        <f>'OddsRatio_working_3-way'!Z132+'OddsRatio_working_3-way'!AF132</f>
        <v>1.0444915743788523</v>
      </c>
      <c r="AM132" s="11">
        <f>'OddsRatio_working_3-way'!AA132+'OddsRatio_working_3-way'!AG132</f>
        <v>-0.66680851979731504</v>
      </c>
      <c r="AN132" s="11">
        <f>'OddsRatio_working_3-way'!AB132+'OddsRatio_working_3-way'!AH132</f>
        <v>-0.37768305458153756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1.0444915743788523</v>
      </c>
      <c r="AS132" s="11">
        <f>IF(('OddsRatio_working_3-way'!X132=0),IF(Q132&gt;0,-Q132^(1/3),(-Q132)^(1/3)),'OddsRatio_working_3-way'!AM132-'OddsRatio_working_3-way'!R132/3)</f>
        <v>-0.66680851979731504</v>
      </c>
      <c r="AT132" s="11">
        <f>IF(('OddsRatio_working_3-way'!X132=0),IF(Q132&gt;0,-Q132^(1/3),(-Q132)^(1/3)),'OddsRatio_working_3-way'!AN132-'OddsRatio_working_3-way'!R132/3)</f>
        <v>-0.37768305458153756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2.57</v>
      </c>
      <c r="B133" s="4">
        <f>IF('True_Odds_Calculator_3-way'!B134="","",'True_Odds_Calculator_3-way'!B134)</f>
        <v>3.37</v>
      </c>
      <c r="C133" s="4">
        <f>IF('True_Odds_Calculator_3-way'!C134="","",'True_Odds_Calculator_3-way'!C134)</f>
        <v>2.98</v>
      </c>
      <c r="D133" s="9">
        <f t="shared" si="39"/>
        <v>0.38148998288372277</v>
      </c>
      <c r="E133" s="9">
        <f t="shared" si="40"/>
        <v>0.29007019982269877</v>
      </c>
      <c r="F133" s="9">
        <f t="shared" si="41"/>
        <v>0.32843981729357852</v>
      </c>
      <c r="G133" s="9">
        <f t="shared" si="42"/>
        <v>1.0326756732558899</v>
      </c>
      <c r="H133" s="9">
        <f t="shared" si="43"/>
        <v>2.6213008070117469</v>
      </c>
      <c r="I133" s="9">
        <f t="shared" si="44"/>
        <v>3.4474413456164599</v>
      </c>
      <c r="J133" s="9">
        <f t="shared" si="45"/>
        <v>3.0446978330466616</v>
      </c>
      <c r="K133" s="11">
        <f t="shared" si="46"/>
        <v>0.38910505836575876</v>
      </c>
      <c r="L133" s="11">
        <f t="shared" si="47"/>
        <v>0.29673590504451036</v>
      </c>
      <c r="M133" s="11">
        <f t="shared" si="48"/>
        <v>0.33557046979865773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-0.28545253252273728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0.22937306529437512</v>
      </c>
      <c r="Q133" s="11">
        <f>2*'OddsRatio_working_3-way'!K133*'OddsRatio_working_3-way'!L133*'OddsRatio_working_3-way'!M133</f>
        <v>7.7490900437288901E-2</v>
      </c>
      <c r="R133" s="11">
        <f t="shared" si="49"/>
        <v>0</v>
      </c>
      <c r="S133" s="11">
        <f t="shared" si="50"/>
        <v>-0.80354188231314694</v>
      </c>
      <c r="T133" s="11">
        <f t="shared" si="51"/>
        <v>-0.27146685213281996</v>
      </c>
      <c r="U133" s="11">
        <f>'OddsRatio_working_3-way'!S133-'OddsRatio_working_3-way'!R133^2/3</f>
        <v>-0.80354188231314694</v>
      </c>
      <c r="V133" s="11">
        <f>'OddsRatio_working_3-way'!S133*'OddsRatio_working_3-way'!R133/3-2*'OddsRatio_working_3-way'!R133^3/27-'OddsRatio_working_3-way'!T133</f>
        <v>0.27146685213281996</v>
      </c>
      <c r="W133" s="11">
        <f>'OddsRatio_working_3-way'!V133^2+4*'OddsRatio_working_3-way'!U133^3/27</f>
        <v>-3.1695357940868946E-3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0.13862159608173363</v>
      </c>
      <c r="Y133" s="11">
        <f>IF('OddsRatio_working_3-way'!W133&gt;=0,IF('OddsRatio_working_3-way'!V133+SQRT('OddsRatio_working_3-way'!W133)&gt;0,0,PI()),ACOS('OddsRatio_working_3-way'!V133/(2*'OddsRatio_working_3-way'!X133)))</f>
        <v>0.20448801802564276</v>
      </c>
      <c r="Z133" s="11">
        <f>'OddsRatio_working_3-way'!X133^(1/3)*COS('OddsRatio_working_3-way'!Y133/3)</f>
        <v>0.51633783662794497</v>
      </c>
      <c r="AA133" s="11">
        <f>'OddsRatio_working_3-way'!X133^(1/3)*COS(('OddsRatio_working_3-way'!Y133+2*PI())/3)</f>
        <v>-0.2886959461428818</v>
      </c>
      <c r="AB133" s="11">
        <f>'OddsRatio_working_3-way'!X133^(1/3)*COS(('OddsRatio_working_3-way'!Y133+4*PI())/3)</f>
        <v>-0.22764189048506325</v>
      </c>
      <c r="AC133" s="11">
        <f>'OddsRatio_working_3-way'!X133^(1/3)*SIN('OddsRatio_working_3-way'!Y133/3)</f>
        <v>3.5249575469160105E-2</v>
      </c>
      <c r="AD133" s="11">
        <f>'OddsRatio_working_3-way'!X133^(1/3)*SIN(('OddsRatio_working_3-way'!Y133+2*PI())/3)</f>
        <v>0.42953689572031956</v>
      </c>
      <c r="AE133" s="11">
        <f>'OddsRatio_working_3-way'!X133^(1/3)*SIN(('OddsRatio_working_3-way'!Y133+4*PI())/3)</f>
        <v>-0.46478647118947952</v>
      </c>
      <c r="AF133" s="11">
        <f>-'OddsRatio_working_3-way'!U133/(3*'OddsRatio_working_3-way'!X133^(1/3))*COS(('OddsRatio_working_3-way'!Y133)/3)</f>
        <v>0.51633783662794486</v>
      </c>
      <c r="AG133" s="11">
        <f>-'OddsRatio_working_3-way'!U133/(3*'OddsRatio_working_3-way'!X133^(1/3))*COS(('OddsRatio_working_3-way'!Y133+2*PI())/3)</f>
        <v>-0.28869594614288174</v>
      </c>
      <c r="AH133" s="11">
        <f>-'OddsRatio_working_3-way'!U133/(3*'OddsRatio_working_3-way'!X133^(1/3))*COS(('OddsRatio_working_3-way'!Y133+4*PI())/3)</f>
        <v>-0.2276418904850632</v>
      </c>
      <c r="AI133" s="11">
        <f>'OddsRatio_working_3-way'!U133/(3*'OddsRatio_working_3-way'!X133^(1/3))*SIN(('OddsRatio_working_3-way'!Y133)/3)</f>
        <v>-3.5249575469160098E-2</v>
      </c>
      <c r="AJ133" s="11">
        <f>'OddsRatio_working_3-way'!U133/(3*'OddsRatio_working_3-way'!X133^(1/3))*SIN(('OddsRatio_working_3-way'!Y133+2*PI())/3)</f>
        <v>-0.42953689572031944</v>
      </c>
      <c r="AK133" s="11">
        <f>'OddsRatio_working_3-way'!U133/(3*'OddsRatio_working_3-way'!X133^(1/3))*SIN(('OddsRatio_working_3-way'!Y133+4*PI())/3)</f>
        <v>0.46478647118947941</v>
      </c>
      <c r="AL133" s="11">
        <f>'OddsRatio_working_3-way'!Z133+'OddsRatio_working_3-way'!AF133</f>
        <v>1.0326756732558899</v>
      </c>
      <c r="AM133" s="11">
        <f>'OddsRatio_working_3-way'!AA133+'OddsRatio_working_3-way'!AG133</f>
        <v>-0.57739189228576349</v>
      </c>
      <c r="AN133" s="11">
        <f>'OddsRatio_working_3-way'!AB133+'OddsRatio_working_3-way'!AH133</f>
        <v>-0.45528378097012645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1.0326756732558899</v>
      </c>
      <c r="AS133" s="11">
        <f>IF(('OddsRatio_working_3-way'!X133=0),IF(Q133&gt;0,-Q133^(1/3),(-Q133)^(1/3)),'OddsRatio_working_3-way'!AM133-'OddsRatio_working_3-way'!R133/3)</f>
        <v>-0.57739189228576349</v>
      </c>
      <c r="AT133" s="11">
        <f>IF(('OddsRatio_working_3-way'!X133=0),IF(Q133&gt;0,-Q133^(1/3),(-Q133)^(1/3)),'OddsRatio_working_3-way'!AN133-'OddsRatio_working_3-way'!R133/3)</f>
        <v>-0.45528378097012645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3.57</v>
      </c>
      <c r="B134" s="4">
        <f>IF('True_Odds_Calculator_3-way'!B135="","",'True_Odds_Calculator_3-way'!B135)</f>
        <v>3.66</v>
      </c>
      <c r="C134" s="4">
        <f>IF('True_Odds_Calculator_3-way'!C135="","",'True_Odds_Calculator_3-way'!C135)</f>
        <v>2.13</v>
      </c>
      <c r="D134" s="9">
        <f t="shared" si="39"/>
        <v>0.27304257904665102</v>
      </c>
      <c r="E134" s="9">
        <f t="shared" si="40"/>
        <v>0.2662641195191699</v>
      </c>
      <c r="F134" s="9">
        <f t="shared" si="41"/>
        <v>0.46069330143417925</v>
      </c>
      <c r="G134" s="9">
        <f t="shared" si="42"/>
        <v>1.0359659313837111</v>
      </c>
      <c r="H134" s="9">
        <f t="shared" si="43"/>
        <v>3.6624324436561366</v>
      </c>
      <c r="I134" s="9">
        <f t="shared" si="44"/>
        <v>3.7556693774806718</v>
      </c>
      <c r="J134" s="9">
        <f t="shared" si="45"/>
        <v>2.1706415024635937</v>
      </c>
      <c r="K134" s="11">
        <f t="shared" si="46"/>
        <v>0.28011204481792717</v>
      </c>
      <c r="L134" s="11">
        <f t="shared" si="47"/>
        <v>0.27322404371584696</v>
      </c>
      <c r="M134" s="11">
        <f t="shared" si="48"/>
        <v>0.46948356807511737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-0.2775647420003432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0.22852210229123587</v>
      </c>
      <c r="Q134" s="11">
        <f>2*'OddsRatio_working_3-way'!K134*'OddsRatio_working_3-way'!L134*'OddsRatio_working_3-way'!M134</f>
        <v>7.1862296317998703E-2</v>
      </c>
      <c r="R134" s="11">
        <f t="shared" si="49"/>
        <v>0</v>
      </c>
      <c r="S134" s="11">
        <f t="shared" si="50"/>
        <v>-0.82331098915637246</v>
      </c>
      <c r="T134" s="11">
        <f t="shared" si="51"/>
        <v>-0.2589028267787335</v>
      </c>
      <c r="U134" s="11">
        <f>'OddsRatio_working_3-way'!S134-'OddsRatio_working_3-way'!R134^2/3</f>
        <v>-0.82331098915637246</v>
      </c>
      <c r="V134" s="11">
        <f>'OddsRatio_working_3-way'!S134*'OddsRatio_working_3-way'!R134/3-2*'OddsRatio_working_3-way'!R134^3/27-'OddsRatio_working_3-way'!T134</f>
        <v>0.2589028267787335</v>
      </c>
      <c r="W134" s="11">
        <f>'OddsRatio_working_3-way'!V134^2+4*'OddsRatio_working_3-way'!U134^3/27</f>
        <v>-1.5646945803086815E-2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0.14376858098790718</v>
      </c>
      <c r="Y134" s="11">
        <f>IF('OddsRatio_working_3-way'!W134&gt;=0,IF('OddsRatio_working_3-way'!V134+SQRT('OddsRatio_working_3-way'!W134)&gt;0,0,PI()),ACOS('OddsRatio_working_3-way'!V134/(2*'OddsRatio_working_3-way'!X134)))</f>
        <v>0.45007337439415918</v>
      </c>
      <c r="Z134" s="11">
        <f>'OddsRatio_working_3-way'!X134^(1/3)*COS('OddsRatio_working_3-way'!Y134/3)</f>
        <v>0.51798296569185553</v>
      </c>
      <c r="AA134" s="11">
        <f>'OddsRatio_working_3-way'!X134^(1/3)*COS(('OddsRatio_working_3-way'!Y134+2*PI())/3)</f>
        <v>-0.326799909526508</v>
      </c>
      <c r="AB134" s="11">
        <f>'OddsRatio_working_3-way'!X134^(1/3)*COS(('OddsRatio_working_3-way'!Y134+4*PI())/3)</f>
        <v>-0.19118305616534728</v>
      </c>
      <c r="AC134" s="11">
        <f>'OddsRatio_working_3-way'!X134^(1/3)*SIN('OddsRatio_working_3-way'!Y134/3)</f>
        <v>7.8298426794716131E-2</v>
      </c>
      <c r="AD134" s="11">
        <f>'OddsRatio_working_3-way'!X134^(1/3)*SIN(('OddsRatio_working_3-way'!Y134+2*PI())/3)</f>
        <v>0.40943719361939229</v>
      </c>
      <c r="AE134" s="11">
        <f>'OddsRatio_working_3-way'!X134^(1/3)*SIN(('OddsRatio_working_3-way'!Y134+4*PI())/3)</f>
        <v>-0.4877356204141084</v>
      </c>
      <c r="AF134" s="11">
        <f>-'OddsRatio_working_3-way'!U134/(3*'OddsRatio_working_3-way'!X134^(1/3))*COS(('OddsRatio_working_3-way'!Y134)/3)</f>
        <v>0.51798296569185542</v>
      </c>
      <c r="AG134" s="11">
        <f>-'OddsRatio_working_3-way'!U134/(3*'OddsRatio_working_3-way'!X134^(1/3))*COS(('OddsRatio_working_3-way'!Y134+2*PI())/3)</f>
        <v>-0.32679990952650795</v>
      </c>
      <c r="AH134" s="11">
        <f>-'OddsRatio_working_3-way'!U134/(3*'OddsRatio_working_3-way'!X134^(1/3))*COS(('OddsRatio_working_3-way'!Y134+4*PI())/3)</f>
        <v>-0.19118305616534723</v>
      </c>
      <c r="AI134" s="11">
        <f>'OddsRatio_working_3-way'!U134/(3*'OddsRatio_working_3-way'!X134^(1/3))*SIN(('OddsRatio_working_3-way'!Y134)/3)</f>
        <v>-7.8298426794716117E-2</v>
      </c>
      <c r="AJ134" s="11">
        <f>'OddsRatio_working_3-way'!U134/(3*'OddsRatio_working_3-way'!X134^(1/3))*SIN(('OddsRatio_working_3-way'!Y134+2*PI())/3)</f>
        <v>-0.40943719361939224</v>
      </c>
      <c r="AK134" s="11">
        <f>'OddsRatio_working_3-way'!U134/(3*'OddsRatio_working_3-way'!X134^(1/3))*SIN(('OddsRatio_working_3-way'!Y134+4*PI())/3)</f>
        <v>0.48773562041410828</v>
      </c>
      <c r="AL134" s="11">
        <f>'OddsRatio_working_3-way'!Z134+'OddsRatio_working_3-way'!AF134</f>
        <v>1.0359659313837111</v>
      </c>
      <c r="AM134" s="11">
        <f>'OddsRatio_working_3-way'!AA134+'OddsRatio_working_3-way'!AG134</f>
        <v>-0.6535998190530159</v>
      </c>
      <c r="AN134" s="11">
        <f>'OddsRatio_working_3-way'!AB134+'OddsRatio_working_3-way'!AH134</f>
        <v>-0.38236611233069451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1.0359659313837111</v>
      </c>
      <c r="AS134" s="11">
        <f>IF(('OddsRatio_working_3-way'!X134=0),IF(Q134&gt;0,-Q134^(1/3),(-Q134)^(1/3)),'OddsRatio_working_3-way'!AM134-'OddsRatio_working_3-way'!R134/3)</f>
        <v>-0.6535998190530159</v>
      </c>
      <c r="AT134" s="11">
        <f>IF(('OddsRatio_working_3-way'!X134=0),IF(Q134&gt;0,-Q134^(1/3),(-Q134)^(1/3)),'OddsRatio_working_3-way'!AN134-'OddsRatio_working_3-way'!R134/3)</f>
        <v>-0.38236611233069451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2.5299999999999998</v>
      </c>
      <c r="B135" s="4">
        <f>IF('True_Odds_Calculator_3-way'!B136="","",'True_Odds_Calculator_3-way'!B136)</f>
        <v>3.19</v>
      </c>
      <c r="C135" s="4">
        <f>IF('True_Odds_Calculator_3-way'!C136="","",'True_Odds_Calculator_3-way'!C136)</f>
        <v>3.13</v>
      </c>
      <c r="D135" s="9">
        <f t="shared" si="39"/>
        <v>0.38519062561709638</v>
      </c>
      <c r="E135" s="9">
        <f t="shared" si="40"/>
        <v>0.30444752343726234</v>
      </c>
      <c r="F135" s="9">
        <f t="shared" si="41"/>
        <v>0.31036185094564139</v>
      </c>
      <c r="G135" s="9">
        <f t="shared" si="42"/>
        <v>1.043213841882479</v>
      </c>
      <c r="H135" s="9">
        <f t="shared" si="43"/>
        <v>2.5961171780801919</v>
      </c>
      <c r="I135" s="9">
        <f t="shared" si="44"/>
        <v>3.2846383137226294</v>
      </c>
      <c r="J135" s="9">
        <f t="shared" si="45"/>
        <v>3.2220454832096808</v>
      </c>
      <c r="K135" s="11">
        <f t="shared" si="46"/>
        <v>0.39525691699604748</v>
      </c>
      <c r="L135" s="11">
        <f t="shared" si="47"/>
        <v>0.31347962382445144</v>
      </c>
      <c r="M135" s="11">
        <f t="shared" si="48"/>
        <v>0.31948881789137379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-0.28252677188984521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0.23157961325096166</v>
      </c>
      <c r="Q135" s="11">
        <f>2*'OddsRatio_working_3-way'!K135*'OddsRatio_working_3-way'!L135*'OddsRatio_working_3-way'!M135</f>
        <v>7.9172517350756158E-2</v>
      </c>
      <c r="R135" s="11">
        <f t="shared" si="49"/>
        <v>0</v>
      </c>
      <c r="S135" s="11">
        <f t="shared" si="50"/>
        <v>-0.81967316478330976</v>
      </c>
      <c r="T135" s="11">
        <f t="shared" si="51"/>
        <v>-0.28023014180625988</v>
      </c>
      <c r="U135" s="11">
        <f>'OddsRatio_working_3-way'!S135-'OddsRatio_working_3-way'!R135^2/3</f>
        <v>-0.81967316478330976</v>
      </c>
      <c r="V135" s="11">
        <f>'OddsRatio_working_3-way'!S135*'OddsRatio_working_3-way'!R135/3-2*'OddsRatio_working_3-way'!R135^3/27-'OddsRatio_working_3-way'!T135</f>
        <v>0.28023014180625988</v>
      </c>
      <c r="W135" s="11">
        <f>'OddsRatio_working_3-way'!V135^2+4*'OddsRatio_working_3-way'!U135^3/27</f>
        <v>-3.0575818078770051E-3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0.14281676563400525</v>
      </c>
      <c r="Y135" s="11">
        <f>IF('OddsRatio_working_3-way'!W135&gt;=0,IF('OddsRatio_working_3-way'!V135+SQRT('OddsRatio_working_3-way'!W135)&gt;0,0,PI()),ACOS('OddsRatio_working_3-way'!V135/(2*'OddsRatio_working_3-way'!X135)))</f>
        <v>0.19481866480045507</v>
      </c>
      <c r="Z135" s="11">
        <f>'OddsRatio_working_3-way'!X135^(1/3)*COS('OddsRatio_working_3-way'!Y135/3)</f>
        <v>0.52160692094123962</v>
      </c>
      <c r="AA135" s="11">
        <f>'OddsRatio_working_3-way'!X135^(1/3)*COS(('OddsRatio_working_3-way'!Y135+2*PI())/3)</f>
        <v>-0.29017957688305723</v>
      </c>
      <c r="AB135" s="11">
        <f>'OddsRatio_working_3-way'!X135^(1/3)*COS(('OddsRatio_working_3-way'!Y135+4*PI())/3)</f>
        <v>-0.23142734405818266</v>
      </c>
      <c r="AC135" s="11">
        <f>'OddsRatio_working_3-way'!X135^(1/3)*SIN('OddsRatio_working_3-way'!Y135/3)</f>
        <v>3.3920617436933108E-2</v>
      </c>
      <c r="AD135" s="11">
        <f>'OddsRatio_working_3-way'!X135^(1/3)*SIN(('OddsRatio_working_3-way'!Y135+2*PI())/3)</f>
        <v>0.43476453560642825</v>
      </c>
      <c r="AE135" s="11">
        <f>'OddsRatio_working_3-way'!X135^(1/3)*SIN(('OddsRatio_working_3-way'!Y135+4*PI())/3)</f>
        <v>-0.46868515304336117</v>
      </c>
      <c r="AF135" s="11">
        <f>-'OddsRatio_working_3-way'!U135/(3*'OddsRatio_working_3-way'!X135^(1/3))*COS(('OddsRatio_working_3-way'!Y135)/3)</f>
        <v>0.5216069209412395</v>
      </c>
      <c r="AG135" s="11">
        <f>-'OddsRatio_working_3-way'!U135/(3*'OddsRatio_working_3-way'!X135^(1/3))*COS(('OddsRatio_working_3-way'!Y135+2*PI())/3)</f>
        <v>-0.29017957688305718</v>
      </c>
      <c r="AH135" s="11">
        <f>-'OddsRatio_working_3-way'!U135/(3*'OddsRatio_working_3-way'!X135^(1/3))*COS(('OddsRatio_working_3-way'!Y135+4*PI())/3)</f>
        <v>-0.2314273440581826</v>
      </c>
      <c r="AI135" s="11">
        <f>'OddsRatio_working_3-way'!U135/(3*'OddsRatio_working_3-way'!X135^(1/3))*SIN(('OddsRatio_working_3-way'!Y135)/3)</f>
        <v>-3.3920617436933101E-2</v>
      </c>
      <c r="AJ135" s="11">
        <f>'OddsRatio_working_3-way'!U135/(3*'OddsRatio_working_3-way'!X135^(1/3))*SIN(('OddsRatio_working_3-way'!Y135+2*PI())/3)</f>
        <v>-0.43476453560642814</v>
      </c>
      <c r="AK135" s="11">
        <f>'OddsRatio_working_3-way'!U135/(3*'OddsRatio_working_3-way'!X135^(1/3))*SIN(('OddsRatio_working_3-way'!Y135+4*PI())/3)</f>
        <v>0.46868515304336106</v>
      </c>
      <c r="AL135" s="11">
        <f>'OddsRatio_working_3-way'!Z135+'OddsRatio_working_3-way'!AF135</f>
        <v>1.043213841882479</v>
      </c>
      <c r="AM135" s="11">
        <f>'OddsRatio_working_3-way'!AA135+'OddsRatio_working_3-way'!AG135</f>
        <v>-0.58035915376611436</v>
      </c>
      <c r="AN135" s="11">
        <f>'OddsRatio_working_3-way'!AB135+'OddsRatio_working_3-way'!AH135</f>
        <v>-0.46285468811636526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1.043213841882479</v>
      </c>
      <c r="AS135" s="11">
        <f>IF(('OddsRatio_working_3-way'!X135=0),IF(Q135&gt;0,-Q135^(1/3),(-Q135)^(1/3)),'OddsRatio_working_3-way'!AM135-'OddsRatio_working_3-way'!R135/3)</f>
        <v>-0.58035915376611436</v>
      </c>
      <c r="AT135" s="11">
        <f>IF(('OddsRatio_working_3-way'!X135=0),IF(Q135&gt;0,-Q135^(1/3),(-Q135)^(1/3)),'OddsRatio_working_3-way'!AN135-'OddsRatio_working_3-way'!R135/3)</f>
        <v>-0.46285468811636526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4.4000000000000004</v>
      </c>
      <c r="B136" s="4">
        <f>IF('True_Odds_Calculator_3-way'!B137="","",'True_Odds_Calculator_3-way'!B137)</f>
        <v>3.7</v>
      </c>
      <c r="C136" s="4">
        <f>IF('True_Odds_Calculator_3-way'!C137="","",'True_Odds_Calculator_3-way'!C137)</f>
        <v>1.9</v>
      </c>
      <c r="D136" s="9">
        <f t="shared" si="39"/>
        <v>0.22057238829839404</v>
      </c>
      <c r="E136" s="9">
        <f t="shared" si="40"/>
        <v>0.26273330426988994</v>
      </c>
      <c r="F136" s="9">
        <f t="shared" si="41"/>
        <v>0.51669430743171585</v>
      </c>
      <c r="G136" s="9">
        <f t="shared" si="42"/>
        <v>1.0393114794415261</v>
      </c>
      <c r="H136" s="9">
        <f t="shared" si="43"/>
        <v>4.5336590301011892</v>
      </c>
      <c r="I136" s="9">
        <f t="shared" si="44"/>
        <v>3.8061409944921212</v>
      </c>
      <c r="J136" s="9">
        <f t="shared" si="45"/>
        <v>1.9353803314973734</v>
      </c>
      <c r="K136" s="11">
        <f t="shared" si="46"/>
        <v>0.22727272727272727</v>
      </c>
      <c r="L136" s="11">
        <f t="shared" si="47"/>
        <v>0.27027027027027023</v>
      </c>
      <c r="M136" s="11">
        <f t="shared" si="48"/>
        <v>0.52631578947368418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-0.26710203025992485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0.22630285788180521</v>
      </c>
      <c r="Q136" s="11">
        <f>2*'OddsRatio_working_3-way'!K136*'OddsRatio_working_3-way'!L136*'OddsRatio_working_3-way'!M136</f>
        <v>6.4657959394801484E-2</v>
      </c>
      <c r="R136" s="11">
        <f t="shared" si="49"/>
        <v>0</v>
      </c>
      <c r="S136" s="11">
        <f t="shared" si="50"/>
        <v>-0.84725248123940966</v>
      </c>
      <c r="T136" s="11">
        <f t="shared" si="51"/>
        <v>-0.24207213749697418</v>
      </c>
      <c r="U136" s="11">
        <f>'OddsRatio_working_3-way'!S136-'OddsRatio_working_3-way'!R136^2/3</f>
        <v>-0.84725248123940966</v>
      </c>
      <c r="V136" s="11">
        <f>'OddsRatio_working_3-way'!S136*'OddsRatio_working_3-way'!R136/3-2*'OddsRatio_working_3-way'!R136^3/27-'OddsRatio_working_3-way'!T136</f>
        <v>0.24207213749697418</v>
      </c>
      <c r="W136" s="11">
        <f>'OddsRatio_working_3-way'!V136^2+4*'OddsRatio_working_3-way'!U136^3/27</f>
        <v>-3.1503151645735541E-2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0.15008503539501325</v>
      </c>
      <c r="Y136" s="11">
        <f>IF('OddsRatio_working_3-way'!W136&gt;=0,IF('OddsRatio_working_3-way'!V136+SQRT('OddsRatio_working_3-way'!W136)&gt;0,0,PI()),ACOS('OddsRatio_working_3-way'!V136/(2*'OddsRatio_working_3-way'!X136)))</f>
        <v>0.63267281939869169</v>
      </c>
      <c r="Z136" s="11">
        <f>'OddsRatio_working_3-way'!X136^(1/3)*COS('OddsRatio_working_3-way'!Y136/3)</f>
        <v>0.51965573972076318</v>
      </c>
      <c r="AA136" s="11">
        <f>'OddsRatio_working_3-way'!X136^(1/3)*COS(('OddsRatio_working_3-way'!Y136+2*PI())/3)</f>
        <v>-0.3561686942356293</v>
      </c>
      <c r="AB136" s="11">
        <f>'OddsRatio_working_3-way'!X136^(1/3)*COS(('OddsRatio_working_3-way'!Y136+4*PI())/3)</f>
        <v>-0.16348704548513371</v>
      </c>
      <c r="AC136" s="11">
        <f>'OddsRatio_working_3-way'!X136^(1/3)*SIN('OddsRatio_working_3-way'!Y136/3)</f>
        <v>0.11124480177399959</v>
      </c>
      <c r="AD136" s="11">
        <f>'OddsRatio_working_3-way'!X136^(1/3)*SIN(('OddsRatio_working_3-way'!Y136+2*PI())/3)</f>
        <v>0.39441267093357529</v>
      </c>
      <c r="AE136" s="11">
        <f>'OddsRatio_working_3-way'!X136^(1/3)*SIN(('OddsRatio_working_3-way'!Y136+4*PI())/3)</f>
        <v>-0.50565747270757477</v>
      </c>
      <c r="AF136" s="11">
        <f>-'OddsRatio_working_3-way'!U136/(3*'OddsRatio_working_3-way'!X136^(1/3))*COS(('OddsRatio_working_3-way'!Y136)/3)</f>
        <v>0.51965573972076307</v>
      </c>
      <c r="AG136" s="11">
        <f>-'OddsRatio_working_3-way'!U136/(3*'OddsRatio_working_3-way'!X136^(1/3))*COS(('OddsRatio_working_3-way'!Y136+2*PI())/3)</f>
        <v>-0.35616869423562925</v>
      </c>
      <c r="AH136" s="11">
        <f>-'OddsRatio_working_3-way'!U136/(3*'OddsRatio_working_3-way'!X136^(1/3))*COS(('OddsRatio_working_3-way'!Y136+4*PI())/3)</f>
        <v>-0.16348704548513365</v>
      </c>
      <c r="AI136" s="11">
        <f>'OddsRatio_working_3-way'!U136/(3*'OddsRatio_working_3-way'!X136^(1/3))*SIN(('OddsRatio_working_3-way'!Y136)/3)</f>
        <v>-0.11124480177399956</v>
      </c>
      <c r="AJ136" s="11">
        <f>'OddsRatio_working_3-way'!U136/(3*'OddsRatio_working_3-way'!X136^(1/3))*SIN(('OddsRatio_working_3-way'!Y136+2*PI())/3)</f>
        <v>-0.39441267093357524</v>
      </c>
      <c r="AK136" s="11">
        <f>'OddsRatio_working_3-way'!U136/(3*'OddsRatio_working_3-way'!X136^(1/3))*SIN(('OddsRatio_working_3-way'!Y136+4*PI())/3)</f>
        <v>0.50565747270757466</v>
      </c>
      <c r="AL136" s="11">
        <f>'OddsRatio_working_3-way'!Z136+'OddsRatio_working_3-way'!AF136</f>
        <v>1.0393114794415261</v>
      </c>
      <c r="AM136" s="11">
        <f>'OddsRatio_working_3-way'!AA136+'OddsRatio_working_3-way'!AG136</f>
        <v>-0.71233738847125849</v>
      </c>
      <c r="AN136" s="11">
        <f>'OddsRatio_working_3-way'!AB136+'OddsRatio_working_3-way'!AH136</f>
        <v>-0.32697409097026736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1.0393114794415261</v>
      </c>
      <c r="AS136" s="11">
        <f>IF(('OddsRatio_working_3-way'!X136=0),IF(Q136&gt;0,-Q136^(1/3),(-Q136)^(1/3)),'OddsRatio_working_3-way'!AM136-'OddsRatio_working_3-way'!R136/3)</f>
        <v>-0.71233738847125849</v>
      </c>
      <c r="AT136" s="11">
        <f>IF(('OddsRatio_working_3-way'!X136=0),IF(Q136&gt;0,-Q136^(1/3),(-Q136)^(1/3)),'OddsRatio_working_3-way'!AN136-'OddsRatio_working_3-way'!R136/3)</f>
        <v>-0.32697409097026736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2.9</v>
      </c>
      <c r="B137" s="4">
        <f>IF('True_Odds_Calculator_3-way'!B138="","",'True_Odds_Calculator_3-way'!B138)</f>
        <v>3.17</v>
      </c>
      <c r="C137" s="4">
        <f>IF('True_Odds_Calculator_3-way'!C138="","",'True_Odds_Calculator_3-way'!C138)</f>
        <v>2.76</v>
      </c>
      <c r="D137" s="9">
        <f t="shared" si="39"/>
        <v>0.33723774118076066</v>
      </c>
      <c r="E137" s="9">
        <f t="shared" si="40"/>
        <v>0.30820991350422078</v>
      </c>
      <c r="F137" s="9">
        <f t="shared" si="41"/>
        <v>0.35455234531501839</v>
      </c>
      <c r="G137" s="9">
        <f t="shared" si="42"/>
        <v>1.0343511383467612</v>
      </c>
      <c r="H137" s="9">
        <f t="shared" si="43"/>
        <v>2.9652671628588458</v>
      </c>
      <c r="I137" s="9">
        <f t="shared" si="44"/>
        <v>3.2445419702124716</v>
      </c>
      <c r="J137" s="9">
        <f t="shared" si="45"/>
        <v>2.8204580034902995</v>
      </c>
      <c r="K137" s="11">
        <f t="shared" si="46"/>
        <v>0.34482758620689657</v>
      </c>
      <c r="L137" s="11">
        <f t="shared" si="47"/>
        <v>0.31545741324921134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-0.2859958033601494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0.22977470255408572</v>
      </c>
      <c r="Q137" s="11">
        <f>2*'OddsRatio_working_3-way'!K137*'OddsRatio_working_3-way'!L137*'OddsRatio_working_3-way'!M137</f>
        <v>7.8824940841881908E-2</v>
      </c>
      <c r="R137" s="11">
        <f t="shared" si="49"/>
        <v>0</v>
      </c>
      <c r="S137" s="11">
        <f t="shared" si="50"/>
        <v>-0.80341983992238708</v>
      </c>
      <c r="T137" s="11">
        <f t="shared" si="51"/>
        <v>-0.27561572553083608</v>
      </c>
      <c r="U137" s="11">
        <f>'OddsRatio_working_3-way'!S137-'OddsRatio_working_3-way'!R137^2/3</f>
        <v>-0.80341983992238708</v>
      </c>
      <c r="V137" s="11">
        <f>'OddsRatio_working_3-way'!S137*'OddsRatio_working_3-way'!R137/3-2*'OddsRatio_working_3-way'!R137^3/27-'OddsRatio_working_3-way'!T137</f>
        <v>0.27561572553083608</v>
      </c>
      <c r="W137" s="11">
        <f>'OddsRatio_working_3-way'!V137^2+4*'OddsRatio_working_3-way'!U137^3/27</f>
        <v>-8.6474241481927783E-4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0.13859001639251331</v>
      </c>
      <c r="Y137" s="11">
        <f>IF('OddsRatio_working_3-way'!W137&gt;=0,IF('OddsRatio_working_3-way'!V137+SQRT('OddsRatio_working_3-way'!W137)&gt;0,0,PI()),ACOS('OddsRatio_working_3-way'!V137/(2*'OddsRatio_working_3-way'!X137)))</f>
        <v>0.10629174054449475</v>
      </c>
      <c r="Z137" s="11">
        <f>'OddsRatio_working_3-way'!X137^(1/3)*COS('OddsRatio_working_3-way'!Y137/3)</f>
        <v>0.51717556917338059</v>
      </c>
      <c r="AA137" s="11">
        <f>'OddsRatio_working_3-way'!X137^(1/3)*COS(('OddsRatio_working_3-way'!Y137+2*PI())/3)</f>
        <v>-0.27446333082104579</v>
      </c>
      <c r="AB137" s="11">
        <f>'OddsRatio_working_3-way'!X137^(1/3)*COS(('OddsRatio_working_3-way'!Y137+4*PI())/3)</f>
        <v>-0.24271223835233452</v>
      </c>
      <c r="AC137" s="11">
        <f>'OddsRatio_working_3-way'!X137^(1/3)*SIN('OddsRatio_working_3-way'!Y137/3)</f>
        <v>1.8331501783875107E-2</v>
      </c>
      <c r="AD137" s="11">
        <f>'OddsRatio_working_3-way'!X137^(1/3)*SIN(('OddsRatio_working_3-way'!Y137+2*PI())/3)</f>
        <v>0.43872143022888632</v>
      </c>
      <c r="AE137" s="11">
        <f>'OddsRatio_working_3-way'!X137^(1/3)*SIN(('OddsRatio_working_3-way'!Y137+4*PI())/3)</f>
        <v>-0.45705293201276148</v>
      </c>
      <c r="AF137" s="11">
        <f>-'OddsRatio_working_3-way'!U137/(3*'OddsRatio_working_3-way'!X137^(1/3))*COS(('OddsRatio_working_3-way'!Y137)/3)</f>
        <v>0.51717556917338059</v>
      </c>
      <c r="AG137" s="11">
        <f>-'OddsRatio_working_3-way'!U137/(3*'OddsRatio_working_3-way'!X137^(1/3))*COS(('OddsRatio_working_3-way'!Y137+2*PI())/3)</f>
        <v>-0.27446333082104579</v>
      </c>
      <c r="AH137" s="11">
        <f>-'OddsRatio_working_3-way'!U137/(3*'OddsRatio_working_3-way'!X137^(1/3))*COS(('OddsRatio_working_3-way'!Y137+4*PI())/3)</f>
        <v>-0.24271223835233452</v>
      </c>
      <c r="AI137" s="11">
        <f>'OddsRatio_working_3-way'!U137/(3*'OddsRatio_working_3-way'!X137^(1/3))*SIN(('OddsRatio_working_3-way'!Y137)/3)</f>
        <v>-1.8331501783875107E-2</v>
      </c>
      <c r="AJ137" s="11">
        <f>'OddsRatio_working_3-way'!U137/(3*'OddsRatio_working_3-way'!X137^(1/3))*SIN(('OddsRatio_working_3-way'!Y137+2*PI())/3)</f>
        <v>-0.43872143022888632</v>
      </c>
      <c r="AK137" s="11">
        <f>'OddsRatio_working_3-way'!U137/(3*'OddsRatio_working_3-way'!X137^(1/3))*SIN(('OddsRatio_working_3-way'!Y137+4*PI())/3)</f>
        <v>0.45705293201276148</v>
      </c>
      <c r="AL137" s="11">
        <f>'OddsRatio_working_3-way'!Z137+'OddsRatio_working_3-way'!AF137</f>
        <v>1.0343511383467612</v>
      </c>
      <c r="AM137" s="11">
        <f>'OddsRatio_working_3-way'!AA137+'OddsRatio_working_3-way'!AG137</f>
        <v>-0.54892666164209158</v>
      </c>
      <c r="AN137" s="11">
        <f>'OddsRatio_working_3-way'!AB137+'OddsRatio_working_3-way'!AH137</f>
        <v>-0.48542447670466904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1.0343511383467612</v>
      </c>
      <c r="AS137" s="11">
        <f>IF(('OddsRatio_working_3-way'!X137=0),IF(Q137&gt;0,-Q137^(1/3),(-Q137)^(1/3)),'OddsRatio_working_3-way'!AM137-'OddsRatio_working_3-way'!R137/3)</f>
        <v>-0.54892666164209158</v>
      </c>
      <c r="AT137" s="11">
        <f>IF(('OddsRatio_working_3-way'!X137=0),IF(Q137&gt;0,-Q137^(1/3),(-Q137)^(1/3)),'OddsRatio_working_3-way'!AN137-'OddsRatio_working_3-way'!R137/3)</f>
        <v>-0.48542447670466904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2.41</v>
      </c>
      <c r="B138" s="4">
        <f>IF('True_Odds_Calculator_3-way'!B139="","",'True_Odds_Calculator_3-way'!B139)</f>
        <v>3.23</v>
      </c>
      <c r="C138" s="4">
        <f>IF('True_Odds_Calculator_3-way'!C139="","",'True_Odds_Calculator_3-way'!C139)</f>
        <v>3.36</v>
      </c>
      <c r="D138" s="9">
        <f t="shared" si="39"/>
        <v>0.40683780803849123</v>
      </c>
      <c r="E138" s="9">
        <f t="shared" si="40"/>
        <v>0.30249073378682395</v>
      </c>
      <c r="F138" s="9">
        <f t="shared" si="41"/>
        <v>0.29067145817468487</v>
      </c>
      <c r="G138" s="9">
        <f t="shared" si="42"/>
        <v>1.0340297714087061</v>
      </c>
      <c r="H138" s="9">
        <f t="shared" si="43"/>
        <v>2.4579819776862757</v>
      </c>
      <c r="I138" s="9">
        <f t="shared" si="44"/>
        <v>3.305886390241414</v>
      </c>
      <c r="J138" s="9">
        <f t="shared" si="45"/>
        <v>3.4403102605245466</v>
      </c>
      <c r="K138" s="11">
        <f t="shared" si="46"/>
        <v>0.41493775933609955</v>
      </c>
      <c r="L138" s="11">
        <f t="shared" si="47"/>
        <v>0.30959752321981426</v>
      </c>
      <c r="M138" s="11">
        <f t="shared" si="48"/>
        <v>0.29761904761904762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-0.28371162835083807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0.22939946889434962</v>
      </c>
      <c r="Q138" s="11">
        <f>2*'OddsRatio_working_3-way'!K138*'OddsRatio_working_3-way'!L138*'OddsRatio_working_3-way'!M138</f>
        <v>7.6466489631449863E-2</v>
      </c>
      <c r="R138" s="11">
        <f t="shared" si="49"/>
        <v>0</v>
      </c>
      <c r="S138" s="11">
        <f t="shared" si="50"/>
        <v>-0.80856562076008398</v>
      </c>
      <c r="T138" s="11">
        <f t="shared" si="51"/>
        <v>-0.2695218735866946</v>
      </c>
      <c r="U138" s="11">
        <f>'OddsRatio_working_3-way'!S138-'OddsRatio_working_3-way'!R138^2/3</f>
        <v>-0.80856562076008398</v>
      </c>
      <c r="V138" s="11">
        <f>'OddsRatio_working_3-way'!S138*'OddsRatio_working_3-way'!R138/3-2*'OddsRatio_working_3-way'!R138^3/27-'OddsRatio_working_3-way'!T138</f>
        <v>0.2695218735866946</v>
      </c>
      <c r="W138" s="11">
        <f>'OddsRatio_working_3-way'!V138^2+4*'OddsRatio_working_3-way'!U138^3/27</f>
        <v>-5.6724349145196029E-3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0.13992361778502743</v>
      </c>
      <c r="Y138" s="11">
        <f>IF('OddsRatio_working_3-way'!W138&gt;=0,IF('OddsRatio_working_3-way'!V138+SQRT('OddsRatio_working_3-way'!W138)&gt;0,0,PI()),ACOS('OddsRatio_working_3-way'!V138/(2*'OddsRatio_working_3-way'!X138)))</f>
        <v>0.27249063558002362</v>
      </c>
      <c r="Z138" s="11">
        <f>'OddsRatio_working_3-way'!X138^(1/3)*COS('OddsRatio_working_3-way'!Y138/3)</f>
        <v>0.51701488570435306</v>
      </c>
      <c r="AA138" s="11">
        <f>'OddsRatio_working_3-way'!X138^(1/3)*COS(('OddsRatio_working_3-way'!Y138+2*PI())/3)</f>
        <v>-0.29928870276536534</v>
      </c>
      <c r="AB138" s="11">
        <f>'OddsRatio_working_3-way'!X138^(1/3)*COS(('OddsRatio_working_3-way'!Y138+4*PI())/3)</f>
        <v>-0.21772618293898782</v>
      </c>
      <c r="AC138" s="11">
        <f>'OddsRatio_working_3-way'!X138^(1/3)*SIN('OddsRatio_working_3-way'!Y138/3)</f>
        <v>4.7090142777543274E-2</v>
      </c>
      <c r="AD138" s="11">
        <f>'OddsRatio_working_3-way'!X138^(1/3)*SIN(('OddsRatio_working_3-way'!Y138+2*PI())/3)</f>
        <v>0.42420295376590611</v>
      </c>
      <c r="AE138" s="11">
        <f>'OddsRatio_working_3-way'!X138^(1/3)*SIN(('OddsRatio_working_3-way'!Y138+4*PI())/3)</f>
        <v>-0.47129309654344931</v>
      </c>
      <c r="AF138" s="11">
        <f>-'OddsRatio_working_3-way'!U138/(3*'OddsRatio_working_3-way'!X138^(1/3))*COS(('OddsRatio_working_3-way'!Y138)/3)</f>
        <v>0.51701488570435306</v>
      </c>
      <c r="AG138" s="11">
        <f>-'OddsRatio_working_3-way'!U138/(3*'OddsRatio_working_3-way'!X138^(1/3))*COS(('OddsRatio_working_3-way'!Y138+2*PI())/3)</f>
        <v>-0.29928870276536534</v>
      </c>
      <c r="AH138" s="11">
        <f>-'OddsRatio_working_3-way'!U138/(3*'OddsRatio_working_3-way'!X138^(1/3))*COS(('OddsRatio_working_3-way'!Y138+4*PI())/3)</f>
        <v>-0.21772618293898782</v>
      </c>
      <c r="AI138" s="11">
        <f>'OddsRatio_working_3-way'!U138/(3*'OddsRatio_working_3-way'!X138^(1/3))*SIN(('OddsRatio_working_3-way'!Y138)/3)</f>
        <v>-4.7090142777543274E-2</v>
      </c>
      <c r="AJ138" s="11">
        <f>'OddsRatio_working_3-way'!U138/(3*'OddsRatio_working_3-way'!X138^(1/3))*SIN(('OddsRatio_working_3-way'!Y138+2*PI())/3)</f>
        <v>-0.42420295376590611</v>
      </c>
      <c r="AK138" s="11">
        <f>'OddsRatio_working_3-way'!U138/(3*'OddsRatio_working_3-way'!X138^(1/3))*SIN(('OddsRatio_working_3-way'!Y138+4*PI())/3)</f>
        <v>0.47129309654344931</v>
      </c>
      <c r="AL138" s="11">
        <f>'OddsRatio_working_3-way'!Z138+'OddsRatio_working_3-way'!AF138</f>
        <v>1.0340297714087061</v>
      </c>
      <c r="AM138" s="11">
        <f>'OddsRatio_working_3-way'!AA138+'OddsRatio_working_3-way'!AG138</f>
        <v>-0.59857740553073069</v>
      </c>
      <c r="AN138" s="11">
        <f>'OddsRatio_working_3-way'!AB138+'OddsRatio_working_3-way'!AH138</f>
        <v>-0.43545236587797564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1.0340297714087061</v>
      </c>
      <c r="AS138" s="11">
        <f>IF(('OddsRatio_working_3-way'!X138=0),IF(Q138&gt;0,-Q138^(1/3),(-Q138)^(1/3)),'OddsRatio_working_3-way'!AM138-'OddsRatio_working_3-way'!R138/3)</f>
        <v>-0.59857740553073069</v>
      </c>
      <c r="AT138" s="11">
        <f>IF(('OddsRatio_working_3-way'!X138=0),IF(Q138&gt;0,-Q138^(1/3),(-Q138)^(1/3)),'OddsRatio_working_3-way'!AN138-'OddsRatio_working_3-way'!R138/3)</f>
        <v>-0.43545236587797564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4.76</v>
      </c>
      <c r="B139" s="4">
        <f>IF('True_Odds_Calculator_3-way'!B140="","",'True_Odds_Calculator_3-way'!B140)</f>
        <v>3.6</v>
      </c>
      <c r="C139" s="4">
        <f>IF('True_Odds_Calculator_3-way'!C140="","",'True_Odds_Calculator_3-way'!C140)</f>
        <v>1.87</v>
      </c>
      <c r="D139" s="9">
        <f t="shared" si="39"/>
        <v>0.20401795439335663</v>
      </c>
      <c r="E139" s="9">
        <f t="shared" si="40"/>
        <v>0.27042623537910215</v>
      </c>
      <c r="F139" s="9">
        <f t="shared" si="41"/>
        <v>0.52555581022754105</v>
      </c>
      <c r="G139" s="9">
        <f t="shared" si="42"/>
        <v>1.0376407958036649</v>
      </c>
      <c r="H139" s="9">
        <f t="shared" si="43"/>
        <v>4.9015293922217795</v>
      </c>
      <c r="I139" s="9">
        <f t="shared" si="44"/>
        <v>3.6978660690895282</v>
      </c>
      <c r="J139" s="9">
        <f t="shared" si="45"/>
        <v>1.9027474923491889</v>
      </c>
      <c r="K139" s="11">
        <f t="shared" si="46"/>
        <v>0.21008403361344538</v>
      </c>
      <c r="L139" s="11">
        <f t="shared" si="47"/>
        <v>0.27777777777777779</v>
      </c>
      <c r="M139" s="11">
        <f t="shared" si="48"/>
        <v>0.53475935828876997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-0.26541739690528621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0.22562500936203359</v>
      </c>
      <c r="Q139" s="11">
        <f>2*'OddsRatio_working_3-way'!K139*'OddsRatio_working_3-way'!L139*'OddsRatio_working_3-way'!M139</f>
        <v>6.2413557223245798E-2</v>
      </c>
      <c r="R139" s="11">
        <f t="shared" si="49"/>
        <v>0</v>
      </c>
      <c r="S139" s="11">
        <f t="shared" si="50"/>
        <v>-0.85007618940120766</v>
      </c>
      <c r="T139" s="11">
        <f t="shared" si="51"/>
        <v>-0.23515247286340457</v>
      </c>
      <c r="U139" s="11">
        <f>'OddsRatio_working_3-way'!S139-'OddsRatio_working_3-way'!R139^2/3</f>
        <v>-0.85007618940120766</v>
      </c>
      <c r="V139" s="11">
        <f>'OddsRatio_working_3-way'!S139*'OddsRatio_working_3-way'!R139/3-2*'OddsRatio_working_3-way'!R139^3/27-'OddsRatio_working_3-way'!T139</f>
        <v>0.23515247286340457</v>
      </c>
      <c r="W139" s="11">
        <f>'OddsRatio_working_3-way'!V139^2+4*'OddsRatio_working_3-way'!U139^3/27</f>
        <v>-3.5709263443983293E-2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0.15083596134357144</v>
      </c>
      <c r="Y139" s="11">
        <f>IF('OddsRatio_working_3-way'!W139&gt;=0,IF('OddsRatio_working_3-way'!V139+SQRT('OddsRatio_working_3-way'!W139)&gt;0,0,PI()),ACOS('OddsRatio_working_3-way'!V139/(2*'OddsRatio_working_3-way'!X139)))</f>
        <v>0.67693330083924441</v>
      </c>
      <c r="Z139" s="11">
        <f>'OddsRatio_working_3-way'!X139^(1/3)*COS('OddsRatio_working_3-way'!Y139/3)</f>
        <v>0.51882039790183232</v>
      </c>
      <c r="AA139" s="11">
        <f>'OddsRatio_working_3-way'!X139^(1/3)*COS(('OddsRatio_working_3-way'!Y139+2*PI())/3)</f>
        <v>-0.36255133231215164</v>
      </c>
      <c r="AB139" s="11">
        <f>'OddsRatio_working_3-way'!X139^(1/3)*COS(('OddsRatio_working_3-way'!Y139+4*PI())/3)</f>
        <v>-0.15626906558968043</v>
      </c>
      <c r="AC139" s="11">
        <f>'OddsRatio_working_3-way'!X139^(1/3)*SIN('OddsRatio_working_3-way'!Y139/3)</f>
        <v>0.11909712222126488</v>
      </c>
      <c r="AD139" s="11">
        <f>'OddsRatio_working_3-way'!X139^(1/3)*SIN(('OddsRatio_working_3-way'!Y139+2*PI())/3)</f>
        <v>0.38976308347390515</v>
      </c>
      <c r="AE139" s="11">
        <f>'OddsRatio_working_3-way'!X139^(1/3)*SIN(('OddsRatio_working_3-way'!Y139+4*PI())/3)</f>
        <v>-0.50886020569516999</v>
      </c>
      <c r="AF139" s="11">
        <f>-'OddsRatio_working_3-way'!U139/(3*'OddsRatio_working_3-way'!X139^(1/3))*COS(('OddsRatio_working_3-way'!Y139)/3)</f>
        <v>0.51882039790183243</v>
      </c>
      <c r="AG139" s="11">
        <f>-'OddsRatio_working_3-way'!U139/(3*'OddsRatio_working_3-way'!X139^(1/3))*COS(('OddsRatio_working_3-way'!Y139+2*PI())/3)</f>
        <v>-0.3625513323121517</v>
      </c>
      <c r="AH139" s="11">
        <f>-'OddsRatio_working_3-way'!U139/(3*'OddsRatio_working_3-way'!X139^(1/3))*COS(('OddsRatio_working_3-way'!Y139+4*PI())/3)</f>
        <v>-0.15626906558968046</v>
      </c>
      <c r="AI139" s="11">
        <f>'OddsRatio_working_3-way'!U139/(3*'OddsRatio_working_3-way'!X139^(1/3))*SIN(('OddsRatio_working_3-way'!Y139)/3)</f>
        <v>-0.11909712222126491</v>
      </c>
      <c r="AJ139" s="11">
        <f>'OddsRatio_working_3-way'!U139/(3*'OddsRatio_working_3-way'!X139^(1/3))*SIN(('OddsRatio_working_3-way'!Y139+2*PI())/3)</f>
        <v>-0.38976308347390526</v>
      </c>
      <c r="AK139" s="11">
        <f>'OddsRatio_working_3-way'!U139/(3*'OddsRatio_working_3-way'!X139^(1/3))*SIN(('OddsRatio_working_3-way'!Y139+4*PI())/3)</f>
        <v>0.5088602056951701</v>
      </c>
      <c r="AL139" s="11">
        <f>'OddsRatio_working_3-way'!Z139+'OddsRatio_working_3-way'!AF139</f>
        <v>1.0376407958036649</v>
      </c>
      <c r="AM139" s="11">
        <f>'OddsRatio_working_3-way'!AA139+'OddsRatio_working_3-way'!AG139</f>
        <v>-0.72510266462430328</v>
      </c>
      <c r="AN139" s="11">
        <f>'OddsRatio_working_3-way'!AB139+'OddsRatio_working_3-way'!AH139</f>
        <v>-0.31253813117936091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1.0376407958036649</v>
      </c>
      <c r="AS139" s="11">
        <f>IF(('OddsRatio_working_3-way'!X139=0),IF(Q139&gt;0,-Q139^(1/3),(-Q139)^(1/3)),'OddsRatio_working_3-way'!AM139-'OddsRatio_working_3-way'!R139/3)</f>
        <v>-0.72510266462430328</v>
      </c>
      <c r="AT139" s="11">
        <f>IF(('OddsRatio_working_3-way'!X139=0),IF(Q139&gt;0,-Q139^(1/3),(-Q139)^(1/3)),'OddsRatio_working_3-way'!AN139-'OddsRatio_working_3-way'!R139/3)</f>
        <v>-0.31253813117936091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2.1800000000000002</v>
      </c>
      <c r="B140" s="4">
        <f>IF('True_Odds_Calculator_3-way'!B141="","",'True_Odds_Calculator_3-way'!B141)</f>
        <v>3.36</v>
      </c>
      <c r="C140" s="4">
        <f>IF('True_Odds_Calculator_3-way'!C141="","",'True_Odds_Calculator_3-way'!C141)</f>
        <v>3.75</v>
      </c>
      <c r="D140" s="9">
        <f t="shared" si="39"/>
        <v>0.44993451542169821</v>
      </c>
      <c r="E140" s="9">
        <f t="shared" si="40"/>
        <v>0.29026806925134763</v>
      </c>
      <c r="F140" s="9">
        <f t="shared" si="41"/>
        <v>0.25979741532695422</v>
      </c>
      <c r="G140" s="9">
        <f t="shared" si="42"/>
        <v>1.0360556355266319</v>
      </c>
      <c r="H140" s="9">
        <f t="shared" si="43"/>
        <v>2.2225456499214258</v>
      </c>
      <c r="I140" s="9">
        <f t="shared" si="44"/>
        <v>3.4450912998428516</v>
      </c>
      <c r="J140" s="9">
        <f t="shared" si="45"/>
        <v>3.8491529976982379</v>
      </c>
      <c r="K140" s="11">
        <f t="shared" si="46"/>
        <v>0.4587155963302752</v>
      </c>
      <c r="L140" s="11">
        <f t="shared" si="47"/>
        <v>0.29761904761904762</v>
      </c>
      <c r="M140" s="11">
        <f t="shared" si="48"/>
        <v>0.26666666666666666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-0.27880442696956464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0.22899373816805008</v>
      </c>
      <c r="Q140" s="11">
        <f>2*'OddsRatio_working_3-way'!K140*'OddsRatio_working_3-way'!L140*'OddsRatio_working_3-way'!M140</f>
        <v>7.2811999417504006E-2</v>
      </c>
      <c r="R140" s="11">
        <f t="shared" si="49"/>
        <v>0</v>
      </c>
      <c r="S140" s="11">
        <f t="shared" si="50"/>
        <v>-0.82134182967276881</v>
      </c>
      <c r="T140" s="11">
        <f t="shared" si="51"/>
        <v>-0.26115797445875005</v>
      </c>
      <c r="U140" s="11">
        <f>'OddsRatio_working_3-way'!S140-'OddsRatio_working_3-way'!R140^2/3</f>
        <v>-0.82134182967276881</v>
      </c>
      <c r="V140" s="11">
        <f>'OddsRatio_working_3-way'!S140*'OddsRatio_working_3-way'!R140/3-2*'OddsRatio_working_3-way'!R140^3/27-'OddsRatio_working_3-way'!T140</f>
        <v>0.26115797445875005</v>
      </c>
      <c r="W140" s="11">
        <f>'OddsRatio_working_3-way'!V140^2+4*'OddsRatio_working_3-way'!U140^3/27</f>
        <v>-1.3882315410496893E-2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0.14325310034506586</v>
      </c>
      <c r="Y140" s="11">
        <f>IF('OddsRatio_working_3-way'!W140&gt;=0,IF('OddsRatio_working_3-way'!V140+SQRT('OddsRatio_working_3-way'!W140)&gt;0,0,PI()),ACOS('OddsRatio_working_3-way'!V140/(2*'OddsRatio_working_3-way'!X140)))</f>
        <v>0.42381563884225204</v>
      </c>
      <c r="Z140" s="11">
        <f>'OddsRatio_working_3-way'!X140^(1/3)*COS('OddsRatio_working_3-way'!Y140/3)</f>
        <v>0.51802781776331597</v>
      </c>
      <c r="AA140" s="11">
        <f>'OddsRatio_working_3-way'!X140^(1/3)*COS(('OddsRatio_working_3-way'!Y140+2*PI())/3)</f>
        <v>-0.32281706268869742</v>
      </c>
      <c r="AB140" s="11">
        <f>'OddsRatio_working_3-way'!X140^(1/3)*COS(('OddsRatio_working_3-way'!Y140+4*PI())/3)</f>
        <v>-0.19521075507461869</v>
      </c>
      <c r="AC140" s="11">
        <f>'OddsRatio_working_3-way'!X140^(1/3)*SIN('OddsRatio_working_3-way'!Y140/3)</f>
        <v>7.3673536051282559E-2</v>
      </c>
      <c r="AD140" s="11">
        <f>'OddsRatio_working_3-way'!X140^(1/3)*SIN(('OddsRatio_working_3-way'!Y140+2*PI())/3)</f>
        <v>0.41178848202440604</v>
      </c>
      <c r="AE140" s="11">
        <f>'OddsRatio_working_3-way'!X140^(1/3)*SIN(('OddsRatio_working_3-way'!Y140+4*PI())/3)</f>
        <v>-0.48546201807568862</v>
      </c>
      <c r="AF140" s="11">
        <f>-'OddsRatio_working_3-way'!U140/(3*'OddsRatio_working_3-way'!X140^(1/3))*COS(('OddsRatio_working_3-way'!Y140)/3)</f>
        <v>0.51802781776331586</v>
      </c>
      <c r="AG140" s="11">
        <f>-'OddsRatio_working_3-way'!U140/(3*'OddsRatio_working_3-way'!X140^(1/3))*COS(('OddsRatio_working_3-way'!Y140+2*PI())/3)</f>
        <v>-0.32281706268869736</v>
      </c>
      <c r="AH140" s="11">
        <f>-'OddsRatio_working_3-way'!U140/(3*'OddsRatio_working_3-way'!X140^(1/3))*COS(('OddsRatio_working_3-way'!Y140+4*PI())/3)</f>
        <v>-0.19521075507461863</v>
      </c>
      <c r="AI140" s="11">
        <f>'OddsRatio_working_3-way'!U140/(3*'OddsRatio_working_3-way'!X140^(1/3))*SIN(('OddsRatio_working_3-way'!Y140)/3)</f>
        <v>-7.3673536051282545E-2</v>
      </c>
      <c r="AJ140" s="11">
        <f>'OddsRatio_working_3-way'!U140/(3*'OddsRatio_working_3-way'!X140^(1/3))*SIN(('OddsRatio_working_3-way'!Y140+2*PI())/3)</f>
        <v>-0.41178848202440593</v>
      </c>
      <c r="AK140" s="11">
        <f>'OddsRatio_working_3-way'!U140/(3*'OddsRatio_working_3-way'!X140^(1/3))*SIN(('OddsRatio_working_3-way'!Y140+4*PI())/3)</f>
        <v>0.48546201807568851</v>
      </c>
      <c r="AL140" s="11">
        <f>'OddsRatio_working_3-way'!Z140+'OddsRatio_working_3-way'!AF140</f>
        <v>1.0360556355266319</v>
      </c>
      <c r="AM140" s="11">
        <f>'OddsRatio_working_3-way'!AA140+'OddsRatio_working_3-way'!AG140</f>
        <v>-0.64563412537739473</v>
      </c>
      <c r="AN140" s="11">
        <f>'OddsRatio_working_3-way'!AB140+'OddsRatio_working_3-way'!AH140</f>
        <v>-0.39042151014923732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1.0360556355266319</v>
      </c>
      <c r="AS140" s="11">
        <f>IF(('OddsRatio_working_3-way'!X140=0),IF(Q140&gt;0,-Q140^(1/3),(-Q140)^(1/3)),'OddsRatio_working_3-way'!AM140-'OddsRatio_working_3-way'!R140/3)</f>
        <v>-0.64563412537739473</v>
      </c>
      <c r="AT140" s="11">
        <f>IF(('OddsRatio_working_3-way'!X140=0),IF(Q140&gt;0,-Q140^(1/3),(-Q140)^(1/3)),'OddsRatio_working_3-way'!AN140-'OddsRatio_working_3-way'!R140/3)</f>
        <v>-0.39042151014923732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3.11</v>
      </c>
      <c r="B141" s="4">
        <f>IF('True_Odds_Calculator_3-way'!B142="","",'True_Odds_Calculator_3-way'!B142)</f>
        <v>3.53</v>
      </c>
      <c r="C141" s="4">
        <f>IF('True_Odds_Calculator_3-way'!C142="","",'True_Odds_Calculator_3-way'!C142)</f>
        <v>2.39</v>
      </c>
      <c r="D141" s="9">
        <f t="shared" si="39"/>
        <v>0.31392066297197613</v>
      </c>
      <c r="E141" s="9">
        <f t="shared" si="40"/>
        <v>0.27620110562500189</v>
      </c>
      <c r="F141" s="9">
        <f t="shared" si="41"/>
        <v>0.40987823140302215</v>
      </c>
      <c r="G141" s="9">
        <f t="shared" si="42"/>
        <v>1.0357906383772013</v>
      </c>
      <c r="H141" s="9">
        <f t="shared" si="43"/>
        <v>3.1855182469758945</v>
      </c>
      <c r="I141" s="9">
        <f t="shared" si="44"/>
        <v>3.6205503150943197</v>
      </c>
      <c r="J141" s="9">
        <f t="shared" si="45"/>
        <v>2.4397489873443097</v>
      </c>
      <c r="K141" s="11">
        <f t="shared" si="46"/>
        <v>0.32154340836012862</v>
      </c>
      <c r="L141" s="11">
        <f t="shared" si="47"/>
        <v>0.28328611898016998</v>
      </c>
      <c r="M141" s="11">
        <f t="shared" si="48"/>
        <v>0.41841004184100417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-0.28280350087355677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0.22981814600632655</v>
      </c>
      <c r="Q141" s="11">
        <f>2*'OddsRatio_working_3-way'!K141*'OddsRatio_working_3-way'!L141*'OddsRatio_working_3-way'!M141</f>
        <v>7.6224924048532872E-2</v>
      </c>
      <c r="R141" s="11">
        <f t="shared" si="49"/>
        <v>0</v>
      </c>
      <c r="S141" s="11">
        <f t="shared" si="50"/>
        <v>-0.81264250724067133</v>
      </c>
      <c r="T141" s="11">
        <f t="shared" si="51"/>
        <v>-0.2695331698974035</v>
      </c>
      <c r="U141" s="11">
        <f>'OddsRatio_working_3-way'!S141-'OddsRatio_working_3-way'!R141^2/3</f>
        <v>-0.81264250724067133</v>
      </c>
      <c r="V141" s="11">
        <f>'OddsRatio_working_3-way'!S141*'OddsRatio_working_3-way'!R141/3-2*'OddsRatio_working_3-way'!R141^3/27-'OddsRatio_working_3-way'!T141</f>
        <v>0.2695331698974035</v>
      </c>
      <c r="W141" s="11">
        <f>'OddsRatio_working_3-way'!V141^2+4*'OddsRatio_working_3-way'!U141^3/27</f>
        <v>-6.8569419941251208E-3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0.14098321856613619</v>
      </c>
      <c r="Y141" s="11">
        <f>IF('OddsRatio_working_3-way'!W141&gt;=0,IF('OddsRatio_working_3-way'!V141+SQRT('OddsRatio_working_3-way'!W141)&gt;0,0,PI()),ACOS('OddsRatio_working_3-way'!V141/(2*'OddsRatio_working_3-way'!X141)))</f>
        <v>0.29806969924720139</v>
      </c>
      <c r="Z141" s="11">
        <f>'OddsRatio_working_3-way'!X141^(1/3)*COS('OddsRatio_working_3-way'!Y141/3)</f>
        <v>0.51789531918860066</v>
      </c>
      <c r="AA141" s="11">
        <f>'OddsRatio_working_3-way'!X141^(1/3)*COS(('OddsRatio_working_3-way'!Y141+2*PI())/3)</f>
        <v>-0.30365734067201433</v>
      </c>
      <c r="AB141" s="11">
        <f>'OddsRatio_working_3-way'!X141^(1/3)*COS(('OddsRatio_working_3-way'!Y141+4*PI())/3)</f>
        <v>-0.21423797851658649</v>
      </c>
      <c r="AC141" s="11">
        <f>'OddsRatio_working_3-way'!X141^(1/3)*SIN('OddsRatio_working_3-way'!Y141/3)</f>
        <v>5.1626292811200909E-2</v>
      </c>
      <c r="AD141" s="11">
        <f>'OddsRatio_working_3-way'!X141^(1/3)*SIN(('OddsRatio_working_3-way'!Y141+2*PI())/3)</f>
        <v>0.42269735651277818</v>
      </c>
      <c r="AE141" s="11">
        <f>'OddsRatio_working_3-way'!X141^(1/3)*SIN(('OddsRatio_working_3-way'!Y141+4*PI())/3)</f>
        <v>-0.47432364932397908</v>
      </c>
      <c r="AF141" s="11">
        <f>-'OddsRatio_working_3-way'!U141/(3*'OddsRatio_working_3-way'!X141^(1/3))*COS(('OddsRatio_working_3-way'!Y141)/3)</f>
        <v>0.51789531918860066</v>
      </c>
      <c r="AG141" s="11">
        <f>-'OddsRatio_working_3-way'!U141/(3*'OddsRatio_working_3-way'!X141^(1/3))*COS(('OddsRatio_working_3-way'!Y141+2*PI())/3)</f>
        <v>-0.30365734067201433</v>
      </c>
      <c r="AH141" s="11">
        <f>-'OddsRatio_working_3-way'!U141/(3*'OddsRatio_working_3-way'!X141^(1/3))*COS(('OddsRatio_working_3-way'!Y141+4*PI())/3)</f>
        <v>-0.21423797851658649</v>
      </c>
      <c r="AI141" s="11">
        <f>'OddsRatio_working_3-way'!U141/(3*'OddsRatio_working_3-way'!X141^(1/3))*SIN(('OddsRatio_working_3-way'!Y141)/3)</f>
        <v>-5.1626292811200909E-2</v>
      </c>
      <c r="AJ141" s="11">
        <f>'OddsRatio_working_3-way'!U141/(3*'OddsRatio_working_3-way'!X141^(1/3))*SIN(('OddsRatio_working_3-way'!Y141+2*PI())/3)</f>
        <v>-0.42269735651277818</v>
      </c>
      <c r="AK141" s="11">
        <f>'OddsRatio_working_3-way'!U141/(3*'OddsRatio_working_3-way'!X141^(1/3))*SIN(('OddsRatio_working_3-way'!Y141+4*PI())/3)</f>
        <v>0.47432364932397908</v>
      </c>
      <c r="AL141" s="11">
        <f>'OddsRatio_working_3-way'!Z141+'OddsRatio_working_3-way'!AF141</f>
        <v>1.0357906383772013</v>
      </c>
      <c r="AM141" s="11">
        <f>'OddsRatio_working_3-way'!AA141+'OddsRatio_working_3-way'!AG141</f>
        <v>-0.60731468134402866</v>
      </c>
      <c r="AN141" s="11">
        <f>'OddsRatio_working_3-way'!AB141+'OddsRatio_working_3-way'!AH141</f>
        <v>-0.42847595703317298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1.0357906383772013</v>
      </c>
      <c r="AS141" s="11">
        <f>IF(('OddsRatio_working_3-way'!X141=0),IF(Q141&gt;0,-Q141^(1/3),(-Q141)^(1/3)),'OddsRatio_working_3-way'!AM141-'OddsRatio_working_3-way'!R141/3)</f>
        <v>-0.60731468134402866</v>
      </c>
      <c r="AT141" s="11">
        <f>IF(('OddsRatio_working_3-way'!X141=0),IF(Q141&gt;0,-Q141^(1/3),(-Q141)^(1/3)),'OddsRatio_working_3-way'!AN141-'OddsRatio_working_3-way'!R141/3)</f>
        <v>-0.42847595703317298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1.54</v>
      </c>
      <c r="B142" s="4">
        <f>IF('True_Odds_Calculator_3-way'!B143="","",'True_Odds_Calculator_3-way'!B143)</f>
        <v>4.33</v>
      </c>
      <c r="C142" s="4">
        <f>IF('True_Odds_Calculator_3-way'!C143="","",'True_Odds_Calculator_3-way'!C143)</f>
        <v>6.87</v>
      </c>
      <c r="D142" s="9">
        <f t="shared" si="39"/>
        <v>0.63809428300545901</v>
      </c>
      <c r="E142" s="9">
        <f t="shared" si="40"/>
        <v>0.22234441762460311</v>
      </c>
      <c r="F142" s="9">
        <f t="shared" si="41"/>
        <v>0.13956129936993805</v>
      </c>
      <c r="G142" s="9">
        <f t="shared" si="42"/>
        <v>1.0503083792812782</v>
      </c>
      <c r="H142" s="9">
        <f t="shared" si="43"/>
        <v>1.5671665248118902</v>
      </c>
      <c r="I142" s="9">
        <f t="shared" si="44"/>
        <v>4.4975269030066567</v>
      </c>
      <c r="J142" s="9">
        <f t="shared" si="45"/>
        <v>7.1653101863811051</v>
      </c>
      <c r="K142" s="11">
        <f t="shared" si="46"/>
        <v>0.64935064935064934</v>
      </c>
      <c r="L142" s="11">
        <f t="shared" si="47"/>
        <v>0.23094688221709006</v>
      </c>
      <c r="M142" s="11">
        <f t="shared" si="48"/>
        <v>0.14556040756914118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-0.23041499581733771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0.21261485404208558</v>
      </c>
      <c r="Q142" s="11">
        <f>2*'OddsRatio_working_3-way'!K142*'OddsRatio_working_3-way'!L142*'OddsRatio_working_3-way'!M142</f>
        <v>4.3658080912132566E-2</v>
      </c>
      <c r="R142" s="11">
        <f t="shared" si="49"/>
        <v>0</v>
      </c>
      <c r="S142" s="11">
        <f t="shared" si="50"/>
        <v>-0.92274746827084442</v>
      </c>
      <c r="T142" s="11">
        <f t="shared" si="51"/>
        <v>-0.1894758661747114</v>
      </c>
      <c r="U142" s="11">
        <f>'OddsRatio_working_3-way'!S142-'OddsRatio_working_3-way'!R142^2/3</f>
        <v>-0.92274746827084442</v>
      </c>
      <c r="V142" s="11">
        <f>'OddsRatio_working_3-way'!S142*'OddsRatio_working_3-way'!R142/3-2*'OddsRatio_working_3-way'!R142^3/27-'OddsRatio_working_3-way'!T142</f>
        <v>0.1894758661747114</v>
      </c>
      <c r="W142" s="11">
        <f>'OddsRatio_working_3-way'!V142^2+4*'OddsRatio_working_3-way'!U142^3/27</f>
        <v>-8.0496707434951659E-2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0.17058561728470018</v>
      </c>
      <c r="Y142" s="11">
        <f>IF('OddsRatio_working_3-way'!W142&gt;=0,IF('OddsRatio_working_3-way'!V142+SQRT('OddsRatio_working_3-way'!W142)&gt;0,0,PI()),ACOS('OddsRatio_working_3-way'!V142/(2*'OddsRatio_working_3-way'!X142)))</f>
        <v>0.98198992127321472</v>
      </c>
      <c r="Z142" s="11">
        <f>'OddsRatio_working_3-way'!X142^(1/3)*COS('OddsRatio_working_3-way'!Y142/3)</f>
        <v>0.5251541896406392</v>
      </c>
      <c r="AA142" s="11">
        <f>'OddsRatio_working_3-way'!X142^(1/3)*COS(('OddsRatio_working_3-way'!Y142+2*PI())/3)</f>
        <v>-0.41700078113454336</v>
      </c>
      <c r="AB142" s="11">
        <f>'OddsRatio_working_3-way'!X142^(1/3)*COS(('OddsRatio_working_3-way'!Y142+4*PI())/3)</f>
        <v>-0.10815340850609605</v>
      </c>
      <c r="AC142" s="11">
        <f>'OddsRatio_working_3-way'!X142^(1/3)*SIN('OddsRatio_working_3-way'!Y142/3)</f>
        <v>0.17831311372554295</v>
      </c>
      <c r="AD142" s="11">
        <f>'OddsRatio_working_3-way'!X142^(1/3)*SIN(('OddsRatio_working_3-way'!Y142+2*PI())/3)</f>
        <v>0.36564031226985289</v>
      </c>
      <c r="AE142" s="11">
        <f>'OddsRatio_working_3-way'!X142^(1/3)*SIN(('OddsRatio_working_3-way'!Y142+4*PI())/3)</f>
        <v>-0.54395342599539576</v>
      </c>
      <c r="AF142" s="11">
        <f>-'OddsRatio_working_3-way'!U142/(3*'OddsRatio_working_3-way'!X142^(1/3))*COS(('OddsRatio_working_3-way'!Y142)/3)</f>
        <v>0.52515418964063909</v>
      </c>
      <c r="AG142" s="11">
        <f>-'OddsRatio_working_3-way'!U142/(3*'OddsRatio_working_3-way'!X142^(1/3))*COS(('OddsRatio_working_3-way'!Y142+2*PI())/3)</f>
        <v>-0.41700078113454325</v>
      </c>
      <c r="AH142" s="11">
        <f>-'OddsRatio_working_3-way'!U142/(3*'OddsRatio_working_3-way'!X142^(1/3))*COS(('OddsRatio_working_3-way'!Y142+4*PI())/3)</f>
        <v>-0.10815340850609603</v>
      </c>
      <c r="AI142" s="11">
        <f>'OddsRatio_working_3-way'!U142/(3*'OddsRatio_working_3-way'!X142^(1/3))*SIN(('OddsRatio_working_3-way'!Y142)/3)</f>
        <v>-0.17831311372554293</v>
      </c>
      <c r="AJ142" s="11">
        <f>'OddsRatio_working_3-way'!U142/(3*'OddsRatio_working_3-way'!X142^(1/3))*SIN(('OddsRatio_working_3-way'!Y142+2*PI())/3)</f>
        <v>-0.36564031226985283</v>
      </c>
      <c r="AK142" s="11">
        <f>'OddsRatio_working_3-way'!U142/(3*'OddsRatio_working_3-way'!X142^(1/3))*SIN(('OddsRatio_working_3-way'!Y142+4*PI())/3)</f>
        <v>0.54395342599539565</v>
      </c>
      <c r="AL142" s="11">
        <f>'OddsRatio_working_3-way'!Z142+'OddsRatio_working_3-way'!AF142</f>
        <v>1.0503083792812782</v>
      </c>
      <c r="AM142" s="11">
        <f>'OddsRatio_working_3-way'!AA142+'OddsRatio_working_3-way'!AG142</f>
        <v>-0.83400156226908662</v>
      </c>
      <c r="AN142" s="11">
        <f>'OddsRatio_working_3-way'!AB142+'OddsRatio_working_3-way'!AH142</f>
        <v>-0.21630681701219207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1.0503083792812782</v>
      </c>
      <c r="AS142" s="11">
        <f>IF(('OddsRatio_working_3-way'!X142=0),IF(Q142&gt;0,-Q142^(1/3),(-Q142)^(1/3)),'OddsRatio_working_3-way'!AM142-'OddsRatio_working_3-way'!R142/3)</f>
        <v>-0.83400156226908662</v>
      </c>
      <c r="AT142" s="11">
        <f>IF(('OddsRatio_working_3-way'!X142=0),IF(Q142&gt;0,-Q142^(1/3),(-Q142)^(1/3)),'OddsRatio_working_3-way'!AN142-'OddsRatio_working_3-way'!R142/3)</f>
        <v>-0.21630681701219207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2.5499999999999998</v>
      </c>
      <c r="B143" s="4">
        <f>IF('True_Odds_Calculator_3-way'!B144="","",'True_Odds_Calculator_3-way'!B144)</f>
        <v>3.05</v>
      </c>
      <c r="C143" s="4">
        <f>IF('True_Odds_Calculator_3-way'!C144="","",'True_Odds_Calculator_3-way'!C144)</f>
        <v>2.99</v>
      </c>
      <c r="D143" s="9">
        <f t="shared" si="39"/>
        <v>0.37303824715385059</v>
      </c>
      <c r="E143" s="9">
        <f t="shared" si="40"/>
        <v>0.3102845274153459</v>
      </c>
      <c r="F143" s="9">
        <f t="shared" si="41"/>
        <v>0.31667722543080351</v>
      </c>
      <c r="G143" s="9">
        <f t="shared" si="42"/>
        <v>1.0843163041196311</v>
      </c>
      <c r="H143" s="9">
        <f t="shared" si="43"/>
        <v>2.6806902713854277</v>
      </c>
      <c r="I143" s="9">
        <f t="shared" si="44"/>
        <v>3.2228484234452437</v>
      </c>
      <c r="J143" s="9">
        <f t="shared" si="45"/>
        <v>3.1577894451980661</v>
      </c>
      <c r="K143" s="11">
        <f t="shared" si="46"/>
        <v>0.39215686274509809</v>
      </c>
      <c r="L143" s="11">
        <f t="shared" si="47"/>
        <v>0.32786885245901642</v>
      </c>
      <c r="M143" s="11">
        <f t="shared" si="48"/>
        <v>0.33444816053511706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-0.27191140725164464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0.24038125585230533</v>
      </c>
      <c r="Q143" s="11">
        <f>2*'OddsRatio_working_3-way'!K143*'OddsRatio_working_3-way'!L143*'OddsRatio_working_3-way'!M143</f>
        <v>8.6004027138570791E-2</v>
      </c>
      <c r="R143" s="11">
        <f t="shared" si="49"/>
        <v>0</v>
      </c>
      <c r="S143" s="11">
        <f t="shared" si="50"/>
        <v>-0.88404255739753046</v>
      </c>
      <c r="T143" s="11">
        <f t="shared" si="51"/>
        <v>-0.31629429602773901</v>
      </c>
      <c r="U143" s="11">
        <f>'OddsRatio_working_3-way'!S143-'OddsRatio_working_3-way'!R143^2/3</f>
        <v>-0.88404255739753046</v>
      </c>
      <c r="V143" s="11">
        <f>'OddsRatio_working_3-way'!S143*'OddsRatio_working_3-way'!R143/3-2*'OddsRatio_working_3-way'!R143^3/27-'OddsRatio_working_3-way'!T143</f>
        <v>0.31629429602773901</v>
      </c>
      <c r="W143" s="11">
        <f>'OddsRatio_working_3-way'!V143^2+4*'OddsRatio_working_3-way'!U143^3/27</f>
        <v>-2.3144929675959769E-3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0.15996607036124799</v>
      </c>
      <c r="Y143" s="11">
        <f>IF('OddsRatio_working_3-way'!W143&gt;=0,IF('OddsRatio_working_3-way'!V143+SQRT('OddsRatio_working_3-way'!W143)&gt;0,0,PI()),ACOS('OddsRatio_working_3-way'!V143/(2*'OddsRatio_working_3-way'!X143)))</f>
        <v>0.15094562087487651</v>
      </c>
      <c r="Z143" s="11">
        <f>'OddsRatio_working_3-way'!X143^(1/3)*COS('OddsRatio_working_3-way'!Y143/3)</f>
        <v>0.54215815205981555</v>
      </c>
      <c r="AA143" s="11">
        <f>'OddsRatio_working_3-way'!X143^(1/3)*COS(('OddsRatio_working_3-way'!Y143+2*PI())/3)</f>
        <v>-0.29472316547520239</v>
      </c>
      <c r="AB143" s="11">
        <f>'OddsRatio_working_3-way'!X143^(1/3)*COS(('OddsRatio_working_3-way'!Y143+4*PI())/3)</f>
        <v>-0.24743498658461324</v>
      </c>
      <c r="AC143" s="11">
        <f>'OddsRatio_working_3-way'!X143^(1/3)*SIN('OddsRatio_working_3-way'!Y143/3)</f>
        <v>2.7301842811968808E-2</v>
      </c>
      <c r="AD143" s="11">
        <f>'OddsRatio_working_3-way'!X143^(1/3)*SIN(('OddsRatio_working_3-way'!Y143+2*PI())/3)</f>
        <v>0.45587181114664238</v>
      </c>
      <c r="AE143" s="11">
        <f>'OddsRatio_working_3-way'!X143^(1/3)*SIN(('OddsRatio_working_3-way'!Y143+4*PI())/3)</f>
        <v>-0.48317365395861128</v>
      </c>
      <c r="AF143" s="11">
        <f>-'OddsRatio_working_3-way'!U143/(3*'OddsRatio_working_3-way'!X143^(1/3))*COS(('OddsRatio_working_3-way'!Y143)/3)</f>
        <v>0.54215815205981543</v>
      </c>
      <c r="AG143" s="11">
        <f>-'OddsRatio_working_3-way'!U143/(3*'OddsRatio_working_3-way'!X143^(1/3))*COS(('OddsRatio_working_3-way'!Y143+2*PI())/3)</f>
        <v>-0.29472316547520233</v>
      </c>
      <c r="AH143" s="11">
        <f>-'OddsRatio_working_3-way'!U143/(3*'OddsRatio_working_3-way'!X143^(1/3))*COS(('OddsRatio_working_3-way'!Y143+4*PI())/3)</f>
        <v>-0.24743498658461319</v>
      </c>
      <c r="AI143" s="11">
        <f>'OddsRatio_working_3-way'!U143/(3*'OddsRatio_working_3-way'!X143^(1/3))*SIN(('OddsRatio_working_3-way'!Y143)/3)</f>
        <v>-2.7301842811968804E-2</v>
      </c>
      <c r="AJ143" s="11">
        <f>'OddsRatio_working_3-way'!U143/(3*'OddsRatio_working_3-way'!X143^(1/3))*SIN(('OddsRatio_working_3-way'!Y143+2*PI())/3)</f>
        <v>-0.45587181114664233</v>
      </c>
      <c r="AK143" s="11">
        <f>'OddsRatio_working_3-way'!U143/(3*'OddsRatio_working_3-way'!X143^(1/3))*SIN(('OddsRatio_working_3-way'!Y143+4*PI())/3)</f>
        <v>0.48317365395861117</v>
      </c>
      <c r="AL143" s="11">
        <f>'OddsRatio_working_3-way'!Z143+'OddsRatio_working_3-way'!AF143</f>
        <v>1.0843163041196311</v>
      </c>
      <c r="AM143" s="11">
        <f>'OddsRatio_working_3-way'!AA143+'OddsRatio_working_3-way'!AG143</f>
        <v>-0.58944633095040477</v>
      </c>
      <c r="AN143" s="11">
        <f>'OddsRatio_working_3-way'!AB143+'OddsRatio_working_3-way'!AH143</f>
        <v>-0.49486997316922643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1.0843163041196311</v>
      </c>
      <c r="AS143" s="11">
        <f>IF(('OddsRatio_working_3-way'!X143=0),IF(Q143&gt;0,-Q143^(1/3),(-Q143)^(1/3)),'OddsRatio_working_3-way'!AM143-'OddsRatio_working_3-way'!R143/3)</f>
        <v>-0.58944633095040477</v>
      </c>
      <c r="AT143" s="11">
        <f>IF(('OddsRatio_working_3-way'!X143=0),IF(Q143&gt;0,-Q143^(1/3),(-Q143)^(1/3)),'OddsRatio_working_3-way'!AN143-'OddsRatio_working_3-way'!R143/3)</f>
        <v>-0.49486997316922643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1.31</v>
      </c>
      <c r="B144" s="4">
        <f>IF('True_Odds_Calculator_3-way'!B145="","",'True_Odds_Calculator_3-way'!B145)</f>
        <v>5.39</v>
      </c>
      <c r="C144" s="4">
        <f>IF('True_Odds_Calculator_3-way'!C145="","",'True_Odds_Calculator_3-way'!C145)</f>
        <v>8.65</v>
      </c>
      <c r="D144" s="9">
        <f t="shared" si="39"/>
        <v>0.73508428558578665</v>
      </c>
      <c r="E144" s="9">
        <f t="shared" si="40"/>
        <v>0.16383875089963912</v>
      </c>
      <c r="F144" s="9">
        <f t="shared" si="41"/>
        <v>0.10107696351457425</v>
      </c>
      <c r="G144" s="9">
        <f t="shared" si="42"/>
        <v>1.1625426327948349</v>
      </c>
      <c r="H144" s="9">
        <f t="shared" si="43"/>
        <v>1.3603882161663989</v>
      </c>
      <c r="I144" s="9">
        <f t="shared" si="44"/>
        <v>6.1035621579693249</v>
      </c>
      <c r="J144" s="9">
        <f t="shared" si="45"/>
        <v>9.8934511408804866</v>
      </c>
      <c r="K144" s="11">
        <f t="shared" si="46"/>
        <v>0.76335877862595414</v>
      </c>
      <c r="L144" s="11">
        <f t="shared" si="47"/>
        <v>0.1855287569573284</v>
      </c>
      <c r="M144" s="11">
        <f t="shared" si="48"/>
        <v>0.11560693641618497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-0.17045568131983369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0.20220448735145441</v>
      </c>
      <c r="Q144" s="11">
        <f>2*'OddsRatio_working_3-way'!K144*'OddsRatio_working_3-way'!L144*'OddsRatio_working_3-way'!M144</f>
        <v>3.2745665967846865E-2</v>
      </c>
      <c r="R144" s="11">
        <f t="shared" si="49"/>
        <v>0</v>
      </c>
      <c r="S144" s="11">
        <f t="shared" si="50"/>
        <v>-1.1862584208739222</v>
      </c>
      <c r="T144" s="11">
        <f t="shared" si="51"/>
        <v>-0.19210662686217361</v>
      </c>
      <c r="U144" s="11">
        <f>'OddsRatio_working_3-way'!S144-'OddsRatio_working_3-way'!R144^2/3</f>
        <v>-1.1862584208739222</v>
      </c>
      <c r="V144" s="11">
        <f>'OddsRatio_working_3-way'!S144*'OddsRatio_working_3-way'!R144/3-2*'OddsRatio_working_3-way'!R144^3/27-'OddsRatio_working_3-way'!T144</f>
        <v>0.19210662686217361</v>
      </c>
      <c r="W144" s="11">
        <f>'OddsRatio_working_3-way'!V144^2+4*'OddsRatio_working_3-way'!U144^3/27</f>
        <v>-0.21040075871978881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0.24864920812469482</v>
      </c>
      <c r="Y144" s="11">
        <f>IF('OddsRatio_working_3-way'!W144&gt;=0,IF('OddsRatio_working_3-way'!V144+SQRT('OddsRatio_working_3-way'!W144)&gt;0,0,PI()),ACOS('OddsRatio_working_3-way'!V144/(2*'OddsRatio_working_3-way'!X144)))</f>
        <v>1.1741789695574862</v>
      </c>
      <c r="Z144" s="11">
        <f>'OddsRatio_working_3-way'!X144^(1/3)*COS('OddsRatio_working_3-way'!Y144/3)</f>
        <v>0.58127131639741758</v>
      </c>
      <c r="AA144" s="11">
        <f>'OddsRatio_working_3-way'!X144^(1/3)*COS(('OddsRatio_working_3-way'!Y144+2*PI())/3)</f>
        <v>-0.49837912444660443</v>
      </c>
      <c r="AB144" s="11">
        <f>'OddsRatio_working_3-way'!X144^(1/3)*COS(('OddsRatio_working_3-way'!Y144+4*PI())/3)</f>
        <v>-8.2892191950813349E-2</v>
      </c>
      <c r="AC144" s="11">
        <f>'OddsRatio_working_3-way'!X144^(1/3)*SIN('OddsRatio_working_3-way'!Y144/3)</f>
        <v>0.23988149232121689</v>
      </c>
      <c r="AD144" s="11">
        <f>'OddsRatio_working_3-way'!X144^(1/3)*SIN(('OddsRatio_working_3-way'!Y144+2*PI())/3)</f>
        <v>0.3834549803307773</v>
      </c>
      <c r="AE144" s="11">
        <f>'OddsRatio_working_3-way'!X144^(1/3)*SIN(('OddsRatio_working_3-way'!Y144+4*PI())/3)</f>
        <v>-0.62333647265199421</v>
      </c>
      <c r="AF144" s="11">
        <f>-'OddsRatio_working_3-way'!U144/(3*'OddsRatio_working_3-way'!X144^(1/3))*COS(('OddsRatio_working_3-way'!Y144)/3)</f>
        <v>0.58127131639741747</v>
      </c>
      <c r="AG144" s="11">
        <f>-'OddsRatio_working_3-way'!U144/(3*'OddsRatio_working_3-way'!X144^(1/3))*COS(('OddsRatio_working_3-way'!Y144+2*PI())/3)</f>
        <v>-0.49837912444660432</v>
      </c>
      <c r="AH144" s="11">
        <f>-'OddsRatio_working_3-way'!U144/(3*'OddsRatio_working_3-way'!X144^(1/3))*COS(('OddsRatio_working_3-way'!Y144+4*PI())/3)</f>
        <v>-8.2892191950813335E-2</v>
      </c>
      <c r="AI144" s="11">
        <f>'OddsRatio_working_3-way'!U144/(3*'OddsRatio_working_3-way'!X144^(1/3))*SIN(('OddsRatio_working_3-way'!Y144)/3)</f>
        <v>-0.23988149232121683</v>
      </c>
      <c r="AJ144" s="11">
        <f>'OddsRatio_working_3-way'!U144/(3*'OddsRatio_working_3-way'!X144^(1/3))*SIN(('OddsRatio_working_3-way'!Y144+2*PI())/3)</f>
        <v>-0.38345498033077724</v>
      </c>
      <c r="AK144" s="11">
        <f>'OddsRatio_working_3-way'!U144/(3*'OddsRatio_working_3-way'!X144^(1/3))*SIN(('OddsRatio_working_3-way'!Y144+4*PI())/3)</f>
        <v>0.6233364726519941</v>
      </c>
      <c r="AL144" s="11">
        <f>'OddsRatio_working_3-way'!Z144+'OddsRatio_working_3-way'!AF144</f>
        <v>1.1625426327948349</v>
      </c>
      <c r="AM144" s="11">
        <f>'OddsRatio_working_3-way'!AA144+'OddsRatio_working_3-way'!AG144</f>
        <v>-0.99675824889320874</v>
      </c>
      <c r="AN144" s="11">
        <f>'OddsRatio_working_3-way'!AB144+'OddsRatio_working_3-way'!AH144</f>
        <v>-0.1657843839016267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1.1625426327948349</v>
      </c>
      <c r="AS144" s="11">
        <f>IF(('OddsRatio_working_3-way'!X144=0),IF(Q144&gt;0,-Q144^(1/3),(-Q144)^(1/3)),'OddsRatio_working_3-way'!AM144-'OddsRatio_working_3-way'!R144/3)</f>
        <v>-0.99675824889320874</v>
      </c>
      <c r="AT144" s="11">
        <f>IF(('OddsRatio_working_3-way'!X144=0),IF(Q144&gt;0,-Q144^(1/3),(-Q144)^(1/3)),'OddsRatio_working_3-way'!AN144-'OddsRatio_working_3-way'!R144/3)</f>
        <v>-0.1657843839016267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1.31</v>
      </c>
      <c r="B145" s="4">
        <f>IF('True_Odds_Calculator_3-way'!B146="","",'True_Odds_Calculator_3-way'!B146)</f>
        <v>5.33</v>
      </c>
      <c r="C145" s="4">
        <f>IF('True_Odds_Calculator_3-way'!C146="","",'True_Odds_Calculator_3-way'!C146)</f>
        <v>9.06</v>
      </c>
      <c r="D145" s="9">
        <f t="shared" si="39"/>
        <v>0.73635709642565239</v>
      </c>
      <c r="E145" s="9">
        <f t="shared" si="40"/>
        <v>0.16663986642016587</v>
      </c>
      <c r="F145" s="9">
        <f t="shared" si="41"/>
        <v>9.700303715418189E-2</v>
      </c>
      <c r="G145" s="9">
        <f t="shared" si="42"/>
        <v>1.1549572665223264</v>
      </c>
      <c r="H145" s="9">
        <f t="shared" si="43"/>
        <v>1.3580367526219215</v>
      </c>
      <c r="I145" s="9">
        <f t="shared" si="44"/>
        <v>6.0009649640416738</v>
      </c>
      <c r="J145" s="9">
        <f t="shared" si="45"/>
        <v>10.308955568169951</v>
      </c>
      <c r="K145" s="11">
        <f t="shared" si="46"/>
        <v>0.76335877862595414</v>
      </c>
      <c r="L145" s="11">
        <f t="shared" si="47"/>
        <v>0.18761726078799248</v>
      </c>
      <c r="M145" s="11">
        <f t="shared" si="48"/>
        <v>0.11037527593818984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-0.17102434256737309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0.20075992214814758</v>
      </c>
      <c r="Q145" s="11">
        <f>2*'OddsRatio_working_3-way'!K145*'OddsRatio_working_3-way'!L145*'OddsRatio_working_3-way'!M145</f>
        <v>3.1615735771361821E-2</v>
      </c>
      <c r="R145" s="11">
        <f t="shared" si="49"/>
        <v>0</v>
      </c>
      <c r="S145" s="11">
        <f t="shared" si="50"/>
        <v>-1.173867527478204</v>
      </c>
      <c r="T145" s="11">
        <f t="shared" si="51"/>
        <v>-0.18486102794932344</v>
      </c>
      <c r="U145" s="11">
        <f>'OddsRatio_working_3-way'!S145-'OddsRatio_working_3-way'!R145^2/3</f>
        <v>-1.173867527478204</v>
      </c>
      <c r="V145" s="11">
        <f>'OddsRatio_working_3-way'!S145*'OddsRatio_working_3-way'!R145/3-2*'OddsRatio_working_3-way'!R145^3/27-'OddsRatio_working_3-way'!T145</f>
        <v>0.18486102794932344</v>
      </c>
      <c r="W145" s="11">
        <f>'OddsRatio_working_3-way'!V145^2+4*'OddsRatio_working_3-way'!U145^3/27</f>
        <v>-0.2054631906733404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0.24476355443969847</v>
      </c>
      <c r="Y145" s="11">
        <f>IF('OddsRatio_working_3-way'!W145&gt;=0,IF('OddsRatio_working_3-way'!V145+SQRT('OddsRatio_working_3-way'!W145)&gt;0,0,PI()),ACOS('OddsRatio_working_3-way'!V145/(2*'OddsRatio_working_3-way'!X145)))</f>
        <v>1.1835588872786942</v>
      </c>
      <c r="Z145" s="11">
        <f>'OddsRatio_working_3-way'!X145^(1/3)*COS('OddsRatio_working_3-way'!Y145/3)</f>
        <v>0.57747863326116322</v>
      </c>
      <c r="AA145" s="11">
        <f>'OddsRatio_working_3-way'!X145^(1/3)*COS(('OddsRatio_working_3-way'!Y145+2*PI())/3)</f>
        <v>-0.49695963976131075</v>
      </c>
      <c r="AB145" s="11">
        <f>'OddsRatio_working_3-way'!X145^(1/3)*COS(('OddsRatio_working_3-way'!Y145+4*PI())/3)</f>
        <v>-8.0518993499852642E-2</v>
      </c>
      <c r="AC145" s="11">
        <f>'OddsRatio_working_3-way'!X145^(1/3)*SIN('OddsRatio_working_3-way'!Y145/3)</f>
        <v>0.24043211922055449</v>
      </c>
      <c r="AD145" s="11">
        <f>'OddsRatio_working_3-way'!X145^(1/3)*SIN(('OddsRatio_working_3-way'!Y145+2*PI())/3)</f>
        <v>0.37989510693660733</v>
      </c>
      <c r="AE145" s="11">
        <f>'OddsRatio_working_3-way'!X145^(1/3)*SIN(('OddsRatio_working_3-way'!Y145+4*PI())/3)</f>
        <v>-0.62032722615716196</v>
      </c>
      <c r="AF145" s="11">
        <f>-'OddsRatio_working_3-way'!U145/(3*'OddsRatio_working_3-way'!X145^(1/3))*COS(('OddsRatio_working_3-way'!Y145)/3)</f>
        <v>0.57747863326116322</v>
      </c>
      <c r="AG145" s="11">
        <f>-'OddsRatio_working_3-way'!U145/(3*'OddsRatio_working_3-way'!X145^(1/3))*COS(('OddsRatio_working_3-way'!Y145+2*PI())/3)</f>
        <v>-0.49695963976131075</v>
      </c>
      <c r="AH145" s="11">
        <f>-'OddsRatio_working_3-way'!U145/(3*'OddsRatio_working_3-way'!X145^(1/3))*COS(('OddsRatio_working_3-way'!Y145+4*PI())/3)</f>
        <v>-8.0518993499852642E-2</v>
      </c>
      <c r="AI145" s="11">
        <f>'OddsRatio_working_3-way'!U145/(3*'OddsRatio_working_3-way'!X145^(1/3))*SIN(('OddsRatio_working_3-way'!Y145)/3)</f>
        <v>-0.24043211922055449</v>
      </c>
      <c r="AJ145" s="11">
        <f>'OddsRatio_working_3-way'!U145/(3*'OddsRatio_working_3-way'!X145^(1/3))*SIN(('OddsRatio_working_3-way'!Y145+2*PI())/3)</f>
        <v>-0.37989510693660733</v>
      </c>
      <c r="AK145" s="11">
        <f>'OddsRatio_working_3-way'!U145/(3*'OddsRatio_working_3-way'!X145^(1/3))*SIN(('OddsRatio_working_3-way'!Y145+4*PI())/3)</f>
        <v>0.62032722615716196</v>
      </c>
      <c r="AL145" s="11">
        <f>'OddsRatio_working_3-way'!Z145+'OddsRatio_working_3-way'!AF145</f>
        <v>1.1549572665223264</v>
      </c>
      <c r="AM145" s="11">
        <f>'OddsRatio_working_3-way'!AA145+'OddsRatio_working_3-way'!AG145</f>
        <v>-0.99391927952262149</v>
      </c>
      <c r="AN145" s="11">
        <f>'OddsRatio_working_3-way'!AB145+'OddsRatio_working_3-way'!AH145</f>
        <v>-0.16103798699970528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1.1549572665223264</v>
      </c>
      <c r="AS145" s="11">
        <f>IF(('OddsRatio_working_3-way'!X145=0),IF(Q145&gt;0,-Q145^(1/3),(-Q145)^(1/3)),'OddsRatio_working_3-way'!AM145-'OddsRatio_working_3-way'!R145/3)</f>
        <v>-0.99391927952262149</v>
      </c>
      <c r="AT145" s="11">
        <f>IF(('OddsRatio_working_3-way'!X145=0),IF(Q145&gt;0,-Q145^(1/3),(-Q145)^(1/3)),'OddsRatio_working_3-way'!AN145-'OddsRatio_working_3-way'!R145/3)</f>
        <v>-0.16103798699970528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7.53</v>
      </c>
      <c r="B146" s="4">
        <f>IF('True_Odds_Calculator_3-way'!B147="","",'True_Odds_Calculator_3-way'!B147)</f>
        <v>4.21</v>
      </c>
      <c r="C146" s="4">
        <f>IF('True_Odds_Calculator_3-way'!C147="","",'True_Odds_Calculator_3-way'!C147)</f>
        <v>1.44</v>
      </c>
      <c r="D146" s="9">
        <f t="shared" si="39"/>
        <v>0.11863518298711367</v>
      </c>
      <c r="E146" s="9">
        <f t="shared" si="40"/>
        <v>0.21496002942447601</v>
      </c>
      <c r="F146" s="9">
        <f t="shared" si="41"/>
        <v>0.6664047875884106</v>
      </c>
      <c r="G146" s="9">
        <f t="shared" si="42"/>
        <v>1.1377033169925752</v>
      </c>
      <c r="H146" s="9">
        <f t="shared" si="43"/>
        <v>8.4292026599615184</v>
      </c>
      <c r="I146" s="9">
        <f t="shared" si="44"/>
        <v>4.6520276475461673</v>
      </c>
      <c r="J146" s="9">
        <f t="shared" si="45"/>
        <v>1.5005894594767328</v>
      </c>
      <c r="K146" s="11">
        <f t="shared" si="46"/>
        <v>0.13280212483399734</v>
      </c>
      <c r="L146" s="11">
        <f t="shared" si="47"/>
        <v>0.23752969121140144</v>
      </c>
      <c r="M146" s="11">
        <f t="shared" si="48"/>
        <v>0.69444444444444442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-0.20203719300680634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0.22300172057437528</v>
      </c>
      <c r="Q146" s="11">
        <f>2*'OddsRatio_working_3-way'!K146*'OddsRatio_working_3-way'!L146*'OddsRatio_working_3-way'!M146</f>
        <v>4.3811732922274131E-2</v>
      </c>
      <c r="R146" s="11">
        <f t="shared" si="49"/>
        <v>0</v>
      </c>
      <c r="S146" s="11">
        <f t="shared" si="50"/>
        <v>-1.103765684206782</v>
      </c>
      <c r="T146" s="11">
        <f t="shared" si="51"/>
        <v>-0.21684983972628336</v>
      </c>
      <c r="U146" s="11">
        <f>'OddsRatio_working_3-way'!S146-'OddsRatio_working_3-way'!R146^2/3</f>
        <v>-1.103765684206782</v>
      </c>
      <c r="V146" s="11">
        <f>'OddsRatio_working_3-way'!S146*'OddsRatio_working_3-way'!R146/3-2*'OddsRatio_working_3-way'!R146^3/27-'OddsRatio_working_3-way'!T146</f>
        <v>0.21684983972628336</v>
      </c>
      <c r="W146" s="11">
        <f>'OddsRatio_working_3-way'!V146^2+4*'OddsRatio_working_3-way'!U146^3/27</f>
        <v>-0.15219337402036545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0.22316878534512855</v>
      </c>
      <c r="Y146" s="11">
        <f>IF('OddsRatio_working_3-way'!W146&gt;=0,IF('OddsRatio_working_3-way'!V146+SQRT('OddsRatio_working_3-way'!W146)&gt;0,0,PI()),ACOS('OddsRatio_working_3-way'!V146/(2*'OddsRatio_working_3-way'!X146)))</f>
        <v>1.0634693080724165</v>
      </c>
      <c r="Z146" s="11">
        <f>'OddsRatio_working_3-way'!X146^(1/3)*COS('OddsRatio_working_3-way'!Y146/3)</f>
        <v>0.5688516584962876</v>
      </c>
      <c r="AA146" s="11">
        <f>'OddsRatio_working_3-way'!X146^(1/3)*COS(('OddsRatio_working_3-way'!Y146+2*PI())/3)</f>
        <v>-0.46676415221183865</v>
      </c>
      <c r="AB146" s="11">
        <f>'OddsRatio_working_3-way'!X146^(1/3)*COS(('OddsRatio_working_3-way'!Y146+4*PI())/3)</f>
        <v>-0.10208750628444883</v>
      </c>
      <c r="AC146" s="11">
        <f>'OddsRatio_working_3-way'!X146^(1/3)*SIN('OddsRatio_working_3-way'!Y146/3)</f>
        <v>0.21054615969334828</v>
      </c>
      <c r="AD146" s="11">
        <f>'OddsRatio_working_3-way'!X146^(1/3)*SIN(('OddsRatio_working_3-way'!Y146+2*PI())/3)</f>
        <v>0.38736690739602092</v>
      </c>
      <c r="AE146" s="11">
        <f>'OddsRatio_working_3-way'!X146^(1/3)*SIN(('OddsRatio_working_3-way'!Y146+4*PI())/3)</f>
        <v>-0.59791306708936931</v>
      </c>
      <c r="AF146" s="11">
        <f>-'OddsRatio_working_3-way'!U146/(3*'OddsRatio_working_3-way'!X146^(1/3))*COS(('OddsRatio_working_3-way'!Y146)/3)</f>
        <v>0.5688516584962876</v>
      </c>
      <c r="AG146" s="11">
        <f>-'OddsRatio_working_3-way'!U146/(3*'OddsRatio_working_3-way'!X146^(1/3))*COS(('OddsRatio_working_3-way'!Y146+2*PI())/3)</f>
        <v>-0.46676415221183865</v>
      </c>
      <c r="AH146" s="11">
        <f>-'OddsRatio_working_3-way'!U146/(3*'OddsRatio_working_3-way'!X146^(1/3))*COS(('OddsRatio_working_3-way'!Y146+4*PI())/3)</f>
        <v>-0.10208750628444883</v>
      </c>
      <c r="AI146" s="11">
        <f>'OddsRatio_working_3-way'!U146/(3*'OddsRatio_working_3-way'!X146^(1/3))*SIN(('OddsRatio_working_3-way'!Y146)/3)</f>
        <v>-0.21054615969334828</v>
      </c>
      <c r="AJ146" s="11">
        <f>'OddsRatio_working_3-way'!U146/(3*'OddsRatio_working_3-way'!X146^(1/3))*SIN(('OddsRatio_working_3-way'!Y146+2*PI())/3)</f>
        <v>-0.38736690739602092</v>
      </c>
      <c r="AK146" s="11">
        <f>'OddsRatio_working_3-way'!U146/(3*'OddsRatio_working_3-way'!X146^(1/3))*SIN(('OddsRatio_working_3-way'!Y146+4*PI())/3)</f>
        <v>0.59791306708936931</v>
      </c>
      <c r="AL146" s="11">
        <f>'OddsRatio_working_3-way'!Z146+'OddsRatio_working_3-way'!AF146</f>
        <v>1.1377033169925752</v>
      </c>
      <c r="AM146" s="11">
        <f>'OddsRatio_working_3-way'!AA146+'OddsRatio_working_3-way'!AG146</f>
        <v>-0.93352830442367729</v>
      </c>
      <c r="AN146" s="11">
        <f>'OddsRatio_working_3-way'!AB146+'OddsRatio_working_3-way'!AH146</f>
        <v>-0.20417501256889767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1.1377033169925752</v>
      </c>
      <c r="AS146" s="11">
        <f>IF(('OddsRatio_working_3-way'!X146=0),IF(Q146&gt;0,-Q146^(1/3),(-Q146)^(1/3)),'OddsRatio_working_3-way'!AM146-'OddsRatio_working_3-way'!R146/3)</f>
        <v>-0.93352830442367729</v>
      </c>
      <c r="AT146" s="11">
        <f>IF(('OddsRatio_working_3-way'!X146=0),IF(Q146&gt;0,-Q146^(1/3),(-Q146)^(1/3)),'OddsRatio_working_3-way'!AN146-'OddsRatio_working_3-way'!R146/3)</f>
        <v>-0.20417501256889767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2.65</v>
      </c>
      <c r="B147" s="4">
        <f>IF('True_Odds_Calculator_3-way'!B148="","",'True_Odds_Calculator_3-way'!B148)</f>
        <v>3.45</v>
      </c>
      <c r="C147" s="4">
        <f>IF('True_Odds_Calculator_3-way'!C148="","",'True_Odds_Calculator_3-way'!C148)</f>
        <v>2.82</v>
      </c>
      <c r="D147" s="9">
        <f t="shared" si="39"/>
        <v>0.36969277814176638</v>
      </c>
      <c r="E147" s="9">
        <f t="shared" si="40"/>
        <v>0.28315853757671461</v>
      </c>
      <c r="F147" s="9">
        <f t="shared" si="41"/>
        <v>0.3471486842815189</v>
      </c>
      <c r="G147" s="9">
        <f t="shared" si="42"/>
        <v>1.0333022430243159</v>
      </c>
      <c r="H147" s="9">
        <f t="shared" si="43"/>
        <v>2.704948700990121</v>
      </c>
      <c r="I147" s="9">
        <f t="shared" si="44"/>
        <v>3.5315904954095738</v>
      </c>
      <c r="J147" s="9">
        <f t="shared" si="45"/>
        <v>2.8806100823042549</v>
      </c>
      <c r="K147" s="11">
        <f t="shared" si="46"/>
        <v>0.37735849056603776</v>
      </c>
      <c r="L147" s="11">
        <f t="shared" si="47"/>
        <v>0.28985507246376813</v>
      </c>
      <c r="M147" s="11">
        <f t="shared" si="48"/>
        <v>0.3546099290780142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-0.2853693586767434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0.2296188985662394</v>
      </c>
      <c r="Q147" s="11">
        <f>2*'OddsRatio_working_3-way'!K147*'OddsRatio_working_3-way'!L147*'OddsRatio_working_3-way'!M147</f>
        <v>7.7573952218324138E-2</v>
      </c>
      <c r="R147" s="11">
        <f t="shared" si="49"/>
        <v>0</v>
      </c>
      <c r="S147" s="11">
        <f t="shared" si="50"/>
        <v>-0.80463753933141713</v>
      </c>
      <c r="T147" s="11">
        <f t="shared" si="51"/>
        <v>-0.27183700653088422</v>
      </c>
      <c r="U147" s="11">
        <f>'OddsRatio_working_3-way'!S147-'OddsRatio_working_3-way'!R147^2/3</f>
        <v>-0.80463753933141713</v>
      </c>
      <c r="V147" s="11">
        <f>'OddsRatio_working_3-way'!S147*'OddsRatio_working_3-way'!R147/3-2*'OddsRatio_working_3-way'!R147^3/27-'OddsRatio_working_3-way'!T147</f>
        <v>0.27183700653088422</v>
      </c>
      <c r="W147" s="11">
        <f>'OddsRatio_working_3-way'!V147^2+4*'OddsRatio_working_3-way'!U147^3/27</f>
        <v>-3.2832776588966883E-3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0.1389052156855248</v>
      </c>
      <c r="Y147" s="11">
        <f>IF('OddsRatio_working_3-way'!W147&gt;=0,IF('OddsRatio_working_3-way'!V147+SQRT('OddsRatio_working_3-way'!W147)&gt;0,0,PI()),ACOS('OddsRatio_working_3-way'!V147/(2*'OddsRatio_working_3-way'!X147)))</f>
        <v>0.20774648636561177</v>
      </c>
      <c r="Z147" s="11">
        <f>'OddsRatio_working_3-way'!X147^(1/3)*COS('OddsRatio_working_3-way'!Y147/3)</f>
        <v>0.51665112151215797</v>
      </c>
      <c r="AA147" s="11">
        <f>'OddsRatio_working_3-way'!X147^(1/3)*COS(('OddsRatio_working_3-way'!Y147+2*PI())/3)</f>
        <v>-0.28935939411624145</v>
      </c>
      <c r="AB147" s="11">
        <f>'OddsRatio_working_3-way'!X147^(1/3)*COS(('OddsRatio_working_3-way'!Y147+4*PI())/3)</f>
        <v>-0.2272917273959166</v>
      </c>
      <c r="AC147" s="11">
        <f>'OddsRatio_working_3-way'!X147^(1/3)*SIN('OddsRatio_working_3-way'!Y147/3)</f>
        <v>3.5834784088951632E-2</v>
      </c>
      <c r="AD147" s="11">
        <f>'OddsRatio_working_3-way'!X147^(1/3)*SIN(('OddsRatio_working_3-way'!Y147+2*PI())/3)</f>
        <v>0.42951560407877387</v>
      </c>
      <c r="AE147" s="11">
        <f>'OddsRatio_working_3-way'!X147^(1/3)*SIN(('OddsRatio_working_3-way'!Y147+4*PI())/3)</f>
        <v>-0.46535038816772539</v>
      </c>
      <c r="AF147" s="11">
        <f>-'OddsRatio_working_3-way'!U147/(3*'OddsRatio_working_3-way'!X147^(1/3))*COS(('OddsRatio_working_3-way'!Y147)/3)</f>
        <v>0.51665112151215797</v>
      </c>
      <c r="AG147" s="11">
        <f>-'OddsRatio_working_3-way'!U147/(3*'OddsRatio_working_3-way'!X147^(1/3))*COS(('OddsRatio_working_3-way'!Y147+2*PI())/3)</f>
        <v>-0.28935939411624145</v>
      </c>
      <c r="AH147" s="11">
        <f>-'OddsRatio_working_3-way'!U147/(3*'OddsRatio_working_3-way'!X147^(1/3))*COS(('OddsRatio_working_3-way'!Y147+4*PI())/3)</f>
        <v>-0.2272917273959166</v>
      </c>
      <c r="AI147" s="11">
        <f>'OddsRatio_working_3-way'!U147/(3*'OddsRatio_working_3-way'!X147^(1/3))*SIN(('OddsRatio_working_3-way'!Y147)/3)</f>
        <v>-3.5834784088951632E-2</v>
      </c>
      <c r="AJ147" s="11">
        <f>'OddsRatio_working_3-way'!U147/(3*'OddsRatio_working_3-way'!X147^(1/3))*SIN(('OddsRatio_working_3-way'!Y147+2*PI())/3)</f>
        <v>-0.42951560407877387</v>
      </c>
      <c r="AK147" s="11">
        <f>'OddsRatio_working_3-way'!U147/(3*'OddsRatio_working_3-way'!X147^(1/3))*SIN(('OddsRatio_working_3-way'!Y147+4*PI())/3)</f>
        <v>0.46535038816772539</v>
      </c>
      <c r="AL147" s="11">
        <f>'OddsRatio_working_3-way'!Z147+'OddsRatio_working_3-way'!AF147</f>
        <v>1.0333022430243159</v>
      </c>
      <c r="AM147" s="11">
        <f>'OddsRatio_working_3-way'!AA147+'OddsRatio_working_3-way'!AG147</f>
        <v>-0.57871878823248291</v>
      </c>
      <c r="AN147" s="11">
        <f>'OddsRatio_working_3-way'!AB147+'OddsRatio_working_3-way'!AH147</f>
        <v>-0.45458345479183321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1.0333022430243159</v>
      </c>
      <c r="AS147" s="11">
        <f>IF(('OddsRatio_working_3-way'!X147=0),IF(Q147&gt;0,-Q147^(1/3),(-Q147)^(1/3)),'OddsRatio_working_3-way'!AM147-'OddsRatio_working_3-way'!R147/3)</f>
        <v>-0.57871878823248291</v>
      </c>
      <c r="AT147" s="11">
        <f>IF(('OddsRatio_working_3-way'!X147=0),IF(Q147&gt;0,-Q147^(1/3),(-Q147)^(1/3)),'OddsRatio_working_3-way'!AN147-'OddsRatio_working_3-way'!R147/3)</f>
        <v>-0.45458345479183321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5.49</v>
      </c>
      <c r="B148" s="4">
        <f>IF('True_Odds_Calculator_3-way'!B149="","",'True_Odds_Calculator_3-way'!B149)</f>
        <v>4.28</v>
      </c>
      <c r="C148" s="4">
        <f>IF('True_Odds_Calculator_3-way'!C149="","",'True_Odds_Calculator_3-way'!C149)</f>
        <v>1.64</v>
      </c>
      <c r="D148" s="9">
        <f t="shared" si="39"/>
        <v>0.17548381834443003</v>
      </c>
      <c r="E148" s="9">
        <f t="shared" si="40"/>
        <v>0.22561473901097928</v>
      </c>
      <c r="F148" s="9">
        <f t="shared" si="41"/>
        <v>0.59890144264459078</v>
      </c>
      <c r="G148" s="9">
        <f t="shared" si="42"/>
        <v>1.0464434567070204</v>
      </c>
      <c r="H148" s="9">
        <f t="shared" si="43"/>
        <v>5.6985311206145219</v>
      </c>
      <c r="I148" s="9">
        <f t="shared" si="44"/>
        <v>4.4323345379990275</v>
      </c>
      <c r="J148" s="9">
        <f t="shared" si="45"/>
        <v>1.6697238122924931</v>
      </c>
      <c r="K148" s="11">
        <f t="shared" si="46"/>
        <v>0.18214936247723132</v>
      </c>
      <c r="L148" s="11">
        <f t="shared" si="47"/>
        <v>0.23364485981308411</v>
      </c>
      <c r="M148" s="11">
        <f t="shared" si="48"/>
        <v>0.6097560975609756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-0.24459084486662241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0.21824084488738249</v>
      </c>
      <c r="Q148" s="11">
        <f>2*'OddsRatio_working_3-way'!K148*'OddsRatio_working_3-way'!L148*'OddsRatio_working_3-way'!M148</f>
        <v>5.1900319830530915E-2</v>
      </c>
      <c r="R148" s="11">
        <f t="shared" si="49"/>
        <v>0</v>
      </c>
      <c r="S148" s="11">
        <f t="shared" si="50"/>
        <v>-0.89226906676082329</v>
      </c>
      <c r="T148" s="11">
        <f t="shared" si="51"/>
        <v>-0.21219240588842408</v>
      </c>
      <c r="U148" s="11">
        <f>'OddsRatio_working_3-way'!S148-'OddsRatio_working_3-way'!R148^2/3</f>
        <v>-0.89226906676082329</v>
      </c>
      <c r="V148" s="11">
        <f>'OddsRatio_working_3-way'!S148*'OddsRatio_working_3-way'!R148/3-2*'OddsRatio_working_3-way'!R148^3/27-'OddsRatio_working_3-way'!T148</f>
        <v>0.21219240588842408</v>
      </c>
      <c r="W148" s="11">
        <f>'OddsRatio_working_3-way'!V148^2+4*'OddsRatio_working_3-way'!U148^3/27</f>
        <v>-6.0215085395755388E-2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0.16220411717375818</v>
      </c>
      <c r="Y148" s="11">
        <f>IF('OddsRatio_working_3-way'!W148&gt;=0,IF('OddsRatio_working_3-way'!V148+SQRT('OddsRatio_working_3-way'!W148)&gt;0,0,PI()),ACOS('OddsRatio_working_3-way'!V148/(2*'OddsRatio_working_3-way'!X148)))</f>
        <v>0.8578164612002448</v>
      </c>
      <c r="Z148" s="11">
        <f>'OddsRatio_working_3-way'!X148^(1/3)*COS('OddsRatio_working_3-way'!Y148/3)</f>
        <v>0.52322172835351022</v>
      </c>
      <c r="AA148" s="11">
        <f>'OddsRatio_working_3-way'!X148^(1/3)*COS(('OddsRatio_working_3-way'!Y148+2*PI())/3)</f>
        <v>-0.39482698153602958</v>
      </c>
      <c r="AB148" s="11">
        <f>'OddsRatio_working_3-way'!X148^(1/3)*COS(('OddsRatio_working_3-way'!Y148+4*PI())/3)</f>
        <v>-0.12839474681748084</v>
      </c>
      <c r="AC148" s="11">
        <f>'OddsRatio_working_3-way'!X148^(1/3)*SIN('OddsRatio_working_3-way'!Y148/3)</f>
        <v>0.15382472243554771</v>
      </c>
      <c r="AD148" s="11">
        <f>'OddsRatio_working_3-way'!X148^(1/3)*SIN(('OddsRatio_working_3-way'!Y148+2*PI())/3)</f>
        <v>0.37621094734836669</v>
      </c>
      <c r="AE148" s="11">
        <f>'OddsRatio_working_3-way'!X148^(1/3)*SIN(('OddsRatio_working_3-way'!Y148+4*PI())/3)</f>
        <v>-0.53003566978391448</v>
      </c>
      <c r="AF148" s="11">
        <f>-'OddsRatio_working_3-way'!U148/(3*'OddsRatio_working_3-way'!X148^(1/3))*COS(('OddsRatio_working_3-way'!Y148)/3)</f>
        <v>0.52322172835351022</v>
      </c>
      <c r="AG148" s="11">
        <f>-'OddsRatio_working_3-way'!U148/(3*'OddsRatio_working_3-way'!X148^(1/3))*COS(('OddsRatio_working_3-way'!Y148+2*PI())/3)</f>
        <v>-0.39482698153602958</v>
      </c>
      <c r="AH148" s="11">
        <f>-'OddsRatio_working_3-way'!U148/(3*'OddsRatio_working_3-way'!X148^(1/3))*COS(('OddsRatio_working_3-way'!Y148+4*PI())/3)</f>
        <v>-0.12839474681748084</v>
      </c>
      <c r="AI148" s="11">
        <f>'OddsRatio_working_3-way'!U148/(3*'OddsRatio_working_3-way'!X148^(1/3))*SIN(('OddsRatio_working_3-way'!Y148)/3)</f>
        <v>-0.15382472243554771</v>
      </c>
      <c r="AJ148" s="11">
        <f>'OddsRatio_working_3-way'!U148/(3*'OddsRatio_working_3-way'!X148^(1/3))*SIN(('OddsRatio_working_3-way'!Y148+2*PI())/3)</f>
        <v>-0.37621094734836669</v>
      </c>
      <c r="AK148" s="11">
        <f>'OddsRatio_working_3-way'!U148/(3*'OddsRatio_working_3-way'!X148^(1/3))*SIN(('OddsRatio_working_3-way'!Y148+4*PI())/3)</f>
        <v>0.53003566978391448</v>
      </c>
      <c r="AL148" s="11">
        <f>'OddsRatio_working_3-way'!Z148+'OddsRatio_working_3-way'!AF148</f>
        <v>1.0464434567070204</v>
      </c>
      <c r="AM148" s="11">
        <f>'OddsRatio_working_3-way'!AA148+'OddsRatio_working_3-way'!AG148</f>
        <v>-0.78965396307205915</v>
      </c>
      <c r="AN148" s="11">
        <f>'OddsRatio_working_3-way'!AB148+'OddsRatio_working_3-way'!AH148</f>
        <v>-0.25678949363496167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1.0464434567070204</v>
      </c>
      <c r="AS148" s="11">
        <f>IF(('OddsRatio_working_3-way'!X148=0),IF(Q148&gt;0,-Q148^(1/3),(-Q148)^(1/3)),'OddsRatio_working_3-way'!AM148-'OddsRatio_working_3-way'!R148/3)</f>
        <v>-0.78965396307205915</v>
      </c>
      <c r="AT148" s="11">
        <f>IF(('OddsRatio_working_3-way'!X148=0),IF(Q148&gt;0,-Q148^(1/3),(-Q148)^(1/3)),'OddsRatio_working_3-way'!AN148-'OddsRatio_working_3-way'!R148/3)</f>
        <v>-0.25678949363496167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3.22</v>
      </c>
      <c r="B149" s="4">
        <f>IF('True_Odds_Calculator_3-way'!B150="","",'True_Odds_Calculator_3-way'!B150)</f>
        <v>3.5</v>
      </c>
      <c r="C149" s="4">
        <f>IF('True_Odds_Calculator_3-way'!C150="","",'True_Odds_Calculator_3-way'!C150)</f>
        <v>2.35</v>
      </c>
      <c r="D149" s="9">
        <f t="shared" si="39"/>
        <v>0.30352147929779527</v>
      </c>
      <c r="E149" s="9">
        <f t="shared" si="40"/>
        <v>0.2790119179449968</v>
      </c>
      <c r="F149" s="9">
        <f t="shared" si="41"/>
        <v>0.41746660275720798</v>
      </c>
      <c r="G149" s="9">
        <f t="shared" si="42"/>
        <v>1.0336305163812187</v>
      </c>
      <c r="H149" s="9">
        <f t="shared" si="43"/>
        <v>3.2946597463663054</v>
      </c>
      <c r="I149" s="9">
        <f t="shared" si="44"/>
        <v>3.584076290953047</v>
      </c>
      <c r="J149" s="9">
        <f t="shared" si="45"/>
        <v>2.3954011971146452</v>
      </c>
      <c r="K149" s="11">
        <f t="shared" si="46"/>
        <v>0.3105590062111801</v>
      </c>
      <c r="L149" s="11">
        <f t="shared" si="47"/>
        <v>0.2857142857142857</v>
      </c>
      <c r="M149" s="11">
        <f t="shared" si="48"/>
        <v>0.42553191489361702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-0.28290131963978937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0.2291906586871566</v>
      </c>
      <c r="Q149" s="11">
        <f>2*'OddsRatio_working_3-way'!K149*'OddsRatio_working_3-way'!L149*'OddsRatio_working_3-way'!M149</f>
        <v>7.5515867771715525E-2</v>
      </c>
      <c r="R149" s="11">
        <f t="shared" si="49"/>
        <v>0</v>
      </c>
      <c r="S149" s="11">
        <f t="shared" si="50"/>
        <v>-0.8101434768101432</v>
      </c>
      <c r="T149" s="11">
        <f t="shared" si="51"/>
        <v>-0.26693360026693352</v>
      </c>
      <c r="U149" s="11">
        <f>'OddsRatio_working_3-way'!S149-'OddsRatio_working_3-way'!R149^2/3</f>
        <v>-0.8101434768101432</v>
      </c>
      <c r="V149" s="11">
        <f>'OddsRatio_working_3-way'!S149*'OddsRatio_working_3-way'!R149/3-2*'OddsRatio_working_3-way'!R149^3/27-'OddsRatio_working_3-way'!T149</f>
        <v>0.26693360026693352</v>
      </c>
      <c r="W149" s="11">
        <f>'OddsRatio_working_3-way'!V149^2+4*'OddsRatio_working_3-way'!U149^3/27</f>
        <v>-7.5202982976224769E-3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0.14033339343246989</v>
      </c>
      <c r="Y149" s="11">
        <f>IF('OddsRatio_working_3-way'!W149&gt;=0,IF('OddsRatio_working_3-way'!V149+SQRT('OddsRatio_working_3-way'!W149)&gt;0,0,PI()),ACOS('OddsRatio_working_3-way'!V149/(2*'OddsRatio_working_3-way'!X149)))</f>
        <v>0.31411748153896113</v>
      </c>
      <c r="Z149" s="11">
        <f>'OddsRatio_working_3-way'!X149^(1/3)*COS('OddsRatio_working_3-way'!Y149/3)</f>
        <v>0.51681525819060936</v>
      </c>
      <c r="AA149" s="11">
        <f>'OddsRatio_working_3-way'!X149^(1/3)*COS(('OddsRatio_working_3-way'!Y149+2*PI())/3)</f>
        <v>-0.30544336953346696</v>
      </c>
      <c r="AB149" s="11">
        <f>'OddsRatio_working_3-way'!X149^(1/3)*COS(('OddsRatio_working_3-way'!Y149+4*PI())/3)</f>
        <v>-0.21137188865714251</v>
      </c>
      <c r="AC149" s="11">
        <f>'OddsRatio_working_3-way'!X149^(1/3)*SIN('OddsRatio_working_3-way'!Y149/3)</f>
        <v>5.4312194807012819E-2</v>
      </c>
      <c r="AD149" s="11">
        <f>'OddsRatio_working_3-way'!X149^(1/3)*SIN(('OddsRatio_working_3-way'!Y149+2*PI())/3)</f>
        <v>0.42041904525297502</v>
      </c>
      <c r="AE149" s="11">
        <f>'OddsRatio_working_3-way'!X149^(1/3)*SIN(('OddsRatio_working_3-way'!Y149+4*PI())/3)</f>
        <v>-0.47473124005998762</v>
      </c>
      <c r="AF149" s="11">
        <f>-'OddsRatio_working_3-way'!U149/(3*'OddsRatio_working_3-way'!X149^(1/3))*COS(('OddsRatio_working_3-way'!Y149)/3)</f>
        <v>0.51681525819060925</v>
      </c>
      <c r="AG149" s="11">
        <f>-'OddsRatio_working_3-way'!U149/(3*'OddsRatio_working_3-way'!X149^(1/3))*COS(('OddsRatio_working_3-way'!Y149+2*PI())/3)</f>
        <v>-0.30544336953346685</v>
      </c>
      <c r="AH149" s="11">
        <f>-'OddsRatio_working_3-way'!U149/(3*'OddsRatio_working_3-way'!X149^(1/3))*COS(('OddsRatio_working_3-way'!Y149+4*PI())/3)</f>
        <v>-0.21137188865714246</v>
      </c>
      <c r="AI149" s="11">
        <f>'OddsRatio_working_3-way'!U149/(3*'OddsRatio_working_3-way'!X149^(1/3))*SIN(('OddsRatio_working_3-way'!Y149)/3)</f>
        <v>-5.4312194807012812E-2</v>
      </c>
      <c r="AJ149" s="11">
        <f>'OddsRatio_working_3-way'!U149/(3*'OddsRatio_working_3-way'!X149^(1/3))*SIN(('OddsRatio_working_3-way'!Y149+2*PI())/3)</f>
        <v>-0.42041904525297491</v>
      </c>
      <c r="AK149" s="11">
        <f>'OddsRatio_working_3-way'!U149/(3*'OddsRatio_working_3-way'!X149^(1/3))*SIN(('OddsRatio_working_3-way'!Y149+4*PI())/3)</f>
        <v>0.47473124005998757</v>
      </c>
      <c r="AL149" s="11">
        <f>'OddsRatio_working_3-way'!Z149+'OddsRatio_working_3-way'!AF149</f>
        <v>1.0336305163812187</v>
      </c>
      <c r="AM149" s="11">
        <f>'OddsRatio_working_3-way'!AA149+'OddsRatio_working_3-way'!AG149</f>
        <v>-0.6108867390669338</v>
      </c>
      <c r="AN149" s="11">
        <f>'OddsRatio_working_3-way'!AB149+'OddsRatio_working_3-way'!AH149</f>
        <v>-0.42274377731428497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1.0336305163812187</v>
      </c>
      <c r="AS149" s="11">
        <f>IF(('OddsRatio_working_3-way'!X149=0),IF(Q149&gt;0,-Q149^(1/3),(-Q149)^(1/3)),'OddsRatio_working_3-way'!AM149-'OddsRatio_working_3-way'!R149/3)</f>
        <v>-0.6108867390669338</v>
      </c>
      <c r="AT149" s="11">
        <f>IF(('OddsRatio_working_3-way'!X149=0),IF(Q149&gt;0,-Q149^(1/3),(-Q149)^(1/3)),'OddsRatio_working_3-way'!AN149-'OddsRatio_working_3-way'!R149/3)</f>
        <v>-0.42274377731428497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2.38</v>
      </c>
      <c r="B150" s="4">
        <f>IF('True_Odds_Calculator_3-way'!B151="","",'True_Odds_Calculator_3-way'!B151)</f>
        <v>3.44</v>
      </c>
      <c r="C150" s="4">
        <f>IF('True_Odds_Calculator_3-way'!C151="","",'True_Odds_Calculator_3-way'!C151)</f>
        <v>3.21</v>
      </c>
      <c r="D150" s="9">
        <f t="shared" si="39"/>
        <v>0.4119350028429819</v>
      </c>
      <c r="E150" s="9">
        <f t="shared" si="40"/>
        <v>0.2837600104397407</v>
      </c>
      <c r="F150" s="9">
        <f t="shared" si="41"/>
        <v>0.30430498671727718</v>
      </c>
      <c r="G150" s="9">
        <f t="shared" si="42"/>
        <v>1.0344691588961985</v>
      </c>
      <c r="H150" s="9">
        <f t="shared" si="43"/>
        <v>2.4275674392767543</v>
      </c>
      <c r="I150" s="9">
        <f t="shared" si="44"/>
        <v>3.5241047477067249</v>
      </c>
      <c r="J150" s="9">
        <f t="shared" si="45"/>
        <v>3.2861768411605992</v>
      </c>
      <c r="K150" s="11">
        <f t="shared" si="46"/>
        <v>0.42016806722689076</v>
      </c>
      <c r="L150" s="11">
        <f t="shared" si="47"/>
        <v>0.29069767441860467</v>
      </c>
      <c r="M150" s="11">
        <f t="shared" si="48"/>
        <v>0.3115264797507788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-0.28315273077281344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0.22944409235113306</v>
      </c>
      <c r="Q150" s="11">
        <f>2*'OddsRatio_working_3-way'!K150*'OddsRatio_working_3-way'!L150*'OddsRatio_working_3-way'!M150</f>
        <v>7.6100859817954572E-2</v>
      </c>
      <c r="R150" s="11">
        <f t="shared" si="49"/>
        <v>0</v>
      </c>
      <c r="S150" s="11">
        <f t="shared" si="50"/>
        <v>-0.81031919319622125</v>
      </c>
      <c r="T150" s="11">
        <f t="shared" si="51"/>
        <v>-0.26876258480803356</v>
      </c>
      <c r="U150" s="11">
        <f>'OddsRatio_working_3-way'!S150-'OddsRatio_working_3-way'!R150^2/3</f>
        <v>-0.81031919319622125</v>
      </c>
      <c r="V150" s="11">
        <f>'OddsRatio_working_3-way'!S150*'OddsRatio_working_3-way'!R150/3-2*'OddsRatio_working_3-way'!R150^3/27-'OddsRatio_working_3-way'!T150</f>
        <v>0.26876258480803356</v>
      </c>
      <c r="W150" s="11">
        <f>'OddsRatio_working_3-way'!V150^2+4*'OddsRatio_working_3-way'!U150^3/27</f>
        <v>-6.5917864264873199E-3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0.14037905240738621</v>
      </c>
      <c r="Y150" s="11">
        <f>IF('OddsRatio_working_3-way'!W150&gt;=0,IF('OddsRatio_working_3-way'!V150+SQRT('OddsRatio_working_3-way'!W150)&gt;0,0,PI()),ACOS('OddsRatio_working_3-way'!V150/(2*'OddsRatio_working_3-way'!X150)))</f>
        <v>0.29337082979001772</v>
      </c>
      <c r="Z150" s="11">
        <f>'OddsRatio_working_3-way'!X150^(1/3)*COS('OddsRatio_working_3-way'!Y150/3)</f>
        <v>0.51723457944809914</v>
      </c>
      <c r="AA150" s="11">
        <f>'OddsRatio_working_3-way'!X150^(1/3)*COS(('OddsRatio_working_3-way'!Y150+2*PI())/3)</f>
        <v>-0.30256146643059773</v>
      </c>
      <c r="AB150" s="11">
        <f>'OddsRatio_working_3-way'!X150^(1/3)*COS(('OddsRatio_working_3-way'!Y150+4*PI())/3)</f>
        <v>-0.21467311301750147</v>
      </c>
      <c r="AC150" s="11">
        <f>'OddsRatio_working_3-way'!X150^(1/3)*SIN('OddsRatio_working_3-way'!Y150/3)</f>
        <v>5.074236450168431E-2</v>
      </c>
      <c r="AD150" s="11">
        <f>'OddsRatio_working_3-way'!X150^(1/3)*SIN(('OddsRatio_working_3-way'!Y150+2*PI())/3)</f>
        <v>0.42256710326697228</v>
      </c>
      <c r="AE150" s="11">
        <f>'OddsRatio_working_3-way'!X150^(1/3)*SIN(('OddsRatio_working_3-way'!Y150+4*PI())/3)</f>
        <v>-0.47330946776865634</v>
      </c>
      <c r="AF150" s="11">
        <f>-'OddsRatio_working_3-way'!U150/(3*'OddsRatio_working_3-way'!X150^(1/3))*COS(('OddsRatio_working_3-way'!Y150)/3)</f>
        <v>0.51723457944809925</v>
      </c>
      <c r="AG150" s="11">
        <f>-'OddsRatio_working_3-way'!U150/(3*'OddsRatio_working_3-way'!X150^(1/3))*COS(('OddsRatio_working_3-way'!Y150+2*PI())/3)</f>
        <v>-0.30256146643059778</v>
      </c>
      <c r="AH150" s="11">
        <f>-'OddsRatio_working_3-way'!U150/(3*'OddsRatio_working_3-way'!X150^(1/3))*COS(('OddsRatio_working_3-way'!Y150+4*PI())/3)</f>
        <v>-0.21467311301750153</v>
      </c>
      <c r="AI150" s="11">
        <f>'OddsRatio_working_3-way'!U150/(3*'OddsRatio_working_3-way'!X150^(1/3))*SIN(('OddsRatio_working_3-way'!Y150)/3)</f>
        <v>-5.0742364501684324E-2</v>
      </c>
      <c r="AJ150" s="11">
        <f>'OddsRatio_working_3-way'!U150/(3*'OddsRatio_working_3-way'!X150^(1/3))*SIN(('OddsRatio_working_3-way'!Y150+2*PI())/3)</f>
        <v>-0.42256710326697239</v>
      </c>
      <c r="AK150" s="11">
        <f>'OddsRatio_working_3-way'!U150/(3*'OddsRatio_working_3-way'!X150^(1/3))*SIN(('OddsRatio_working_3-way'!Y150+4*PI())/3)</f>
        <v>0.47330946776865646</v>
      </c>
      <c r="AL150" s="11">
        <f>'OddsRatio_working_3-way'!Z150+'OddsRatio_working_3-way'!AF150</f>
        <v>1.0344691588961985</v>
      </c>
      <c r="AM150" s="11">
        <f>'OddsRatio_working_3-way'!AA150+'OddsRatio_working_3-way'!AG150</f>
        <v>-0.60512293286119556</v>
      </c>
      <c r="AN150" s="11">
        <f>'OddsRatio_working_3-way'!AB150+'OddsRatio_working_3-way'!AH150</f>
        <v>-0.429346226035003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1.0344691588961985</v>
      </c>
      <c r="AS150" s="11">
        <f>IF(('OddsRatio_working_3-way'!X150=0),IF(Q150&gt;0,-Q150^(1/3),(-Q150)^(1/3)),'OddsRatio_working_3-way'!AM150-'OddsRatio_working_3-way'!R150/3)</f>
        <v>-0.60512293286119556</v>
      </c>
      <c r="AT150" s="11">
        <f>IF(('OddsRatio_working_3-way'!X150=0),IF(Q150&gt;0,-Q150^(1/3),(-Q150)^(1/3)),'OddsRatio_working_3-way'!AN150-'OddsRatio_working_3-way'!R150/3)</f>
        <v>-0.429346226035003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1.44</v>
      </c>
      <c r="B151" s="4">
        <f>IF('True_Odds_Calculator_3-way'!B152="","",'True_Odds_Calculator_3-way'!B152)</f>
        <v>4.68</v>
      </c>
      <c r="C151" s="4">
        <f>IF('True_Odds_Calculator_3-way'!C152="","",'True_Odds_Calculator_3-way'!C152)</f>
        <v>8.3800000000000008</v>
      </c>
      <c r="D151" s="9">
        <f t="shared" si="39"/>
        <v>0.68224348495626563</v>
      </c>
      <c r="E151" s="9">
        <f t="shared" si="40"/>
        <v>0.20427409232445246</v>
      </c>
      <c r="F151" s="9">
        <f t="shared" si="41"/>
        <v>0.11348242271928198</v>
      </c>
      <c r="G151" s="9">
        <f t="shared" si="42"/>
        <v>1.0585280970077175</v>
      </c>
      <c r="H151" s="9">
        <f t="shared" si="43"/>
        <v>1.4657523626833955</v>
      </c>
      <c r="I151" s="9">
        <f t="shared" si="44"/>
        <v>4.8953833969883993</v>
      </c>
      <c r="J151" s="9">
        <f t="shared" si="45"/>
        <v>8.8119373559169567</v>
      </c>
      <c r="K151" s="11">
        <f t="shared" si="46"/>
        <v>0.69444444444444442</v>
      </c>
      <c r="L151" s="11">
        <f t="shared" si="47"/>
        <v>0.21367521367521369</v>
      </c>
      <c r="M151" s="11">
        <f t="shared" si="48"/>
        <v>0.11933174224343675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-0.21159455765661017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0.20363174201678577</v>
      </c>
      <c r="Q151" s="11">
        <f>2*'OddsRatio_working_3-way'!K151*'OddsRatio_working_3-way'!L151*'OddsRatio_working_3-way'!M151</f>
        <v>3.541421600291926E-2</v>
      </c>
      <c r="R151" s="11">
        <f t="shared" si="49"/>
        <v>0</v>
      </c>
      <c r="S151" s="11">
        <f t="shared" si="50"/>
        <v>-0.96236757822123675</v>
      </c>
      <c r="T151" s="11">
        <f t="shared" si="51"/>
        <v>-0.16736827447325853</v>
      </c>
      <c r="U151" s="11">
        <f>'OddsRatio_working_3-way'!S151-'OddsRatio_working_3-way'!R151^2/3</f>
        <v>-0.96236757822123675</v>
      </c>
      <c r="V151" s="11">
        <f>'OddsRatio_working_3-way'!S151*'OddsRatio_working_3-way'!R151/3-2*'OddsRatio_working_3-way'!R151^3/27-'OddsRatio_working_3-way'!T151</f>
        <v>0.16736827447325853</v>
      </c>
      <c r="W151" s="11">
        <f>'OddsRatio_working_3-way'!V151^2+4*'OddsRatio_working_3-way'!U151^3/27</f>
        <v>-0.10403201435407605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0.18168940093895961</v>
      </c>
      <c r="Y151" s="11">
        <f>IF('OddsRatio_working_3-way'!W151&gt;=0,IF('OddsRatio_working_3-way'!V151+SQRT('OddsRatio_working_3-way'!W151)&gt;0,0,PI()),ACOS('OddsRatio_working_3-way'!V151/(2*'OddsRatio_working_3-way'!X151)))</f>
        <v>1.0921376793126116</v>
      </c>
      <c r="Z151" s="11">
        <f>'OddsRatio_working_3-way'!X151^(1/3)*COS('OddsRatio_working_3-way'!Y151/3)</f>
        <v>0.52926404850385877</v>
      </c>
      <c r="AA151" s="11">
        <f>'OddsRatio_working_3-way'!X151^(1/3)*COS(('OddsRatio_working_3-way'!Y151+2*PI())/3)</f>
        <v>-0.43927901041627165</v>
      </c>
      <c r="AB151" s="11">
        <f>'OddsRatio_working_3-way'!X151^(1/3)*COS(('OddsRatio_working_3-way'!Y151+4*PI())/3)</f>
        <v>-8.9985038087587274E-2</v>
      </c>
      <c r="AC151" s="11">
        <f>'OddsRatio_working_3-way'!X151^(1/3)*SIN('OddsRatio_working_3-way'!Y151/3)</f>
        <v>0.20166496895027983</v>
      </c>
      <c r="AD151" s="11">
        <f>'OddsRatio_working_3-way'!X151^(1/3)*SIN(('OddsRatio_working_3-way'!Y151+2*PI())/3)</f>
        <v>0.35752362683900119</v>
      </c>
      <c r="AE151" s="11">
        <f>'OddsRatio_working_3-way'!X151^(1/3)*SIN(('OddsRatio_working_3-way'!Y151+4*PI())/3)</f>
        <v>-0.55918859578928093</v>
      </c>
      <c r="AF151" s="11">
        <f>-'OddsRatio_working_3-way'!U151/(3*'OddsRatio_working_3-way'!X151^(1/3))*COS(('OddsRatio_working_3-way'!Y151)/3)</f>
        <v>0.52926404850385877</v>
      </c>
      <c r="AG151" s="11">
        <f>-'OddsRatio_working_3-way'!U151/(3*'OddsRatio_working_3-way'!X151^(1/3))*COS(('OddsRatio_working_3-way'!Y151+2*PI())/3)</f>
        <v>-0.43927901041627165</v>
      </c>
      <c r="AH151" s="11">
        <f>-'OddsRatio_working_3-way'!U151/(3*'OddsRatio_working_3-way'!X151^(1/3))*COS(('OddsRatio_working_3-way'!Y151+4*PI())/3)</f>
        <v>-8.9985038087587274E-2</v>
      </c>
      <c r="AI151" s="11">
        <f>'OddsRatio_working_3-way'!U151/(3*'OddsRatio_working_3-way'!X151^(1/3))*SIN(('OddsRatio_working_3-way'!Y151)/3)</f>
        <v>-0.20166496895027983</v>
      </c>
      <c r="AJ151" s="11">
        <f>'OddsRatio_working_3-way'!U151/(3*'OddsRatio_working_3-way'!X151^(1/3))*SIN(('OddsRatio_working_3-way'!Y151+2*PI())/3)</f>
        <v>-0.35752362683900119</v>
      </c>
      <c r="AK151" s="11">
        <f>'OddsRatio_working_3-way'!U151/(3*'OddsRatio_working_3-way'!X151^(1/3))*SIN(('OddsRatio_working_3-way'!Y151+4*PI())/3)</f>
        <v>0.55918859578928093</v>
      </c>
      <c r="AL151" s="11">
        <f>'OddsRatio_working_3-way'!Z151+'OddsRatio_working_3-way'!AF151</f>
        <v>1.0585280970077175</v>
      </c>
      <c r="AM151" s="11">
        <f>'OddsRatio_working_3-way'!AA151+'OddsRatio_working_3-way'!AG151</f>
        <v>-0.87855802083254331</v>
      </c>
      <c r="AN151" s="11">
        <f>'OddsRatio_working_3-way'!AB151+'OddsRatio_working_3-way'!AH151</f>
        <v>-0.17997007617517455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1.0585280970077175</v>
      </c>
      <c r="AS151" s="11">
        <f>IF(('OddsRatio_working_3-way'!X151=0),IF(Q151&gt;0,-Q151^(1/3),(-Q151)^(1/3)),'OddsRatio_working_3-way'!AM151-'OddsRatio_working_3-way'!R151/3)</f>
        <v>-0.87855802083254331</v>
      </c>
      <c r="AT151" s="11">
        <f>IF(('OddsRatio_working_3-way'!X151=0),IF(Q151&gt;0,-Q151^(1/3),(-Q151)^(1/3)),'OddsRatio_working_3-way'!AN151-'OddsRatio_working_3-way'!R151/3)</f>
        <v>-0.17997007617517455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1.92</v>
      </c>
      <c r="B152" s="4">
        <f>IF('True_Odds_Calculator_3-way'!B153="","",'True_Odds_Calculator_3-way'!B153)</f>
        <v>3.72</v>
      </c>
      <c r="C152" s="4">
        <f>IF('True_Odds_Calculator_3-way'!C153="","",'True_Odds_Calculator_3-way'!C153)</f>
        <v>4.3</v>
      </c>
      <c r="D152" s="9">
        <f t="shared" si="39"/>
        <v>0.51190843065388048</v>
      </c>
      <c r="E152" s="9">
        <f t="shared" si="40"/>
        <v>0.26185086559107684</v>
      </c>
      <c r="F152" s="9">
        <f t="shared" si="41"/>
        <v>0.2262407037550426</v>
      </c>
      <c r="G152" s="9">
        <f t="shared" si="42"/>
        <v>1.0363851867588498</v>
      </c>
      <c r="H152" s="9">
        <f t="shared" si="43"/>
        <v>1.9534743718181418</v>
      </c>
      <c r="I152" s="9">
        <f t="shared" si="44"/>
        <v>3.818967707984072</v>
      </c>
      <c r="J152" s="9">
        <f t="shared" si="45"/>
        <v>4.4200711163042046</v>
      </c>
      <c r="K152" s="11">
        <f t="shared" si="46"/>
        <v>0.52083333333333337</v>
      </c>
      <c r="L152" s="11">
        <f t="shared" si="47"/>
        <v>0.26881720430107525</v>
      </c>
      <c r="M152" s="11">
        <f t="shared" si="48"/>
        <v>0.23255813953488372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-0.26887971992998239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0.22596795032091355</v>
      </c>
      <c r="Q152" s="11">
        <f>2*'OddsRatio_working_3-way'!K152*'OddsRatio_working_3-way'!L152*'OddsRatio_working_3-way'!M152</f>
        <v>6.5120446778361249E-2</v>
      </c>
      <c r="R152" s="11">
        <f t="shared" si="49"/>
        <v>0</v>
      </c>
      <c r="S152" s="11">
        <f t="shared" si="50"/>
        <v>-0.84040533209331192</v>
      </c>
      <c r="T152" s="11">
        <f t="shared" si="51"/>
        <v>-0.24219173835542129</v>
      </c>
      <c r="U152" s="11">
        <f>'OddsRatio_working_3-way'!S152-'OddsRatio_working_3-way'!R152^2/3</f>
        <v>-0.84040533209331192</v>
      </c>
      <c r="V152" s="11">
        <f>'OddsRatio_working_3-way'!S152*'OddsRatio_working_3-way'!R152/3-2*'OddsRatio_working_3-way'!R152^3/27-'OddsRatio_working_3-way'!T152</f>
        <v>0.24219173835542129</v>
      </c>
      <c r="W152" s="11">
        <f>'OddsRatio_working_3-way'!V152^2+4*'OddsRatio_working_3-way'!U152^3/27</f>
        <v>-2.9278335363173702E-2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0.14826932714725133</v>
      </c>
      <c r="Y152" s="11">
        <f>IF('OddsRatio_working_3-way'!W152&gt;=0,IF('OddsRatio_working_3-way'!V152+SQRT('OddsRatio_working_3-way'!W152)&gt;0,0,PI()),ACOS('OddsRatio_working_3-way'!V152/(2*'OddsRatio_working_3-way'!X152)))</f>
        <v>0.61507691680886678</v>
      </c>
      <c r="Z152" s="11">
        <f>'OddsRatio_working_3-way'!X152^(1/3)*COS('OddsRatio_working_3-way'!Y152/3)</f>
        <v>0.51819259337942503</v>
      </c>
      <c r="AA152" s="11">
        <f>'OddsRatio_working_3-way'!X152^(1/3)*COS(('OddsRatio_working_3-way'!Y152+2*PI())/3)</f>
        <v>-0.35241649894172999</v>
      </c>
      <c r="AB152" s="11">
        <f>'OddsRatio_working_3-way'!X152^(1/3)*COS(('OddsRatio_working_3-way'!Y152+4*PI())/3)</f>
        <v>-0.16577609443769489</v>
      </c>
      <c r="AC152" s="11">
        <f>'OddsRatio_working_3-way'!X152^(1/3)*SIN('OddsRatio_working_3-way'!Y152/3)</f>
        <v>0.10775688778206521</v>
      </c>
      <c r="AD152" s="11">
        <f>'OddsRatio_working_3-way'!X152^(1/3)*SIN(('OddsRatio_working_3-way'!Y152+2*PI())/3)</f>
        <v>0.39488950602848938</v>
      </c>
      <c r="AE152" s="11">
        <f>'OddsRatio_working_3-way'!X152^(1/3)*SIN(('OddsRatio_working_3-way'!Y152+4*PI())/3)</f>
        <v>-0.50264639381055465</v>
      </c>
      <c r="AF152" s="11">
        <f>-'OddsRatio_working_3-way'!U152/(3*'OddsRatio_working_3-way'!X152^(1/3))*COS(('OddsRatio_working_3-way'!Y152)/3)</f>
        <v>0.51819259337942492</v>
      </c>
      <c r="AG152" s="11">
        <f>-'OddsRatio_working_3-way'!U152/(3*'OddsRatio_working_3-way'!X152^(1/3))*COS(('OddsRatio_working_3-way'!Y152+2*PI())/3)</f>
        <v>-0.35241649894172994</v>
      </c>
      <c r="AH152" s="11">
        <f>-'OddsRatio_working_3-way'!U152/(3*'OddsRatio_working_3-way'!X152^(1/3))*COS(('OddsRatio_working_3-way'!Y152+4*PI())/3)</f>
        <v>-0.16577609443769487</v>
      </c>
      <c r="AI152" s="11">
        <f>'OddsRatio_working_3-way'!U152/(3*'OddsRatio_working_3-way'!X152^(1/3))*SIN(('OddsRatio_working_3-way'!Y152)/3)</f>
        <v>-0.10775688778206519</v>
      </c>
      <c r="AJ152" s="11">
        <f>'OddsRatio_working_3-way'!U152/(3*'OddsRatio_working_3-way'!X152^(1/3))*SIN(('OddsRatio_working_3-way'!Y152+2*PI())/3)</f>
        <v>-0.39488950602848927</v>
      </c>
      <c r="AK152" s="11">
        <f>'OddsRatio_working_3-way'!U152/(3*'OddsRatio_working_3-way'!X152^(1/3))*SIN(('OddsRatio_working_3-way'!Y152+4*PI())/3)</f>
        <v>0.50264639381055454</v>
      </c>
      <c r="AL152" s="11">
        <f>'OddsRatio_working_3-way'!Z152+'OddsRatio_working_3-way'!AF152</f>
        <v>1.0363851867588498</v>
      </c>
      <c r="AM152" s="11">
        <f>'OddsRatio_working_3-way'!AA152+'OddsRatio_working_3-way'!AG152</f>
        <v>-0.70483299788345999</v>
      </c>
      <c r="AN152" s="11">
        <f>'OddsRatio_working_3-way'!AB152+'OddsRatio_working_3-way'!AH152</f>
        <v>-0.33155218887538973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1.0363851867588498</v>
      </c>
      <c r="AS152" s="11">
        <f>IF(('OddsRatio_working_3-way'!X152=0),IF(Q152&gt;0,-Q152^(1/3),(-Q152)^(1/3)),'OddsRatio_working_3-way'!AM152-'OddsRatio_working_3-way'!R152/3)</f>
        <v>-0.70483299788345999</v>
      </c>
      <c r="AT152" s="11">
        <f>IF(('OddsRatio_working_3-way'!X152=0),IF(Q152&gt;0,-Q152^(1/3),(-Q152)^(1/3)),'OddsRatio_working_3-way'!AN152-'OddsRatio_working_3-way'!R152/3)</f>
        <v>-0.33155218887538973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2.37</v>
      </c>
      <c r="B153" s="4">
        <f>IF('True_Odds_Calculator_3-way'!B154="","",'True_Odds_Calculator_3-way'!B154)</f>
        <v>3.26</v>
      </c>
      <c r="C153" s="4">
        <f>IF('True_Odds_Calculator_3-way'!C154="","",'True_Odds_Calculator_3-way'!C154)</f>
        <v>3.34</v>
      </c>
      <c r="D153" s="9">
        <f t="shared" si="39"/>
        <v>0.41162566165529302</v>
      </c>
      <c r="E153" s="9">
        <f t="shared" si="40"/>
        <v>0.2977985451845867</v>
      </c>
      <c r="F153" s="9">
        <f t="shared" si="41"/>
        <v>0.29057579316012022</v>
      </c>
      <c r="G153" s="9">
        <f t="shared" si="42"/>
        <v>1.0433516662508049</v>
      </c>
      <c r="H153" s="9">
        <f t="shared" si="43"/>
        <v>2.4293917827636031</v>
      </c>
      <c r="I153" s="9">
        <f t="shared" si="44"/>
        <v>3.3579747657268189</v>
      </c>
      <c r="J153" s="9">
        <f t="shared" si="45"/>
        <v>3.4414428990268826</v>
      </c>
      <c r="K153" s="11">
        <f t="shared" si="46"/>
        <v>0.42194092827004215</v>
      </c>
      <c r="L153" s="11">
        <f t="shared" si="47"/>
        <v>0.30674846625766872</v>
      </c>
      <c r="M153" s="11">
        <f t="shared" si="48"/>
        <v>0.29940119760479045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-0.2807582009236167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0.23134595916499689</v>
      </c>
      <c r="Q153" s="11">
        <f>2*'OddsRatio_working_3-way'!K153*'OddsRatio_working_3-way'!L153*'OddsRatio_working_3-way'!M153</f>
        <v>7.7502833891121239E-2</v>
      </c>
      <c r="R153" s="11">
        <f t="shared" si="49"/>
        <v>0</v>
      </c>
      <c r="S153" s="11">
        <f t="shared" si="50"/>
        <v>-0.82400427985338554</v>
      </c>
      <c r="T153" s="11">
        <f t="shared" si="51"/>
        <v>-0.27604833495925812</v>
      </c>
      <c r="U153" s="11">
        <f>'OddsRatio_working_3-way'!S153-'OddsRatio_working_3-way'!R153^2/3</f>
        <v>-0.82400427985338554</v>
      </c>
      <c r="V153" s="11">
        <f>'OddsRatio_working_3-way'!S153*'OddsRatio_working_3-way'!R153/3-2*'OddsRatio_working_3-way'!R153^3/27-'OddsRatio_working_3-way'!T153</f>
        <v>0.27604833495925812</v>
      </c>
      <c r="W153" s="11">
        <f>'OddsRatio_working_3-way'!V153^2+4*'OddsRatio_working_3-way'!U153^3/27</f>
        <v>-6.6839748104400437E-3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0.14395021539078953</v>
      </c>
      <c r="Y153" s="11">
        <f>IF('OddsRatio_working_3-way'!W153&gt;=0,IF('OddsRatio_working_3-way'!V153+SQRT('OddsRatio_working_3-way'!W153)&gt;0,0,PI()),ACOS('OddsRatio_working_3-way'!V153/(2*'OddsRatio_working_3-way'!X153)))</f>
        <v>0.28793382554924074</v>
      </c>
      <c r="Z153" s="11">
        <f>'OddsRatio_working_3-way'!X153^(1/3)*COS('OddsRatio_working_3-way'!Y153/3)</f>
        <v>0.52167583312540244</v>
      </c>
      <c r="AA153" s="11">
        <f>'OddsRatio_working_3-way'!X153^(1/3)*COS(('OddsRatio_working_3-way'!Y153+2*PI())/3)</f>
        <v>-0.30433290263045731</v>
      </c>
      <c r="AB153" s="11">
        <f>'OddsRatio_working_3-way'!X153^(1/3)*COS(('OddsRatio_working_3-way'!Y153+4*PI())/3)</f>
        <v>-0.21734293049494524</v>
      </c>
      <c r="AC153" s="11">
        <f>'OddsRatio_working_3-way'!X153^(1/3)*SIN('OddsRatio_working_3-way'!Y153/3)</f>
        <v>5.0223683829236053E-2</v>
      </c>
      <c r="AD153" s="11">
        <f>'OddsRatio_working_3-way'!X153^(1/3)*SIN(('OddsRatio_working_3-way'!Y153+2*PI())/3)</f>
        <v>0.42667268211239207</v>
      </c>
      <c r="AE153" s="11">
        <f>'OddsRatio_working_3-way'!X153^(1/3)*SIN(('OddsRatio_working_3-way'!Y153+4*PI())/3)</f>
        <v>-0.47689636594162804</v>
      </c>
      <c r="AF153" s="11">
        <f>-'OddsRatio_working_3-way'!U153/(3*'OddsRatio_working_3-way'!X153^(1/3))*COS(('OddsRatio_working_3-way'!Y153)/3)</f>
        <v>0.52167583312540244</v>
      </c>
      <c r="AG153" s="11">
        <f>-'OddsRatio_working_3-way'!U153/(3*'OddsRatio_working_3-way'!X153^(1/3))*COS(('OddsRatio_working_3-way'!Y153+2*PI())/3)</f>
        <v>-0.30433290263045731</v>
      </c>
      <c r="AH153" s="11">
        <f>-'OddsRatio_working_3-way'!U153/(3*'OddsRatio_working_3-way'!X153^(1/3))*COS(('OddsRatio_working_3-way'!Y153+4*PI())/3)</f>
        <v>-0.21734293049494524</v>
      </c>
      <c r="AI153" s="11">
        <f>'OddsRatio_working_3-way'!U153/(3*'OddsRatio_working_3-way'!X153^(1/3))*SIN(('OddsRatio_working_3-way'!Y153)/3)</f>
        <v>-5.0223683829236053E-2</v>
      </c>
      <c r="AJ153" s="11">
        <f>'OddsRatio_working_3-way'!U153/(3*'OddsRatio_working_3-way'!X153^(1/3))*SIN(('OddsRatio_working_3-way'!Y153+2*PI())/3)</f>
        <v>-0.42667268211239207</v>
      </c>
      <c r="AK153" s="11">
        <f>'OddsRatio_working_3-way'!U153/(3*'OddsRatio_working_3-way'!X153^(1/3))*SIN(('OddsRatio_working_3-way'!Y153+4*PI())/3)</f>
        <v>0.47689636594162804</v>
      </c>
      <c r="AL153" s="11">
        <f>'OddsRatio_working_3-way'!Z153+'OddsRatio_working_3-way'!AF153</f>
        <v>1.0433516662508049</v>
      </c>
      <c r="AM153" s="11">
        <f>'OddsRatio_working_3-way'!AA153+'OddsRatio_working_3-way'!AG153</f>
        <v>-0.60866580526091463</v>
      </c>
      <c r="AN153" s="11">
        <f>'OddsRatio_working_3-way'!AB153+'OddsRatio_working_3-way'!AH153</f>
        <v>-0.43468586098989048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1.0433516662508049</v>
      </c>
      <c r="AS153" s="11">
        <f>IF(('OddsRatio_working_3-way'!X153=0),IF(Q153&gt;0,-Q153^(1/3),(-Q153)^(1/3)),'OddsRatio_working_3-way'!AM153-'OddsRatio_working_3-way'!R153/3)</f>
        <v>-0.60866580526091463</v>
      </c>
      <c r="AT153" s="11">
        <f>IF(('OddsRatio_working_3-way'!X153=0),IF(Q153&gt;0,-Q153^(1/3),(-Q153)^(1/3)),'OddsRatio_working_3-way'!AN153-'OddsRatio_working_3-way'!R153/3)</f>
        <v>-0.43468586098989048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2.12</v>
      </c>
      <c r="B154" s="4">
        <f>IF('True_Odds_Calculator_3-way'!B155="","",'True_Odds_Calculator_3-way'!B155)</f>
        <v>3.37</v>
      </c>
      <c r="C154" s="4">
        <f>IF('True_Odds_Calculator_3-way'!C155="","",'True_Odds_Calculator_3-way'!C155)</f>
        <v>3.85</v>
      </c>
      <c r="D154" s="9">
        <f t="shared" si="39"/>
        <v>0.46084347875282172</v>
      </c>
      <c r="E154" s="9">
        <f t="shared" si="40"/>
        <v>0.28771478988486676</v>
      </c>
      <c r="F154" s="9">
        <f t="shared" si="41"/>
        <v>0.2514417313623114</v>
      </c>
      <c r="G154" s="9">
        <f t="shared" si="42"/>
        <v>1.0445840579459529</v>
      </c>
      <c r="H154" s="9">
        <f t="shared" si="43"/>
        <v>2.1699341448994671</v>
      </c>
      <c r="I154" s="9">
        <f t="shared" si="44"/>
        <v>3.4756642173319086</v>
      </c>
      <c r="J154" s="9">
        <f t="shared" si="45"/>
        <v>3.9770645651459668</v>
      </c>
      <c r="K154" s="11">
        <f t="shared" si="46"/>
        <v>0.47169811320754712</v>
      </c>
      <c r="L154" s="11">
        <f t="shared" si="47"/>
        <v>0.29673590504451036</v>
      </c>
      <c r="M154" s="11">
        <f t="shared" si="48"/>
        <v>0.25974025974025972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-0.27503295651775583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0.23049566748127859</v>
      </c>
      <c r="Q154" s="11">
        <f>2*'OddsRatio_working_3-way'!K154*'OddsRatio_working_3-way'!L154*'OddsRatio_working_3-way'!M154</f>
        <v>7.2711567028794485E-2</v>
      </c>
      <c r="R154" s="11">
        <f t="shared" si="49"/>
        <v>0</v>
      </c>
      <c r="S154" s="11">
        <f t="shared" si="50"/>
        <v>-0.83806562820553487</v>
      </c>
      <c r="T154" s="11">
        <f t="shared" si="51"/>
        <v>-0.26437401520679327</v>
      </c>
      <c r="U154" s="11">
        <f>'OddsRatio_working_3-way'!S154-'OddsRatio_working_3-way'!R154^2/3</f>
        <v>-0.83806562820553487</v>
      </c>
      <c r="V154" s="11">
        <f>'OddsRatio_working_3-way'!S154*'OddsRatio_working_3-way'!R154/3-2*'OddsRatio_working_3-way'!R154^3/27-'OddsRatio_working_3-way'!T154</f>
        <v>0.26437401520679327</v>
      </c>
      <c r="W154" s="11">
        <f>'OddsRatio_working_3-way'!V154^2+4*'OddsRatio_working_3-way'!U154^3/27</f>
        <v>-1.730915695291052E-2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0.14765058150027066</v>
      </c>
      <c r="Y154" s="11">
        <f>IF('OddsRatio_working_3-way'!W154&gt;=0,IF('OddsRatio_working_3-way'!V154+SQRT('OddsRatio_working_3-way'!W154)&gt;0,0,PI()),ACOS('OddsRatio_working_3-way'!V154/(2*'OddsRatio_working_3-way'!X154)))</f>
        <v>0.46176141794062109</v>
      </c>
      <c r="Z154" s="11">
        <f>'OddsRatio_working_3-way'!X154^(1/3)*COS('OddsRatio_working_3-way'!Y154/3)</f>
        <v>0.52229202897297644</v>
      </c>
      <c r="AA154" s="11">
        <f>'OddsRatio_working_3-way'!X154^(1/3)*COS(('OddsRatio_working_3-way'!Y154+2*PI())/3)</f>
        <v>-0.33132211016623092</v>
      </c>
      <c r="AB154" s="11">
        <f>'OddsRatio_working_3-way'!X154^(1/3)*COS(('OddsRatio_working_3-way'!Y154+4*PI())/3)</f>
        <v>-0.19096991880674563</v>
      </c>
      <c r="AC154" s="11">
        <f>'OddsRatio_working_3-way'!X154^(1/3)*SIN('OddsRatio_working_3-way'!Y154/3)</f>
        <v>8.1032375462752756E-2</v>
      </c>
      <c r="AD154" s="11">
        <f>'OddsRatio_working_3-way'!X154^(1/3)*SIN(('OddsRatio_working_3-way'!Y154+2*PI())/3)</f>
        <v>0.4118019775533393</v>
      </c>
      <c r="AE154" s="11">
        <f>'OddsRatio_working_3-way'!X154^(1/3)*SIN(('OddsRatio_working_3-way'!Y154+4*PI())/3)</f>
        <v>-0.49283435301609196</v>
      </c>
      <c r="AF154" s="11">
        <f>-'OddsRatio_working_3-way'!U154/(3*'OddsRatio_working_3-way'!X154^(1/3))*COS(('OddsRatio_working_3-way'!Y154)/3)</f>
        <v>0.52229202897297633</v>
      </c>
      <c r="AG154" s="11">
        <f>-'OddsRatio_working_3-way'!U154/(3*'OddsRatio_working_3-way'!X154^(1/3))*COS(('OddsRatio_working_3-way'!Y154+2*PI())/3)</f>
        <v>-0.33132211016623087</v>
      </c>
      <c r="AH154" s="11">
        <f>-'OddsRatio_working_3-way'!U154/(3*'OddsRatio_working_3-way'!X154^(1/3))*COS(('OddsRatio_working_3-way'!Y154+4*PI())/3)</f>
        <v>-0.1909699188067456</v>
      </c>
      <c r="AI154" s="11">
        <f>'OddsRatio_working_3-way'!U154/(3*'OddsRatio_working_3-way'!X154^(1/3))*SIN(('OddsRatio_working_3-way'!Y154)/3)</f>
        <v>-8.1032375462752729E-2</v>
      </c>
      <c r="AJ154" s="11">
        <f>'OddsRatio_working_3-way'!U154/(3*'OddsRatio_working_3-way'!X154^(1/3))*SIN(('OddsRatio_working_3-way'!Y154+2*PI())/3)</f>
        <v>-0.41180197755333919</v>
      </c>
      <c r="AK154" s="11">
        <f>'OddsRatio_working_3-way'!U154/(3*'OddsRatio_working_3-way'!X154^(1/3))*SIN(('OddsRatio_working_3-way'!Y154+4*PI())/3)</f>
        <v>0.49283435301609185</v>
      </c>
      <c r="AL154" s="11">
        <f>'OddsRatio_working_3-way'!Z154+'OddsRatio_working_3-way'!AF154</f>
        <v>1.0445840579459529</v>
      </c>
      <c r="AM154" s="11">
        <f>'OddsRatio_working_3-way'!AA154+'OddsRatio_working_3-way'!AG154</f>
        <v>-0.66264422033246184</v>
      </c>
      <c r="AN154" s="11">
        <f>'OddsRatio_working_3-way'!AB154+'OddsRatio_working_3-way'!AH154</f>
        <v>-0.38193983761349126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1.0445840579459529</v>
      </c>
      <c r="AS154" s="11">
        <f>IF(('OddsRatio_working_3-way'!X154=0),IF(Q154&gt;0,-Q154^(1/3),(-Q154)^(1/3)),'OddsRatio_working_3-way'!AM154-'OddsRatio_working_3-way'!R154/3)</f>
        <v>-0.66264422033246184</v>
      </c>
      <c r="AT154" s="11">
        <f>IF(('OddsRatio_working_3-way'!X154=0),IF(Q154&gt;0,-Q154^(1/3),(-Q154)^(1/3)),'OddsRatio_working_3-way'!AN154-'OddsRatio_working_3-way'!R154/3)</f>
        <v>-0.38193983761349126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2.31</v>
      </c>
      <c r="B155" s="4">
        <f>IF('True_Odds_Calculator_3-way'!B156="","",'True_Odds_Calculator_3-way'!B156)</f>
        <v>3.09</v>
      </c>
      <c r="C155" s="4">
        <f>IF('True_Odds_Calculator_3-way'!C156="","",'True_Odds_Calculator_3-way'!C156)</f>
        <v>3.69</v>
      </c>
      <c r="D155" s="9">
        <f t="shared" si="39"/>
        <v>0.4226553045473333</v>
      </c>
      <c r="E155" s="9">
        <f t="shared" si="40"/>
        <v>0.31453125649796837</v>
      </c>
      <c r="F155" s="9">
        <f t="shared" si="41"/>
        <v>0.26281343895469811</v>
      </c>
      <c r="G155" s="9">
        <f t="shared" si="42"/>
        <v>1.0427436656424707</v>
      </c>
      <c r="H155" s="9">
        <f t="shared" si="43"/>
        <v>2.3659942019916365</v>
      </c>
      <c r="I155" s="9">
        <f t="shared" si="44"/>
        <v>3.1793342611927637</v>
      </c>
      <c r="J155" s="9">
        <f t="shared" si="45"/>
        <v>3.8049804605782462</v>
      </c>
      <c r="K155" s="11">
        <f t="shared" si="46"/>
        <v>0.4329004329004329</v>
      </c>
      <c r="L155" s="11">
        <f t="shared" si="47"/>
        <v>0.3236245954692557</v>
      </c>
      <c r="M155" s="11">
        <f t="shared" si="48"/>
        <v>0.2710027100271003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-0.2796230936573505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0.23121737542765253</v>
      </c>
      <c r="Q155" s="11">
        <f>2*'OddsRatio_working_3-way'!K155*'OddsRatio_working_3-way'!L155*'OddsRatio_working_3-way'!M155</f>
        <v>7.5933456626486887E-2</v>
      </c>
      <c r="R155" s="11">
        <f t="shared" si="49"/>
        <v>0</v>
      </c>
      <c r="S155" s="11">
        <f t="shared" si="50"/>
        <v>-0.82688941175576069</v>
      </c>
      <c r="T155" s="11">
        <f t="shared" si="51"/>
        <v>-0.27155645706264725</v>
      </c>
      <c r="U155" s="11">
        <f>'OddsRatio_working_3-way'!S155-'OddsRatio_working_3-way'!R155^2/3</f>
        <v>-0.82688941175576069</v>
      </c>
      <c r="V155" s="11">
        <f>'OddsRatio_working_3-way'!S155*'OddsRatio_working_3-way'!R155/3-2*'OddsRatio_working_3-way'!R155^3/27-'OddsRatio_working_3-way'!T155</f>
        <v>0.27155645706264725</v>
      </c>
      <c r="W155" s="11">
        <f>'OddsRatio_working_3-way'!V155^2+4*'OddsRatio_working_3-way'!U155^3/27</f>
        <v>-1.0017447637774984E-2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0.14470690810237116</v>
      </c>
      <c r="Y155" s="11">
        <f>IF('OddsRatio_working_3-way'!W155&gt;=0,IF('OddsRatio_working_3-way'!V155+SQRT('OddsRatio_working_3-way'!W155)&gt;0,0,PI()),ACOS('OddsRatio_working_3-way'!V155/(2*'OddsRatio_working_3-way'!X155)))</f>
        <v>0.35312035028151323</v>
      </c>
      <c r="Z155" s="11">
        <f>'OddsRatio_working_3-way'!X155^(1/3)*COS('OddsRatio_working_3-way'!Y155/3)</f>
        <v>0.52137183282123534</v>
      </c>
      <c r="AA155" s="11">
        <f>'OddsRatio_working_3-way'!X155^(1/3)*COS(('OddsRatio_working_3-way'!Y155+2*PI())/3)</f>
        <v>-0.31407984766136565</v>
      </c>
      <c r="AB155" s="11">
        <f>'OddsRatio_working_3-way'!X155^(1/3)*COS(('OddsRatio_working_3-way'!Y155+4*PI())/3)</f>
        <v>-0.20729198515986974</v>
      </c>
      <c r="AC155" s="11">
        <f>'OddsRatio_working_3-way'!X155^(1/3)*SIN('OddsRatio_working_3-way'!Y155/3)</f>
        <v>6.165400116142352E-2</v>
      </c>
      <c r="AD155" s="11">
        <f>'OddsRatio_working_3-way'!X155^(1/3)*SIN(('OddsRatio_working_3-way'!Y155+2*PI())/3)</f>
        <v>0.4206942514601314</v>
      </c>
      <c r="AE155" s="11">
        <f>'OddsRatio_working_3-way'!X155^(1/3)*SIN(('OddsRatio_working_3-way'!Y155+4*PI())/3)</f>
        <v>-0.48234825262155484</v>
      </c>
      <c r="AF155" s="11">
        <f>-'OddsRatio_working_3-way'!U155/(3*'OddsRatio_working_3-way'!X155^(1/3))*COS(('OddsRatio_working_3-way'!Y155)/3)</f>
        <v>0.52137183282123534</v>
      </c>
      <c r="AG155" s="11">
        <f>-'OddsRatio_working_3-way'!U155/(3*'OddsRatio_working_3-way'!X155^(1/3))*COS(('OddsRatio_working_3-way'!Y155+2*PI())/3)</f>
        <v>-0.31407984766136565</v>
      </c>
      <c r="AH155" s="11">
        <f>-'OddsRatio_working_3-way'!U155/(3*'OddsRatio_working_3-way'!X155^(1/3))*COS(('OddsRatio_working_3-way'!Y155+4*PI())/3)</f>
        <v>-0.20729198515986974</v>
      </c>
      <c r="AI155" s="11">
        <f>'OddsRatio_working_3-way'!U155/(3*'OddsRatio_working_3-way'!X155^(1/3))*SIN(('OddsRatio_working_3-way'!Y155)/3)</f>
        <v>-6.165400116142352E-2</v>
      </c>
      <c r="AJ155" s="11">
        <f>'OddsRatio_working_3-way'!U155/(3*'OddsRatio_working_3-way'!X155^(1/3))*SIN(('OddsRatio_working_3-way'!Y155+2*PI())/3)</f>
        <v>-0.4206942514601314</v>
      </c>
      <c r="AK155" s="11">
        <f>'OddsRatio_working_3-way'!U155/(3*'OddsRatio_working_3-way'!X155^(1/3))*SIN(('OddsRatio_working_3-way'!Y155+4*PI())/3)</f>
        <v>0.48234825262155484</v>
      </c>
      <c r="AL155" s="11">
        <f>'OddsRatio_working_3-way'!Z155+'OddsRatio_working_3-way'!AF155</f>
        <v>1.0427436656424707</v>
      </c>
      <c r="AM155" s="11">
        <f>'OddsRatio_working_3-way'!AA155+'OddsRatio_working_3-way'!AG155</f>
        <v>-0.6281596953227313</v>
      </c>
      <c r="AN155" s="11">
        <f>'OddsRatio_working_3-way'!AB155+'OddsRatio_working_3-way'!AH155</f>
        <v>-0.41458397031973948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1.0427436656424707</v>
      </c>
      <c r="AS155" s="11">
        <f>IF(('OddsRatio_working_3-way'!X155=0),IF(Q155&gt;0,-Q155^(1/3),(-Q155)^(1/3)),'OddsRatio_working_3-way'!AM155-'OddsRatio_working_3-way'!R155/3)</f>
        <v>-0.6281596953227313</v>
      </c>
      <c r="AT155" s="11">
        <f>IF(('OddsRatio_working_3-way'!X155=0),IF(Q155&gt;0,-Q155^(1/3),(-Q155)^(1/3)),'OddsRatio_working_3-way'!AN155-'OddsRatio_working_3-way'!R155/3)</f>
        <v>-0.41458397031973948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</v>
      </c>
      <c r="B156" s="4">
        <f>IF('True_Odds_Calculator_3-way'!B157="","",'True_Odds_Calculator_3-way'!B157)</f>
        <v>3.84</v>
      </c>
      <c r="C156" s="4">
        <f>IF('True_Odds_Calculator_3-way'!C157="","",'True_Odds_Calculator_3-way'!C157)</f>
        <v>3.42</v>
      </c>
      <c r="D156" s="9">
        <f t="shared" si="39"/>
        <v>0.46498056551311778</v>
      </c>
      <c r="E156" s="9">
        <f t="shared" si="40"/>
        <v>0.25184406209257915</v>
      </c>
      <c r="F156" s="9">
        <f t="shared" si="41"/>
        <v>0.28317537239430313</v>
      </c>
      <c r="G156" s="9">
        <f t="shared" si="42"/>
        <v>1.046025017287012</v>
      </c>
      <c r="H156" s="9">
        <f t="shared" si="43"/>
        <v>2.1506275190157136</v>
      </c>
      <c r="I156" s="9">
        <f t="shared" si="44"/>
        <v>3.9707110490951143</v>
      </c>
      <c r="J156" s="9">
        <f t="shared" si="45"/>
        <v>3.5313805418345687</v>
      </c>
      <c r="K156" s="11">
        <f t="shared" si="46"/>
        <v>0.47619047619047616</v>
      </c>
      <c r="L156" s="11">
        <f t="shared" si="47"/>
        <v>0.26041666666666669</v>
      </c>
      <c r="M156" s="11">
        <f t="shared" si="48"/>
        <v>0.29239766081871343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-0.27412570778798862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0.23061125034809246</v>
      </c>
      <c r="Q156" s="11">
        <f>2*'OddsRatio_working_3-way'!K156*'OddsRatio_working_3-way'!L156*'OddsRatio_working_3-way'!M156</f>
        <v>7.251926111575234E-2</v>
      </c>
      <c r="R156" s="11">
        <f t="shared" si="49"/>
        <v>0</v>
      </c>
      <c r="S156" s="11">
        <f t="shared" si="50"/>
        <v>-0.84126093903768173</v>
      </c>
      <c r="T156" s="11">
        <f t="shared" si="51"/>
        <v>-0.26454746510618921</v>
      </c>
      <c r="U156" s="11">
        <f>'OddsRatio_working_3-way'!S156-'OddsRatio_working_3-way'!R156^2/3</f>
        <v>-0.84126093903768173</v>
      </c>
      <c r="V156" s="11">
        <f>'OddsRatio_working_3-way'!S156*'OddsRatio_working_3-way'!R156/3-2*'OddsRatio_working_3-way'!R156^3/27-'OddsRatio_working_3-way'!T156</f>
        <v>0.26454746510618921</v>
      </c>
      <c r="W156" s="11">
        <f>'OddsRatio_working_3-way'!V156^2+4*'OddsRatio_working_3-way'!U156^3/27</f>
        <v>-1.8218663072897531E-2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0.14849581169767712</v>
      </c>
      <c r="Y156" s="11">
        <f>IF('OddsRatio_working_3-way'!W156&gt;=0,IF('OddsRatio_working_3-way'!V156+SQRT('OddsRatio_working_3-way'!W156)&gt;0,0,PI()),ACOS('OddsRatio_working_3-way'!V156/(2*'OddsRatio_working_3-way'!X156)))</f>
        <v>0.47178750292055005</v>
      </c>
      <c r="Z156" s="11">
        <f>'OddsRatio_working_3-way'!X156^(1/3)*COS('OddsRatio_working_3-way'!Y156/3)</f>
        <v>0.52301250864350601</v>
      </c>
      <c r="AA156" s="11">
        <f>'OddsRatio_working_3-way'!X156^(1/3)*COS(('OddsRatio_working_3-way'!Y156+2*PI())/3)</f>
        <v>-0.33333014736049305</v>
      </c>
      <c r="AB156" s="11">
        <f>'OddsRatio_working_3-way'!X156^(1/3)*COS(('OddsRatio_working_3-way'!Y156+4*PI())/3)</f>
        <v>-0.18968236128301308</v>
      </c>
      <c r="AC156" s="11">
        <f>'OddsRatio_working_3-way'!X156^(1/3)*SIN('OddsRatio_working_3-way'!Y156/3)</f>
        <v>8.2935087960326767E-2</v>
      </c>
      <c r="AD156" s="11">
        <f>'OddsRatio_working_3-way'!X156^(1/3)*SIN(('OddsRatio_working_3-way'!Y156+2*PI())/3)</f>
        <v>0.41147457500214102</v>
      </c>
      <c r="AE156" s="11">
        <f>'OddsRatio_working_3-way'!X156^(1/3)*SIN(('OddsRatio_working_3-way'!Y156+4*PI())/3)</f>
        <v>-0.49440966296246786</v>
      </c>
      <c r="AF156" s="11">
        <f>-'OddsRatio_working_3-way'!U156/(3*'OddsRatio_working_3-way'!X156^(1/3))*COS(('OddsRatio_working_3-way'!Y156)/3)</f>
        <v>0.52301250864350601</v>
      </c>
      <c r="AG156" s="11">
        <f>-'OddsRatio_working_3-way'!U156/(3*'OddsRatio_working_3-way'!X156^(1/3))*COS(('OddsRatio_working_3-way'!Y156+2*PI())/3)</f>
        <v>-0.33333014736049305</v>
      </c>
      <c r="AH156" s="11">
        <f>-'OddsRatio_working_3-way'!U156/(3*'OddsRatio_working_3-way'!X156^(1/3))*COS(('OddsRatio_working_3-way'!Y156+4*PI())/3)</f>
        <v>-0.18968236128301308</v>
      </c>
      <c r="AI156" s="11">
        <f>'OddsRatio_working_3-way'!U156/(3*'OddsRatio_working_3-way'!X156^(1/3))*SIN(('OddsRatio_working_3-way'!Y156)/3)</f>
        <v>-8.2935087960326767E-2</v>
      </c>
      <c r="AJ156" s="11">
        <f>'OddsRatio_working_3-way'!U156/(3*'OddsRatio_working_3-way'!X156^(1/3))*SIN(('OddsRatio_working_3-way'!Y156+2*PI())/3)</f>
        <v>-0.41147457500214102</v>
      </c>
      <c r="AK156" s="11">
        <f>'OddsRatio_working_3-way'!U156/(3*'OddsRatio_working_3-way'!X156^(1/3))*SIN(('OddsRatio_working_3-way'!Y156+4*PI())/3)</f>
        <v>0.49440966296246786</v>
      </c>
      <c r="AL156" s="11">
        <f>'OddsRatio_working_3-way'!Z156+'OddsRatio_working_3-way'!AF156</f>
        <v>1.046025017287012</v>
      </c>
      <c r="AM156" s="11">
        <f>'OddsRatio_working_3-way'!AA156+'OddsRatio_working_3-way'!AG156</f>
        <v>-0.66666029472098609</v>
      </c>
      <c r="AN156" s="11">
        <f>'OddsRatio_working_3-way'!AB156+'OddsRatio_working_3-way'!AH156</f>
        <v>-0.37936472256602616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1.046025017287012</v>
      </c>
      <c r="AS156" s="11">
        <f>IF(('OddsRatio_working_3-way'!X156=0),IF(Q156&gt;0,-Q156^(1/3),(-Q156)^(1/3)),'OddsRatio_working_3-way'!AM156-'OddsRatio_working_3-way'!R156/3)</f>
        <v>-0.66666029472098609</v>
      </c>
      <c r="AT156" s="11">
        <f>IF(('OddsRatio_working_3-way'!X156=0),IF(Q156&gt;0,-Q156^(1/3),(-Q156)^(1/3)),'OddsRatio_working_3-way'!AN156-'OddsRatio_working_3-way'!R156/3)</f>
        <v>-0.37936472256602616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3.08</v>
      </c>
      <c r="B157" s="4">
        <f>IF('True_Odds_Calculator_3-way'!B158="","",'True_Odds_Calculator_3-way'!B158)</f>
        <v>3.71</v>
      </c>
      <c r="C157" s="4">
        <f>IF('True_Odds_Calculator_3-way'!C158="","",'True_Odds_Calculator_3-way'!C158)</f>
        <v>2.31</v>
      </c>
      <c r="D157" s="9">
        <f t="shared" si="39"/>
        <v>0.31569774544229889</v>
      </c>
      <c r="E157" s="9">
        <f t="shared" si="40"/>
        <v>0.26149838143034498</v>
      </c>
      <c r="F157" s="9">
        <f t="shared" si="41"/>
        <v>0.42280387312735618</v>
      </c>
      <c r="G157" s="9">
        <f t="shared" si="42"/>
        <v>1.0421090213249151</v>
      </c>
      <c r="H157" s="9">
        <f t="shared" si="43"/>
        <v>3.1675867643558235</v>
      </c>
      <c r="I157" s="9">
        <f t="shared" si="44"/>
        <v>3.8241154477905202</v>
      </c>
      <c r="J157" s="9">
        <f t="shared" si="45"/>
        <v>2.3651628179356385</v>
      </c>
      <c r="K157" s="11">
        <f t="shared" si="46"/>
        <v>0.32467532467532467</v>
      </c>
      <c r="L157" s="11">
        <f t="shared" si="47"/>
        <v>0.26954177897574122</v>
      </c>
      <c r="M157" s="11">
        <f t="shared" si="48"/>
        <v>0.4329004329004329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-0.27974820945731438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0.23109642600663707</v>
      </c>
      <c r="Q157" s="11">
        <f>2*'OddsRatio_working_3-way'!K157*'OddsRatio_working_3-way'!L157*'OddsRatio_working_3-way'!M157</f>
        <v>7.5769320002176094E-2</v>
      </c>
      <c r="R157" s="11">
        <f t="shared" si="49"/>
        <v>0</v>
      </c>
      <c r="S157" s="11">
        <f t="shared" si="50"/>
        <v>-0.82608723914602611</v>
      </c>
      <c r="T157" s="11">
        <f t="shared" si="51"/>
        <v>-0.27084827512984466</v>
      </c>
      <c r="U157" s="11">
        <f>'OddsRatio_working_3-way'!S157-'OddsRatio_working_3-way'!R157^2/3</f>
        <v>-0.82608723914602611</v>
      </c>
      <c r="V157" s="11">
        <f>'OddsRatio_working_3-way'!S157*'OddsRatio_working_3-way'!R157/3-2*'OddsRatio_working_3-way'!R157^3/27-'OddsRatio_working_3-way'!T157</f>
        <v>0.27084827512984466</v>
      </c>
      <c r="W157" s="11">
        <f>'OddsRatio_working_3-way'!V157^2+4*'OddsRatio_working_3-way'!U157^3/27</f>
        <v>-1.0158035323881751E-2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0.14449638703501705</v>
      </c>
      <c r="Y157" s="11">
        <f>IF('OddsRatio_working_3-way'!W157&gt;=0,IF('OddsRatio_working_3-way'!V157+SQRT('OddsRatio_working_3-way'!W157)&gt;0,0,PI()),ACOS('OddsRatio_working_3-way'!V157/(2*'OddsRatio_working_3-way'!X157)))</f>
        <v>0.35624016976507322</v>
      </c>
      <c r="Z157" s="11">
        <f>'OddsRatio_working_3-way'!X157^(1/3)*COS('OddsRatio_working_3-way'!Y157/3)</f>
        <v>0.52105451066245756</v>
      </c>
      <c r="AA157" s="11">
        <f>'OddsRatio_working_3-way'!X157^(1/3)*COS(('OddsRatio_working_3-way'!Y157+2*PI())/3)</f>
        <v>-0.31436457951470459</v>
      </c>
      <c r="AB157" s="11">
        <f>'OddsRatio_working_3-way'!X157^(1/3)*COS(('OddsRatio_working_3-way'!Y157+4*PI())/3)</f>
        <v>-0.20668993114775308</v>
      </c>
      <c r="AC157" s="11">
        <f>'OddsRatio_working_3-way'!X157^(1/3)*SIN('OddsRatio_working_3-way'!Y157/3)</f>
        <v>6.2165987219557857E-2</v>
      </c>
      <c r="AD157" s="11">
        <f>'OddsRatio_working_3-way'!X157^(1/3)*SIN(('OddsRatio_working_3-way'!Y157+2*PI())/3)</f>
        <v>0.42016344938037897</v>
      </c>
      <c r="AE157" s="11">
        <f>'OddsRatio_working_3-way'!X157^(1/3)*SIN(('OddsRatio_working_3-way'!Y157+4*PI())/3)</f>
        <v>-0.48232943659993677</v>
      </c>
      <c r="AF157" s="11">
        <f>-'OddsRatio_working_3-way'!U157/(3*'OddsRatio_working_3-way'!X157^(1/3))*COS(('OddsRatio_working_3-way'!Y157)/3)</f>
        <v>0.52105451066245767</v>
      </c>
      <c r="AG157" s="11">
        <f>-'OddsRatio_working_3-way'!U157/(3*'OddsRatio_working_3-way'!X157^(1/3))*COS(('OddsRatio_working_3-way'!Y157+2*PI())/3)</f>
        <v>-0.31436457951470465</v>
      </c>
      <c r="AH157" s="11">
        <f>-'OddsRatio_working_3-way'!U157/(3*'OddsRatio_working_3-way'!X157^(1/3))*COS(('OddsRatio_working_3-way'!Y157+4*PI())/3)</f>
        <v>-0.20668993114775311</v>
      </c>
      <c r="AI157" s="11">
        <f>'OddsRatio_working_3-way'!U157/(3*'OddsRatio_working_3-way'!X157^(1/3))*SIN(('OddsRatio_working_3-way'!Y157)/3)</f>
        <v>-6.2165987219557871E-2</v>
      </c>
      <c r="AJ157" s="11">
        <f>'OddsRatio_working_3-way'!U157/(3*'OddsRatio_working_3-way'!X157^(1/3))*SIN(('OddsRatio_working_3-way'!Y157+2*PI())/3)</f>
        <v>-0.42016344938037908</v>
      </c>
      <c r="AK157" s="11">
        <f>'OddsRatio_working_3-way'!U157/(3*'OddsRatio_working_3-way'!X157^(1/3))*SIN(('OddsRatio_working_3-way'!Y157+4*PI())/3)</f>
        <v>0.48232943659993688</v>
      </c>
      <c r="AL157" s="11">
        <f>'OddsRatio_working_3-way'!Z157+'OddsRatio_working_3-way'!AF157</f>
        <v>1.0421090213249151</v>
      </c>
      <c r="AM157" s="11">
        <f>'OddsRatio_working_3-way'!AA157+'OddsRatio_working_3-way'!AG157</f>
        <v>-0.62872915902940929</v>
      </c>
      <c r="AN157" s="11">
        <f>'OddsRatio_working_3-way'!AB157+'OddsRatio_working_3-way'!AH157</f>
        <v>-0.41337986229550616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1.0421090213249151</v>
      </c>
      <c r="AS157" s="11">
        <f>IF(('OddsRatio_working_3-way'!X157=0),IF(Q157&gt;0,-Q157^(1/3),(-Q157)^(1/3)),'OddsRatio_working_3-way'!AM157-'OddsRatio_working_3-way'!R157/3)</f>
        <v>-0.62872915902940929</v>
      </c>
      <c r="AT157" s="11">
        <f>IF(('OddsRatio_working_3-way'!X157=0),IF(Q157&gt;0,-Q157^(1/3),(-Q157)^(1/3)),'OddsRatio_working_3-way'!AN157-'OddsRatio_working_3-way'!R157/3)</f>
        <v>-0.41337986229550616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2.4</v>
      </c>
      <c r="B158" s="4">
        <f>IF('True_Odds_Calculator_3-way'!B159="","",'True_Odds_Calculator_3-way'!B159)</f>
        <v>3.35</v>
      </c>
      <c r="C158" s="4">
        <f>IF('True_Odds_Calculator_3-way'!C159="","",'True_Odds_Calculator_3-way'!C159)</f>
        <v>3.21</v>
      </c>
      <c r="D158" s="9">
        <f t="shared" si="39"/>
        <v>0.40690831479612027</v>
      </c>
      <c r="E158" s="9">
        <f t="shared" si="40"/>
        <v>0.29014000012568131</v>
      </c>
      <c r="F158" s="9">
        <f t="shared" si="41"/>
        <v>0.30295168507819831</v>
      </c>
      <c r="G158" s="9">
        <f t="shared" si="42"/>
        <v>1.0411114803958545</v>
      </c>
      <c r="H158" s="9">
        <f t="shared" si="43"/>
        <v>2.4575560725541967</v>
      </c>
      <c r="I158" s="9">
        <f t="shared" si="44"/>
        <v>3.4466119789302589</v>
      </c>
      <c r="J158" s="9">
        <f t="shared" si="45"/>
        <v>3.3008563716748385</v>
      </c>
      <c r="K158" s="11">
        <f t="shared" si="46"/>
        <v>0.41666666666666669</v>
      </c>
      <c r="L158" s="11">
        <f t="shared" si="47"/>
        <v>0.29850746268656714</v>
      </c>
      <c r="M158" s="11">
        <f t="shared" si="48"/>
        <v>0.3115264797507788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-0.28172610467909665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0.23093256459137337</v>
      </c>
      <c r="Q158" s="11">
        <f>2*'OddsRatio_working_3-way'!K158*'OddsRatio_working_3-way'!L158*'OddsRatio_working_3-way'!M158</f>
        <v>7.7494149191736014E-2</v>
      </c>
      <c r="R158" s="11">
        <f t="shared" si="49"/>
        <v>0</v>
      </c>
      <c r="S158" s="11">
        <f t="shared" si="50"/>
        <v>-0.81970595112021927</v>
      </c>
      <c r="T158" s="11">
        <f t="shared" si="51"/>
        <v>-0.27506911111416749</v>
      </c>
      <c r="U158" s="11">
        <f>'OddsRatio_working_3-way'!S158-'OddsRatio_working_3-way'!R158^2/3</f>
        <v>-0.81970595112021927</v>
      </c>
      <c r="V158" s="11">
        <f>'OddsRatio_working_3-way'!S158*'OddsRatio_working_3-way'!R158/3-2*'OddsRatio_working_3-way'!R158^3/27-'OddsRatio_working_3-way'!T158</f>
        <v>0.27506911111416749</v>
      </c>
      <c r="W158" s="11">
        <f>'OddsRatio_working_3-way'!V158^2+4*'OddsRatio_working_3-way'!U158^3/27</f>
        <v>-5.9332888927211835E-3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0.14282533457151378</v>
      </c>
      <c r="Y158" s="11">
        <f>IF('OddsRatio_working_3-way'!W158&gt;=0,IF('OddsRatio_working_3-way'!V158+SQRT('OddsRatio_working_3-way'!W158)&gt;0,0,PI()),ACOS('OddsRatio_working_3-way'!V158/(2*'OddsRatio_working_3-way'!X158)))</f>
        <v>0.27303733676604613</v>
      </c>
      <c r="Z158" s="11">
        <f>'OddsRatio_working_3-way'!X158^(1/3)*COS('OddsRatio_working_3-way'!Y158/3)</f>
        <v>0.52055574019792739</v>
      </c>
      <c r="AA158" s="11">
        <f>'OddsRatio_working_3-way'!X158^(1/3)*COS(('OddsRatio_working_3-way'!Y158+2*PI())/3)</f>
        <v>-0.30142126313230272</v>
      </c>
      <c r="AB158" s="11">
        <f>'OddsRatio_working_3-way'!X158^(1/3)*COS(('OddsRatio_working_3-way'!Y158+4*PI())/3)</f>
        <v>-0.21913447706562472</v>
      </c>
      <c r="AC158" s="11">
        <f>'OddsRatio_working_3-way'!X158^(1/3)*SIN('OddsRatio_working_3-way'!Y158/3)</f>
        <v>4.750829808634565E-2</v>
      </c>
      <c r="AD158" s="11">
        <f>'OddsRatio_working_3-way'!X158^(1/3)*SIN(('OddsRatio_working_3-way'!Y158+2*PI())/3)</f>
        <v>0.42706034605404453</v>
      </c>
      <c r="AE158" s="11">
        <f>'OddsRatio_working_3-way'!X158^(1/3)*SIN(('OddsRatio_working_3-way'!Y158+4*PI())/3)</f>
        <v>-0.47456864414039018</v>
      </c>
      <c r="AF158" s="11">
        <f>-'OddsRatio_working_3-way'!U158/(3*'OddsRatio_working_3-way'!X158^(1/3))*COS(('OddsRatio_working_3-way'!Y158)/3)</f>
        <v>0.52055574019792727</v>
      </c>
      <c r="AG158" s="11">
        <f>-'OddsRatio_working_3-way'!U158/(3*'OddsRatio_working_3-way'!X158^(1/3))*COS(('OddsRatio_working_3-way'!Y158+2*PI())/3)</f>
        <v>-0.30142126313230266</v>
      </c>
      <c r="AH158" s="11">
        <f>-'OddsRatio_working_3-way'!U158/(3*'OddsRatio_working_3-way'!X158^(1/3))*COS(('OddsRatio_working_3-way'!Y158+4*PI())/3)</f>
        <v>-0.21913447706562469</v>
      </c>
      <c r="AI158" s="11">
        <f>'OddsRatio_working_3-way'!U158/(3*'OddsRatio_working_3-way'!X158^(1/3))*SIN(('OddsRatio_working_3-way'!Y158)/3)</f>
        <v>-4.7508298086345643E-2</v>
      </c>
      <c r="AJ158" s="11">
        <f>'OddsRatio_working_3-way'!U158/(3*'OddsRatio_working_3-way'!X158^(1/3))*SIN(('OddsRatio_working_3-way'!Y158+2*PI())/3)</f>
        <v>-0.42706034605404442</v>
      </c>
      <c r="AK158" s="11">
        <f>'OddsRatio_working_3-way'!U158/(3*'OddsRatio_working_3-way'!X158^(1/3))*SIN(('OddsRatio_working_3-way'!Y158+4*PI())/3)</f>
        <v>0.47456864414039007</v>
      </c>
      <c r="AL158" s="11">
        <f>'OddsRatio_working_3-way'!Z158+'OddsRatio_working_3-way'!AF158</f>
        <v>1.0411114803958545</v>
      </c>
      <c r="AM158" s="11">
        <f>'OddsRatio_working_3-way'!AA158+'OddsRatio_working_3-way'!AG158</f>
        <v>-0.60284252626460533</v>
      </c>
      <c r="AN158" s="11">
        <f>'OddsRatio_working_3-way'!AB158+'OddsRatio_working_3-way'!AH158</f>
        <v>-0.43826895413124944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1.0411114803958545</v>
      </c>
      <c r="AS158" s="11">
        <f>IF(('OddsRatio_working_3-way'!X158=0),IF(Q158&gt;0,-Q158^(1/3),(-Q158)^(1/3)),'OddsRatio_working_3-way'!AM158-'OddsRatio_working_3-way'!R158/3)</f>
        <v>-0.60284252626460533</v>
      </c>
      <c r="AT158" s="11">
        <f>IF(('OddsRatio_working_3-way'!X158=0),IF(Q158&gt;0,-Q158^(1/3),(-Q158)^(1/3)),'OddsRatio_working_3-way'!AN158-'OddsRatio_working_3-way'!R158/3)</f>
        <v>-0.43826895413124944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1.76</v>
      </c>
      <c r="B159" s="4">
        <f>IF('True_Odds_Calculator_3-way'!B160="","",'True_Odds_Calculator_3-way'!B160)</f>
        <v>3.9</v>
      </c>
      <c r="C159" s="4">
        <f>IF('True_Odds_Calculator_3-way'!C160="","",'True_Odds_Calculator_3-way'!C160)</f>
        <v>4.8499999999999996</v>
      </c>
      <c r="D159" s="9">
        <f t="shared" si="39"/>
        <v>0.5554614337223438</v>
      </c>
      <c r="E159" s="9">
        <f t="shared" si="40"/>
        <v>0.24668240416408357</v>
      </c>
      <c r="F159" s="9">
        <f t="shared" si="41"/>
        <v>0.1978561621135726</v>
      </c>
      <c r="G159" s="9">
        <f t="shared" si="42"/>
        <v>1.0530329031757617</v>
      </c>
      <c r="H159" s="9">
        <f t="shared" si="43"/>
        <v>1.800305006413579</v>
      </c>
      <c r="I159" s="9">
        <f t="shared" si="44"/>
        <v>4.0537954192097088</v>
      </c>
      <c r="J159" s="9">
        <f t="shared" si="45"/>
        <v>5.0541766772266818</v>
      </c>
      <c r="K159" s="11">
        <f t="shared" si="46"/>
        <v>0.56818181818181823</v>
      </c>
      <c r="L159" s="11">
        <f t="shared" si="47"/>
        <v>0.25641025641025644</v>
      </c>
      <c r="M159" s="11">
        <f t="shared" si="48"/>
        <v>0.2061855670103093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-0.25489029870473168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0.22559056064210709</v>
      </c>
      <c r="Q159" s="11">
        <f>2*'OddsRatio_working_3-way'!K159*'OddsRatio_working_3-way'!L159*'OddsRatio_working_3-way'!M159</f>
        <v>6.0077379665008548E-2</v>
      </c>
      <c r="R159" s="11">
        <f t="shared" si="49"/>
        <v>0</v>
      </c>
      <c r="S159" s="11">
        <f t="shared" si="50"/>
        <v>-0.88504961463219201</v>
      </c>
      <c r="T159" s="11">
        <f t="shared" si="51"/>
        <v>-0.23569896528154249</v>
      </c>
      <c r="U159" s="11">
        <f>'OddsRatio_working_3-way'!S159-'OddsRatio_working_3-way'!R159^2/3</f>
        <v>-0.88504961463219201</v>
      </c>
      <c r="V159" s="11">
        <f>'OddsRatio_working_3-way'!S159*'OddsRatio_working_3-way'!R159/3-2*'OddsRatio_working_3-way'!R159^3/27-'OddsRatio_working_3-way'!T159</f>
        <v>0.23569896528154249</v>
      </c>
      <c r="W159" s="11">
        <f>'OddsRatio_working_3-way'!V159^2+4*'OddsRatio_working_3-way'!U159^3/27</f>
        <v>-4.7152769586928295E-2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0.16023948625550918</v>
      </c>
      <c r="Y159" s="11">
        <f>IF('OddsRatio_working_3-way'!W159&gt;=0,IF('OddsRatio_working_3-way'!V159+SQRT('OddsRatio_working_3-way'!W159)&gt;0,0,PI()),ACOS('OddsRatio_working_3-way'!V159/(2*'OddsRatio_working_3-way'!X159)))</f>
        <v>0.74445329906977309</v>
      </c>
      <c r="Z159" s="11">
        <f>'OddsRatio_working_3-way'!X159^(1/3)*COS('OddsRatio_working_3-way'!Y159/3)</f>
        <v>0.52651645158788085</v>
      </c>
      <c r="AA159" s="11">
        <f>'OddsRatio_working_3-way'!X159^(1/3)*COS(('OddsRatio_working_3-way'!Y159+2*PI())/3)</f>
        <v>-0.37879057327086141</v>
      </c>
      <c r="AB159" s="11">
        <f>'OddsRatio_working_3-way'!X159^(1/3)*COS(('OddsRatio_working_3-way'!Y159+4*PI())/3)</f>
        <v>-0.14772587831701961</v>
      </c>
      <c r="AC159" s="11">
        <f>'OddsRatio_working_3-way'!X159^(1/3)*SIN('OddsRatio_working_3-way'!Y159/3)</f>
        <v>0.1334052638318193</v>
      </c>
      <c r="AD159" s="11">
        <f>'OddsRatio_working_3-way'!X159^(1/3)*SIN(('OddsRatio_working_3-way'!Y159+2*PI())/3)</f>
        <v>0.3892739906696347</v>
      </c>
      <c r="AE159" s="11">
        <f>'OddsRatio_working_3-way'!X159^(1/3)*SIN(('OddsRatio_working_3-way'!Y159+4*PI())/3)</f>
        <v>-0.52267925450145403</v>
      </c>
      <c r="AF159" s="11">
        <f>-'OddsRatio_working_3-way'!U159/(3*'OddsRatio_working_3-way'!X159^(1/3))*COS(('OddsRatio_working_3-way'!Y159)/3)</f>
        <v>0.52651645158788085</v>
      </c>
      <c r="AG159" s="11">
        <f>-'OddsRatio_working_3-way'!U159/(3*'OddsRatio_working_3-way'!X159^(1/3))*COS(('OddsRatio_working_3-way'!Y159+2*PI())/3)</f>
        <v>-0.37879057327086141</v>
      </c>
      <c r="AH159" s="11">
        <f>-'OddsRatio_working_3-way'!U159/(3*'OddsRatio_working_3-way'!X159^(1/3))*COS(('OddsRatio_working_3-way'!Y159+4*PI())/3)</f>
        <v>-0.14772587831701961</v>
      </c>
      <c r="AI159" s="11">
        <f>'OddsRatio_working_3-way'!U159/(3*'OddsRatio_working_3-way'!X159^(1/3))*SIN(('OddsRatio_working_3-way'!Y159)/3)</f>
        <v>-0.1334052638318193</v>
      </c>
      <c r="AJ159" s="11">
        <f>'OddsRatio_working_3-way'!U159/(3*'OddsRatio_working_3-way'!X159^(1/3))*SIN(('OddsRatio_working_3-way'!Y159+2*PI())/3)</f>
        <v>-0.3892739906696347</v>
      </c>
      <c r="AK159" s="11">
        <f>'OddsRatio_working_3-way'!U159/(3*'OddsRatio_working_3-way'!X159^(1/3))*SIN(('OddsRatio_working_3-way'!Y159+4*PI())/3)</f>
        <v>0.52267925450145403</v>
      </c>
      <c r="AL159" s="11">
        <f>'OddsRatio_working_3-way'!Z159+'OddsRatio_working_3-way'!AF159</f>
        <v>1.0530329031757617</v>
      </c>
      <c r="AM159" s="11">
        <f>'OddsRatio_working_3-way'!AA159+'OddsRatio_working_3-way'!AG159</f>
        <v>-0.75758114654172282</v>
      </c>
      <c r="AN159" s="11">
        <f>'OddsRatio_working_3-way'!AB159+'OddsRatio_working_3-way'!AH159</f>
        <v>-0.29545175663403922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1.0530329031757617</v>
      </c>
      <c r="AS159" s="11">
        <f>IF(('OddsRatio_working_3-way'!X159=0),IF(Q159&gt;0,-Q159^(1/3),(-Q159)^(1/3)),'OddsRatio_working_3-way'!AM159-'OddsRatio_working_3-way'!R159/3)</f>
        <v>-0.75758114654172282</v>
      </c>
      <c r="AT159" s="11">
        <f>IF(('OddsRatio_working_3-way'!X159=0),IF(Q159&gt;0,-Q159^(1/3),(-Q159)^(1/3)),'OddsRatio_working_3-way'!AN159-'OddsRatio_working_3-way'!R159/3)</f>
        <v>-0.29545175663403922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1.84</v>
      </c>
      <c r="B160" s="4">
        <f>IF('True_Odds_Calculator_3-way'!B161="","",'True_Odds_Calculator_3-way'!B161)</f>
        <v>3.73</v>
      </c>
      <c r="C160" s="4">
        <f>IF('True_Odds_Calculator_3-way'!C161="","",'True_Odds_Calculator_3-way'!C161)</f>
        <v>4.7</v>
      </c>
      <c r="D160" s="9">
        <f t="shared" si="39"/>
        <v>0.5335371600073936</v>
      </c>
      <c r="E160" s="9">
        <f t="shared" si="40"/>
        <v>0.26032026609217396</v>
      </c>
      <c r="F160" s="9">
        <f t="shared" si="41"/>
        <v>0.20614257390043259</v>
      </c>
      <c r="G160" s="9">
        <f t="shared" si="42"/>
        <v>1.0408139233364881</v>
      </c>
      <c r="H160" s="9">
        <f t="shared" si="43"/>
        <v>1.8742836956026498</v>
      </c>
      <c r="I160" s="9">
        <f t="shared" si="44"/>
        <v>3.8414220107086128</v>
      </c>
      <c r="J160" s="9">
        <f t="shared" si="45"/>
        <v>4.8510115163450065</v>
      </c>
      <c r="K160" s="11">
        <f t="shared" si="46"/>
        <v>0.54347826086956519</v>
      </c>
      <c r="L160" s="11">
        <f t="shared" si="47"/>
        <v>0.26809651474530832</v>
      </c>
      <c r="M160" s="11">
        <f t="shared" si="48"/>
        <v>0.21276595744680851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-0.26303839409939667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0.22537715797853736</v>
      </c>
      <c r="Q160" s="11">
        <f>2*'OddsRatio_working_3-way'!K160*'OddsRatio_working_3-way'!L160*'OddsRatio_working_3-way'!M160</f>
        <v>6.2001969182541236E-2</v>
      </c>
      <c r="R160" s="11">
        <f t="shared" si="49"/>
        <v>0</v>
      </c>
      <c r="S160" s="11">
        <f t="shared" si="50"/>
        <v>-0.85682228539371363</v>
      </c>
      <c r="T160" s="11">
        <f t="shared" si="51"/>
        <v>-0.23571452142880708</v>
      </c>
      <c r="U160" s="11">
        <f>'OddsRatio_working_3-way'!S160-'OddsRatio_working_3-way'!R160^2/3</f>
        <v>-0.85682228539371363</v>
      </c>
      <c r="V160" s="11">
        <f>'OddsRatio_working_3-way'!S160*'OddsRatio_working_3-way'!R160/3-2*'OddsRatio_working_3-way'!R160^3/27-'OddsRatio_working_3-way'!T160</f>
        <v>0.23571452142880708</v>
      </c>
      <c r="W160" s="11">
        <f>'OddsRatio_working_3-way'!V160^2+4*'OddsRatio_working_3-way'!U160^3/27</f>
        <v>-3.7628487683637246E-2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0.15263504127169553</v>
      </c>
      <c r="Y160" s="11">
        <f>IF('OddsRatio_working_3-way'!W160&gt;=0,IF('OddsRatio_working_3-way'!V160+SQRT('OddsRatio_working_3-way'!W160)&gt;0,0,PI()),ACOS('OddsRatio_working_3-way'!V160/(2*'OddsRatio_working_3-way'!X160)))</f>
        <v>0.68857744379826036</v>
      </c>
      <c r="Z160" s="11">
        <f>'OddsRatio_working_3-way'!X160^(1/3)*COS('OddsRatio_working_3-way'!Y160/3)</f>
        <v>0.52040696166824407</v>
      </c>
      <c r="AA160" s="11">
        <f>'OddsRatio_working_3-way'!X160^(1/3)*COS(('OddsRatio_working_3-way'!Y160+2*PI())/3)</f>
        <v>-0.36550313436559606</v>
      </c>
      <c r="AB160" s="11">
        <f>'OddsRatio_working_3-way'!X160^(1/3)*COS(('OddsRatio_working_3-way'!Y160+4*PI())/3)</f>
        <v>-0.15490382730264812</v>
      </c>
      <c r="AC160" s="11">
        <f>'OddsRatio_working_3-way'!X160^(1/3)*SIN('OddsRatio_working_3-way'!Y160/3)</f>
        <v>0.12158956662394159</v>
      </c>
      <c r="AD160" s="11">
        <f>'OddsRatio_working_3-way'!X160^(1/3)*SIN(('OddsRatio_working_3-way'!Y160+2*PI())/3)</f>
        <v>0.38989086579900312</v>
      </c>
      <c r="AE160" s="11">
        <f>'OddsRatio_working_3-way'!X160^(1/3)*SIN(('OddsRatio_working_3-way'!Y160+4*PI())/3)</f>
        <v>-0.51148043242294472</v>
      </c>
      <c r="AF160" s="11">
        <f>-'OddsRatio_working_3-way'!U160/(3*'OddsRatio_working_3-way'!X160^(1/3))*COS(('OddsRatio_working_3-way'!Y160)/3)</f>
        <v>0.52040696166824407</v>
      </c>
      <c r="AG160" s="11">
        <f>-'OddsRatio_working_3-way'!U160/(3*'OddsRatio_working_3-way'!X160^(1/3))*COS(('OddsRatio_working_3-way'!Y160+2*PI())/3)</f>
        <v>-0.36550313436559606</v>
      </c>
      <c r="AH160" s="11">
        <f>-'OddsRatio_working_3-way'!U160/(3*'OddsRatio_working_3-way'!X160^(1/3))*COS(('OddsRatio_working_3-way'!Y160+4*PI())/3)</f>
        <v>-0.15490382730264812</v>
      </c>
      <c r="AI160" s="11">
        <f>'OddsRatio_working_3-way'!U160/(3*'OddsRatio_working_3-way'!X160^(1/3))*SIN(('OddsRatio_working_3-way'!Y160)/3)</f>
        <v>-0.12158956662394159</v>
      </c>
      <c r="AJ160" s="11">
        <f>'OddsRatio_working_3-way'!U160/(3*'OddsRatio_working_3-way'!X160^(1/3))*SIN(('OddsRatio_working_3-way'!Y160+2*PI())/3)</f>
        <v>-0.38989086579900312</v>
      </c>
      <c r="AK160" s="11">
        <f>'OddsRatio_working_3-way'!U160/(3*'OddsRatio_working_3-way'!X160^(1/3))*SIN(('OddsRatio_working_3-way'!Y160+4*PI())/3)</f>
        <v>0.51148043242294472</v>
      </c>
      <c r="AL160" s="11">
        <f>'OddsRatio_working_3-way'!Z160+'OddsRatio_working_3-way'!AF160</f>
        <v>1.0408139233364881</v>
      </c>
      <c r="AM160" s="11">
        <f>'OddsRatio_working_3-way'!AA160+'OddsRatio_working_3-way'!AG160</f>
        <v>-0.73100626873119212</v>
      </c>
      <c r="AN160" s="11">
        <f>'OddsRatio_working_3-way'!AB160+'OddsRatio_working_3-way'!AH160</f>
        <v>-0.30980765460529625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1.0408139233364881</v>
      </c>
      <c r="AS160" s="11">
        <f>IF(('OddsRatio_working_3-way'!X160=0),IF(Q160&gt;0,-Q160^(1/3),(-Q160)^(1/3)),'OddsRatio_working_3-way'!AM160-'OddsRatio_working_3-way'!R160/3)</f>
        <v>-0.73100626873119212</v>
      </c>
      <c r="AT160" s="11">
        <f>IF(('OddsRatio_working_3-way'!X160=0),IF(Q160&gt;0,-Q160^(1/3),(-Q160)^(1/3)),'OddsRatio_working_3-way'!AN160-'OddsRatio_working_3-way'!R160/3)</f>
        <v>-0.30980765460529625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3.57</v>
      </c>
      <c r="B161" s="4">
        <f>IF('True_Odds_Calculator_3-way'!B162="","",'True_Odds_Calculator_3-way'!B162)</f>
        <v>3.22</v>
      </c>
      <c r="C161" s="4">
        <f>IF('True_Odds_Calculator_3-way'!C162="","",'True_Odds_Calculator_3-way'!C162)</f>
        <v>2.3199999999999998</v>
      </c>
      <c r="D161" s="9">
        <f t="shared" si="39"/>
        <v>0.27350477445803661</v>
      </c>
      <c r="E161" s="9">
        <f t="shared" si="40"/>
        <v>0.30353637117083015</v>
      </c>
      <c r="F161" s="9">
        <f t="shared" si="41"/>
        <v>0.4229588543711334</v>
      </c>
      <c r="G161" s="9">
        <f t="shared" si="42"/>
        <v>1.0335577055175773</v>
      </c>
      <c r="H161" s="9">
        <f t="shared" si="43"/>
        <v>3.6562433031801729</v>
      </c>
      <c r="I161" s="9">
        <f t="shared" si="44"/>
        <v>3.2944981062490215</v>
      </c>
      <c r="J161" s="9">
        <f t="shared" si="45"/>
        <v>2.3642961712832018</v>
      </c>
      <c r="K161" s="11">
        <f t="shared" si="46"/>
        <v>0.28011204481792717</v>
      </c>
      <c r="L161" s="11">
        <f t="shared" si="47"/>
        <v>0.3105590062111801</v>
      </c>
      <c r="M161" s="11">
        <f t="shared" si="48"/>
        <v>0.43103448275862072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-0.28238911756606688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0.22910213560686643</v>
      </c>
      <c r="Q161" s="11">
        <f>2*'OddsRatio_working_3-way'!K161*'OddsRatio_working_3-way'!L161*'OddsRatio_working_3-way'!M161</f>
        <v>7.4992515746928459E-2</v>
      </c>
      <c r="R161" s="11">
        <f t="shared" si="49"/>
        <v>0</v>
      </c>
      <c r="S161" s="11">
        <f t="shared" si="50"/>
        <v>-0.81129944943174526</v>
      </c>
      <c r="T161" s="11">
        <f t="shared" si="51"/>
        <v>-0.26556446789909827</v>
      </c>
      <c r="U161" s="11">
        <f>'OddsRatio_working_3-way'!S161-'OddsRatio_working_3-way'!R161^2/3</f>
        <v>-0.81129944943174526</v>
      </c>
      <c r="V161" s="11">
        <f>'OddsRatio_working_3-way'!S161*'OddsRatio_working_3-way'!R161/3-2*'OddsRatio_working_3-way'!R161^3/27-'OddsRatio_working_3-way'!T161</f>
        <v>0.26556446789909827</v>
      </c>
      <c r="W161" s="11">
        <f>'OddsRatio_working_3-way'!V161^2+4*'OddsRatio_working_3-way'!U161^3/27</f>
        <v>-8.5870410536110914E-3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0.14063385764472072</v>
      </c>
      <c r="Y161" s="11">
        <f>IF('OddsRatio_working_3-way'!W161&gt;=0,IF('OddsRatio_working_3-way'!V161+SQRT('OddsRatio_working_3-way'!W161)&gt;0,0,PI()),ACOS('OddsRatio_working_3-way'!V161/(2*'OddsRatio_working_3-way'!X161)))</f>
        <v>0.33573093608602167</v>
      </c>
      <c r="Z161" s="11">
        <f>'OddsRatio_working_3-way'!X161^(1/3)*COS('OddsRatio_working_3-way'!Y161/3)</f>
        <v>0.51677885275878876</v>
      </c>
      <c r="AA161" s="11">
        <f>'OddsRatio_working_3-way'!X161^(1/3)*COS(('OddsRatio_working_3-way'!Y161+2*PI())/3)</f>
        <v>-0.30868431045241851</v>
      </c>
      <c r="AB161" s="11">
        <f>'OddsRatio_working_3-way'!X161^(1/3)*COS(('OddsRatio_working_3-way'!Y161+4*PI())/3)</f>
        <v>-0.20809454230637034</v>
      </c>
      <c r="AC161" s="11">
        <f>'OddsRatio_working_3-way'!X161^(1/3)*SIN('OddsRatio_working_3-way'!Y161/3)</f>
        <v>5.8075529716843113E-2</v>
      </c>
      <c r="AD161" s="11">
        <f>'OddsRatio_working_3-way'!X161^(1/3)*SIN(('OddsRatio_working_3-way'!Y161+2*PI())/3)</f>
        <v>0.41850584976926747</v>
      </c>
      <c r="AE161" s="11">
        <f>'OddsRatio_working_3-way'!X161^(1/3)*SIN(('OddsRatio_working_3-way'!Y161+4*PI())/3)</f>
        <v>-0.47658137948611046</v>
      </c>
      <c r="AF161" s="11">
        <f>-'OddsRatio_working_3-way'!U161/(3*'OddsRatio_working_3-way'!X161^(1/3))*COS(('OddsRatio_working_3-way'!Y161)/3)</f>
        <v>0.51677885275878865</v>
      </c>
      <c r="AG161" s="11">
        <f>-'OddsRatio_working_3-way'!U161/(3*'OddsRatio_working_3-way'!X161^(1/3))*COS(('OddsRatio_working_3-way'!Y161+2*PI())/3)</f>
        <v>-0.30868431045241845</v>
      </c>
      <c r="AH161" s="11">
        <f>-'OddsRatio_working_3-way'!U161/(3*'OddsRatio_working_3-way'!X161^(1/3))*COS(('OddsRatio_working_3-way'!Y161+4*PI())/3)</f>
        <v>-0.20809454230637028</v>
      </c>
      <c r="AI161" s="11">
        <f>'OddsRatio_working_3-way'!U161/(3*'OddsRatio_working_3-way'!X161^(1/3))*SIN(('OddsRatio_working_3-way'!Y161)/3)</f>
        <v>-5.80755297168431E-2</v>
      </c>
      <c r="AJ161" s="11">
        <f>'OddsRatio_working_3-way'!U161/(3*'OddsRatio_working_3-way'!X161^(1/3))*SIN(('OddsRatio_working_3-way'!Y161+2*PI())/3)</f>
        <v>-0.41850584976926736</v>
      </c>
      <c r="AK161" s="11">
        <f>'OddsRatio_working_3-way'!U161/(3*'OddsRatio_working_3-way'!X161^(1/3))*SIN(('OddsRatio_working_3-way'!Y161+4*PI())/3)</f>
        <v>0.47658137948611035</v>
      </c>
      <c r="AL161" s="11">
        <f>'OddsRatio_working_3-way'!Z161+'OddsRatio_working_3-way'!AF161</f>
        <v>1.0335577055175773</v>
      </c>
      <c r="AM161" s="11">
        <f>'OddsRatio_working_3-way'!AA161+'OddsRatio_working_3-way'!AG161</f>
        <v>-0.61736862090483702</v>
      </c>
      <c r="AN161" s="11">
        <f>'OddsRatio_working_3-way'!AB161+'OddsRatio_working_3-way'!AH161</f>
        <v>-0.41618908461274062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1.0335577055175773</v>
      </c>
      <c r="AS161" s="11">
        <f>IF(('OddsRatio_working_3-way'!X161=0),IF(Q161&gt;0,-Q161^(1/3),(-Q161)^(1/3)),'OddsRatio_working_3-way'!AM161-'OddsRatio_working_3-way'!R161/3)</f>
        <v>-0.61736862090483702</v>
      </c>
      <c r="AT161" s="11">
        <f>IF(('OddsRatio_working_3-way'!X161=0),IF(Q161&gt;0,-Q161^(1/3),(-Q161)^(1/3)),'OddsRatio_working_3-way'!AN161-'OddsRatio_working_3-way'!R161/3)</f>
        <v>-0.41618908461274062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1.67</v>
      </c>
      <c r="B162" s="4">
        <f>IF('True_Odds_Calculator_3-way'!B163="","",'True_Odds_Calculator_3-way'!B163)</f>
        <v>4.07</v>
      </c>
      <c r="C162" s="4">
        <f>IF('True_Odds_Calculator_3-way'!C163="","",'True_Odds_Calculator_3-way'!C163)</f>
        <v>5.55</v>
      </c>
      <c r="D162" s="9">
        <f t="shared" si="39"/>
        <v>0.58835981204251919</v>
      </c>
      <c r="E162" s="9">
        <f t="shared" si="40"/>
        <v>0.23776609399439372</v>
      </c>
      <c r="F162" s="9">
        <f t="shared" si="41"/>
        <v>0.1738740939630872</v>
      </c>
      <c r="G162" s="9">
        <f t="shared" si="42"/>
        <v>1.0442391333666516</v>
      </c>
      <c r="H162" s="9">
        <f t="shared" si="43"/>
        <v>1.6996402193556563</v>
      </c>
      <c r="I162" s="9">
        <f t="shared" si="44"/>
        <v>4.2058141394356214</v>
      </c>
      <c r="J162" s="9">
        <f t="shared" si="45"/>
        <v>5.7512880568182636</v>
      </c>
      <c r="K162" s="11">
        <f t="shared" si="46"/>
        <v>0.5988023952095809</v>
      </c>
      <c r="L162" s="11">
        <f t="shared" si="47"/>
        <v>0.24570024570024568</v>
      </c>
      <c r="M162" s="11">
        <f t="shared" si="48"/>
        <v>0.1801801801801802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-0.24809654215706978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0.21976102247990903</v>
      </c>
      <c r="Q162" s="11">
        <f>2*'OddsRatio_working_3-way'!K162*'OddsRatio_working_3-way'!L162*'OddsRatio_working_3-way'!M162</f>
        <v>5.3018340767167445E-2</v>
      </c>
      <c r="R162" s="11">
        <f t="shared" si="49"/>
        <v>0</v>
      </c>
      <c r="S162" s="11">
        <f t="shared" si="50"/>
        <v>-0.8857883329175078</v>
      </c>
      <c r="T162" s="11">
        <f t="shared" si="51"/>
        <v>-0.21370044219964002</v>
      </c>
      <c r="U162" s="11">
        <f>'OddsRatio_working_3-way'!S162-'OddsRatio_working_3-way'!R162^2/3</f>
        <v>-0.8857883329175078</v>
      </c>
      <c r="V162" s="11">
        <f>'OddsRatio_working_3-way'!S162*'OddsRatio_working_3-way'!R162/3-2*'OddsRatio_working_3-way'!R162^3/27-'OddsRatio_working_3-way'!T162</f>
        <v>0.21370044219964002</v>
      </c>
      <c r="W162" s="11">
        <f>'OddsRatio_working_3-way'!V162^2+4*'OddsRatio_working_3-way'!U162^3/27</f>
        <v>-5.7296284209234424E-2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0.16044014709974877</v>
      </c>
      <c r="Y162" s="11">
        <f>IF('OddsRatio_working_3-way'!W162&gt;=0,IF('OddsRatio_working_3-way'!V162+SQRT('OddsRatio_working_3-way'!W162)&gt;0,0,PI()),ACOS('OddsRatio_working_3-way'!V162/(2*'OddsRatio_working_3-way'!X162)))</f>
        <v>0.84198711223529799</v>
      </c>
      <c r="Z162" s="11">
        <f>'OddsRatio_working_3-way'!X162^(1/3)*COS('OddsRatio_working_3-way'!Y162/3)</f>
        <v>0.52211956668332571</v>
      </c>
      <c r="AA162" s="11">
        <f>'OddsRatio_working_3-way'!X162^(1/3)*COS(('OddsRatio_working_3-way'!Y162+2*PI())/3)</f>
        <v>-0.39140721060506928</v>
      </c>
      <c r="AB162" s="11">
        <f>'OddsRatio_working_3-way'!X162^(1/3)*COS(('OddsRatio_working_3-way'!Y162+4*PI())/3)</f>
        <v>-0.13071235607825638</v>
      </c>
      <c r="AC162" s="11">
        <f>'OddsRatio_working_3-way'!X162^(1/3)*SIN('OddsRatio_working_3-way'!Y162/3)</f>
        <v>0.15051224443740571</v>
      </c>
      <c r="AD162" s="11">
        <f>'OddsRatio_working_3-way'!X162^(1/3)*SIN(('OddsRatio_working_3-way'!Y162+2*PI())/3)</f>
        <v>0.37691268634198044</v>
      </c>
      <c r="AE162" s="11">
        <f>'OddsRatio_working_3-way'!X162^(1/3)*SIN(('OddsRatio_working_3-way'!Y162+4*PI())/3)</f>
        <v>-0.52742493077938613</v>
      </c>
      <c r="AF162" s="11">
        <f>-'OddsRatio_working_3-way'!U162/(3*'OddsRatio_working_3-way'!X162^(1/3))*COS(('OddsRatio_working_3-way'!Y162)/3)</f>
        <v>0.52211956668332582</v>
      </c>
      <c r="AG162" s="11">
        <f>-'OddsRatio_working_3-way'!U162/(3*'OddsRatio_working_3-way'!X162^(1/3))*COS(('OddsRatio_working_3-way'!Y162+2*PI())/3)</f>
        <v>-0.39140721060506933</v>
      </c>
      <c r="AH162" s="11">
        <f>-'OddsRatio_working_3-way'!U162/(3*'OddsRatio_working_3-way'!X162^(1/3))*COS(('OddsRatio_working_3-way'!Y162+4*PI())/3)</f>
        <v>-0.1307123560782564</v>
      </c>
      <c r="AI162" s="11">
        <f>'OddsRatio_working_3-way'!U162/(3*'OddsRatio_working_3-way'!X162^(1/3))*SIN(('OddsRatio_working_3-way'!Y162)/3)</f>
        <v>-0.15051224443740574</v>
      </c>
      <c r="AJ162" s="11">
        <f>'OddsRatio_working_3-way'!U162/(3*'OddsRatio_working_3-way'!X162^(1/3))*SIN(('OddsRatio_working_3-way'!Y162+2*PI())/3)</f>
        <v>-0.37691268634198055</v>
      </c>
      <c r="AK162" s="11">
        <f>'OddsRatio_working_3-way'!U162/(3*'OddsRatio_working_3-way'!X162^(1/3))*SIN(('OddsRatio_working_3-way'!Y162+4*PI())/3)</f>
        <v>0.52742493077938624</v>
      </c>
      <c r="AL162" s="11">
        <f>'OddsRatio_working_3-way'!Z162+'OddsRatio_working_3-way'!AF162</f>
        <v>1.0442391333666516</v>
      </c>
      <c r="AM162" s="11">
        <f>'OddsRatio_working_3-way'!AA162+'OddsRatio_working_3-way'!AG162</f>
        <v>-0.78281442121013867</v>
      </c>
      <c r="AN162" s="11">
        <f>'OddsRatio_working_3-way'!AB162+'OddsRatio_working_3-way'!AH162</f>
        <v>-0.26142471215651275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1.0442391333666516</v>
      </c>
      <c r="AS162" s="11">
        <f>IF(('OddsRatio_working_3-way'!X162=0),IF(Q162&gt;0,-Q162^(1/3),(-Q162)^(1/3)),'OddsRatio_working_3-way'!AM162-'OddsRatio_working_3-way'!R162/3)</f>
        <v>-0.78281442121013867</v>
      </c>
      <c r="AT162" s="11">
        <f>IF(('OddsRatio_working_3-way'!X162=0),IF(Q162&gt;0,-Q162^(1/3),(-Q162)^(1/3)),'OddsRatio_working_3-way'!AN162-'OddsRatio_working_3-way'!R162/3)</f>
        <v>-0.26142471215651275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1.56</v>
      </c>
      <c r="B163" s="4">
        <f>IF('True_Odds_Calculator_3-way'!B164="","",'True_Odds_Calculator_3-way'!B164)</f>
        <v>4.29</v>
      </c>
      <c r="C163" s="4">
        <f>IF('True_Odds_Calculator_3-way'!C164="","",'True_Odds_Calculator_3-way'!C164)</f>
        <v>6.66</v>
      </c>
      <c r="D163" s="9">
        <f t="shared" si="39"/>
        <v>0.63049361222211342</v>
      </c>
      <c r="E163" s="9">
        <f t="shared" si="40"/>
        <v>0.22506828620576361</v>
      </c>
      <c r="F163" s="9">
        <f t="shared" si="41"/>
        <v>0.14443810157212314</v>
      </c>
      <c r="G163" s="9">
        <f t="shared" si="42"/>
        <v>1.0465337356743996</v>
      </c>
      <c r="H163" s="9">
        <f t="shared" si="43"/>
        <v>1.5860588919776637</v>
      </c>
      <c r="I163" s="9">
        <f t="shared" si="44"/>
        <v>4.4430959903687741</v>
      </c>
      <c r="J163" s="9">
        <f t="shared" si="45"/>
        <v>6.9233809439171008</v>
      </c>
      <c r="K163" s="11">
        <f t="shared" si="46"/>
        <v>0.64102564102564097</v>
      </c>
      <c r="L163" s="11">
        <f t="shared" si="47"/>
        <v>0.23310023310023309</v>
      </c>
      <c r="M163" s="11">
        <f t="shared" si="48"/>
        <v>0.15015015015015015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-0.233961413448593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0.21336559798098259</v>
      </c>
      <c r="Q163" s="11">
        <f>2*'OddsRatio_working_3-way'!K163*'OddsRatio_working_3-way'!L163*'OddsRatio_working_3-way'!M163</f>
        <v>4.4871839743634609E-2</v>
      </c>
      <c r="R163" s="11">
        <f t="shared" si="49"/>
        <v>0</v>
      </c>
      <c r="S163" s="11">
        <f t="shared" si="50"/>
        <v>-0.91196917831864688</v>
      </c>
      <c r="T163" s="11">
        <f t="shared" si="51"/>
        <v>-0.19179162530360605</v>
      </c>
      <c r="U163" s="11">
        <f>'OddsRatio_working_3-way'!S163-'OddsRatio_working_3-way'!R163^2/3</f>
        <v>-0.91196917831864688</v>
      </c>
      <c r="V163" s="11">
        <f>'OddsRatio_working_3-way'!S163*'OddsRatio_working_3-way'!R163/3-2*'OddsRatio_working_3-way'!R163^3/27-'OddsRatio_working_3-way'!T163</f>
        <v>0.19179162530360605</v>
      </c>
      <c r="W163" s="11">
        <f>'OddsRatio_working_3-way'!V163^2+4*'OddsRatio_working_3-way'!U163^3/27</f>
        <v>-7.5582435182438082E-2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0.16760553594603975</v>
      </c>
      <c r="Y163" s="11">
        <f>IF('OddsRatio_working_3-way'!W163&gt;=0,IF('OddsRatio_working_3-way'!V163+SQRT('OddsRatio_working_3-way'!W163)&gt;0,0,PI()),ACOS('OddsRatio_working_3-way'!V163/(2*'OddsRatio_working_3-way'!X163)))</f>
        <v>0.9616691656903712</v>
      </c>
      <c r="Z163" s="11">
        <f>'OddsRatio_working_3-way'!X163^(1/3)*COS('OddsRatio_working_3-way'!Y163/3)</f>
        <v>0.52326686783719978</v>
      </c>
      <c r="AA163" s="11">
        <f>'OddsRatio_working_3-way'!X163^(1/3)*COS(('OddsRatio_working_3-way'!Y163+2*PI())/3)</f>
        <v>-0.41208652743131752</v>
      </c>
      <c r="AB163" s="11">
        <f>'OddsRatio_working_3-way'!X163^(1/3)*COS(('OddsRatio_working_3-way'!Y163+4*PI())/3)</f>
        <v>-0.11118034040588265</v>
      </c>
      <c r="AC163" s="11">
        <f>'OddsRatio_working_3-way'!X163^(1/3)*SIN('OddsRatio_working_3-way'!Y163/3)</f>
        <v>0.17372826807995892</v>
      </c>
      <c r="AD163" s="11">
        <f>'OddsRatio_working_3-way'!X163^(1/3)*SIN(('OddsRatio_working_3-way'!Y163+2*PI())/3)</f>
        <v>0.36629826646574998</v>
      </c>
      <c r="AE163" s="11">
        <f>'OddsRatio_working_3-way'!X163^(1/3)*SIN(('OddsRatio_working_3-way'!Y163+4*PI())/3)</f>
        <v>-0.54002653454570881</v>
      </c>
      <c r="AF163" s="11">
        <f>-'OddsRatio_working_3-way'!U163/(3*'OddsRatio_working_3-way'!X163^(1/3))*COS(('OddsRatio_working_3-way'!Y163)/3)</f>
        <v>0.52326686783719978</v>
      </c>
      <c r="AG163" s="11">
        <f>-'OddsRatio_working_3-way'!U163/(3*'OddsRatio_working_3-way'!X163^(1/3))*COS(('OddsRatio_working_3-way'!Y163+2*PI())/3)</f>
        <v>-0.41208652743131752</v>
      </c>
      <c r="AH163" s="11">
        <f>-'OddsRatio_working_3-way'!U163/(3*'OddsRatio_working_3-way'!X163^(1/3))*COS(('OddsRatio_working_3-way'!Y163+4*PI())/3)</f>
        <v>-0.11118034040588265</v>
      </c>
      <c r="AI163" s="11">
        <f>'OddsRatio_working_3-way'!U163/(3*'OddsRatio_working_3-way'!X163^(1/3))*SIN(('OddsRatio_working_3-way'!Y163)/3)</f>
        <v>-0.17372826807995892</v>
      </c>
      <c r="AJ163" s="11">
        <f>'OddsRatio_working_3-way'!U163/(3*'OddsRatio_working_3-way'!X163^(1/3))*SIN(('OddsRatio_working_3-way'!Y163+2*PI())/3)</f>
        <v>-0.36629826646574998</v>
      </c>
      <c r="AK163" s="11">
        <f>'OddsRatio_working_3-way'!U163/(3*'OddsRatio_working_3-way'!X163^(1/3))*SIN(('OddsRatio_working_3-way'!Y163+4*PI())/3)</f>
        <v>0.54002653454570881</v>
      </c>
      <c r="AL163" s="11">
        <f>'OddsRatio_working_3-way'!Z163+'OddsRatio_working_3-way'!AF163</f>
        <v>1.0465337356743996</v>
      </c>
      <c r="AM163" s="11">
        <f>'OddsRatio_working_3-way'!AA163+'OddsRatio_working_3-way'!AG163</f>
        <v>-0.82417305486263504</v>
      </c>
      <c r="AN163" s="11">
        <f>'OddsRatio_working_3-way'!AB163+'OddsRatio_working_3-way'!AH163</f>
        <v>-0.2223606808117653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1.0465337356743996</v>
      </c>
      <c r="AS163" s="11">
        <f>IF(('OddsRatio_working_3-way'!X163=0),IF(Q163&gt;0,-Q163^(1/3),(-Q163)^(1/3)),'OddsRatio_working_3-way'!AM163-'OddsRatio_working_3-way'!R163/3)</f>
        <v>-0.82417305486263504</v>
      </c>
      <c r="AT163" s="11">
        <f>IF(('OddsRatio_working_3-way'!X163=0),IF(Q163&gt;0,-Q163^(1/3),(-Q163)^(1/3)),'OddsRatio_working_3-way'!AN163-'OddsRatio_working_3-way'!R163/3)</f>
        <v>-0.2223606808117653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2.02</v>
      </c>
      <c r="B164" s="4">
        <f>IF('True_Odds_Calculator_3-way'!B165="","",'True_Odds_Calculator_3-way'!B165)</f>
        <v>3.27</v>
      </c>
      <c r="C164" s="4">
        <f>IF('True_Odds_Calculator_3-way'!C165="","",'True_Odds_Calculator_3-way'!C165)</f>
        <v>4.16</v>
      </c>
      <c r="D164" s="9">
        <f t="shared" si="39"/>
        <v>0.47892366957489796</v>
      </c>
      <c r="E164" s="9">
        <f t="shared" si="40"/>
        <v>0.29228078119434481</v>
      </c>
      <c r="F164" s="9">
        <f t="shared" si="41"/>
        <v>0.22879554923075712</v>
      </c>
      <c r="G164" s="9">
        <f t="shared" si="42"/>
        <v>1.0666817698299162</v>
      </c>
      <c r="H164" s="9">
        <f t="shared" si="43"/>
        <v>2.0880154052265145</v>
      </c>
      <c r="I164" s="9">
        <f t="shared" si="44"/>
        <v>3.4213676175139103</v>
      </c>
      <c r="J164" s="9">
        <f t="shared" si="45"/>
        <v>4.3707143926625358</v>
      </c>
      <c r="K164" s="11">
        <f t="shared" si="46"/>
        <v>0.49504950495049505</v>
      </c>
      <c r="L164" s="11">
        <f t="shared" si="47"/>
        <v>0.3058103975535168</v>
      </c>
      <c r="M164" s="11">
        <f t="shared" si="48"/>
        <v>0.24038461538461536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-0.26626903163146243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0.2347292774443287</v>
      </c>
      <c r="Q164" s="11">
        <f>2*'OddsRatio_working_3-way'!K164*'OddsRatio_working_3-way'!L164*'OddsRatio_working_3-way'!M164</f>
        <v>7.2784272075760853E-2</v>
      </c>
      <c r="R164" s="11">
        <f t="shared" si="49"/>
        <v>0</v>
      </c>
      <c r="S164" s="11">
        <f t="shared" si="50"/>
        <v>-0.88154929623664513</v>
      </c>
      <c r="T164" s="11">
        <f t="shared" si="51"/>
        <v>-0.27334861898810708</v>
      </c>
      <c r="U164" s="11">
        <f>'OddsRatio_working_3-way'!S164-'OddsRatio_working_3-way'!R164^2/3</f>
        <v>-0.88154929623664513</v>
      </c>
      <c r="V164" s="11">
        <f>'OddsRatio_working_3-way'!S164*'OddsRatio_working_3-way'!R164/3-2*'OddsRatio_working_3-way'!R164^3/27-'OddsRatio_working_3-way'!T164</f>
        <v>0.27334861898810708</v>
      </c>
      <c r="W164" s="11">
        <f>'OddsRatio_working_3-way'!V164^2+4*'OddsRatio_working_3-way'!U164^3/27</f>
        <v>-2.6773519990255734E-2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0.15928982036916317</v>
      </c>
      <c r="Y164" s="11">
        <f>IF('OddsRatio_working_3-way'!W164&gt;=0,IF('OddsRatio_working_3-way'!V164+SQRT('OddsRatio_working_3-way'!W164)&gt;0,0,PI()),ACOS('OddsRatio_working_3-way'!V164/(2*'OddsRatio_working_3-way'!X164)))</f>
        <v>0.53938857983233035</v>
      </c>
      <c r="Z164" s="11">
        <f>'OddsRatio_working_3-way'!X164^(1/3)*COS('OddsRatio_working_3-way'!Y164/3)</f>
        <v>0.53334088491495801</v>
      </c>
      <c r="AA164" s="11">
        <f>'OddsRatio_working_3-way'!X164^(1/3)*COS(('OddsRatio_working_3-way'!Y164+2*PI())/3)</f>
        <v>-0.35062250864860023</v>
      </c>
      <c r="AB164" s="11">
        <f>'OddsRatio_working_3-way'!X164^(1/3)*COS(('OddsRatio_working_3-way'!Y164+4*PI())/3)</f>
        <v>-0.1827183762663579</v>
      </c>
      <c r="AC164" s="11">
        <f>'OddsRatio_working_3-way'!X164^(1/3)*SIN('OddsRatio_working_3-way'!Y164/3)</f>
        <v>9.6939496028938338E-2</v>
      </c>
      <c r="AD164" s="11">
        <f>'OddsRatio_working_3-way'!X164^(1/3)*SIN(('OddsRatio_working_3-way'!Y164+2*PI())/3)</f>
        <v>0.41341700719875724</v>
      </c>
      <c r="AE164" s="11">
        <f>'OddsRatio_working_3-way'!X164^(1/3)*SIN(('OddsRatio_working_3-way'!Y164+4*PI())/3)</f>
        <v>-0.51035650322769543</v>
      </c>
      <c r="AF164" s="11">
        <f>-'OddsRatio_working_3-way'!U164/(3*'OddsRatio_working_3-way'!X164^(1/3))*COS(('OddsRatio_working_3-way'!Y164)/3)</f>
        <v>0.53334088491495812</v>
      </c>
      <c r="AG164" s="11">
        <f>-'OddsRatio_working_3-way'!U164/(3*'OddsRatio_working_3-way'!X164^(1/3))*COS(('OddsRatio_working_3-way'!Y164+2*PI())/3)</f>
        <v>-0.35062250864860028</v>
      </c>
      <c r="AH164" s="11">
        <f>-'OddsRatio_working_3-way'!U164/(3*'OddsRatio_working_3-way'!X164^(1/3))*COS(('OddsRatio_working_3-way'!Y164+4*PI())/3)</f>
        <v>-0.18271837626635795</v>
      </c>
      <c r="AI164" s="11">
        <f>'OddsRatio_working_3-way'!U164/(3*'OddsRatio_working_3-way'!X164^(1/3))*SIN(('OddsRatio_working_3-way'!Y164)/3)</f>
        <v>-9.6939496028938366E-2</v>
      </c>
      <c r="AJ164" s="11">
        <f>'OddsRatio_working_3-way'!U164/(3*'OddsRatio_working_3-way'!X164^(1/3))*SIN(('OddsRatio_working_3-way'!Y164+2*PI())/3)</f>
        <v>-0.41341700719875735</v>
      </c>
      <c r="AK164" s="11">
        <f>'OddsRatio_working_3-way'!U164/(3*'OddsRatio_working_3-way'!X164^(1/3))*SIN(('OddsRatio_working_3-way'!Y164+4*PI())/3)</f>
        <v>0.51035650322769555</v>
      </c>
      <c r="AL164" s="11">
        <f>'OddsRatio_working_3-way'!Z164+'OddsRatio_working_3-way'!AF164</f>
        <v>1.0666817698299162</v>
      </c>
      <c r="AM164" s="11">
        <f>'OddsRatio_working_3-way'!AA164+'OddsRatio_working_3-way'!AG164</f>
        <v>-0.70124501729720046</v>
      </c>
      <c r="AN164" s="11">
        <f>'OddsRatio_working_3-way'!AB164+'OddsRatio_working_3-way'!AH164</f>
        <v>-0.36543675253271585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1.0666817698299162</v>
      </c>
      <c r="AS164" s="11">
        <f>IF(('OddsRatio_working_3-way'!X164=0),IF(Q164&gt;0,-Q164^(1/3),(-Q164)^(1/3)),'OddsRatio_working_3-way'!AM164-'OddsRatio_working_3-way'!R164/3)</f>
        <v>-0.70124501729720046</v>
      </c>
      <c r="AT164" s="11">
        <f>IF(('OddsRatio_working_3-way'!X164=0),IF(Q164&gt;0,-Q164^(1/3),(-Q164)^(1/3)),'OddsRatio_working_3-way'!AN164-'OddsRatio_working_3-way'!R164/3)</f>
        <v>-0.36543675253271585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2.3199999999999998</v>
      </c>
      <c r="B165" s="4">
        <f>IF('True_Odds_Calculator_3-way'!B166="","",'True_Odds_Calculator_3-way'!B166)</f>
        <v>3.04</v>
      </c>
      <c r="C165" s="4">
        <f>IF('True_Odds_Calculator_3-way'!C166="","",'True_Odds_Calculator_3-way'!C166)</f>
        <v>3.58</v>
      </c>
      <c r="D165" s="9">
        <f t="shared" si="39"/>
        <v>0.41651883140268231</v>
      </c>
      <c r="E165" s="9">
        <f t="shared" si="40"/>
        <v>0.31596047481574396</v>
      </c>
      <c r="F165" s="9">
        <f t="shared" si="41"/>
        <v>0.2675206937815735</v>
      </c>
      <c r="G165" s="9">
        <f t="shared" si="42"/>
        <v>1.0612513889052813</v>
      </c>
      <c r="H165" s="9">
        <f t="shared" si="43"/>
        <v>2.4008518333549711</v>
      </c>
      <c r="I165" s="9">
        <f t="shared" si="44"/>
        <v>3.1649528333667738</v>
      </c>
      <c r="J165" s="9">
        <f t="shared" si="45"/>
        <v>3.7380285833756264</v>
      </c>
      <c r="K165" s="11">
        <f t="shared" si="46"/>
        <v>0.43103448275862072</v>
      </c>
      <c r="L165" s="11">
        <f t="shared" si="47"/>
        <v>0.32894736842105265</v>
      </c>
      <c r="M165" s="11">
        <f t="shared" si="48"/>
        <v>0.27932960893854747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-0.27515614068884398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0.23525661823601585</v>
      </c>
      <c r="Q165" s="11">
        <f>2*'OddsRatio_working_3-way'!K165*'OddsRatio_working_3-way'!L165*'OddsRatio_working_3-way'!M165</f>
        <v>7.9210982571049096E-2</v>
      </c>
      <c r="R165" s="11">
        <f t="shared" si="49"/>
        <v>0</v>
      </c>
      <c r="S165" s="11">
        <f t="shared" si="50"/>
        <v>-0.85499316005472004</v>
      </c>
      <c r="T165" s="11">
        <f t="shared" si="51"/>
        <v>-0.28787648486690909</v>
      </c>
      <c r="U165" s="11">
        <f>'OddsRatio_working_3-way'!S165-'OddsRatio_working_3-way'!R165^2/3</f>
        <v>-0.85499316005472004</v>
      </c>
      <c r="V165" s="11">
        <f>'OddsRatio_working_3-way'!S165*'OddsRatio_working_3-way'!R165/3-2*'OddsRatio_working_3-way'!R165^3/27-'OddsRatio_working_3-way'!T165</f>
        <v>0.28787648486690909</v>
      </c>
      <c r="W165" s="11">
        <f>'OddsRatio_working_3-way'!V165^2+4*'OddsRatio_working_3-way'!U165^3/27</f>
        <v>-9.7214071802289997E-3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0.15214653932932284</v>
      </c>
      <c r="Y165" s="11">
        <f>IF('OddsRatio_working_3-way'!W165&gt;=0,IF('OddsRatio_working_3-way'!V165+SQRT('OddsRatio_working_3-way'!W165)&gt;0,0,PI()),ACOS('OddsRatio_working_3-way'!V165/(2*'OddsRatio_working_3-way'!X165)))</f>
        <v>0.32997619068593487</v>
      </c>
      <c r="Z165" s="11">
        <f>'OddsRatio_working_3-way'!X165^(1/3)*COS('OddsRatio_working_3-way'!Y165/3)</f>
        <v>0.53062569445264063</v>
      </c>
      <c r="AA165" s="11">
        <f>'OddsRatio_working_3-way'!X165^(1/3)*COS(('OddsRatio_working_3-way'!Y165+2*PI())/3)</f>
        <v>-0.31606291425750421</v>
      </c>
      <c r="AB165" s="11">
        <f>'OddsRatio_working_3-way'!X165^(1/3)*COS(('OddsRatio_working_3-way'!Y165+4*PI())/3)</f>
        <v>-0.2145627801951363</v>
      </c>
      <c r="AC165" s="11">
        <f>'OddsRatio_working_3-way'!X165^(1/3)*SIN('OddsRatio_working_3-way'!Y165/3)</f>
        <v>5.8601129723691192E-2</v>
      </c>
      <c r="AD165" s="11">
        <f>'OddsRatio_working_3-way'!X165^(1/3)*SIN(('OddsRatio_working_3-way'!Y165+2*PI())/3)</f>
        <v>0.43023476643490066</v>
      </c>
      <c r="AE165" s="11">
        <f>'OddsRatio_working_3-way'!X165^(1/3)*SIN(('OddsRatio_working_3-way'!Y165+4*PI())/3)</f>
        <v>-0.48883589615859185</v>
      </c>
      <c r="AF165" s="11">
        <f>-'OddsRatio_working_3-way'!U165/(3*'OddsRatio_working_3-way'!X165^(1/3))*COS(('OddsRatio_working_3-way'!Y165)/3)</f>
        <v>0.53062569445264074</v>
      </c>
      <c r="AG165" s="11">
        <f>-'OddsRatio_working_3-way'!U165/(3*'OddsRatio_working_3-way'!X165^(1/3))*COS(('OddsRatio_working_3-way'!Y165+2*PI())/3)</f>
        <v>-0.31606291425750427</v>
      </c>
      <c r="AH165" s="11">
        <f>-'OddsRatio_working_3-way'!U165/(3*'OddsRatio_working_3-way'!X165^(1/3))*COS(('OddsRatio_working_3-way'!Y165+4*PI())/3)</f>
        <v>-0.21456278019513633</v>
      </c>
      <c r="AI165" s="11">
        <f>'OddsRatio_working_3-way'!U165/(3*'OddsRatio_working_3-way'!X165^(1/3))*SIN(('OddsRatio_working_3-way'!Y165)/3)</f>
        <v>-5.8601129723691199E-2</v>
      </c>
      <c r="AJ165" s="11">
        <f>'OddsRatio_working_3-way'!U165/(3*'OddsRatio_working_3-way'!X165^(1/3))*SIN(('OddsRatio_working_3-way'!Y165+2*PI())/3)</f>
        <v>-0.43023476643490077</v>
      </c>
      <c r="AK165" s="11">
        <f>'OddsRatio_working_3-way'!U165/(3*'OddsRatio_working_3-way'!X165^(1/3))*SIN(('OddsRatio_working_3-way'!Y165+4*PI())/3)</f>
        <v>0.48883589615859196</v>
      </c>
      <c r="AL165" s="11">
        <f>'OddsRatio_working_3-way'!Z165+'OddsRatio_working_3-way'!AF165</f>
        <v>1.0612513889052813</v>
      </c>
      <c r="AM165" s="11">
        <f>'OddsRatio_working_3-way'!AA165+'OddsRatio_working_3-way'!AG165</f>
        <v>-0.63212582851500843</v>
      </c>
      <c r="AN165" s="11">
        <f>'OddsRatio_working_3-way'!AB165+'OddsRatio_working_3-way'!AH165</f>
        <v>-0.42912556039027261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1.0612513889052813</v>
      </c>
      <c r="AS165" s="11">
        <f>IF(('OddsRatio_working_3-way'!X165=0),IF(Q165&gt;0,-Q165^(1/3),(-Q165)^(1/3)),'OddsRatio_working_3-way'!AM165-'OddsRatio_working_3-way'!R165/3)</f>
        <v>-0.63212582851500843</v>
      </c>
      <c r="AT165" s="11">
        <f>IF(('OddsRatio_working_3-way'!X165=0),IF(Q165&gt;0,-Q165^(1/3),(-Q165)^(1/3)),'OddsRatio_working_3-way'!AN165-'OddsRatio_working_3-way'!R165/3)</f>
        <v>-0.42912556039027261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2.16</v>
      </c>
      <c r="B166" s="4">
        <f>IF('True_Odds_Calculator_3-way'!B167="","",'True_Odds_Calculator_3-way'!B167)</f>
        <v>3.07</v>
      </c>
      <c r="C166" s="4">
        <f>IF('True_Odds_Calculator_3-way'!C167="","",'True_Odds_Calculator_3-way'!C167)</f>
        <v>4</v>
      </c>
      <c r="D166" s="9">
        <f t="shared" si="39"/>
        <v>0.44819890676327839</v>
      </c>
      <c r="E166" s="9">
        <f t="shared" si="40"/>
        <v>0.31279618218316085</v>
      </c>
      <c r="F166" s="9">
        <f t="shared" si="41"/>
        <v>0.23900491105356078</v>
      </c>
      <c r="G166" s="9">
        <f t="shared" si="42"/>
        <v>1.0613381479511399</v>
      </c>
      <c r="H166" s="9">
        <f t="shared" si="43"/>
        <v>2.231152251623322</v>
      </c>
      <c r="I166" s="9">
        <f t="shared" si="44"/>
        <v>3.1969699662588602</v>
      </c>
      <c r="J166" s="9">
        <f t="shared" si="45"/>
        <v>4.1840144438534193</v>
      </c>
      <c r="K166" s="11">
        <f t="shared" si="46"/>
        <v>0.46296296296296291</v>
      </c>
      <c r="L166" s="11">
        <f t="shared" si="47"/>
        <v>0.32573289902280134</v>
      </c>
      <c r="M166" s="11">
        <f t="shared" si="48"/>
        <v>0.25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-0.27157980456026065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0.23487453251296903</v>
      </c>
      <c r="Q166" s="11">
        <f>2*'OddsRatio_working_3-way'!K166*'OddsRatio_working_3-way'!L166*'OddsRatio_working_3-way'!M166</f>
        <v>7.5401134033055858E-2</v>
      </c>
      <c r="R166" s="11">
        <f t="shared" si="49"/>
        <v>0</v>
      </c>
      <c r="S166" s="11">
        <f t="shared" si="50"/>
        <v>-0.86484535510022753</v>
      </c>
      <c r="T166" s="11">
        <f t="shared" si="51"/>
        <v>-0.27763895829862839</v>
      </c>
      <c r="U166" s="11">
        <f>'OddsRatio_working_3-way'!S166-'OddsRatio_working_3-way'!R166^2/3</f>
        <v>-0.86484535510022753</v>
      </c>
      <c r="V166" s="11">
        <f>'OddsRatio_working_3-way'!S166*'OddsRatio_working_3-way'!R166/3-2*'OddsRatio_working_3-way'!R166^3/27-'OddsRatio_working_3-way'!T166</f>
        <v>0.27763895829862839</v>
      </c>
      <c r="W166" s="11">
        <f>'OddsRatio_working_3-way'!V166^2+4*'OddsRatio_working_3-way'!U166^3/27</f>
        <v>-1.8748839874177928E-2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0.1547839066564459</v>
      </c>
      <c r="Y166" s="11">
        <f>IF('OddsRatio_working_3-way'!W166&gt;=0,IF('OddsRatio_working_3-way'!V166+SQRT('OddsRatio_working_3-way'!W166)&gt;0,0,PI()),ACOS('OddsRatio_working_3-way'!V166/(2*'OddsRatio_working_3-way'!X166)))</f>
        <v>0.45817796055542059</v>
      </c>
      <c r="Z166" s="11">
        <f>'OddsRatio_working_3-way'!X166^(1/3)*COS('OddsRatio_working_3-way'!Y166/3)</f>
        <v>0.53066907397556995</v>
      </c>
      <c r="AA166" s="11">
        <f>'OddsRatio_working_3-way'!X166^(1/3)*COS(('OddsRatio_working_3-way'!Y166+2*PI())/3)</f>
        <v>-0.33607412434514955</v>
      </c>
      <c r="AB166" s="11">
        <f>'OddsRatio_working_3-way'!X166^(1/3)*COS(('OddsRatio_working_3-way'!Y166+4*PI())/3)</f>
        <v>-0.19459494963042029</v>
      </c>
      <c r="AC166" s="11">
        <f>'OddsRatio_working_3-way'!X166^(1/3)*SIN('OddsRatio_working_3-way'!Y166/3)</f>
        <v>8.1683039606274918E-2</v>
      </c>
      <c r="AD166" s="11">
        <f>'OddsRatio_working_3-way'!X166^(1/3)*SIN(('OddsRatio_working_3-way'!Y166+2*PI())/3)</f>
        <v>0.41873137926246962</v>
      </c>
      <c r="AE166" s="11">
        <f>'OddsRatio_working_3-way'!X166^(1/3)*SIN(('OddsRatio_working_3-way'!Y166+4*PI())/3)</f>
        <v>-0.5004144188687446</v>
      </c>
      <c r="AF166" s="11">
        <f>-'OddsRatio_working_3-way'!U166/(3*'OddsRatio_working_3-way'!X166^(1/3))*COS(('OddsRatio_working_3-way'!Y166)/3)</f>
        <v>0.53066907397556984</v>
      </c>
      <c r="AG166" s="11">
        <f>-'OddsRatio_working_3-way'!U166/(3*'OddsRatio_working_3-way'!X166^(1/3))*COS(('OddsRatio_working_3-way'!Y166+2*PI())/3)</f>
        <v>-0.33607412434514944</v>
      </c>
      <c r="AH166" s="11">
        <f>-'OddsRatio_working_3-way'!U166/(3*'OddsRatio_working_3-way'!X166^(1/3))*COS(('OddsRatio_working_3-way'!Y166+4*PI())/3)</f>
        <v>-0.19459494963042026</v>
      </c>
      <c r="AI166" s="11">
        <f>'OddsRatio_working_3-way'!U166/(3*'OddsRatio_working_3-way'!X166^(1/3))*SIN(('OddsRatio_working_3-way'!Y166)/3)</f>
        <v>-8.1683039606274904E-2</v>
      </c>
      <c r="AJ166" s="11">
        <f>'OddsRatio_working_3-way'!U166/(3*'OddsRatio_working_3-way'!X166^(1/3))*SIN(('OddsRatio_working_3-way'!Y166+2*PI())/3)</f>
        <v>-0.41873137926246951</v>
      </c>
      <c r="AK166" s="11">
        <f>'OddsRatio_working_3-way'!U166/(3*'OddsRatio_working_3-way'!X166^(1/3))*SIN(('OddsRatio_working_3-way'!Y166+4*PI())/3)</f>
        <v>0.50041441886874449</v>
      </c>
      <c r="AL166" s="11">
        <f>'OddsRatio_working_3-way'!Z166+'OddsRatio_working_3-way'!AF166</f>
        <v>1.0613381479511399</v>
      </c>
      <c r="AM166" s="11">
        <f>'OddsRatio_working_3-way'!AA166+'OddsRatio_working_3-way'!AG166</f>
        <v>-0.67214824869029899</v>
      </c>
      <c r="AN166" s="11">
        <f>'OddsRatio_working_3-way'!AB166+'OddsRatio_working_3-way'!AH166</f>
        <v>-0.38918989926084058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1.0613381479511399</v>
      </c>
      <c r="AS166" s="11">
        <f>IF(('OddsRatio_working_3-way'!X166=0),IF(Q166&gt;0,-Q166^(1/3),(-Q166)^(1/3)),'OddsRatio_working_3-way'!AM166-'OddsRatio_working_3-way'!R166/3)</f>
        <v>-0.67214824869029899</v>
      </c>
      <c r="AT166" s="11">
        <f>IF(('OddsRatio_working_3-way'!X166=0),IF(Q166&gt;0,-Q166^(1/3),(-Q166)^(1/3)),'OddsRatio_working_3-way'!AN166-'OddsRatio_working_3-way'!R166/3)</f>
        <v>-0.38918989926084058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3.34</v>
      </c>
      <c r="B167" s="4">
        <f>IF('True_Odds_Calculator_3-way'!B168="","",'True_Odds_Calculator_3-way'!B168)</f>
        <v>3.09</v>
      </c>
      <c r="C167" s="4">
        <f>IF('True_Odds_Calculator_3-way'!C168="","",'True_Odds_Calculator_3-way'!C168)</f>
        <v>2.41</v>
      </c>
      <c r="D167" s="9">
        <f t="shared" si="39"/>
        <v>0.28757414996017872</v>
      </c>
      <c r="E167" s="9">
        <f t="shared" si="40"/>
        <v>0.31126579511777513</v>
      </c>
      <c r="F167" s="9">
        <f t="shared" si="41"/>
        <v>0.40116005492204621</v>
      </c>
      <c r="G167" s="9">
        <f t="shared" si="42"/>
        <v>1.0587025694491941</v>
      </c>
      <c r="H167" s="9">
        <f t="shared" si="43"/>
        <v>3.4773640125111145</v>
      </c>
      <c r="I167" s="9">
        <f t="shared" si="44"/>
        <v>3.2126883701488151</v>
      </c>
      <c r="J167" s="9">
        <f t="shared" si="45"/>
        <v>2.4927706229233637</v>
      </c>
      <c r="K167" s="11">
        <f t="shared" si="46"/>
        <v>0.29940119760479045</v>
      </c>
      <c r="L167" s="11">
        <f t="shared" si="47"/>
        <v>0.3236245954692557</v>
      </c>
      <c r="M167" s="11">
        <f t="shared" si="48"/>
        <v>0.41493775933609955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-0.27724215590090417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0.23479608884394529</v>
      </c>
      <c r="Q167" s="11">
        <f>2*'OddsRatio_working_3-way'!K167*'OddsRatio_working_3-way'!L167*'OddsRatio_working_3-way'!M167</f>
        <v>8.0409619467104565E-2</v>
      </c>
      <c r="R167" s="11">
        <f t="shared" si="49"/>
        <v>0</v>
      </c>
      <c r="S167" s="11">
        <f t="shared" si="50"/>
        <v>-0.84689894320353443</v>
      </c>
      <c r="T167" s="11">
        <f t="shared" si="51"/>
        <v>-0.29003388465874474</v>
      </c>
      <c r="U167" s="11">
        <f>'OddsRatio_working_3-way'!S167-'OddsRatio_working_3-way'!R167^2/3</f>
        <v>-0.84689894320353443</v>
      </c>
      <c r="V167" s="11">
        <f>'OddsRatio_working_3-way'!S167*'OddsRatio_working_3-way'!R167/3-2*'OddsRatio_working_3-way'!R167^3/27-'OddsRatio_working_3-way'!T167</f>
        <v>0.29003388465874474</v>
      </c>
      <c r="W167" s="11">
        <f>'OddsRatio_working_3-way'!V167^2+4*'OddsRatio_working_3-way'!U167^3/27</f>
        <v>-5.8696719398295127E-3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0.14999110489464998</v>
      </c>
      <c r="Y167" s="11">
        <f>IF('OddsRatio_working_3-way'!W167&gt;=0,IF('OddsRatio_working_3-way'!V167+SQRT('OddsRatio_working_3-way'!W167)&gt;0,0,PI()),ACOS('OddsRatio_working_3-way'!V167/(2*'OddsRatio_working_3-way'!X167)))</f>
        <v>0.25825563623290937</v>
      </c>
      <c r="Z167" s="11">
        <f>'OddsRatio_working_3-way'!X167^(1/3)*COS('OddsRatio_working_3-way'!Y167/3)</f>
        <v>0.52935128472459703</v>
      </c>
      <c r="AA167" s="11">
        <f>'OddsRatio_working_3-way'!X167^(1/3)*COS(('OddsRatio_working_3-way'!Y167+2*PI())/3)</f>
        <v>-0.30423760415892215</v>
      </c>
      <c r="AB167" s="11">
        <f>'OddsRatio_working_3-way'!X167^(1/3)*COS(('OddsRatio_working_3-way'!Y167+4*PI())/3)</f>
        <v>-0.22511368056567485</v>
      </c>
      <c r="AC167" s="11">
        <f>'OddsRatio_working_3-way'!X167^(1/3)*SIN('OddsRatio_working_3-way'!Y167/3)</f>
        <v>4.5682218585900741E-2</v>
      </c>
      <c r="AD167" s="11">
        <f>'OddsRatio_working_3-way'!X167^(1/3)*SIN(('OddsRatio_working_3-way'!Y167+2*PI())/3)</f>
        <v>0.43559055080448023</v>
      </c>
      <c r="AE167" s="11">
        <f>'OddsRatio_working_3-way'!X167^(1/3)*SIN(('OddsRatio_working_3-way'!Y167+4*PI())/3)</f>
        <v>-0.48127276939038088</v>
      </c>
      <c r="AF167" s="11">
        <f>-'OddsRatio_working_3-way'!U167/(3*'OddsRatio_working_3-way'!X167^(1/3))*COS(('OddsRatio_working_3-way'!Y167)/3)</f>
        <v>0.52935128472459703</v>
      </c>
      <c r="AG167" s="11">
        <f>-'OddsRatio_working_3-way'!U167/(3*'OddsRatio_working_3-way'!X167^(1/3))*COS(('OddsRatio_working_3-way'!Y167+2*PI())/3)</f>
        <v>-0.30423760415892215</v>
      </c>
      <c r="AH167" s="11">
        <f>-'OddsRatio_working_3-way'!U167/(3*'OddsRatio_working_3-way'!X167^(1/3))*COS(('OddsRatio_working_3-way'!Y167+4*PI())/3)</f>
        <v>-0.22511368056567485</v>
      </c>
      <c r="AI167" s="11">
        <f>'OddsRatio_working_3-way'!U167/(3*'OddsRatio_working_3-way'!X167^(1/3))*SIN(('OddsRatio_working_3-way'!Y167)/3)</f>
        <v>-4.5682218585900741E-2</v>
      </c>
      <c r="AJ167" s="11">
        <f>'OddsRatio_working_3-way'!U167/(3*'OddsRatio_working_3-way'!X167^(1/3))*SIN(('OddsRatio_working_3-way'!Y167+2*PI())/3)</f>
        <v>-0.43559055080448023</v>
      </c>
      <c r="AK167" s="11">
        <f>'OddsRatio_working_3-way'!U167/(3*'OddsRatio_working_3-way'!X167^(1/3))*SIN(('OddsRatio_working_3-way'!Y167+4*PI())/3)</f>
        <v>0.48127276939038088</v>
      </c>
      <c r="AL167" s="11">
        <f>'OddsRatio_working_3-way'!Z167+'OddsRatio_working_3-way'!AF167</f>
        <v>1.0587025694491941</v>
      </c>
      <c r="AM167" s="11">
        <f>'OddsRatio_working_3-way'!AA167+'OddsRatio_working_3-way'!AG167</f>
        <v>-0.6084752083178443</v>
      </c>
      <c r="AN167" s="11">
        <f>'OddsRatio_working_3-way'!AB167+'OddsRatio_working_3-way'!AH167</f>
        <v>-0.4502273611313497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1.0587025694491941</v>
      </c>
      <c r="AS167" s="11">
        <f>IF(('OddsRatio_working_3-way'!X167=0),IF(Q167&gt;0,-Q167^(1/3),(-Q167)^(1/3)),'OddsRatio_working_3-way'!AM167-'OddsRatio_working_3-way'!R167/3)</f>
        <v>-0.6084752083178443</v>
      </c>
      <c r="AT167" s="11">
        <f>IF(('OddsRatio_working_3-way'!X167=0),IF(Q167&gt;0,-Q167^(1/3),(-Q167)^(1/3)),'OddsRatio_working_3-way'!AN167-'OddsRatio_working_3-way'!R167/3)</f>
        <v>-0.4502273611313497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2.83</v>
      </c>
      <c r="B168" s="4">
        <f>IF('True_Odds_Calculator_3-way'!B169="","",'True_Odds_Calculator_3-way'!B169)</f>
        <v>2.85</v>
      </c>
      <c r="C168" s="4">
        <f>IF('True_Odds_Calculator_3-way'!C169="","",'True_Odds_Calculator_3-way'!C169)</f>
        <v>3</v>
      </c>
      <c r="D168" s="9">
        <f t="shared" si="39"/>
        <v>0.34069991626101892</v>
      </c>
      <c r="E168" s="9">
        <f t="shared" si="40"/>
        <v>0.33826257696789652</v>
      </c>
      <c r="F168" s="9">
        <f t="shared" si="41"/>
        <v>0.3210375067710845</v>
      </c>
      <c r="G168" s="9">
        <f t="shared" si="42"/>
        <v>1.0574504207588573</v>
      </c>
      <c r="H168" s="9">
        <f t="shared" si="43"/>
        <v>2.9351342699887089</v>
      </c>
      <c r="I168" s="9">
        <f t="shared" si="44"/>
        <v>2.9562832784038862</v>
      </c>
      <c r="J168" s="9">
        <f t="shared" si="45"/>
        <v>3.1149008415177142</v>
      </c>
      <c r="K168" s="11">
        <f t="shared" si="46"/>
        <v>0.35335689045936397</v>
      </c>
      <c r="L168" s="11">
        <f t="shared" si="47"/>
        <v>0.35087719298245612</v>
      </c>
      <c r="M168" s="11">
        <f t="shared" si="48"/>
        <v>0.33333333333333331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-0.27983386026904711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0.23474469448060672</v>
      </c>
      <c r="Q168" s="11">
        <f>2*'OddsRatio_working_3-way'!K168*'OddsRatio_working_3-way'!L168*'OddsRatio_working_3-way'!M168</f>
        <v>8.26565825635939E-2</v>
      </c>
      <c r="R168" s="11">
        <f t="shared" si="49"/>
        <v>0</v>
      </c>
      <c r="S168" s="11">
        <f t="shared" si="50"/>
        <v>-0.83887165854378998</v>
      </c>
      <c r="T168" s="11">
        <f t="shared" si="51"/>
        <v>-0.29537734455767245</v>
      </c>
      <c r="U168" s="11">
        <f>'OddsRatio_working_3-way'!S168-'OddsRatio_working_3-way'!R168^2/3</f>
        <v>-0.83887165854378998</v>
      </c>
      <c r="V168" s="11">
        <f>'OddsRatio_working_3-way'!S168*'OddsRatio_working_3-way'!R168/3-2*'OddsRatio_working_3-way'!R168^3/27-'OddsRatio_working_3-way'!T168</f>
        <v>0.29537734455767245</v>
      </c>
      <c r="W168" s="11">
        <f>'OddsRatio_working_3-way'!V168^2+4*'OddsRatio_working_3-way'!U168^3/27</f>
        <v>-2.0685153955952995E-4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0.14786364260485188</v>
      </c>
      <c r="Y168" s="11">
        <f>IF('OddsRatio_working_3-way'!W168&gt;=0,IF('OddsRatio_working_3-way'!V168+SQRT('OddsRatio_working_3-way'!W168)&gt;0,0,PI()),ACOS('OddsRatio_working_3-way'!V168/(2*'OddsRatio_working_3-way'!X168)))</f>
        <v>4.865296735214808E-2</v>
      </c>
      <c r="Z168" s="11">
        <f>'OddsRatio_working_3-way'!X168^(1/3)*COS('OddsRatio_working_3-way'!Y168/3)</f>
        <v>0.52872521037942855</v>
      </c>
      <c r="AA168" s="11">
        <f>'OddsRatio_working_3-way'!X168^(1/3)*COS(('OddsRatio_working_3-way'!Y168+2*PI())/3)</f>
        <v>-0.27178915000336595</v>
      </c>
      <c r="AB168" s="11">
        <f>'OddsRatio_working_3-way'!X168^(1/3)*COS(('OddsRatio_working_3-way'!Y168+4*PI())/3)</f>
        <v>-0.25693606037606281</v>
      </c>
      <c r="AC168" s="11">
        <f>'OddsRatio_working_3-way'!X168^(1/3)*SIN('OddsRatio_working_3-way'!Y168/3)</f>
        <v>8.575435294621233E-3</v>
      </c>
      <c r="AD168" s="11">
        <f>'OddsRatio_working_3-way'!X168^(1/3)*SIN(('OddsRatio_working_3-way'!Y168+2*PI())/3)</f>
        <v>0.45360174616254634</v>
      </c>
      <c r="AE168" s="11">
        <f>'OddsRatio_working_3-way'!X168^(1/3)*SIN(('OddsRatio_working_3-way'!Y168+4*PI())/3)</f>
        <v>-0.46217718145716746</v>
      </c>
      <c r="AF168" s="11">
        <f>-'OddsRatio_working_3-way'!U168/(3*'OddsRatio_working_3-way'!X168^(1/3))*COS(('OddsRatio_working_3-way'!Y168)/3)</f>
        <v>0.52872521037942866</v>
      </c>
      <c r="AG168" s="11">
        <f>-'OddsRatio_working_3-way'!U168/(3*'OddsRatio_working_3-way'!X168^(1/3))*COS(('OddsRatio_working_3-way'!Y168+2*PI())/3)</f>
        <v>-0.27178915000336601</v>
      </c>
      <c r="AH168" s="11">
        <f>-'OddsRatio_working_3-way'!U168/(3*'OddsRatio_working_3-way'!X168^(1/3))*COS(('OddsRatio_working_3-way'!Y168+4*PI())/3)</f>
        <v>-0.25693606037606287</v>
      </c>
      <c r="AI168" s="11">
        <f>'OddsRatio_working_3-way'!U168/(3*'OddsRatio_working_3-way'!X168^(1/3))*SIN(('OddsRatio_working_3-way'!Y168)/3)</f>
        <v>-8.5754352946212347E-3</v>
      </c>
      <c r="AJ168" s="11">
        <f>'OddsRatio_working_3-way'!U168/(3*'OddsRatio_working_3-way'!X168^(1/3))*SIN(('OddsRatio_working_3-way'!Y168+2*PI())/3)</f>
        <v>-0.45360174616254645</v>
      </c>
      <c r="AK168" s="11">
        <f>'OddsRatio_working_3-way'!U168/(3*'OddsRatio_working_3-way'!X168^(1/3))*SIN(('OddsRatio_working_3-way'!Y168+4*PI())/3)</f>
        <v>0.46217718145716757</v>
      </c>
      <c r="AL168" s="11">
        <f>'OddsRatio_working_3-way'!Z168+'OddsRatio_working_3-way'!AF168</f>
        <v>1.0574504207588573</v>
      </c>
      <c r="AM168" s="11">
        <f>'OddsRatio_working_3-way'!AA168+'OddsRatio_working_3-way'!AG168</f>
        <v>-0.54357830000673202</v>
      </c>
      <c r="AN168" s="11">
        <f>'OddsRatio_working_3-way'!AB168+'OddsRatio_working_3-way'!AH168</f>
        <v>-0.51387212075212574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1.0574504207588573</v>
      </c>
      <c r="AS168" s="11">
        <f>IF(('OddsRatio_working_3-way'!X168=0),IF(Q168&gt;0,-Q168^(1/3),(-Q168)^(1/3)),'OddsRatio_working_3-way'!AM168-'OddsRatio_working_3-way'!R168/3)</f>
        <v>-0.54357830000673202</v>
      </c>
      <c r="AT168" s="11">
        <f>IF(('OddsRatio_working_3-way'!X168=0),IF(Q168&gt;0,-Q168^(1/3),(-Q168)^(1/3)),'OddsRatio_working_3-way'!AN168-'OddsRatio_working_3-way'!R168/3)</f>
        <v>-0.51387212075212574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2.36</v>
      </c>
      <c r="B169" s="4">
        <f>IF('True_Odds_Calculator_3-way'!B170="","",'True_Odds_Calculator_3-way'!B170)</f>
        <v>3.49</v>
      </c>
      <c r="C169" s="4">
        <f>IF('True_Odds_Calculator_3-way'!C170="","",'True_Odds_Calculator_3-way'!C170)</f>
        <v>3.1</v>
      </c>
      <c r="D169" s="9">
        <f t="shared" si="39"/>
        <v>0.41166342122177807</v>
      </c>
      <c r="E169" s="9">
        <f t="shared" si="40"/>
        <v>0.27649971874307372</v>
      </c>
      <c r="F169" s="9">
        <f t="shared" si="41"/>
        <v>0.31183686003514821</v>
      </c>
      <c r="G169" s="9">
        <f t="shared" si="42"/>
        <v>1.0508595208393912</v>
      </c>
      <c r="H169" s="9">
        <f t="shared" si="43"/>
        <v>2.4291689483415717</v>
      </c>
      <c r="I169" s="9">
        <f t="shared" si="44"/>
        <v>3.6166402068900836</v>
      </c>
      <c r="J169" s="9">
        <f t="shared" si="45"/>
        <v>3.206804993762721</v>
      </c>
      <c r="K169" s="11">
        <f t="shared" si="46"/>
        <v>0.42372881355932207</v>
      </c>
      <c r="L169" s="11">
        <f t="shared" si="47"/>
        <v>0.28653295128939826</v>
      </c>
      <c r="M169" s="11">
        <f t="shared" si="48"/>
        <v>0.32258064516129031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-0.27852130824459786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0.23303322309621652</v>
      </c>
      <c r="Q169" s="11">
        <f>2*'OddsRatio_working_3-way'!K169*'OddsRatio_working_3-way'!L169*'OddsRatio_working_3-way'!M169</f>
        <v>7.8330495158392091E-2</v>
      </c>
      <c r="R169" s="11">
        <f t="shared" si="49"/>
        <v>0</v>
      </c>
      <c r="S169" s="11">
        <f t="shared" si="50"/>
        <v>-0.83668005354752373</v>
      </c>
      <c r="T169" s="11">
        <f t="shared" si="51"/>
        <v>-0.28123699278908354</v>
      </c>
      <c r="U169" s="11">
        <f>'OddsRatio_working_3-way'!S169-'OddsRatio_working_3-way'!R169^2/3</f>
        <v>-0.83668005354752373</v>
      </c>
      <c r="V169" s="11">
        <f>'OddsRatio_working_3-way'!S169*'OddsRatio_working_3-way'!R169/3-2*'OddsRatio_working_3-way'!R169^3/27-'OddsRatio_working_3-way'!T169</f>
        <v>0.28123699278908354</v>
      </c>
      <c r="W169" s="11">
        <f>'OddsRatio_working_3-way'!V169^2+4*'OddsRatio_working_3-way'!U169^3/27</f>
        <v>-7.6767281549245531E-3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0.14728456662866241</v>
      </c>
      <c r="Y169" s="11">
        <f>IF('OddsRatio_working_3-way'!W169&gt;=0,IF('OddsRatio_working_3-way'!V169+SQRT('OddsRatio_working_3-way'!W169)&gt;0,0,PI()),ACOS('OddsRatio_working_3-way'!V169/(2*'OddsRatio_working_3-way'!X169)))</f>
        <v>0.3020112287438157</v>
      </c>
      <c r="Z169" s="11">
        <f>'OddsRatio_working_3-way'!X169^(1/3)*COS('OddsRatio_working_3-way'!Y169/3)</f>
        <v>0.52542976041969558</v>
      </c>
      <c r="AA169" s="11">
        <f>'OddsRatio_working_3-way'!X169^(1/3)*COS(('OddsRatio_working_3-way'!Y169+2*PI())/3)</f>
        <v>-0.30867887194095134</v>
      </c>
      <c r="AB169" s="11">
        <f>'OddsRatio_working_3-way'!X169^(1/3)*COS(('OddsRatio_working_3-way'!Y169+4*PI())/3)</f>
        <v>-0.21675088847874438</v>
      </c>
      <c r="AC169" s="11">
        <f>'OddsRatio_working_3-way'!X169^(1/3)*SIN('OddsRatio_working_3-way'!Y169/3)</f>
        <v>5.3074645997964749E-2</v>
      </c>
      <c r="AD169" s="11">
        <f>'OddsRatio_working_3-way'!X169^(1/3)*SIN(('OddsRatio_working_3-way'!Y169+2*PI())/3)</f>
        <v>0.42849819742884537</v>
      </c>
      <c r="AE169" s="11">
        <f>'OddsRatio_working_3-way'!X169^(1/3)*SIN(('OddsRatio_working_3-way'!Y169+4*PI())/3)</f>
        <v>-0.48157284342681006</v>
      </c>
      <c r="AF169" s="11">
        <f>-'OddsRatio_working_3-way'!U169/(3*'OddsRatio_working_3-way'!X169^(1/3))*COS(('OddsRatio_working_3-way'!Y169)/3)</f>
        <v>0.52542976041969547</v>
      </c>
      <c r="AG169" s="11">
        <f>-'OddsRatio_working_3-way'!U169/(3*'OddsRatio_working_3-way'!X169^(1/3))*COS(('OddsRatio_working_3-way'!Y169+2*PI())/3)</f>
        <v>-0.30867887194095123</v>
      </c>
      <c r="AH169" s="11">
        <f>-'OddsRatio_working_3-way'!U169/(3*'OddsRatio_working_3-way'!X169^(1/3))*COS(('OddsRatio_working_3-way'!Y169+4*PI())/3)</f>
        <v>-0.21675088847874435</v>
      </c>
      <c r="AI169" s="11">
        <f>'OddsRatio_working_3-way'!U169/(3*'OddsRatio_working_3-way'!X169^(1/3))*SIN(('OddsRatio_working_3-way'!Y169)/3)</f>
        <v>-5.3074645997964735E-2</v>
      </c>
      <c r="AJ169" s="11">
        <f>'OddsRatio_working_3-way'!U169/(3*'OddsRatio_working_3-way'!X169^(1/3))*SIN(('OddsRatio_working_3-way'!Y169+2*PI())/3)</f>
        <v>-0.42849819742884532</v>
      </c>
      <c r="AK169" s="11">
        <f>'OddsRatio_working_3-way'!U169/(3*'OddsRatio_working_3-way'!X169^(1/3))*SIN(('OddsRatio_working_3-way'!Y169+4*PI())/3)</f>
        <v>0.48157284342680995</v>
      </c>
      <c r="AL169" s="11">
        <f>'OddsRatio_working_3-way'!Z169+'OddsRatio_working_3-way'!AF169</f>
        <v>1.0508595208393912</v>
      </c>
      <c r="AM169" s="11">
        <f>'OddsRatio_working_3-way'!AA169+'OddsRatio_working_3-way'!AG169</f>
        <v>-0.61735774388190257</v>
      </c>
      <c r="AN169" s="11">
        <f>'OddsRatio_working_3-way'!AB169+'OddsRatio_working_3-way'!AH169</f>
        <v>-0.4335017769574887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1.0508595208393912</v>
      </c>
      <c r="AS169" s="11">
        <f>IF(('OddsRatio_working_3-way'!X169=0),IF(Q169&gt;0,-Q169^(1/3),(-Q169)^(1/3)),'OddsRatio_working_3-way'!AM169-'OddsRatio_working_3-way'!R169/3)</f>
        <v>-0.61735774388190257</v>
      </c>
      <c r="AT169" s="11">
        <f>IF(('OddsRatio_working_3-way'!X169=0),IF(Q169&gt;0,-Q169^(1/3),(-Q169)^(1/3)),'OddsRatio_working_3-way'!AN169-'OddsRatio_working_3-way'!R169/3)</f>
        <v>-0.4335017769574887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2.1</v>
      </c>
      <c r="B170" s="4">
        <f>IF('True_Odds_Calculator_3-way'!B171="","",'True_Odds_Calculator_3-way'!B171)</f>
        <v>3.68</v>
      </c>
      <c r="C170" s="4">
        <f>IF('True_Odds_Calculator_3-way'!C171="","",'True_Odds_Calculator_3-way'!C171)</f>
        <v>3.58</v>
      </c>
      <c r="D170" s="9">
        <f t="shared" si="39"/>
        <v>0.46565341812249095</v>
      </c>
      <c r="E170" s="9">
        <f t="shared" si="40"/>
        <v>0.2634507513788974</v>
      </c>
      <c r="F170" s="9">
        <f t="shared" si="41"/>
        <v>0.2708958304986116</v>
      </c>
      <c r="G170" s="9">
        <f t="shared" si="42"/>
        <v>1.0431999443862388</v>
      </c>
      <c r="H170" s="9">
        <f t="shared" si="43"/>
        <v>2.1475199388248627</v>
      </c>
      <c r="I170" s="9">
        <f t="shared" si="44"/>
        <v>3.79577585095512</v>
      </c>
      <c r="J170" s="9">
        <f t="shared" si="45"/>
        <v>3.6914558565164968</v>
      </c>
      <c r="K170" s="11">
        <f t="shared" si="46"/>
        <v>0.47619047619047616</v>
      </c>
      <c r="L170" s="11">
        <f t="shared" si="47"/>
        <v>0.27173913043478259</v>
      </c>
      <c r="M170" s="11">
        <f t="shared" si="48"/>
        <v>0.27932960893854747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-0.27491411915750019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0.22988306325687907</v>
      </c>
      <c r="Q170" s="11">
        <f>2*'OddsRatio_working_3-way'!K170*'OddsRatio_working_3-way'!L170*'OddsRatio_working_3-way'!M170</f>
        <v>7.2290271464427389E-2</v>
      </c>
      <c r="R170" s="11">
        <f t="shared" si="49"/>
        <v>0</v>
      </c>
      <c r="S170" s="11">
        <f t="shared" si="50"/>
        <v>-0.8361995519232589</v>
      </c>
      <c r="T170" s="11">
        <f t="shared" si="51"/>
        <v>-0.26295583393813177</v>
      </c>
      <c r="U170" s="11">
        <f>'OddsRatio_working_3-way'!S170-'OddsRatio_working_3-way'!R170^2/3</f>
        <v>-0.8361995519232589</v>
      </c>
      <c r="V170" s="11">
        <f>'OddsRatio_working_3-way'!S170*'OddsRatio_working_3-way'!R170/3-2*'OddsRatio_working_3-way'!R170^3/27-'OddsRatio_working_3-way'!T170</f>
        <v>0.26295583393813177</v>
      </c>
      <c r="W170" s="11">
        <f>'OddsRatio_working_3-way'!V170^2+4*'OddsRatio_working_3-way'!U170^3/27</f>
        <v>-1.7475792953725852E-2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0.14715770754179355</v>
      </c>
      <c r="Y170" s="11">
        <f>IF('OddsRatio_working_3-way'!W170&gt;=0,IF('OddsRatio_working_3-way'!V170+SQRT('OddsRatio_working_3-way'!W170)&gt;0,0,PI()),ACOS('OddsRatio_working_3-way'!V170/(2*'OddsRatio_working_3-way'!X170)))</f>
        <v>0.46582999264058356</v>
      </c>
      <c r="Z170" s="11">
        <f>'OddsRatio_working_3-way'!X170^(1/3)*COS('OddsRatio_working_3-way'!Y170/3)</f>
        <v>0.52159997219311938</v>
      </c>
      <c r="AA170" s="11">
        <f>'OddsRatio_working_3-way'!X170^(1/3)*COS(('OddsRatio_working_3-way'!Y170+2*PI())/3)</f>
        <v>-0.33151059164422503</v>
      </c>
      <c r="AB170" s="11">
        <f>'OddsRatio_working_3-way'!X170^(1/3)*COS(('OddsRatio_working_3-way'!Y170+4*PI())/3)</f>
        <v>-0.19008938054889424</v>
      </c>
      <c r="AC170" s="11">
        <f>'OddsRatio_working_3-way'!X170^(1/3)*SIN('OddsRatio_working_3-way'!Y170/3)</f>
        <v>8.164957429501217E-2</v>
      </c>
      <c r="AD170" s="11">
        <f>'OddsRatio_working_3-way'!X170^(1/3)*SIN(('OddsRatio_working_3-way'!Y170+2*PI())/3)</f>
        <v>0.41089403938499214</v>
      </c>
      <c r="AE170" s="11">
        <f>'OddsRatio_working_3-way'!X170^(1/3)*SIN(('OddsRatio_working_3-way'!Y170+4*PI())/3)</f>
        <v>-0.49254361368000432</v>
      </c>
      <c r="AF170" s="11">
        <f>-'OddsRatio_working_3-way'!U170/(3*'OddsRatio_working_3-way'!X170^(1/3))*COS(('OddsRatio_working_3-way'!Y170)/3)</f>
        <v>0.52159997219311938</v>
      </c>
      <c r="AG170" s="11">
        <f>-'OddsRatio_working_3-way'!U170/(3*'OddsRatio_working_3-way'!X170^(1/3))*COS(('OddsRatio_working_3-way'!Y170+2*PI())/3)</f>
        <v>-0.33151059164422503</v>
      </c>
      <c r="AH170" s="11">
        <f>-'OddsRatio_working_3-way'!U170/(3*'OddsRatio_working_3-way'!X170^(1/3))*COS(('OddsRatio_working_3-way'!Y170+4*PI())/3)</f>
        <v>-0.19008938054889424</v>
      </c>
      <c r="AI170" s="11">
        <f>'OddsRatio_working_3-way'!U170/(3*'OddsRatio_working_3-way'!X170^(1/3))*SIN(('OddsRatio_working_3-way'!Y170)/3)</f>
        <v>-8.164957429501217E-2</v>
      </c>
      <c r="AJ170" s="11">
        <f>'OddsRatio_working_3-way'!U170/(3*'OddsRatio_working_3-way'!X170^(1/3))*SIN(('OddsRatio_working_3-way'!Y170+2*PI())/3)</f>
        <v>-0.41089403938499214</v>
      </c>
      <c r="AK170" s="11">
        <f>'OddsRatio_working_3-way'!U170/(3*'OddsRatio_working_3-way'!X170^(1/3))*SIN(('OddsRatio_working_3-way'!Y170+4*PI())/3)</f>
        <v>0.49254361368000432</v>
      </c>
      <c r="AL170" s="11">
        <f>'OddsRatio_working_3-way'!Z170+'OddsRatio_working_3-way'!AF170</f>
        <v>1.0431999443862388</v>
      </c>
      <c r="AM170" s="11">
        <f>'OddsRatio_working_3-way'!AA170+'OddsRatio_working_3-way'!AG170</f>
        <v>-0.66302118328845006</v>
      </c>
      <c r="AN170" s="11">
        <f>'OddsRatio_working_3-way'!AB170+'OddsRatio_working_3-way'!AH170</f>
        <v>-0.38017876109778848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1.0431999443862388</v>
      </c>
      <c r="AS170" s="11">
        <f>IF(('OddsRatio_working_3-way'!X170=0),IF(Q170&gt;0,-Q170^(1/3),(-Q170)^(1/3)),'OddsRatio_working_3-way'!AM170-'OddsRatio_working_3-way'!R170/3)</f>
        <v>-0.66302118328845006</v>
      </c>
      <c r="AT170" s="11">
        <f>IF(('OddsRatio_working_3-way'!X170=0),IF(Q170&gt;0,-Q170^(1/3),(-Q170)^(1/3)),'OddsRatio_working_3-way'!AN170-'OddsRatio_working_3-way'!R170/3)</f>
        <v>-0.38017876109778848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1.55</v>
      </c>
      <c r="B171" s="4">
        <f>IF('True_Odds_Calculator_3-way'!B172="","",'True_Odds_Calculator_3-way'!B172)</f>
        <v>4.3099999999999996</v>
      </c>
      <c r="C171" s="4">
        <f>IF('True_Odds_Calculator_3-way'!C172="","",'True_Odds_Calculator_3-way'!C172)</f>
        <v>6.44</v>
      </c>
      <c r="D171" s="9">
        <f t="shared" si="39"/>
        <v>0.63114251323053838</v>
      </c>
      <c r="E171" s="9">
        <f t="shared" si="40"/>
        <v>0.22137630872896616</v>
      </c>
      <c r="F171" s="9">
        <f t="shared" si="41"/>
        <v>0.14748117804049546</v>
      </c>
      <c r="G171" s="9">
        <f t="shared" si="42"/>
        <v>1.0625967382734469</v>
      </c>
      <c r="H171" s="9">
        <f t="shared" si="43"/>
        <v>1.5844282060503956</v>
      </c>
      <c r="I171" s="9">
        <f t="shared" si="44"/>
        <v>4.5171952036851097</v>
      </c>
      <c r="J171" s="9">
        <f t="shared" si="45"/>
        <v>6.7805262562075512</v>
      </c>
      <c r="K171" s="11">
        <f t="shared" si="46"/>
        <v>0.64516129032258063</v>
      </c>
      <c r="L171" s="11">
        <f t="shared" si="47"/>
        <v>0.23201856148491881</v>
      </c>
      <c r="M171" s="11">
        <f t="shared" si="48"/>
        <v>0.15527950310559005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-0.23019439631708294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0.21616636163191189</v>
      </c>
      <c r="Q171" s="11">
        <f>2*'OddsRatio_working_3-way'!K171*'OddsRatio_working_3-way'!L171*'OddsRatio_working_3-way'!M171</f>
        <v>4.6487389598260626E-2</v>
      </c>
      <c r="R171" s="11">
        <f t="shared" si="49"/>
        <v>0</v>
      </c>
      <c r="S171" s="11">
        <f t="shared" si="50"/>
        <v>-0.93906005137567283</v>
      </c>
      <c r="T171" s="11">
        <f t="shared" si="51"/>
        <v>-0.20194839814530599</v>
      </c>
      <c r="U171" s="11">
        <f>'OddsRatio_working_3-way'!S171-'OddsRatio_working_3-way'!R171^2/3</f>
        <v>-0.93906005137567283</v>
      </c>
      <c r="V171" s="11">
        <f>'OddsRatio_working_3-way'!S171*'OddsRatio_working_3-way'!R171/3-2*'OddsRatio_working_3-way'!R171^3/27-'OddsRatio_working_3-way'!T171</f>
        <v>0.20194839814530599</v>
      </c>
      <c r="W171" s="11">
        <f>'OddsRatio_working_3-way'!V171^2+4*'OddsRatio_working_3-way'!U171^3/27</f>
        <v>-8.1897566684444215E-2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0.17512903970922358</v>
      </c>
      <c r="Y171" s="11">
        <f>IF('OddsRatio_working_3-way'!W171&gt;=0,IF('OddsRatio_working_3-way'!V171+SQRT('OddsRatio_working_3-way'!W171)&gt;0,0,PI()),ACOS('OddsRatio_working_3-way'!V171/(2*'OddsRatio_working_3-way'!X171)))</f>
        <v>0.95627158631917009</v>
      </c>
      <c r="Z171" s="11">
        <f>'OddsRatio_working_3-way'!X171^(1/3)*COS('OddsRatio_working_3-way'!Y171/3)</f>
        <v>0.53129836913672346</v>
      </c>
      <c r="AA171" s="11">
        <f>'OddsRatio_working_3-way'!X171^(1/3)*COS(('OddsRatio_working_3-way'!Y171+2*PI())/3)</f>
        <v>-0.41749300254726945</v>
      </c>
      <c r="AB171" s="11">
        <f>'OddsRatio_working_3-way'!X171^(1/3)*COS(('OddsRatio_working_3-way'!Y171+4*PI())/3)</f>
        <v>-0.11380536658945417</v>
      </c>
      <c r="AC171" s="11">
        <f>'OddsRatio_working_3-way'!X171^(1/3)*SIN('OddsRatio_working_3-way'!Y171/3)</f>
        <v>0.17533413836980571</v>
      </c>
      <c r="AD171" s="11">
        <f>'OddsRatio_working_3-way'!X171^(1/3)*SIN(('OddsRatio_working_3-way'!Y171+2*PI())/3)</f>
        <v>0.37245081547674175</v>
      </c>
      <c r="AE171" s="11">
        <f>'OddsRatio_working_3-way'!X171^(1/3)*SIN(('OddsRatio_working_3-way'!Y171+4*PI())/3)</f>
        <v>-0.54778495384654757</v>
      </c>
      <c r="AF171" s="11">
        <f>-'OddsRatio_working_3-way'!U171/(3*'OddsRatio_working_3-way'!X171^(1/3))*COS(('OddsRatio_working_3-way'!Y171)/3)</f>
        <v>0.53129836913672346</v>
      </c>
      <c r="AG171" s="11">
        <f>-'OddsRatio_working_3-way'!U171/(3*'OddsRatio_working_3-way'!X171^(1/3))*COS(('OddsRatio_working_3-way'!Y171+2*PI())/3)</f>
        <v>-0.41749300254726945</v>
      </c>
      <c r="AH171" s="11">
        <f>-'OddsRatio_working_3-way'!U171/(3*'OddsRatio_working_3-way'!X171^(1/3))*COS(('OddsRatio_working_3-way'!Y171+4*PI())/3)</f>
        <v>-0.11380536658945417</v>
      </c>
      <c r="AI171" s="11">
        <f>'OddsRatio_working_3-way'!U171/(3*'OddsRatio_working_3-way'!X171^(1/3))*SIN(('OddsRatio_working_3-way'!Y171)/3)</f>
        <v>-0.17533413836980571</v>
      </c>
      <c r="AJ171" s="11">
        <f>'OddsRatio_working_3-way'!U171/(3*'OddsRatio_working_3-way'!X171^(1/3))*SIN(('OddsRatio_working_3-way'!Y171+2*PI())/3)</f>
        <v>-0.37245081547674175</v>
      </c>
      <c r="AK171" s="11">
        <f>'OddsRatio_working_3-way'!U171/(3*'OddsRatio_working_3-way'!X171^(1/3))*SIN(('OddsRatio_working_3-way'!Y171+4*PI())/3)</f>
        <v>0.54778495384654757</v>
      </c>
      <c r="AL171" s="11">
        <f>'OddsRatio_working_3-way'!Z171+'OddsRatio_working_3-way'!AF171</f>
        <v>1.0625967382734469</v>
      </c>
      <c r="AM171" s="11">
        <f>'OddsRatio_working_3-way'!AA171+'OddsRatio_working_3-way'!AG171</f>
        <v>-0.83498600509453891</v>
      </c>
      <c r="AN171" s="11">
        <f>'OddsRatio_working_3-way'!AB171+'OddsRatio_working_3-way'!AH171</f>
        <v>-0.22761073317890834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1.0625967382734469</v>
      </c>
      <c r="AS171" s="11">
        <f>IF(('OddsRatio_working_3-way'!X171=0),IF(Q171&gt;0,-Q171^(1/3),(-Q171)^(1/3)),'OddsRatio_working_3-way'!AM171-'OddsRatio_working_3-way'!R171/3)</f>
        <v>-0.83498600509453891</v>
      </c>
      <c r="AT171" s="11">
        <f>IF(('OddsRatio_working_3-way'!X171=0),IF(Q171&gt;0,-Q171^(1/3),(-Q171)^(1/3)),'OddsRatio_working_3-way'!AN171-'OddsRatio_working_3-way'!R171/3)</f>
        <v>-0.22761073317890834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2.5499999999999998</v>
      </c>
      <c r="B172" s="4">
        <f>IF('True_Odds_Calculator_3-way'!B173="","",'True_Odds_Calculator_3-way'!B173)</f>
        <v>3.29</v>
      </c>
      <c r="C172" s="4">
        <f>IF('True_Odds_Calculator_3-way'!C173="","",'True_Odds_Calculator_3-way'!C173)</f>
        <v>3.03</v>
      </c>
      <c r="D172" s="9">
        <f t="shared" si="39"/>
        <v>0.38285346111082336</v>
      </c>
      <c r="E172" s="9">
        <f t="shared" si="40"/>
        <v>0.29572247153780967</v>
      </c>
      <c r="F172" s="9">
        <f t="shared" si="41"/>
        <v>0.32142406735136697</v>
      </c>
      <c r="G172" s="9">
        <f t="shared" si="42"/>
        <v>1.03997768804969</v>
      </c>
      <c r="H172" s="9">
        <f t="shared" si="43"/>
        <v>2.6119654164770192</v>
      </c>
      <c r="I172" s="9">
        <f t="shared" si="44"/>
        <v>3.3815489056337902</v>
      </c>
      <c r="J172" s="9">
        <f t="shared" si="45"/>
        <v>3.1111547067408707</v>
      </c>
      <c r="K172" s="11">
        <f t="shared" si="46"/>
        <v>0.39215686274509809</v>
      </c>
      <c r="L172" s="11">
        <f t="shared" si="47"/>
        <v>0.303951367781155</v>
      </c>
      <c r="M172" s="11">
        <f t="shared" si="48"/>
        <v>0.33003300330033003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-0.28345525416121076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0.23091885444578786</v>
      </c>
      <c r="Q172" s="11">
        <f>2*'OddsRatio_working_3-way'!K172*'OddsRatio_working_3-way'!L172*'OddsRatio_working_3-way'!M172</f>
        <v>7.867763354200609E-2</v>
      </c>
      <c r="R172" s="11">
        <f t="shared" si="49"/>
        <v>0</v>
      </c>
      <c r="S172" s="11">
        <f t="shared" si="50"/>
        <v>-0.81465716742176297</v>
      </c>
      <c r="T172" s="11">
        <f t="shared" si="51"/>
        <v>-0.27756632620843719</v>
      </c>
      <c r="U172" s="11">
        <f>'OddsRatio_working_3-way'!S172-'OddsRatio_working_3-way'!R172^2/3</f>
        <v>-0.81465716742176297</v>
      </c>
      <c r="V172" s="11">
        <f>'OddsRatio_working_3-way'!S172*'OddsRatio_working_3-way'!R172/3-2*'OddsRatio_working_3-way'!R172^3/27-'OddsRatio_working_3-way'!T172</f>
        <v>0.27756632620843719</v>
      </c>
      <c r="W172" s="11">
        <f>'OddsRatio_working_3-way'!V172^2+4*'OddsRatio_working_3-way'!U172^3/27</f>
        <v>-3.0547876548446123E-3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0.14150782054333003</v>
      </c>
      <c r="Y172" s="11">
        <f>IF('OddsRatio_working_3-way'!W172&gt;=0,IF('OddsRatio_working_3-way'!V172+SQRT('OddsRatio_working_3-way'!W172)&gt;0,0,PI()),ACOS('OddsRatio_working_3-way'!V172/(2*'OddsRatio_working_3-way'!X172)))</f>
        <v>0.19655316705878301</v>
      </c>
      <c r="Z172" s="11">
        <f>'OddsRatio_working_3-way'!X172^(1/3)*COS('OddsRatio_working_3-way'!Y172/3)</f>
        <v>0.51998884402484502</v>
      </c>
      <c r="AA172" s="11">
        <f>'OddsRatio_working_3-way'!X172^(1/3)*COS(('OddsRatio_working_3-way'!Y172+2*PI())/3)</f>
        <v>-0.28954088411399642</v>
      </c>
      <c r="AB172" s="11">
        <f>'OddsRatio_working_3-way'!X172^(1/3)*COS(('OddsRatio_working_3-way'!Y172+4*PI())/3)</f>
        <v>-0.23044795991084874</v>
      </c>
      <c r="AC172" s="11">
        <f>'OddsRatio_working_3-way'!X172^(1/3)*SIN('OddsRatio_working_3-way'!Y172/3)</f>
        <v>3.4117315695889702E-2</v>
      </c>
      <c r="AD172" s="11">
        <f>'OddsRatio_working_3-way'!X172^(1/3)*SIN(('OddsRatio_working_3-way'!Y172+2*PI())/3)</f>
        <v>0.43326489076207519</v>
      </c>
      <c r="AE172" s="11">
        <f>'OddsRatio_working_3-way'!X172^(1/3)*SIN(('OddsRatio_working_3-way'!Y172+4*PI())/3)</f>
        <v>-0.46738220645796458</v>
      </c>
      <c r="AF172" s="11">
        <f>-'OddsRatio_working_3-way'!U172/(3*'OddsRatio_working_3-way'!X172^(1/3))*COS(('OddsRatio_working_3-way'!Y172)/3)</f>
        <v>0.51998884402484502</v>
      </c>
      <c r="AG172" s="11">
        <f>-'OddsRatio_working_3-way'!U172/(3*'OddsRatio_working_3-way'!X172^(1/3))*COS(('OddsRatio_working_3-way'!Y172+2*PI())/3)</f>
        <v>-0.28954088411399642</v>
      </c>
      <c r="AH172" s="11">
        <f>-'OddsRatio_working_3-way'!U172/(3*'OddsRatio_working_3-way'!X172^(1/3))*COS(('OddsRatio_working_3-way'!Y172+4*PI())/3)</f>
        <v>-0.23044795991084874</v>
      </c>
      <c r="AI172" s="11">
        <f>'OddsRatio_working_3-way'!U172/(3*'OddsRatio_working_3-way'!X172^(1/3))*SIN(('OddsRatio_working_3-way'!Y172)/3)</f>
        <v>-3.4117315695889702E-2</v>
      </c>
      <c r="AJ172" s="11">
        <f>'OddsRatio_working_3-way'!U172/(3*'OddsRatio_working_3-way'!X172^(1/3))*SIN(('OddsRatio_working_3-way'!Y172+2*PI())/3)</f>
        <v>-0.43326489076207519</v>
      </c>
      <c r="AK172" s="11">
        <f>'OddsRatio_working_3-way'!U172/(3*'OddsRatio_working_3-way'!X172^(1/3))*SIN(('OddsRatio_working_3-way'!Y172+4*PI())/3)</f>
        <v>0.46738220645796458</v>
      </c>
      <c r="AL172" s="11">
        <f>'OddsRatio_working_3-way'!Z172+'OddsRatio_working_3-way'!AF172</f>
        <v>1.03997768804969</v>
      </c>
      <c r="AM172" s="11">
        <f>'OddsRatio_working_3-way'!AA172+'OddsRatio_working_3-way'!AG172</f>
        <v>-0.57908176822799284</v>
      </c>
      <c r="AN172" s="11">
        <f>'OddsRatio_working_3-way'!AB172+'OddsRatio_working_3-way'!AH172</f>
        <v>-0.46089591982169748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1.03997768804969</v>
      </c>
      <c r="AS172" s="11">
        <f>IF(('OddsRatio_working_3-way'!X172=0),IF(Q172&gt;0,-Q172^(1/3),(-Q172)^(1/3)),'OddsRatio_working_3-way'!AM172-'OddsRatio_working_3-way'!R172/3)</f>
        <v>-0.57908176822799284</v>
      </c>
      <c r="AT172" s="11">
        <f>IF(('OddsRatio_working_3-way'!X172=0),IF(Q172&gt;0,-Q172^(1/3),(-Q172)^(1/3)),'OddsRatio_working_3-way'!AN172-'OddsRatio_working_3-way'!R172/3)</f>
        <v>-0.46089591982169748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1.66</v>
      </c>
      <c r="B173" s="4">
        <f>IF('True_Odds_Calculator_3-way'!B174="","",'True_Odds_Calculator_3-way'!B174)</f>
        <v>3.94</v>
      </c>
      <c r="C173" s="4">
        <f>IF('True_Odds_Calculator_3-way'!C174="","",'True_Odds_Calculator_3-way'!C174)</f>
        <v>5.91</v>
      </c>
      <c r="D173" s="9">
        <f t="shared" si="39"/>
        <v>0.59161114196368625</v>
      </c>
      <c r="E173" s="9">
        <f t="shared" si="40"/>
        <v>0.24540055744050854</v>
      </c>
      <c r="F173" s="9">
        <f t="shared" si="41"/>
        <v>0.16298830059580527</v>
      </c>
      <c r="G173" s="9">
        <f t="shared" si="42"/>
        <v>1.045908288628375</v>
      </c>
      <c r="H173" s="9">
        <f t="shared" si="43"/>
        <v>1.6902994704947276</v>
      </c>
      <c r="I173" s="9">
        <f t="shared" si="44"/>
        <v>4.0749703685674223</v>
      </c>
      <c r="J173" s="9">
        <f t="shared" si="45"/>
        <v>6.1354096971653211</v>
      </c>
      <c r="K173" s="11">
        <f t="shared" si="46"/>
        <v>0.60240963855421692</v>
      </c>
      <c r="L173" s="11">
        <f t="shared" si="47"/>
        <v>0.25380710659898476</v>
      </c>
      <c r="M173" s="11">
        <f t="shared" si="48"/>
        <v>0.16920473773265651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-0.24647959251782059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0.22015967190155142</v>
      </c>
      <c r="Q173" s="11">
        <f>2*'OddsRatio_working_3-way'!K173*'OddsRatio_working_3-way'!L173*'OddsRatio_working_3-way'!M173</f>
        <v>5.1741403502127241E-2</v>
      </c>
      <c r="R173" s="11">
        <f t="shared" si="49"/>
        <v>0</v>
      </c>
      <c r="S173" s="11">
        <f t="shared" si="50"/>
        <v>-0.89321663368797466</v>
      </c>
      <c r="T173" s="11">
        <f t="shared" si="51"/>
        <v>-0.20992165304065208</v>
      </c>
      <c r="U173" s="11">
        <f>'OddsRatio_working_3-way'!S173-'OddsRatio_working_3-way'!R173^2/3</f>
        <v>-0.89321663368797466</v>
      </c>
      <c r="V173" s="11">
        <f>'OddsRatio_working_3-way'!S173*'OddsRatio_working_3-way'!R173/3-2*'OddsRatio_working_3-way'!R173^3/27-'OddsRatio_working_3-way'!T173</f>
        <v>0.20992165304065208</v>
      </c>
      <c r="W173" s="11">
        <f>'OddsRatio_working_3-way'!V173^2+4*'OddsRatio_working_3-way'!U173^3/27</f>
        <v>-6.1509247094246947E-2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0.16246257069673531</v>
      </c>
      <c r="Y173" s="11">
        <f>IF('OddsRatio_working_3-way'!W173&gt;=0,IF('OddsRatio_working_3-way'!V173+SQRT('OddsRatio_working_3-way'!W173)&gt;0,0,PI()),ACOS('OddsRatio_working_3-way'!V173/(2*'OddsRatio_working_3-way'!X173)))</f>
        <v>0.86838304576712033</v>
      </c>
      <c r="Z173" s="11">
        <f>'OddsRatio_working_3-way'!X173^(1/3)*COS('OddsRatio_working_3-way'!Y173/3)</f>
        <v>0.52295414431418752</v>
      </c>
      <c r="AA173" s="11">
        <f>'OddsRatio_working_3-way'!X173^(1/3)*COS(('OddsRatio_working_3-way'!Y173+2*PI())/3)</f>
        <v>-0.39635991254257658</v>
      </c>
      <c r="AB173" s="11">
        <f>'OddsRatio_working_3-way'!X173^(1/3)*COS(('OddsRatio_working_3-way'!Y173+4*PI())/3)</f>
        <v>-0.12659423177161105</v>
      </c>
      <c r="AC173" s="11">
        <f>'OddsRatio_working_3-way'!X173^(1/3)*SIN('OddsRatio_working_3-way'!Y173/3)</f>
        <v>0.15574928841123961</v>
      </c>
      <c r="AD173" s="11">
        <f>'OddsRatio_working_3-way'!X173^(1/3)*SIN(('OddsRatio_working_3-way'!Y173+2*PI())/3)</f>
        <v>0.37501692978481999</v>
      </c>
      <c r="AE173" s="11">
        <f>'OddsRatio_working_3-way'!X173^(1/3)*SIN(('OddsRatio_working_3-way'!Y173+4*PI())/3)</f>
        <v>-0.53076621819605962</v>
      </c>
      <c r="AF173" s="11">
        <f>-'OddsRatio_working_3-way'!U173/(3*'OddsRatio_working_3-way'!X173^(1/3))*COS(('OddsRatio_working_3-way'!Y173)/3)</f>
        <v>0.52295414431418752</v>
      </c>
      <c r="AG173" s="11">
        <f>-'OddsRatio_working_3-way'!U173/(3*'OddsRatio_working_3-way'!X173^(1/3))*COS(('OddsRatio_working_3-way'!Y173+2*PI())/3)</f>
        <v>-0.39635991254257658</v>
      </c>
      <c r="AH173" s="11">
        <f>-'OddsRatio_working_3-way'!U173/(3*'OddsRatio_working_3-way'!X173^(1/3))*COS(('OddsRatio_working_3-way'!Y173+4*PI())/3)</f>
        <v>-0.12659423177161105</v>
      </c>
      <c r="AI173" s="11">
        <f>'OddsRatio_working_3-way'!U173/(3*'OddsRatio_working_3-way'!X173^(1/3))*SIN(('OddsRatio_working_3-way'!Y173)/3)</f>
        <v>-0.15574928841123961</v>
      </c>
      <c r="AJ173" s="11">
        <f>'OddsRatio_working_3-way'!U173/(3*'OddsRatio_working_3-way'!X173^(1/3))*SIN(('OddsRatio_working_3-way'!Y173+2*PI())/3)</f>
        <v>-0.37501692978481999</v>
      </c>
      <c r="AK173" s="11">
        <f>'OddsRatio_working_3-way'!U173/(3*'OddsRatio_working_3-way'!X173^(1/3))*SIN(('OddsRatio_working_3-way'!Y173+4*PI())/3)</f>
        <v>0.53076621819605962</v>
      </c>
      <c r="AL173" s="11">
        <f>'OddsRatio_working_3-way'!Z173+'OddsRatio_working_3-way'!AF173</f>
        <v>1.045908288628375</v>
      </c>
      <c r="AM173" s="11">
        <f>'OddsRatio_working_3-way'!AA173+'OddsRatio_working_3-way'!AG173</f>
        <v>-0.79271982508515315</v>
      </c>
      <c r="AN173" s="11">
        <f>'OddsRatio_working_3-way'!AB173+'OddsRatio_working_3-way'!AH173</f>
        <v>-0.25318846354322211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1.045908288628375</v>
      </c>
      <c r="AS173" s="11">
        <f>IF(('OddsRatio_working_3-way'!X173=0),IF(Q173&gt;0,-Q173^(1/3),(-Q173)^(1/3)),'OddsRatio_working_3-way'!AM173-'OddsRatio_working_3-way'!R173/3)</f>
        <v>-0.79271982508515315</v>
      </c>
      <c r="AT173" s="11">
        <f>IF(('OddsRatio_working_3-way'!X173=0),IF(Q173&gt;0,-Q173^(1/3),(-Q173)^(1/3)),'OddsRatio_working_3-way'!AN173-'OddsRatio_working_3-way'!R173/3)</f>
        <v>-0.25318846354322211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2.42</v>
      </c>
      <c r="B174" s="4">
        <f>IF('True_Odds_Calculator_3-way'!B175="","",'True_Odds_Calculator_3-way'!B175)</f>
        <v>2.97</v>
      </c>
      <c r="C174" s="4">
        <f>IF('True_Odds_Calculator_3-way'!C175="","",'True_Odds_Calculator_3-way'!C175)</f>
        <v>3.4</v>
      </c>
      <c r="D174" s="9">
        <f t="shared" si="39"/>
        <v>0.39730121132515833</v>
      </c>
      <c r="E174" s="9">
        <f t="shared" si="40"/>
        <v>0.32210834502127783</v>
      </c>
      <c r="F174" s="9">
        <f t="shared" si="41"/>
        <v>0.28059044365356361</v>
      </c>
      <c r="G174" s="9">
        <f t="shared" si="42"/>
        <v>1.0682971875589327</v>
      </c>
      <c r="H174" s="9">
        <f t="shared" si="43"/>
        <v>2.5169820063336839</v>
      </c>
      <c r="I174" s="9">
        <f t="shared" si="44"/>
        <v>3.1045454594910975</v>
      </c>
      <c r="J174" s="9">
        <f t="shared" si="45"/>
        <v>3.5639132501414381</v>
      </c>
      <c r="K174" s="11">
        <f t="shared" si="46"/>
        <v>0.41322314049586778</v>
      </c>
      <c r="L174" s="11">
        <f t="shared" si="47"/>
        <v>0.33670033670033667</v>
      </c>
      <c r="M174" s="11">
        <f t="shared" si="48"/>
        <v>0.29411764705882354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-0.27473568941726434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0.23693424276798122</v>
      </c>
      <c r="Q174" s="11">
        <f>2*'OddsRatio_working_3-way'!K174*'OddsRatio_working_3-way'!L174*'OddsRatio_working_3-way'!M174</f>
        <v>8.184257090431131E-2</v>
      </c>
      <c r="R174" s="11">
        <f t="shared" si="49"/>
        <v>0</v>
      </c>
      <c r="S174" s="11">
        <f t="shared" si="50"/>
        <v>-0.86240795023950867</v>
      </c>
      <c r="T174" s="11">
        <f t="shared" si="51"/>
        <v>-0.29789566502228282</v>
      </c>
      <c r="U174" s="11">
        <f>'OddsRatio_working_3-way'!S174-'OddsRatio_working_3-way'!R174^2/3</f>
        <v>-0.86240795023950867</v>
      </c>
      <c r="V174" s="11">
        <f>'OddsRatio_working_3-way'!S174*'OddsRatio_working_3-way'!R174/3-2*'OddsRatio_working_3-way'!R174^3/27-'OddsRatio_working_3-way'!T174</f>
        <v>0.29789566502228282</v>
      </c>
      <c r="W174" s="11">
        <f>'OddsRatio_working_3-way'!V174^2+4*'OddsRatio_working_3-way'!U174^3/27</f>
        <v>-6.2824295567979332E-3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0.15413002367795353</v>
      </c>
      <c r="Y174" s="11">
        <f>IF('OddsRatio_working_3-way'!W174&gt;=0,IF('OddsRatio_working_3-way'!V174+SQRT('OddsRatio_working_3-way'!W174)&gt;0,0,PI()),ACOS('OddsRatio_working_3-way'!V174/(2*'OddsRatio_working_3-way'!X174)))</f>
        <v>0.26004738395005011</v>
      </c>
      <c r="Z174" s="11">
        <f>'OddsRatio_working_3-way'!X174^(1/3)*COS('OddsRatio_working_3-way'!Y174/3)</f>
        <v>0.53414859377946633</v>
      </c>
      <c r="AA174" s="11">
        <f>'OddsRatio_working_3-way'!X174^(1/3)*COS(('OddsRatio_working_3-way'!Y174+2*PI())/3)</f>
        <v>-0.30727314491354102</v>
      </c>
      <c r="AB174" s="11">
        <f>'OddsRatio_working_3-way'!X174^(1/3)*COS(('OddsRatio_working_3-way'!Y174+4*PI())/3)</f>
        <v>-0.22687544886592514</v>
      </c>
      <c r="AC174" s="11">
        <f>'OddsRatio_working_3-way'!X174^(1/3)*SIN('OddsRatio_working_3-way'!Y174/3)</f>
        <v>4.641763145531666E-2</v>
      </c>
      <c r="AD174" s="11">
        <f>'OddsRatio_working_3-way'!X174^(1/3)*SIN(('OddsRatio_working_3-way'!Y174+2*PI())/3)</f>
        <v>0.43937743588109401</v>
      </c>
      <c r="AE174" s="11">
        <f>'OddsRatio_working_3-way'!X174^(1/3)*SIN(('OddsRatio_working_3-way'!Y174+4*PI())/3)</f>
        <v>-0.48579506733641081</v>
      </c>
      <c r="AF174" s="11">
        <f>-'OddsRatio_working_3-way'!U174/(3*'OddsRatio_working_3-way'!X174^(1/3))*COS(('OddsRatio_working_3-way'!Y174)/3)</f>
        <v>0.53414859377946633</v>
      </c>
      <c r="AG174" s="11">
        <f>-'OddsRatio_working_3-way'!U174/(3*'OddsRatio_working_3-way'!X174^(1/3))*COS(('OddsRatio_working_3-way'!Y174+2*PI())/3)</f>
        <v>-0.30727314491354102</v>
      </c>
      <c r="AH174" s="11">
        <f>-'OddsRatio_working_3-way'!U174/(3*'OddsRatio_working_3-way'!X174^(1/3))*COS(('OddsRatio_working_3-way'!Y174+4*PI())/3)</f>
        <v>-0.22687544886592514</v>
      </c>
      <c r="AI174" s="11">
        <f>'OddsRatio_working_3-way'!U174/(3*'OddsRatio_working_3-way'!X174^(1/3))*SIN(('OddsRatio_working_3-way'!Y174)/3)</f>
        <v>-4.641763145531666E-2</v>
      </c>
      <c r="AJ174" s="11">
        <f>'OddsRatio_working_3-way'!U174/(3*'OddsRatio_working_3-way'!X174^(1/3))*SIN(('OddsRatio_working_3-way'!Y174+2*PI())/3)</f>
        <v>-0.43937743588109401</v>
      </c>
      <c r="AK174" s="11">
        <f>'OddsRatio_working_3-way'!U174/(3*'OddsRatio_working_3-way'!X174^(1/3))*SIN(('OddsRatio_working_3-way'!Y174+4*PI())/3)</f>
        <v>0.48579506733641081</v>
      </c>
      <c r="AL174" s="11">
        <f>'OddsRatio_working_3-way'!Z174+'OddsRatio_working_3-way'!AF174</f>
        <v>1.0682971875589327</v>
      </c>
      <c r="AM174" s="11">
        <f>'OddsRatio_working_3-way'!AA174+'OddsRatio_working_3-way'!AG174</f>
        <v>-0.61454628982708204</v>
      </c>
      <c r="AN174" s="11">
        <f>'OddsRatio_working_3-way'!AB174+'OddsRatio_working_3-way'!AH174</f>
        <v>-0.45375089773185029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1.0682971875589327</v>
      </c>
      <c r="AS174" s="11">
        <f>IF(('OddsRatio_working_3-way'!X174=0),IF(Q174&gt;0,-Q174^(1/3),(-Q174)^(1/3)),'OddsRatio_working_3-way'!AM174-'OddsRatio_working_3-way'!R174/3)</f>
        <v>-0.61454628982708204</v>
      </c>
      <c r="AT174" s="11">
        <f>IF(('OddsRatio_working_3-way'!X174=0),IF(Q174&gt;0,-Q174^(1/3),(-Q174)^(1/3)),'OddsRatio_working_3-way'!AN174-'OddsRatio_working_3-way'!R174/3)</f>
        <v>-0.45375089773185029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3.95</v>
      </c>
      <c r="B175" s="4">
        <f>IF('True_Odds_Calculator_3-way'!B176="","",'True_Odds_Calculator_3-way'!B176)</f>
        <v>3.12</v>
      </c>
      <c r="C175" s="4">
        <f>IF('True_Odds_Calculator_3-way'!C176="","",'True_Odds_Calculator_3-way'!C176)</f>
        <v>2.0699999999999998</v>
      </c>
      <c r="D175" s="9">
        <f t="shared" si="39"/>
        <v>0.23697164832030609</v>
      </c>
      <c r="E175" s="9">
        <f t="shared" si="40"/>
        <v>0.30175268521185206</v>
      </c>
      <c r="F175" s="9">
        <f t="shared" si="41"/>
        <v>0.46127566646784174</v>
      </c>
      <c r="G175" s="9">
        <f t="shared" si="42"/>
        <v>1.0914963050173685</v>
      </c>
      <c r="H175" s="9">
        <f t="shared" si="43"/>
        <v>4.2199140998012377</v>
      </c>
      <c r="I175" s="9">
        <f t="shared" si="44"/>
        <v>3.3139721666368209</v>
      </c>
      <c r="J175" s="9">
        <f t="shared" si="45"/>
        <v>2.1679010463685837</v>
      </c>
      <c r="K175" s="11">
        <f t="shared" si="46"/>
        <v>0.25316455696202528</v>
      </c>
      <c r="L175" s="11">
        <f t="shared" si="47"/>
        <v>0.32051282051282048</v>
      </c>
      <c r="M175" s="11">
        <f t="shared" si="48"/>
        <v>0.48309178743961356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-0.26231288229086791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0.240683509808441</v>
      </c>
      <c r="Q175" s="11">
        <f>2*'OddsRatio_working_3-way'!K175*'OddsRatio_working_3-way'!L175*'OddsRatio_working_3-way'!M175</f>
        <v>7.8398537396886306E-2</v>
      </c>
      <c r="R175" s="11">
        <f t="shared" si="49"/>
        <v>0</v>
      </c>
      <c r="S175" s="11">
        <f t="shared" si="50"/>
        <v>-0.91754361320904176</v>
      </c>
      <c r="T175" s="11">
        <f t="shared" si="51"/>
        <v>-0.29887414111043697</v>
      </c>
      <c r="U175" s="11">
        <f>'OddsRatio_working_3-way'!S175-'OddsRatio_working_3-way'!R175^2/3</f>
        <v>-0.91754361320904176</v>
      </c>
      <c r="V175" s="11">
        <f>'OddsRatio_working_3-way'!S175*'OddsRatio_working_3-way'!R175/3-2*'OddsRatio_working_3-way'!R175^3/27-'OddsRatio_working_3-way'!T175</f>
        <v>0.29887414111043697</v>
      </c>
      <c r="W175" s="11">
        <f>'OddsRatio_working_3-way'!V175^2+4*'OddsRatio_working_3-way'!U175^3/27</f>
        <v>-2.5113859809055339E-2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0.16914462157688959</v>
      </c>
      <c r="Y175" s="11">
        <f>IF('OddsRatio_working_3-way'!W175&gt;=0,IF('OddsRatio_working_3-way'!V175+SQRT('OddsRatio_working_3-way'!W175)&gt;0,0,PI()),ACOS('OddsRatio_working_3-way'!V175/(2*'OddsRatio_working_3-way'!X175)))</f>
        <v>0.48754202667467994</v>
      </c>
      <c r="Z175" s="11">
        <f>'OddsRatio_working_3-way'!X175^(1/3)*COS('OddsRatio_working_3-way'!Y175/3)</f>
        <v>0.54574815250868425</v>
      </c>
      <c r="AA175" s="11">
        <f>'OddsRatio_working_3-way'!X175^(1/3)*COS(('OddsRatio_working_3-way'!Y175+2*PI())/3)</f>
        <v>-0.35036677802217925</v>
      </c>
      <c r="AB175" s="11">
        <f>'OddsRatio_working_3-way'!X175^(1/3)*COS(('OddsRatio_working_3-way'!Y175+4*PI())/3)</f>
        <v>-0.19538137448650503</v>
      </c>
      <c r="AC175" s="11">
        <f>'OddsRatio_working_3-way'!X175^(1/3)*SIN('OddsRatio_working_3-way'!Y175/3)</f>
        <v>8.9480864451784381E-2</v>
      </c>
      <c r="AD175" s="11">
        <f>'OddsRatio_working_3-way'!X175^(1/3)*SIN(('OddsRatio_working_3-way'!Y175+2*PI())/3)</f>
        <v>0.42789133191505246</v>
      </c>
      <c r="AE175" s="11">
        <f>'OddsRatio_working_3-way'!X175^(1/3)*SIN(('OddsRatio_working_3-way'!Y175+4*PI())/3)</f>
        <v>-0.51737219636683673</v>
      </c>
      <c r="AF175" s="11">
        <f>-'OddsRatio_working_3-way'!U175/(3*'OddsRatio_working_3-way'!X175^(1/3))*COS(('OddsRatio_working_3-way'!Y175)/3)</f>
        <v>0.54574815250868425</v>
      </c>
      <c r="AG175" s="11">
        <f>-'OddsRatio_working_3-way'!U175/(3*'OddsRatio_working_3-way'!X175^(1/3))*COS(('OddsRatio_working_3-way'!Y175+2*PI())/3)</f>
        <v>-0.35036677802217925</v>
      </c>
      <c r="AH175" s="11">
        <f>-'OddsRatio_working_3-way'!U175/(3*'OddsRatio_working_3-way'!X175^(1/3))*COS(('OddsRatio_working_3-way'!Y175+4*PI())/3)</f>
        <v>-0.19538137448650503</v>
      </c>
      <c r="AI175" s="11">
        <f>'OddsRatio_working_3-way'!U175/(3*'OddsRatio_working_3-way'!X175^(1/3))*SIN(('OddsRatio_working_3-way'!Y175)/3)</f>
        <v>-8.9480864451784381E-2</v>
      </c>
      <c r="AJ175" s="11">
        <f>'OddsRatio_working_3-way'!U175/(3*'OddsRatio_working_3-way'!X175^(1/3))*SIN(('OddsRatio_working_3-way'!Y175+2*PI())/3)</f>
        <v>-0.42789133191505246</v>
      </c>
      <c r="AK175" s="11">
        <f>'OddsRatio_working_3-way'!U175/(3*'OddsRatio_working_3-way'!X175^(1/3))*SIN(('OddsRatio_working_3-way'!Y175+4*PI())/3)</f>
        <v>0.51737219636683673</v>
      </c>
      <c r="AL175" s="11">
        <f>'OddsRatio_working_3-way'!Z175+'OddsRatio_working_3-way'!AF175</f>
        <v>1.0914963050173685</v>
      </c>
      <c r="AM175" s="11">
        <f>'OddsRatio_working_3-way'!AA175+'OddsRatio_working_3-way'!AG175</f>
        <v>-0.7007335560443585</v>
      </c>
      <c r="AN175" s="11">
        <f>'OddsRatio_working_3-way'!AB175+'OddsRatio_working_3-way'!AH175</f>
        <v>-0.39076274897301005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1.0914963050173685</v>
      </c>
      <c r="AS175" s="11">
        <f>IF(('OddsRatio_working_3-way'!X175=0),IF(Q175&gt;0,-Q175^(1/3),(-Q175)^(1/3)),'OddsRatio_working_3-way'!AM175-'OddsRatio_working_3-way'!R175/3)</f>
        <v>-0.7007335560443585</v>
      </c>
      <c r="AT175" s="11">
        <f>IF(('OddsRatio_working_3-way'!X175=0),IF(Q175&gt;0,-Q175^(1/3),(-Q175)^(1/3)),'OddsRatio_working_3-way'!AN175-'OddsRatio_working_3-way'!R175/3)</f>
        <v>-0.39076274897301005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4.09</v>
      </c>
      <c r="B176" s="4">
        <f>IF('True_Odds_Calculator_3-way'!B177="","",'True_Odds_Calculator_3-way'!B177)</f>
        <v>3.81</v>
      </c>
      <c r="C176" s="4">
        <f>IF('True_Odds_Calculator_3-way'!C177="","",'True_Odds_Calculator_3-way'!C177)</f>
        <v>1.93</v>
      </c>
      <c r="D176" s="9">
        <f t="shared" si="39"/>
        <v>0.23714910856134727</v>
      </c>
      <c r="E176" s="9">
        <f t="shared" si="40"/>
        <v>0.25475952563072185</v>
      </c>
      <c r="F176" s="9">
        <f t="shared" si="41"/>
        <v>0.50809136580793091</v>
      </c>
      <c r="G176" s="9">
        <f t="shared" si="42"/>
        <v>1.0410214596329856</v>
      </c>
      <c r="H176" s="9">
        <f t="shared" si="43"/>
        <v>4.2167563102659251</v>
      </c>
      <c r="I176" s="9">
        <f t="shared" si="44"/>
        <v>3.9252703015686903</v>
      </c>
      <c r="J176" s="9">
        <f t="shared" si="45"/>
        <v>1.9681499574586765</v>
      </c>
      <c r="K176" s="11">
        <f t="shared" si="46"/>
        <v>0.24449877750611249</v>
      </c>
      <c r="L176" s="11">
        <f t="shared" si="47"/>
        <v>0.26246719160104987</v>
      </c>
      <c r="M176" s="11">
        <f t="shared" si="48"/>
        <v>0.5181347150259068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-0.26849868014949407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0.2270989420215071</v>
      </c>
      <c r="Q176" s="11">
        <f>2*'OddsRatio_working_3-way'!K176*'OddsRatio_working_3-way'!L176*'OddsRatio_working_3-way'!M176</f>
        <v>6.6500422261056263E-2</v>
      </c>
      <c r="R176" s="11">
        <f t="shared" si="49"/>
        <v>0</v>
      </c>
      <c r="S176" s="11">
        <f t="shared" si="50"/>
        <v>-0.84581027323882363</v>
      </c>
      <c r="T176" s="11">
        <f t="shared" si="51"/>
        <v>-0.24767504340814753</v>
      </c>
      <c r="U176" s="11">
        <f>'OddsRatio_working_3-way'!S176-'OddsRatio_working_3-way'!R176^2/3</f>
        <v>-0.84581027323882363</v>
      </c>
      <c r="V176" s="11">
        <f>'OddsRatio_working_3-way'!S176*'OddsRatio_working_3-way'!R176/3-2*'OddsRatio_working_3-way'!R176^3/27-'OddsRatio_working_3-way'!T176</f>
        <v>0.24767504340814753</v>
      </c>
      <c r="W176" s="11">
        <f>'OddsRatio_working_3-way'!V176^2+4*'OddsRatio_working_3-way'!U176^3/27</f>
        <v>-2.8299807082525025E-2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0.14970198245994673</v>
      </c>
      <c r="Y176" s="11">
        <f>IF('OddsRatio_working_3-way'!W176&gt;=0,IF('OddsRatio_working_3-way'!V176+SQRT('OddsRatio_working_3-way'!W176)&gt;0,0,PI()),ACOS('OddsRatio_working_3-way'!V176/(2*'OddsRatio_working_3-way'!X176)))</f>
        <v>0.59664205055241037</v>
      </c>
      <c r="Z176" s="11">
        <f>'OddsRatio_working_3-way'!X176^(1/3)*COS('OddsRatio_working_3-way'!Y176/3)</f>
        <v>0.52051072981649293</v>
      </c>
      <c r="AA176" s="11">
        <f>'OddsRatio_working_3-way'!X176^(1/3)*COS(('OddsRatio_working_3-way'!Y176+2*PI())/3)</f>
        <v>-0.3511069109552582</v>
      </c>
      <c r="AB176" s="11">
        <f>'OddsRatio_working_3-way'!X176^(1/3)*COS(('OddsRatio_working_3-way'!Y176+4*PI())/3)</f>
        <v>-0.16940381886123451</v>
      </c>
      <c r="AC176" s="11">
        <f>'OddsRatio_working_3-way'!X176^(1/3)*SIN('OddsRatio_working_3-way'!Y176/3)</f>
        <v>0.10490632913307187</v>
      </c>
      <c r="AD176" s="11">
        <f>'OddsRatio_working_3-way'!X176^(1/3)*SIN(('OddsRatio_working_3-way'!Y176+2*PI())/3)</f>
        <v>0.39832235039692537</v>
      </c>
      <c r="AE176" s="11">
        <f>'OddsRatio_working_3-way'!X176^(1/3)*SIN(('OddsRatio_working_3-way'!Y176+4*PI())/3)</f>
        <v>-0.50322867952999717</v>
      </c>
      <c r="AF176" s="11">
        <f>-'OddsRatio_working_3-way'!U176/(3*'OddsRatio_working_3-way'!X176^(1/3))*COS(('OddsRatio_working_3-way'!Y176)/3)</f>
        <v>0.52051072981649282</v>
      </c>
      <c r="AG176" s="11">
        <f>-'OddsRatio_working_3-way'!U176/(3*'OddsRatio_working_3-way'!X176^(1/3))*COS(('OddsRatio_working_3-way'!Y176+2*PI())/3)</f>
        <v>-0.35110691095525814</v>
      </c>
      <c r="AH176" s="11">
        <f>-'OddsRatio_working_3-way'!U176/(3*'OddsRatio_working_3-way'!X176^(1/3))*COS(('OddsRatio_working_3-way'!Y176+4*PI())/3)</f>
        <v>-0.16940381886123446</v>
      </c>
      <c r="AI176" s="11">
        <f>'OddsRatio_working_3-way'!U176/(3*'OddsRatio_working_3-way'!X176^(1/3))*SIN(('OddsRatio_working_3-way'!Y176)/3)</f>
        <v>-0.10490632913307185</v>
      </c>
      <c r="AJ176" s="11">
        <f>'OddsRatio_working_3-way'!U176/(3*'OddsRatio_working_3-way'!X176^(1/3))*SIN(('OddsRatio_working_3-way'!Y176+2*PI())/3)</f>
        <v>-0.39832235039692526</v>
      </c>
      <c r="AK176" s="11">
        <f>'OddsRatio_working_3-way'!U176/(3*'OddsRatio_working_3-way'!X176^(1/3))*SIN(('OddsRatio_working_3-way'!Y176+4*PI())/3)</f>
        <v>0.50322867952999706</v>
      </c>
      <c r="AL176" s="11">
        <f>'OddsRatio_working_3-way'!Z176+'OddsRatio_working_3-way'!AF176</f>
        <v>1.0410214596329856</v>
      </c>
      <c r="AM176" s="11">
        <f>'OddsRatio_working_3-way'!AA176+'OddsRatio_working_3-way'!AG176</f>
        <v>-0.70221382191051629</v>
      </c>
      <c r="AN176" s="11">
        <f>'OddsRatio_working_3-way'!AB176+'OddsRatio_working_3-way'!AH176</f>
        <v>-0.33880763772246897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1.0410214596329856</v>
      </c>
      <c r="AS176" s="11">
        <f>IF(('OddsRatio_working_3-way'!X176=0),IF(Q176&gt;0,-Q176^(1/3),(-Q176)^(1/3)),'OddsRatio_working_3-way'!AM176-'OddsRatio_working_3-way'!R176/3)</f>
        <v>-0.70221382191051629</v>
      </c>
      <c r="AT176" s="11">
        <f>IF(('OddsRatio_working_3-way'!X176=0),IF(Q176&gt;0,-Q176^(1/3),(-Q176)^(1/3)),'OddsRatio_working_3-way'!AN176-'OddsRatio_working_3-way'!R176/3)</f>
        <v>-0.33880763772246897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3.62</v>
      </c>
      <c r="B177" s="4">
        <f>IF('True_Odds_Calculator_3-way'!B178="","",'True_Odds_Calculator_3-way'!B178)</f>
        <v>3.46</v>
      </c>
      <c r="C177" s="4">
        <f>IF('True_Odds_Calculator_3-way'!C178="","",'True_Odds_Calculator_3-way'!C178)</f>
        <v>2.19</v>
      </c>
      <c r="D177" s="9">
        <f t="shared" si="39"/>
        <v>0.2695652971429186</v>
      </c>
      <c r="E177" s="9">
        <f t="shared" si="40"/>
        <v>0.28215112768402845</v>
      </c>
      <c r="F177" s="9">
        <f t="shared" si="41"/>
        <v>0.44828357517305295</v>
      </c>
      <c r="G177" s="9">
        <f t="shared" si="42"/>
        <v>1.0342276037545233</v>
      </c>
      <c r="H177" s="9">
        <f t="shared" si="43"/>
        <v>3.7096763218368505</v>
      </c>
      <c r="I177" s="9">
        <f t="shared" si="44"/>
        <v>3.5441999052361268</v>
      </c>
      <c r="J177" s="9">
        <f t="shared" si="45"/>
        <v>2.2307308484678821</v>
      </c>
      <c r="K177" s="11">
        <f t="shared" si="46"/>
        <v>0.27624309392265195</v>
      </c>
      <c r="L177" s="11">
        <f t="shared" si="47"/>
        <v>0.28901734104046245</v>
      </c>
      <c r="M177" s="11">
        <f t="shared" si="48"/>
        <v>0.45662100456621008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-0.27961120791443339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0.22858027804986247</v>
      </c>
      <c r="Q177" s="11">
        <f>2*'OddsRatio_working_3-way'!K177*'OddsRatio_working_3-way'!L177*'OddsRatio_working_3-way'!M177</f>
        <v>7.2912369393895532E-2</v>
      </c>
      <c r="R177" s="11">
        <f t="shared" si="49"/>
        <v>0</v>
      </c>
      <c r="S177" s="11">
        <f t="shared" si="50"/>
        <v>-0.81749326056991467</v>
      </c>
      <c r="T177" s="11">
        <f t="shared" si="51"/>
        <v>-0.26076340050077024</v>
      </c>
      <c r="U177" s="11">
        <f>'OddsRatio_working_3-way'!S177-'OddsRatio_working_3-way'!R177^2/3</f>
        <v>-0.81749326056991467</v>
      </c>
      <c r="V177" s="11">
        <f>'OddsRatio_working_3-way'!S177*'OddsRatio_working_3-way'!R177/3-2*'OddsRatio_working_3-way'!R177^3/27-'OddsRatio_working_3-way'!T177</f>
        <v>0.26076340050077024</v>
      </c>
      <c r="W177" s="11">
        <f>'OddsRatio_working_3-way'!V177^2+4*'OddsRatio_working_3-way'!U177^3/27</f>
        <v>-1.2939759696556349E-2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0.14224741714463698</v>
      </c>
      <c r="Y177" s="11">
        <f>IF('OddsRatio_working_3-way'!W177&gt;=0,IF('OddsRatio_working_3-way'!V177+SQRT('OddsRatio_working_3-way'!W177)&gt;0,0,PI()),ACOS('OddsRatio_working_3-way'!V177/(2*'OddsRatio_working_3-way'!X177)))</f>
        <v>0.41134477114830825</v>
      </c>
      <c r="Z177" s="11">
        <f>'OddsRatio_working_3-way'!X177^(1/3)*COS('OddsRatio_working_3-way'!Y177/3)</f>
        <v>0.51711380187726175</v>
      </c>
      <c r="AA177" s="11">
        <f>'OddsRatio_working_3-way'!X177^(1/3)*COS(('OddsRatio_working_3-way'!Y177+2*PI())/3)</f>
        <v>-0.32034931207067679</v>
      </c>
      <c r="AB177" s="11">
        <f>'OddsRatio_working_3-way'!X177^(1/3)*COS(('OddsRatio_working_3-way'!Y177+4*PI())/3)</f>
        <v>-0.19676448980658501</v>
      </c>
      <c r="AC177" s="11">
        <f>'OddsRatio_working_3-way'!X177^(1/3)*SIN('OddsRatio_working_3-way'!Y177/3)</f>
        <v>7.1351730401925467E-2</v>
      </c>
      <c r="AD177" s="11">
        <f>'OddsRatio_working_3-way'!X177^(1/3)*SIN(('OddsRatio_working_3-way'!Y177+2*PI())/3)</f>
        <v>0.41215782387229899</v>
      </c>
      <c r="AE177" s="11">
        <f>'OddsRatio_working_3-way'!X177^(1/3)*SIN(('OddsRatio_working_3-way'!Y177+4*PI())/3)</f>
        <v>-0.48350955427422448</v>
      </c>
      <c r="AF177" s="11">
        <f>-'OddsRatio_working_3-way'!U177/(3*'OddsRatio_working_3-way'!X177^(1/3))*COS(('OddsRatio_working_3-way'!Y177)/3)</f>
        <v>0.51711380187726164</v>
      </c>
      <c r="AG177" s="11">
        <f>-'OddsRatio_working_3-way'!U177/(3*'OddsRatio_working_3-way'!X177^(1/3))*COS(('OddsRatio_working_3-way'!Y177+2*PI())/3)</f>
        <v>-0.32034931207067674</v>
      </c>
      <c r="AH177" s="11">
        <f>-'OddsRatio_working_3-way'!U177/(3*'OddsRatio_working_3-way'!X177^(1/3))*COS(('OddsRatio_working_3-way'!Y177+4*PI())/3)</f>
        <v>-0.19676448980658495</v>
      </c>
      <c r="AI177" s="11">
        <f>'OddsRatio_working_3-way'!U177/(3*'OddsRatio_working_3-way'!X177^(1/3))*SIN(('OddsRatio_working_3-way'!Y177)/3)</f>
        <v>-7.1351730401925439E-2</v>
      </c>
      <c r="AJ177" s="11">
        <f>'OddsRatio_working_3-way'!U177/(3*'OddsRatio_working_3-way'!X177^(1/3))*SIN(('OddsRatio_working_3-way'!Y177+2*PI())/3)</f>
        <v>-0.41215782387229888</v>
      </c>
      <c r="AK177" s="11">
        <f>'OddsRatio_working_3-way'!U177/(3*'OddsRatio_working_3-way'!X177^(1/3))*SIN(('OddsRatio_working_3-way'!Y177+4*PI())/3)</f>
        <v>0.48350955427422437</v>
      </c>
      <c r="AL177" s="11">
        <f>'OddsRatio_working_3-way'!Z177+'OddsRatio_working_3-way'!AF177</f>
        <v>1.0342276037545233</v>
      </c>
      <c r="AM177" s="11">
        <f>'OddsRatio_working_3-way'!AA177+'OddsRatio_working_3-way'!AG177</f>
        <v>-0.64069862414135348</v>
      </c>
      <c r="AN177" s="11">
        <f>'OddsRatio_working_3-way'!AB177+'OddsRatio_working_3-way'!AH177</f>
        <v>-0.39352897961316996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1.0342276037545233</v>
      </c>
      <c r="AS177" s="11">
        <f>IF(('OddsRatio_working_3-way'!X177=0),IF(Q177&gt;0,-Q177^(1/3),(-Q177)^(1/3)),'OddsRatio_working_3-way'!AM177-'OddsRatio_working_3-way'!R177/3)</f>
        <v>-0.64069862414135348</v>
      </c>
      <c r="AT177" s="11">
        <f>IF(('OddsRatio_working_3-way'!X177=0),IF(Q177&gt;0,-Q177^(1/3),(-Q177)^(1/3)),'OddsRatio_working_3-way'!AN177-'OddsRatio_working_3-way'!R177/3)</f>
        <v>-0.39352897961316996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1.68</v>
      </c>
      <c r="B178" s="4">
        <f>IF('True_Odds_Calculator_3-way'!B179="","",'True_Odds_Calculator_3-way'!B179)</f>
        <v>3.88</v>
      </c>
      <c r="C178" s="4">
        <f>IF('True_Odds_Calculator_3-way'!C179="","",'True_Odds_Calculator_3-way'!C179)</f>
        <v>5.84</v>
      </c>
      <c r="D178" s="9">
        <f t="shared" si="39"/>
        <v>0.58498859449643736</v>
      </c>
      <c r="E178" s="9">
        <f t="shared" si="40"/>
        <v>0.24970871220316565</v>
      </c>
      <c r="F178" s="9">
        <f t="shared" si="41"/>
        <v>0.16530269330039679</v>
      </c>
      <c r="G178" s="9">
        <f t="shared" si="42"/>
        <v>1.0432868199281318</v>
      </c>
      <c r="H178" s="9">
        <f t="shared" si="43"/>
        <v>1.7094350375511298</v>
      </c>
      <c r="I178" s="9">
        <f t="shared" si="44"/>
        <v>4.0046660413930191</v>
      </c>
      <c r="J178" s="9">
        <f t="shared" si="45"/>
        <v>6.0495082084521581</v>
      </c>
      <c r="K178" s="11">
        <f t="shared" si="46"/>
        <v>0.59523809523809523</v>
      </c>
      <c r="L178" s="11">
        <f t="shared" si="47"/>
        <v>0.25773195876288663</v>
      </c>
      <c r="M178" s="11">
        <f t="shared" si="48"/>
        <v>0.17123287671232876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-0.24899630802751815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0.22066092359836181</v>
      </c>
      <c r="Q178" s="11">
        <f>2*'OddsRatio_working_3-way'!K178*'OddsRatio_working_3-way'!L178*'OddsRatio_working_3-way'!M178</f>
        <v>5.2538315142467096E-2</v>
      </c>
      <c r="R178" s="11">
        <f t="shared" si="49"/>
        <v>0</v>
      </c>
      <c r="S178" s="11">
        <f t="shared" si="50"/>
        <v>-0.88620158807324634</v>
      </c>
      <c r="T178" s="11">
        <f t="shared" si="51"/>
        <v>-0.21100037811267769</v>
      </c>
      <c r="U178" s="11">
        <f>'OddsRatio_working_3-way'!S178-'OddsRatio_working_3-way'!R178^2/3</f>
        <v>-0.88620158807324634</v>
      </c>
      <c r="V178" s="11">
        <f>'OddsRatio_working_3-way'!S178*'OddsRatio_working_3-way'!R178/3-2*'OddsRatio_working_3-way'!R178^3/27-'OddsRatio_working_3-way'!T178</f>
        <v>0.21100037811267769</v>
      </c>
      <c r="W178" s="11">
        <f>'OddsRatio_working_3-way'!V178^2+4*'OddsRatio_working_3-way'!U178^3/27</f>
        <v>-5.858718140175493E-2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0.16055243766870053</v>
      </c>
      <c r="Y178" s="11">
        <f>IF('OddsRatio_working_3-way'!W178&gt;=0,IF('OddsRatio_working_3-way'!V178+SQRT('OddsRatio_working_3-way'!W178)&gt;0,0,PI()),ACOS('OddsRatio_working_3-way'!V178/(2*'OddsRatio_working_3-way'!X178)))</f>
        <v>0.85382143623302087</v>
      </c>
      <c r="Z178" s="11">
        <f>'OddsRatio_working_3-way'!X178^(1/3)*COS('OddsRatio_working_3-way'!Y178/3)</f>
        <v>0.52164340996406589</v>
      </c>
      <c r="AA178" s="11">
        <f>'OddsRatio_working_3-way'!X178^(1/3)*COS(('OddsRatio_working_3-way'!Y178+2*PI())/3)</f>
        <v>-0.39298263585461601</v>
      </c>
      <c r="AB178" s="11">
        <f>'OddsRatio_working_3-way'!X178^(1/3)*COS(('OddsRatio_working_3-way'!Y178+4*PI())/3)</f>
        <v>-0.1286607741094499</v>
      </c>
      <c r="AC178" s="11">
        <f>'OddsRatio_working_3-way'!X178^(1/3)*SIN('OddsRatio_working_3-way'!Y178/3)</f>
        <v>0.15260629803127485</v>
      </c>
      <c r="AD178" s="11">
        <f>'OddsRatio_working_3-way'!X178^(1/3)*SIN(('OddsRatio_working_3-way'!Y178+2*PI())/3)</f>
        <v>0.3754532957299842</v>
      </c>
      <c r="AE178" s="11">
        <f>'OddsRatio_working_3-way'!X178^(1/3)*SIN(('OddsRatio_working_3-way'!Y178+4*PI())/3)</f>
        <v>-0.52805959376125899</v>
      </c>
      <c r="AF178" s="11">
        <f>-'OddsRatio_working_3-way'!U178/(3*'OddsRatio_working_3-way'!X178^(1/3))*COS(('OddsRatio_working_3-way'!Y178)/3)</f>
        <v>0.521643409964066</v>
      </c>
      <c r="AG178" s="11">
        <f>-'OddsRatio_working_3-way'!U178/(3*'OddsRatio_working_3-way'!X178^(1/3))*COS(('OddsRatio_working_3-way'!Y178+2*PI())/3)</f>
        <v>-0.39298263585461612</v>
      </c>
      <c r="AH178" s="11">
        <f>-'OddsRatio_working_3-way'!U178/(3*'OddsRatio_working_3-way'!X178^(1/3))*COS(('OddsRatio_working_3-way'!Y178+4*PI())/3)</f>
        <v>-0.12866077410944993</v>
      </c>
      <c r="AI178" s="11">
        <f>'OddsRatio_working_3-way'!U178/(3*'OddsRatio_working_3-way'!X178^(1/3))*SIN(('OddsRatio_working_3-way'!Y178)/3)</f>
        <v>-0.15260629803127487</v>
      </c>
      <c r="AJ178" s="11">
        <f>'OddsRatio_working_3-way'!U178/(3*'OddsRatio_working_3-way'!X178^(1/3))*SIN(('OddsRatio_working_3-way'!Y178+2*PI())/3)</f>
        <v>-0.37545329572998426</v>
      </c>
      <c r="AK178" s="11">
        <f>'OddsRatio_working_3-way'!U178/(3*'OddsRatio_working_3-way'!X178^(1/3))*SIN(('OddsRatio_working_3-way'!Y178+4*PI())/3)</f>
        <v>0.52805959376125911</v>
      </c>
      <c r="AL178" s="11">
        <f>'OddsRatio_working_3-way'!Z178+'OddsRatio_working_3-way'!AF178</f>
        <v>1.0432868199281318</v>
      </c>
      <c r="AM178" s="11">
        <f>'OddsRatio_working_3-way'!AA178+'OddsRatio_working_3-way'!AG178</f>
        <v>-0.78596527170923214</v>
      </c>
      <c r="AN178" s="11">
        <f>'OddsRatio_working_3-way'!AB178+'OddsRatio_working_3-way'!AH178</f>
        <v>-0.25732154821889985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1.0432868199281318</v>
      </c>
      <c r="AS178" s="11">
        <f>IF(('OddsRatio_working_3-way'!X178=0),IF(Q178&gt;0,-Q178^(1/3),(-Q178)^(1/3)),'OddsRatio_working_3-way'!AM178-'OddsRatio_working_3-way'!R178/3)</f>
        <v>-0.78596527170923214</v>
      </c>
      <c r="AT178" s="11">
        <f>IF(('OddsRatio_working_3-way'!X178=0),IF(Q178&gt;0,-Q178^(1/3),(-Q178)^(1/3)),'OddsRatio_working_3-way'!AN178-'OddsRatio_working_3-way'!R178/3)</f>
        <v>-0.25732154821889985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1.72</v>
      </c>
      <c r="B179" s="4">
        <f>IF('True_Odds_Calculator_3-way'!B180="","",'True_Odds_Calculator_3-way'!B180)</f>
        <v>4.13</v>
      </c>
      <c r="C179" s="4">
        <f>IF('True_Odds_Calculator_3-way'!C180="","",'True_Odds_Calculator_3-way'!C180)</f>
        <v>4.66</v>
      </c>
      <c r="D179" s="9">
        <f t="shared" si="39"/>
        <v>0.56560599640657983</v>
      </c>
      <c r="E179" s="9">
        <f t="shared" si="40"/>
        <v>0.23048204553677412</v>
      </c>
      <c r="F179" s="9">
        <f t="shared" si="41"/>
        <v>0.20391195805664605</v>
      </c>
      <c r="G179" s="9">
        <f t="shared" si="42"/>
        <v>1.0666877805820996</v>
      </c>
      <c r="H179" s="9">
        <f t="shared" si="43"/>
        <v>1.7680152020191113</v>
      </c>
      <c r="I179" s="9">
        <f t="shared" si="44"/>
        <v>4.3387327532219722</v>
      </c>
      <c r="J179" s="9">
        <f t="shared" si="45"/>
        <v>4.9040772769304848</v>
      </c>
      <c r="K179" s="11">
        <f t="shared" si="46"/>
        <v>0.58139534883720934</v>
      </c>
      <c r="L179" s="11">
        <f t="shared" si="47"/>
        <v>0.24213075060532688</v>
      </c>
      <c r="M179" s="11">
        <f t="shared" si="48"/>
        <v>0.21459227467811159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-0.249168710201223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0.22686919066848049</v>
      </c>
      <c r="Q179" s="11">
        <f>2*'OddsRatio_working_3-way'!K179*'OddsRatio_working_3-way'!L179*'OddsRatio_working_3-way'!M179</f>
        <v>6.041789365339028E-2</v>
      </c>
      <c r="R179" s="11">
        <f t="shared" si="49"/>
        <v>0</v>
      </c>
      <c r="S179" s="11">
        <f t="shared" si="50"/>
        <v>-0.91050433453408364</v>
      </c>
      <c r="T179" s="11">
        <f t="shared" si="51"/>
        <v>-0.24247785207299166</v>
      </c>
      <c r="U179" s="11">
        <f>'OddsRatio_working_3-way'!S179-'OddsRatio_working_3-way'!R179^2/3</f>
        <v>-0.91050433453408364</v>
      </c>
      <c r="V179" s="11">
        <f>'OddsRatio_working_3-way'!S179*'OddsRatio_working_3-way'!R179/3-2*'OddsRatio_working_3-way'!R179^3/27-'OddsRatio_working_3-way'!T179</f>
        <v>0.24247785207299166</v>
      </c>
      <c r="W179" s="11">
        <f>'OddsRatio_working_3-way'!V179^2+4*'OddsRatio_working_3-way'!U179^3/27</f>
        <v>-5.3030359816419924E-2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0.1672018754099005</v>
      </c>
      <c r="Y179" s="11">
        <f>IF('OddsRatio_working_3-way'!W179&gt;=0,IF('OddsRatio_working_3-way'!V179+SQRT('OddsRatio_working_3-way'!W179)&gt;0,0,PI()),ACOS('OddsRatio_working_3-way'!V179/(2*'OddsRatio_working_3-way'!X179)))</f>
        <v>0.75960938162733049</v>
      </c>
      <c r="Z179" s="11">
        <f>'OddsRatio_working_3-way'!X179^(1/3)*COS('OddsRatio_working_3-way'!Y179/3)</f>
        <v>0.53334389029104978</v>
      </c>
      <c r="AA179" s="11">
        <f>'OddsRatio_working_3-way'!X179^(1/3)*COS(('OddsRatio_working_3-way'!Y179+2*PI())/3)</f>
        <v>-0.3861889090060055</v>
      </c>
      <c r="AB179" s="11">
        <f>'OddsRatio_working_3-way'!X179^(1/3)*COS(('OddsRatio_working_3-way'!Y179+4*PI())/3)</f>
        <v>-0.14715498128504453</v>
      </c>
      <c r="AC179" s="11">
        <f>'OddsRatio_working_3-way'!X179^(1/3)*SIN('OddsRatio_working_3-way'!Y179/3)</f>
        <v>0.13800630251515056</v>
      </c>
      <c r="AD179" s="11">
        <f>'OddsRatio_working_3-way'!X179^(1/3)*SIN(('OddsRatio_working_3-way'!Y179+2*PI())/3)</f>
        <v>0.39288620668769442</v>
      </c>
      <c r="AE179" s="11">
        <f>'OddsRatio_working_3-way'!X179^(1/3)*SIN(('OddsRatio_working_3-way'!Y179+4*PI())/3)</f>
        <v>-0.53089250920284492</v>
      </c>
      <c r="AF179" s="11">
        <f>-'OddsRatio_working_3-way'!U179/(3*'OddsRatio_working_3-way'!X179^(1/3))*COS(('OddsRatio_working_3-way'!Y179)/3)</f>
        <v>0.53334389029104978</v>
      </c>
      <c r="AG179" s="11">
        <f>-'OddsRatio_working_3-way'!U179/(3*'OddsRatio_working_3-way'!X179^(1/3))*COS(('OddsRatio_working_3-way'!Y179+2*PI())/3)</f>
        <v>-0.3861889090060055</v>
      </c>
      <c r="AH179" s="11">
        <f>-'OddsRatio_working_3-way'!U179/(3*'OddsRatio_working_3-way'!X179^(1/3))*COS(('OddsRatio_working_3-way'!Y179+4*PI())/3)</f>
        <v>-0.14715498128504453</v>
      </c>
      <c r="AI179" s="11">
        <f>'OddsRatio_working_3-way'!U179/(3*'OddsRatio_working_3-way'!X179^(1/3))*SIN(('OddsRatio_working_3-way'!Y179)/3)</f>
        <v>-0.13800630251515056</v>
      </c>
      <c r="AJ179" s="11">
        <f>'OddsRatio_working_3-way'!U179/(3*'OddsRatio_working_3-way'!X179^(1/3))*SIN(('OddsRatio_working_3-way'!Y179+2*PI())/3)</f>
        <v>-0.39288620668769442</v>
      </c>
      <c r="AK179" s="11">
        <f>'OddsRatio_working_3-way'!U179/(3*'OddsRatio_working_3-way'!X179^(1/3))*SIN(('OddsRatio_working_3-way'!Y179+4*PI())/3)</f>
        <v>0.53089250920284492</v>
      </c>
      <c r="AL179" s="11">
        <f>'OddsRatio_working_3-way'!Z179+'OddsRatio_working_3-way'!AF179</f>
        <v>1.0666877805820996</v>
      </c>
      <c r="AM179" s="11">
        <f>'OddsRatio_working_3-way'!AA179+'OddsRatio_working_3-way'!AG179</f>
        <v>-0.772377818012011</v>
      </c>
      <c r="AN179" s="11">
        <f>'OddsRatio_working_3-way'!AB179+'OddsRatio_working_3-way'!AH179</f>
        <v>-0.29430996257008907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1.0666877805820996</v>
      </c>
      <c r="AS179" s="11">
        <f>IF(('OddsRatio_working_3-way'!X179=0),IF(Q179&gt;0,-Q179^(1/3),(-Q179)^(1/3)),'OddsRatio_working_3-way'!AM179-'OddsRatio_working_3-way'!R179/3)</f>
        <v>-0.772377818012011</v>
      </c>
      <c r="AT179" s="11">
        <f>IF(('OddsRatio_working_3-way'!X179=0),IF(Q179&gt;0,-Q179^(1/3),(-Q179)^(1/3)),'OddsRatio_working_3-way'!AN179-'OddsRatio_working_3-way'!R179/3)</f>
        <v>-0.29430996257008907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1.81</v>
      </c>
      <c r="B180" s="4">
        <f>IF('True_Odds_Calculator_3-way'!B181="","",'True_Odds_Calculator_3-way'!B181)</f>
        <v>3.82</v>
      </c>
      <c r="C180" s="4">
        <f>IF('True_Odds_Calculator_3-way'!C181="","",'True_Odds_Calculator_3-way'!C181)</f>
        <v>4.5599999999999996</v>
      </c>
      <c r="D180" s="9">
        <f t="shared" si="39"/>
        <v>0.53878146816191352</v>
      </c>
      <c r="E180" s="9">
        <f t="shared" si="40"/>
        <v>0.25123812089021436</v>
      </c>
      <c r="F180" s="9">
        <f t="shared" si="41"/>
        <v>0.20998041094787226</v>
      </c>
      <c r="G180" s="9">
        <f t="shared" si="42"/>
        <v>1.0568396066115602</v>
      </c>
      <c r="H180" s="9">
        <f t="shared" si="43"/>
        <v>1.8560400813553632</v>
      </c>
      <c r="I180" s="9">
        <f t="shared" si="44"/>
        <v>3.9802876906445994</v>
      </c>
      <c r="J180" s="9">
        <f t="shared" si="45"/>
        <v>4.7623489995371546</v>
      </c>
      <c r="K180" s="11">
        <f t="shared" si="46"/>
        <v>0.5524861878453039</v>
      </c>
      <c r="L180" s="11">
        <f t="shared" si="47"/>
        <v>0.26178010471204188</v>
      </c>
      <c r="M180" s="11">
        <f t="shared" si="48"/>
        <v>0.2192982456140351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-0.25791544175297509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0.22804581671992602</v>
      </c>
      <c r="Q180" s="11">
        <f>2*'OddsRatio_working_3-way'!K180*'OddsRatio_working_3-way'!L180*'OddsRatio_working_3-way'!M180</f>
        <v>6.3434163204430044E-2</v>
      </c>
      <c r="R180" s="11">
        <f t="shared" si="49"/>
        <v>0</v>
      </c>
      <c r="S180" s="11">
        <f t="shared" si="50"/>
        <v>-0.88418830284051997</v>
      </c>
      <c r="T180" s="11">
        <f t="shared" si="51"/>
        <v>-0.24594945837010287</v>
      </c>
      <c r="U180" s="11">
        <f>'OddsRatio_working_3-way'!S180-'OddsRatio_working_3-way'!R180^2/3</f>
        <v>-0.88418830284051997</v>
      </c>
      <c r="V180" s="11">
        <f>'OddsRatio_working_3-way'!S180*'OddsRatio_working_3-way'!R180/3-2*'OddsRatio_working_3-way'!R180^3/27-'OddsRatio_working_3-way'!T180</f>
        <v>0.24594945837010287</v>
      </c>
      <c r="W180" s="11">
        <f>'OddsRatio_working_3-way'!V180^2+4*'OddsRatio_working_3-way'!U180^3/27</f>
        <v>-4.1916071215573045E-2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0.16000563059477002</v>
      </c>
      <c r="Y180" s="11">
        <f>IF('OddsRatio_working_3-way'!W180&gt;=0,IF('OddsRatio_working_3-way'!V180+SQRT('OddsRatio_working_3-way'!W180)&gt;0,0,PI()),ACOS('OddsRatio_working_3-way'!V180/(2*'OddsRatio_working_3-way'!X180)))</f>
        <v>0.69420117798919545</v>
      </c>
      <c r="Z180" s="11">
        <f>'OddsRatio_working_3-way'!X180^(1/3)*COS('OddsRatio_working_3-way'!Y180/3)</f>
        <v>0.5284198033057802</v>
      </c>
      <c r="AA180" s="11">
        <f>'OddsRatio_working_3-way'!X180^(1/3)*COS(('OddsRatio_working_3-way'!Y180+2*PI())/3)</f>
        <v>-0.3720359621199239</v>
      </c>
      <c r="AB180" s="11">
        <f>'OddsRatio_working_3-way'!X180^(1/3)*COS(('OddsRatio_working_3-way'!Y180+4*PI())/3)</f>
        <v>-0.15638384118585644</v>
      </c>
      <c r="AC180" s="11">
        <f>'OddsRatio_working_3-way'!X180^(1/3)*SIN('OddsRatio_working_3-way'!Y180/3)</f>
        <v>0.12450681007259759</v>
      </c>
      <c r="AD180" s="11">
        <f>'OddsRatio_working_3-way'!X180^(1/3)*SIN(('OddsRatio_working_3-way'!Y180+2*PI())/3)</f>
        <v>0.39537156848928318</v>
      </c>
      <c r="AE180" s="11">
        <f>'OddsRatio_working_3-way'!X180^(1/3)*SIN(('OddsRatio_working_3-way'!Y180+4*PI())/3)</f>
        <v>-0.51987837856188079</v>
      </c>
      <c r="AF180" s="11">
        <f>-'OddsRatio_working_3-way'!U180/(3*'OddsRatio_working_3-way'!X180^(1/3))*COS(('OddsRatio_working_3-way'!Y180)/3)</f>
        <v>0.52841980330578009</v>
      </c>
      <c r="AG180" s="11">
        <f>-'OddsRatio_working_3-way'!U180/(3*'OddsRatio_working_3-way'!X180^(1/3))*COS(('OddsRatio_working_3-way'!Y180+2*PI())/3)</f>
        <v>-0.37203596211992385</v>
      </c>
      <c r="AH180" s="11">
        <f>-'OddsRatio_working_3-way'!U180/(3*'OddsRatio_working_3-way'!X180^(1/3))*COS(('OddsRatio_working_3-way'!Y180+4*PI())/3)</f>
        <v>-0.15638384118585641</v>
      </c>
      <c r="AI180" s="11">
        <f>'OddsRatio_working_3-way'!U180/(3*'OddsRatio_working_3-way'!X180^(1/3))*SIN(('OddsRatio_working_3-way'!Y180)/3)</f>
        <v>-0.12450681007259756</v>
      </c>
      <c r="AJ180" s="11">
        <f>'OddsRatio_working_3-way'!U180/(3*'OddsRatio_working_3-way'!X180^(1/3))*SIN(('OddsRatio_working_3-way'!Y180+2*PI())/3)</f>
        <v>-0.39537156848928312</v>
      </c>
      <c r="AK180" s="11">
        <f>'OddsRatio_working_3-way'!U180/(3*'OddsRatio_working_3-way'!X180^(1/3))*SIN(('OddsRatio_working_3-way'!Y180+4*PI())/3)</f>
        <v>0.51987837856188068</v>
      </c>
      <c r="AL180" s="11">
        <f>'OddsRatio_working_3-way'!Z180+'OddsRatio_working_3-way'!AF180</f>
        <v>1.0568396066115602</v>
      </c>
      <c r="AM180" s="11">
        <f>'OddsRatio_working_3-way'!AA180+'OddsRatio_working_3-way'!AG180</f>
        <v>-0.74407192423984769</v>
      </c>
      <c r="AN180" s="11">
        <f>'OddsRatio_working_3-way'!AB180+'OddsRatio_working_3-way'!AH180</f>
        <v>-0.31276768237171282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1.0568396066115602</v>
      </c>
      <c r="AS180" s="11">
        <f>IF(('OddsRatio_working_3-way'!X180=0),IF(Q180&gt;0,-Q180^(1/3),(-Q180)^(1/3)),'OddsRatio_working_3-way'!AM180-'OddsRatio_working_3-way'!R180/3)</f>
        <v>-0.74407192423984769</v>
      </c>
      <c r="AT180" s="11">
        <f>IF(('OddsRatio_working_3-way'!X180=0),IF(Q180&gt;0,-Q180^(1/3),(-Q180)^(1/3)),'OddsRatio_working_3-way'!AN180-'OddsRatio_working_3-way'!R180/3)</f>
        <v>-0.31276768237171282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2.92</v>
      </c>
      <c r="B181" s="4">
        <f>IF('True_Odds_Calculator_3-way'!B182="","",'True_Odds_Calculator_3-way'!B182)</f>
        <v>3.28</v>
      </c>
      <c r="C181" s="4">
        <f>IF('True_Odds_Calculator_3-way'!C182="","",'True_Odds_Calculator_3-way'!C182)</f>
        <v>2.62</v>
      </c>
      <c r="D181" s="9">
        <f t="shared" si="39"/>
        <v>0.33275713093851483</v>
      </c>
      <c r="E181" s="9">
        <f t="shared" si="40"/>
        <v>0.29575571386468924</v>
      </c>
      <c r="F181" s="9">
        <f t="shared" si="41"/>
        <v>0.37148715519679604</v>
      </c>
      <c r="G181" s="9">
        <f t="shared" si="42"/>
        <v>1.0443722923563838</v>
      </c>
      <c r="H181" s="9">
        <f t="shared" si="43"/>
        <v>3.0051948013242575</v>
      </c>
      <c r="I181" s="9">
        <f t="shared" si="44"/>
        <v>3.3811688265725564</v>
      </c>
      <c r="J181" s="9">
        <f t="shared" si="45"/>
        <v>2.691883113617342</v>
      </c>
      <c r="K181" s="11">
        <f t="shared" si="46"/>
        <v>0.34246575342465752</v>
      </c>
      <c r="L181" s="11">
        <f t="shared" si="47"/>
        <v>0.3048780487804878</v>
      </c>
      <c r="M181" s="11">
        <f t="shared" si="48"/>
        <v>0.38167938931297707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-0.28261363027726294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0.23193430982725591</v>
      </c>
      <c r="Q181" s="11">
        <f>2*'OddsRatio_working_3-way'!K181*'OddsRatio_working_3-way'!L181*'OddsRatio_working_3-way'!M181</f>
        <v>7.9702511968129178E-2</v>
      </c>
      <c r="R181" s="11">
        <f t="shared" si="49"/>
        <v>0</v>
      </c>
      <c r="S181" s="11">
        <f t="shared" si="50"/>
        <v>-0.82067630495992983</v>
      </c>
      <c r="T181" s="11">
        <f t="shared" si="51"/>
        <v>-0.28201934878348106</v>
      </c>
      <c r="U181" s="11">
        <f>'OddsRatio_working_3-way'!S181-'OddsRatio_working_3-way'!R181^2/3</f>
        <v>-0.82067630495992983</v>
      </c>
      <c r="V181" s="11">
        <f>'OddsRatio_working_3-way'!S181*'OddsRatio_working_3-way'!R181/3-2*'OddsRatio_working_3-way'!R181^3/27-'OddsRatio_working_3-way'!T181</f>
        <v>0.28201934878348106</v>
      </c>
      <c r="W181" s="11">
        <f>'OddsRatio_working_3-way'!V181^2+4*'OddsRatio_working_3-way'!U181^3/27</f>
        <v>-2.351511778402815E-3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0.14307902088239699</v>
      </c>
      <c r="Y181" s="11">
        <f>IF('OddsRatio_working_3-way'!W181&gt;=0,IF('OddsRatio_working_3-way'!V181+SQRT('OddsRatio_working_3-way'!W181)&gt;0,0,PI()),ACOS('OddsRatio_working_3-way'!V181/(2*'OddsRatio_working_3-way'!X181)))</f>
        <v>0.17028188574821312</v>
      </c>
      <c r="Z181" s="11">
        <f>'OddsRatio_working_3-way'!X181^(1/3)*COS('OddsRatio_working_3-way'!Y181/3)</f>
        <v>0.52218614617819192</v>
      </c>
      <c r="AA181" s="11">
        <f>'OddsRatio_working_3-way'!X181^(1/3)*COS(('OddsRatio_working_3-way'!Y181+2*PI())/3)</f>
        <v>-0.28678933341347929</v>
      </c>
      <c r="AB181" s="11">
        <f>'OddsRatio_working_3-way'!X181^(1/3)*COS(('OddsRatio_working_3-way'!Y181+4*PI())/3)</f>
        <v>-0.23539681276471247</v>
      </c>
      <c r="AC181" s="11">
        <f>'OddsRatio_working_3-way'!X181^(1/3)*SIN('OddsRatio_working_3-way'!Y181/3)</f>
        <v>2.9671485630898831E-2</v>
      </c>
      <c r="AD181" s="11">
        <f>'OddsRatio_working_3-way'!X181^(1/3)*SIN(('OddsRatio_working_3-way'!Y181+2*PI())/3)</f>
        <v>0.43739072527915906</v>
      </c>
      <c r="AE181" s="11">
        <f>'OddsRatio_working_3-way'!X181^(1/3)*SIN(('OddsRatio_working_3-way'!Y181+4*PI())/3)</f>
        <v>-0.46706221091005801</v>
      </c>
      <c r="AF181" s="11">
        <f>-'OddsRatio_working_3-way'!U181/(3*'OddsRatio_working_3-way'!X181^(1/3))*COS(('OddsRatio_working_3-way'!Y181)/3)</f>
        <v>0.52218614617819192</v>
      </c>
      <c r="AG181" s="11">
        <f>-'OddsRatio_working_3-way'!U181/(3*'OddsRatio_working_3-way'!X181^(1/3))*COS(('OddsRatio_working_3-way'!Y181+2*PI())/3)</f>
        <v>-0.28678933341347929</v>
      </c>
      <c r="AH181" s="11">
        <f>-'OddsRatio_working_3-way'!U181/(3*'OddsRatio_working_3-way'!X181^(1/3))*COS(('OddsRatio_working_3-way'!Y181+4*PI())/3)</f>
        <v>-0.23539681276471247</v>
      </c>
      <c r="AI181" s="11">
        <f>'OddsRatio_working_3-way'!U181/(3*'OddsRatio_working_3-way'!X181^(1/3))*SIN(('OddsRatio_working_3-way'!Y181)/3)</f>
        <v>-2.9671485630898831E-2</v>
      </c>
      <c r="AJ181" s="11">
        <f>'OddsRatio_working_3-way'!U181/(3*'OddsRatio_working_3-way'!X181^(1/3))*SIN(('OddsRatio_working_3-way'!Y181+2*PI())/3)</f>
        <v>-0.43739072527915906</v>
      </c>
      <c r="AK181" s="11">
        <f>'OddsRatio_working_3-way'!U181/(3*'OddsRatio_working_3-way'!X181^(1/3))*SIN(('OddsRatio_working_3-way'!Y181+4*PI())/3)</f>
        <v>0.46706221091005801</v>
      </c>
      <c r="AL181" s="11">
        <f>'OddsRatio_working_3-way'!Z181+'OddsRatio_working_3-way'!AF181</f>
        <v>1.0443722923563838</v>
      </c>
      <c r="AM181" s="11">
        <f>'OddsRatio_working_3-way'!AA181+'OddsRatio_working_3-way'!AG181</f>
        <v>-0.57357866682695857</v>
      </c>
      <c r="AN181" s="11">
        <f>'OddsRatio_working_3-way'!AB181+'OddsRatio_working_3-way'!AH181</f>
        <v>-0.47079362552942494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1.0443722923563838</v>
      </c>
      <c r="AS181" s="11">
        <f>IF(('OddsRatio_working_3-way'!X181=0),IF(Q181&gt;0,-Q181^(1/3),(-Q181)^(1/3)),'OddsRatio_working_3-way'!AM181-'OddsRatio_working_3-way'!R181/3)</f>
        <v>-0.57357866682695857</v>
      </c>
      <c r="AT181" s="11">
        <f>IF(('OddsRatio_working_3-way'!X181=0),IF(Q181&gt;0,-Q181^(1/3),(-Q181)^(1/3)),'OddsRatio_working_3-way'!AN181-'OddsRatio_working_3-way'!R181/3)</f>
        <v>-0.47079362552942494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3.31</v>
      </c>
      <c r="B182" s="4">
        <f>IF('True_Odds_Calculator_3-way'!B183="","",'True_Odds_Calculator_3-way'!B183)</f>
        <v>3.18</v>
      </c>
      <c r="C182" s="4">
        <f>IF('True_Odds_Calculator_3-way'!C183="","",'True_Odds_Calculator_3-way'!C183)</f>
        <v>2.4300000000000002</v>
      </c>
      <c r="D182" s="9">
        <f t="shared" si="39"/>
        <v>0.2932687603381981</v>
      </c>
      <c r="E182" s="9">
        <f t="shared" si="40"/>
        <v>0.30541599551840798</v>
      </c>
      <c r="F182" s="9">
        <f t="shared" si="41"/>
        <v>0.40131524414339409</v>
      </c>
      <c r="G182" s="9">
        <f t="shared" si="42"/>
        <v>1.0432214438422904</v>
      </c>
      <c r="H182" s="9">
        <f t="shared" si="43"/>
        <v>3.4098415352756906</v>
      </c>
      <c r="I182" s="9">
        <f t="shared" si="44"/>
        <v>3.2742227475761929</v>
      </c>
      <c r="J182" s="9">
        <f t="shared" si="45"/>
        <v>2.4918066646944754</v>
      </c>
      <c r="K182" s="11">
        <f t="shared" si="46"/>
        <v>0.30211480362537763</v>
      </c>
      <c r="L182" s="11">
        <f t="shared" si="47"/>
        <v>0.31446540880503143</v>
      </c>
      <c r="M182" s="11">
        <f t="shared" si="48"/>
        <v>0.41152263374485593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-0.28154195604967369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0.23145167034995409</v>
      </c>
      <c r="Q182" s="11">
        <f>2*'OddsRatio_working_3-way'!K182*'OddsRatio_working_3-way'!L182*'OddsRatio_working_3-way'!M182</f>
        <v>7.8193131874984487E-2</v>
      </c>
      <c r="R182" s="11">
        <f t="shared" si="49"/>
        <v>0</v>
      </c>
      <c r="S182" s="11">
        <f t="shared" si="50"/>
        <v>-0.82208589297830281</v>
      </c>
      <c r="T182" s="11">
        <f t="shared" si="51"/>
        <v>-0.277731720600778</v>
      </c>
      <c r="U182" s="11">
        <f>'OddsRatio_working_3-way'!S182-'OddsRatio_working_3-way'!R182^2/3</f>
        <v>-0.82208589297830281</v>
      </c>
      <c r="V182" s="11">
        <f>'OddsRatio_working_3-way'!S182*'OddsRatio_working_3-way'!R182/3-2*'OddsRatio_working_3-way'!R182^3/27-'OddsRatio_working_3-way'!T182</f>
        <v>0.277731720600778</v>
      </c>
      <c r="W182" s="11">
        <f>'OddsRatio_working_3-way'!V182^2+4*'OddsRatio_working_3-way'!U182^3/27</f>
        <v>-5.1741840724660731E-3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0.14344780644918789</v>
      </c>
      <c r="Y182" s="11">
        <f>IF('OddsRatio_working_3-way'!W182&gt;=0,IF('OddsRatio_working_3-way'!V182+SQRT('OddsRatio_working_3-way'!W182)&gt;0,0,PI()),ACOS('OddsRatio_working_3-way'!V182/(2*'OddsRatio_working_3-way'!X182)))</f>
        <v>0.25342874070547228</v>
      </c>
      <c r="Z182" s="11">
        <f>'OddsRatio_working_3-way'!X182^(1/3)*COS('OddsRatio_working_3-way'!Y182/3)</f>
        <v>0.5216107219211451</v>
      </c>
      <c r="AA182" s="11">
        <f>'OddsRatio_working_3-way'!X182^(1/3)*COS(('OddsRatio_working_3-way'!Y182+2*PI())/3)</f>
        <v>-0.29905669201260254</v>
      </c>
      <c r="AB182" s="11">
        <f>'OddsRatio_working_3-way'!X182^(1/3)*COS(('OddsRatio_working_3-way'!Y182+4*PI())/3)</f>
        <v>-0.22255402990854292</v>
      </c>
      <c r="AC182" s="11">
        <f>'OddsRatio_working_3-way'!X182^(1/3)*SIN('OddsRatio_working_3-way'!Y182/3)</f>
        <v>4.4168832559501991E-2</v>
      </c>
      <c r="AD182" s="11">
        <f>'OddsRatio_working_3-way'!X182^(1/3)*SIN(('OddsRatio_working_3-way'!Y182+2*PI())/3)</f>
        <v>0.4296437197903013</v>
      </c>
      <c r="AE182" s="11">
        <f>'OddsRatio_working_3-way'!X182^(1/3)*SIN(('OddsRatio_working_3-way'!Y182+4*PI())/3)</f>
        <v>-0.47381255234980313</v>
      </c>
      <c r="AF182" s="11">
        <f>-'OddsRatio_working_3-way'!U182/(3*'OddsRatio_working_3-way'!X182^(1/3))*COS(('OddsRatio_working_3-way'!Y182)/3)</f>
        <v>0.52161072192114522</v>
      </c>
      <c r="AG182" s="11">
        <f>-'OddsRatio_working_3-way'!U182/(3*'OddsRatio_working_3-way'!X182^(1/3))*COS(('OddsRatio_working_3-way'!Y182+2*PI())/3)</f>
        <v>-0.2990566920126026</v>
      </c>
      <c r="AH182" s="11">
        <f>-'OddsRatio_working_3-way'!U182/(3*'OddsRatio_working_3-way'!X182^(1/3))*COS(('OddsRatio_working_3-way'!Y182+4*PI())/3)</f>
        <v>-0.22255402990854298</v>
      </c>
      <c r="AI182" s="11">
        <f>'OddsRatio_working_3-way'!U182/(3*'OddsRatio_working_3-way'!X182^(1/3))*SIN(('OddsRatio_working_3-way'!Y182)/3)</f>
        <v>-4.4168832559502005E-2</v>
      </c>
      <c r="AJ182" s="11">
        <f>'OddsRatio_working_3-way'!U182/(3*'OddsRatio_working_3-way'!X182^(1/3))*SIN(('OddsRatio_working_3-way'!Y182+2*PI())/3)</f>
        <v>-0.42964371979030141</v>
      </c>
      <c r="AK182" s="11">
        <f>'OddsRatio_working_3-way'!U182/(3*'OddsRatio_working_3-way'!X182^(1/3))*SIN(('OddsRatio_working_3-way'!Y182+4*PI())/3)</f>
        <v>0.47381255234980318</v>
      </c>
      <c r="AL182" s="11">
        <f>'OddsRatio_working_3-way'!Z182+'OddsRatio_working_3-way'!AF182</f>
        <v>1.0432214438422904</v>
      </c>
      <c r="AM182" s="11">
        <f>'OddsRatio_working_3-way'!AA182+'OddsRatio_working_3-way'!AG182</f>
        <v>-0.59811338402520509</v>
      </c>
      <c r="AN182" s="11">
        <f>'OddsRatio_working_3-way'!AB182+'OddsRatio_working_3-way'!AH182</f>
        <v>-0.4451080598170859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1.0432214438422904</v>
      </c>
      <c r="AS182" s="11">
        <f>IF(('OddsRatio_working_3-way'!X182=0),IF(Q182&gt;0,-Q182^(1/3),(-Q182)^(1/3)),'OddsRatio_working_3-way'!AM182-'OddsRatio_working_3-way'!R182/3)</f>
        <v>-0.59811338402520509</v>
      </c>
      <c r="AT182" s="11">
        <f>IF(('OddsRatio_working_3-way'!X182=0),IF(Q182&gt;0,-Q182^(1/3),(-Q182)^(1/3)),'OddsRatio_working_3-way'!AN182-'OddsRatio_working_3-way'!R182/3)</f>
        <v>-0.4451080598170859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2.2200000000000002</v>
      </c>
      <c r="B183" s="4">
        <f>IF('True_Odds_Calculator_3-way'!B184="","",'True_Odds_Calculator_3-way'!B184)</f>
        <v>3.49</v>
      </c>
      <c r="C183" s="4">
        <f>IF('True_Odds_Calculator_3-way'!C184="","",'True_Odds_Calculator_3-way'!C184)</f>
        <v>3.44</v>
      </c>
      <c r="D183" s="9">
        <f t="shared" si="39"/>
        <v>0.43999500406142811</v>
      </c>
      <c r="E183" s="9">
        <f t="shared" si="40"/>
        <v>0.27795781967507122</v>
      </c>
      <c r="F183" s="9">
        <f t="shared" si="41"/>
        <v>0.28204717626350073</v>
      </c>
      <c r="G183" s="9">
        <f t="shared" si="42"/>
        <v>1.0432402282689441</v>
      </c>
      <c r="H183" s="9">
        <f t="shared" si="43"/>
        <v>2.2727530784881118</v>
      </c>
      <c r="I183" s="9">
        <f t="shared" si="44"/>
        <v>3.5976681683896712</v>
      </c>
      <c r="J183" s="9">
        <f t="shared" si="45"/>
        <v>3.5455061569762236</v>
      </c>
      <c r="K183" s="11">
        <f t="shared" si="46"/>
        <v>0.4504504504504504</v>
      </c>
      <c r="L183" s="11">
        <f t="shared" si="47"/>
        <v>0.28653295128939826</v>
      </c>
      <c r="M183" s="11">
        <f t="shared" si="48"/>
        <v>0.29069767441860467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-0.27810715359859095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0.23074817337494757</v>
      </c>
      <c r="Q183" s="11">
        <f>2*'OddsRatio_working_3-way'!K183*'OddsRatio_working_3-way'!L183*'OddsRatio_working_3-way'!M183</f>
        <v>7.5040056382096751E-2</v>
      </c>
      <c r="R183" s="11">
        <f t="shared" si="49"/>
        <v>0</v>
      </c>
      <c r="S183" s="11">
        <f t="shared" si="50"/>
        <v>-0.8297095935475306</v>
      </c>
      <c r="T183" s="11">
        <f t="shared" si="51"/>
        <v>-0.26982425806423754</v>
      </c>
      <c r="U183" s="11">
        <f>'OddsRatio_working_3-way'!S183-'OddsRatio_working_3-way'!R183^2/3</f>
        <v>-0.8297095935475306</v>
      </c>
      <c r="V183" s="11">
        <f>'OddsRatio_working_3-way'!S183*'OddsRatio_working_3-way'!R183/3-2*'OddsRatio_working_3-way'!R183^3/27-'OddsRatio_working_3-way'!T183</f>
        <v>0.26982425806423754</v>
      </c>
      <c r="W183" s="11">
        <f>'OddsRatio_working_3-way'!V183^2+4*'OddsRatio_working_3-way'!U183^3/27</f>
        <v>-1.1815170049950377E-2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0.1454478431344606</v>
      </c>
      <c r="Y183" s="11">
        <f>IF('OddsRatio_working_3-way'!W183&gt;=0,IF('OddsRatio_working_3-way'!V183+SQRT('OddsRatio_working_3-way'!W183)&gt;0,0,PI()),ACOS('OddsRatio_working_3-way'!V183/(2*'OddsRatio_working_3-way'!X183)))</f>
        <v>0.38295736799674418</v>
      </c>
      <c r="Z183" s="11">
        <f>'OddsRatio_working_3-way'!X183^(1/3)*COS('OddsRatio_working_3-way'!Y183/3)</f>
        <v>0.52162011413447207</v>
      </c>
      <c r="AA183" s="11">
        <f>'OddsRatio_working_3-way'!X183^(1/3)*COS(('OddsRatio_working_3-way'!Y183+2*PI())/3)</f>
        <v>-0.31879057780168496</v>
      </c>
      <c r="AB183" s="11">
        <f>'OddsRatio_working_3-way'!X183^(1/3)*COS(('OddsRatio_working_3-way'!Y183+4*PI())/3)</f>
        <v>-0.20282953633278741</v>
      </c>
      <c r="AC183" s="11">
        <f>'OddsRatio_working_3-way'!X183^(1/3)*SIN('OddsRatio_working_3-way'!Y183/3)</f>
        <v>6.6950138507577556E-2</v>
      </c>
      <c r="AD183" s="11">
        <f>'OddsRatio_working_3-way'!X183^(1/3)*SIN(('OddsRatio_working_3-way'!Y183+2*PI())/3)</f>
        <v>0.41826120071160239</v>
      </c>
      <c r="AE183" s="11">
        <f>'OddsRatio_working_3-way'!X183^(1/3)*SIN(('OddsRatio_working_3-way'!Y183+4*PI())/3)</f>
        <v>-0.4852113392191798</v>
      </c>
      <c r="AF183" s="11">
        <f>-'OddsRatio_working_3-way'!U183/(3*'OddsRatio_working_3-way'!X183^(1/3))*COS(('OddsRatio_working_3-way'!Y183)/3)</f>
        <v>0.52162011413447207</v>
      </c>
      <c r="AG183" s="11">
        <f>-'OddsRatio_working_3-way'!U183/(3*'OddsRatio_working_3-way'!X183^(1/3))*COS(('OddsRatio_working_3-way'!Y183+2*PI())/3)</f>
        <v>-0.31879057780168496</v>
      </c>
      <c r="AH183" s="11">
        <f>-'OddsRatio_working_3-way'!U183/(3*'OddsRatio_working_3-way'!X183^(1/3))*COS(('OddsRatio_working_3-way'!Y183+4*PI())/3)</f>
        <v>-0.20282953633278741</v>
      </c>
      <c r="AI183" s="11">
        <f>'OddsRatio_working_3-way'!U183/(3*'OddsRatio_working_3-way'!X183^(1/3))*SIN(('OddsRatio_working_3-way'!Y183)/3)</f>
        <v>-6.6950138507577556E-2</v>
      </c>
      <c r="AJ183" s="11">
        <f>'OddsRatio_working_3-way'!U183/(3*'OddsRatio_working_3-way'!X183^(1/3))*SIN(('OddsRatio_working_3-way'!Y183+2*PI())/3)</f>
        <v>-0.41826120071160239</v>
      </c>
      <c r="AK183" s="11">
        <f>'OddsRatio_working_3-way'!U183/(3*'OddsRatio_working_3-way'!X183^(1/3))*SIN(('OddsRatio_working_3-way'!Y183+4*PI())/3)</f>
        <v>0.4852113392191798</v>
      </c>
      <c r="AL183" s="11">
        <f>'OddsRatio_working_3-way'!Z183+'OddsRatio_working_3-way'!AF183</f>
        <v>1.0432402282689441</v>
      </c>
      <c r="AM183" s="11">
        <f>'OddsRatio_working_3-way'!AA183+'OddsRatio_working_3-way'!AG183</f>
        <v>-0.63758115560336992</v>
      </c>
      <c r="AN183" s="11">
        <f>'OddsRatio_working_3-way'!AB183+'OddsRatio_working_3-way'!AH183</f>
        <v>-0.40565907266557483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1.0432402282689441</v>
      </c>
      <c r="AS183" s="11">
        <f>IF(('OddsRatio_working_3-way'!X183=0),IF(Q183&gt;0,-Q183^(1/3),(-Q183)^(1/3)),'OddsRatio_working_3-way'!AM183-'OddsRatio_working_3-way'!R183/3)</f>
        <v>-0.63758115560336992</v>
      </c>
      <c r="AT183" s="11">
        <f>IF(('OddsRatio_working_3-way'!X183=0),IF(Q183&gt;0,-Q183^(1/3),(-Q183)^(1/3)),'OddsRatio_working_3-way'!AN183-'OddsRatio_working_3-way'!R183/3)</f>
        <v>-0.40565907266557483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1.85</v>
      </c>
      <c r="B184" s="4">
        <f>IF('True_Odds_Calculator_3-way'!B185="","",'True_Odds_Calculator_3-way'!B185)</f>
        <v>3.51</v>
      </c>
      <c r="C184" s="4">
        <f>IF('True_Odds_Calculator_3-way'!C185="","",'True_Odds_Calculator_3-way'!C185)</f>
        <v>4.91</v>
      </c>
      <c r="D184" s="9">
        <f t="shared" si="39"/>
        <v>0.52867530708959953</v>
      </c>
      <c r="E184" s="9">
        <f t="shared" si="40"/>
        <v>0.27528442109762391</v>
      </c>
      <c r="F184" s="9">
        <f t="shared" si="41"/>
        <v>0.19604027181277686</v>
      </c>
      <c r="G184" s="9">
        <f t="shared" si="42"/>
        <v>1.0488472438228369</v>
      </c>
      <c r="H184" s="9">
        <f t="shared" si="43"/>
        <v>1.8915201572494111</v>
      </c>
      <c r="I184" s="9">
        <f t="shared" si="44"/>
        <v>3.6326065819953204</v>
      </c>
      <c r="J184" s="9">
        <f t="shared" si="45"/>
        <v>5.100992723347292</v>
      </c>
      <c r="K184" s="11">
        <f t="shared" si="46"/>
        <v>0.54054054054054046</v>
      </c>
      <c r="L184" s="11">
        <f t="shared" si="47"/>
        <v>0.28490028490028491</v>
      </c>
      <c r="M184" s="11">
        <f t="shared" si="48"/>
        <v>0.20366598778004072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-0.26164296836394607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0.22802059461937257</v>
      </c>
      <c r="Q184" s="11">
        <f>2*'OddsRatio_working_3-way'!K184*'OddsRatio_working_3-way'!L184*'OddsRatio_working_3-way'!M184</f>
        <v>6.2729186965439498E-2</v>
      </c>
      <c r="R184" s="11">
        <f t="shared" si="49"/>
        <v>0</v>
      </c>
      <c r="S184" s="11">
        <f t="shared" si="50"/>
        <v>-0.87149521366916816</v>
      </c>
      <c r="T184" s="11">
        <f t="shared" si="51"/>
        <v>-0.23975109041792797</v>
      </c>
      <c r="U184" s="11">
        <f>'OddsRatio_working_3-way'!S184-'OddsRatio_working_3-way'!R184^2/3</f>
        <v>-0.87149521366916816</v>
      </c>
      <c r="V184" s="11">
        <f>'OddsRatio_working_3-way'!S184*'OddsRatio_working_3-way'!R184/3-2*'OddsRatio_working_3-way'!R184^3/27-'OddsRatio_working_3-way'!T184</f>
        <v>0.23975109041792797</v>
      </c>
      <c r="W184" s="11">
        <f>'OddsRatio_working_3-way'!V184^2+4*'OddsRatio_working_3-way'!U184^3/27</f>
        <v>-4.0579269473665996E-2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0.15657255093905467</v>
      </c>
      <c r="Y184" s="11">
        <f>IF('OddsRatio_working_3-way'!W184&gt;=0,IF('OddsRatio_working_3-way'!V184+SQRT('OddsRatio_working_3-way'!W184)&gt;0,0,PI()),ACOS('OddsRatio_working_3-way'!V184/(2*'OddsRatio_working_3-way'!X184)))</f>
        <v>0.69878710351126749</v>
      </c>
      <c r="Z184" s="11">
        <f>'OddsRatio_working_3-way'!X184^(1/3)*COS('OddsRatio_working_3-way'!Y184/3)</f>
        <v>0.52442362191141856</v>
      </c>
      <c r="AA184" s="11">
        <f>'OddsRatio_working_3-way'!X184^(1/3)*COS(('OddsRatio_working_3-way'!Y184+2*PI())/3)</f>
        <v>-0.36995549756088458</v>
      </c>
      <c r="AB184" s="11">
        <f>'OddsRatio_working_3-way'!X184^(1/3)*COS(('OddsRatio_working_3-way'!Y184+4*PI())/3)</f>
        <v>-0.1544681243505337</v>
      </c>
      <c r="AC184" s="11">
        <f>'OddsRatio_working_3-way'!X184^(1/3)*SIN('OddsRatio_working_3-way'!Y184/3)</f>
        <v>0.12441169292996136</v>
      </c>
      <c r="AD184" s="11">
        <f>'OddsRatio_working_3-way'!X184^(1/3)*SIN(('OddsRatio_working_3-way'!Y184+2*PI())/3)</f>
        <v>0.39195833245495348</v>
      </c>
      <c r="AE184" s="11">
        <f>'OddsRatio_working_3-way'!X184^(1/3)*SIN(('OddsRatio_working_3-way'!Y184+4*PI())/3)</f>
        <v>-0.51637002538491483</v>
      </c>
      <c r="AF184" s="11">
        <f>-'OddsRatio_working_3-way'!U184/(3*'OddsRatio_working_3-way'!X184^(1/3))*COS(('OddsRatio_working_3-way'!Y184)/3)</f>
        <v>0.52442362191141834</v>
      </c>
      <c r="AG184" s="11">
        <f>-'OddsRatio_working_3-way'!U184/(3*'OddsRatio_working_3-way'!X184^(1/3))*COS(('OddsRatio_working_3-way'!Y184+2*PI())/3)</f>
        <v>-0.36995549756088442</v>
      </c>
      <c r="AH184" s="11">
        <f>-'OddsRatio_working_3-way'!U184/(3*'OddsRatio_working_3-way'!X184^(1/3))*COS(('OddsRatio_working_3-way'!Y184+4*PI())/3)</f>
        <v>-0.15446812435053361</v>
      </c>
      <c r="AI184" s="11">
        <f>'OddsRatio_working_3-way'!U184/(3*'OddsRatio_working_3-way'!X184^(1/3))*SIN(('OddsRatio_working_3-way'!Y184)/3)</f>
        <v>-0.12441169292996132</v>
      </c>
      <c r="AJ184" s="11">
        <f>'OddsRatio_working_3-way'!U184/(3*'OddsRatio_working_3-way'!X184^(1/3))*SIN(('OddsRatio_working_3-way'!Y184+2*PI())/3)</f>
        <v>-0.39195833245495332</v>
      </c>
      <c r="AK184" s="11">
        <f>'OddsRatio_working_3-way'!U184/(3*'OddsRatio_working_3-way'!X184^(1/3))*SIN(('OddsRatio_working_3-way'!Y184+4*PI())/3)</f>
        <v>0.51637002538491461</v>
      </c>
      <c r="AL184" s="11">
        <f>'OddsRatio_working_3-way'!Z184+'OddsRatio_working_3-way'!AF184</f>
        <v>1.0488472438228369</v>
      </c>
      <c r="AM184" s="11">
        <f>'OddsRatio_working_3-way'!AA184+'OddsRatio_working_3-way'!AG184</f>
        <v>-0.73991099512176906</v>
      </c>
      <c r="AN184" s="11">
        <f>'OddsRatio_working_3-way'!AB184+'OddsRatio_working_3-way'!AH184</f>
        <v>-0.30893624870106728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1.0488472438228369</v>
      </c>
      <c r="AS184" s="11">
        <f>IF(('OddsRatio_working_3-way'!X184=0),IF(Q184&gt;0,-Q184^(1/3),(-Q184)^(1/3)),'OddsRatio_working_3-way'!AM184-'OddsRatio_working_3-way'!R184/3)</f>
        <v>-0.73991099512176906</v>
      </c>
      <c r="AT184" s="11">
        <f>IF(('OddsRatio_working_3-way'!X184=0),IF(Q184&gt;0,-Q184^(1/3),(-Q184)^(1/3)),'OddsRatio_working_3-way'!AN184-'OddsRatio_working_3-way'!R184/3)</f>
        <v>-0.30893624870106728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2.58</v>
      </c>
      <c r="B185" s="4">
        <f>IF('True_Odds_Calculator_3-way'!B186="","",'True_Odds_Calculator_3-way'!B186)</f>
        <v>3.21</v>
      </c>
      <c r="C185" s="4">
        <f>IF('True_Odds_Calculator_3-way'!C186="","",'True_Odds_Calculator_3-way'!C186)</f>
        <v>3.05</v>
      </c>
      <c r="D185" s="9">
        <f t="shared" si="39"/>
        <v>0.37804887649278812</v>
      </c>
      <c r="E185" s="9">
        <f t="shared" si="40"/>
        <v>0.30292543719957887</v>
      </c>
      <c r="F185" s="9">
        <f t="shared" si="41"/>
        <v>0.31902568630763312</v>
      </c>
      <c r="G185" s="9">
        <f t="shared" si="42"/>
        <v>1.0412408978402352</v>
      </c>
      <c r="H185" s="9">
        <f t="shared" si="43"/>
        <v>2.645160618587572</v>
      </c>
      <c r="I185" s="9">
        <f t="shared" si="44"/>
        <v>3.3011423842269201</v>
      </c>
      <c r="J185" s="9">
        <f t="shared" si="45"/>
        <v>3.1345438405724813</v>
      </c>
      <c r="K185" s="11">
        <f t="shared" si="46"/>
        <v>0.38759689922480617</v>
      </c>
      <c r="L185" s="11">
        <f t="shared" si="47"/>
        <v>0.3115264797507788</v>
      </c>
      <c r="M185" s="11">
        <f t="shared" si="48"/>
        <v>0.32786885245901642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-0.28338616496215874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0.23120023405064782</v>
      </c>
      <c r="Q185" s="11">
        <f>2*'OddsRatio_working_3-way'!K185*'OddsRatio_working_3-way'!L185*'OddsRatio_working_3-way'!M185</f>
        <v>7.9178162346112288E-2</v>
      </c>
      <c r="R185" s="11">
        <f t="shared" si="49"/>
        <v>0</v>
      </c>
      <c r="S185" s="11">
        <f t="shared" si="50"/>
        <v>-0.81584869918233505</v>
      </c>
      <c r="T185" s="11">
        <f t="shared" si="51"/>
        <v>-0.27940023944600523</v>
      </c>
      <c r="U185" s="11">
        <f>'OddsRatio_working_3-way'!S185-'OddsRatio_working_3-way'!R185^2/3</f>
        <v>-0.81584869918233505</v>
      </c>
      <c r="V185" s="11">
        <f>'OddsRatio_working_3-way'!S185*'OddsRatio_working_3-way'!R185/3-2*'OddsRatio_working_3-way'!R185^3/27-'OddsRatio_working_3-way'!T185</f>
        <v>0.27940023944600523</v>
      </c>
      <c r="W185" s="11">
        <f>'OddsRatio_working_3-way'!V185^2+4*'OddsRatio_working_3-way'!U185^3/27</f>
        <v>-2.3853311403679717E-3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0.14181839173997587</v>
      </c>
      <c r="Y185" s="11">
        <f>IF('OddsRatio_working_3-way'!W185&gt;=0,IF('OddsRatio_working_3-way'!V185+SQRT('OddsRatio_working_3-way'!W185)&gt;0,0,PI()),ACOS('OddsRatio_working_3-way'!V185/(2*'OddsRatio_working_3-way'!X185)))</f>
        <v>0.17305399960985013</v>
      </c>
      <c r="Z185" s="11">
        <f>'OddsRatio_working_3-way'!X185^(1/3)*COS('OddsRatio_working_3-way'!Y185/3)</f>
        <v>0.52062044892011772</v>
      </c>
      <c r="AA185" s="11">
        <f>'OddsRatio_working_3-way'!X185^(1/3)*COS(('OddsRatio_working_3-way'!Y185+2*PI())/3)</f>
        <v>-0.28634742707948657</v>
      </c>
      <c r="AB185" s="11">
        <f>'OddsRatio_working_3-way'!X185^(1/3)*COS(('OddsRatio_working_3-way'!Y185+4*PI())/3)</f>
        <v>-0.23427302184063123</v>
      </c>
      <c r="AC185" s="11">
        <f>'OddsRatio_working_3-way'!X185^(1/3)*SIN('OddsRatio_working_3-way'!Y185/3)</f>
        <v>3.006517188254279E-2</v>
      </c>
      <c r="AD185" s="11">
        <f>'OddsRatio_working_3-way'!X185^(1/3)*SIN(('OddsRatio_working_3-way'!Y185+2*PI())/3)</f>
        <v>0.43583794855320923</v>
      </c>
      <c r="AE185" s="11">
        <f>'OddsRatio_working_3-way'!X185^(1/3)*SIN(('OddsRatio_working_3-way'!Y185+4*PI())/3)</f>
        <v>-0.46590312043575205</v>
      </c>
      <c r="AF185" s="11">
        <f>-'OddsRatio_working_3-way'!U185/(3*'OddsRatio_working_3-way'!X185^(1/3))*COS(('OddsRatio_working_3-way'!Y185)/3)</f>
        <v>0.52062044892011761</v>
      </c>
      <c r="AG185" s="11">
        <f>-'OddsRatio_working_3-way'!U185/(3*'OddsRatio_working_3-way'!X185^(1/3))*COS(('OddsRatio_working_3-way'!Y185+2*PI())/3)</f>
        <v>-0.28634742707948652</v>
      </c>
      <c r="AH185" s="11">
        <f>-'OddsRatio_working_3-way'!U185/(3*'OddsRatio_working_3-way'!X185^(1/3))*COS(('OddsRatio_working_3-way'!Y185+4*PI())/3)</f>
        <v>-0.23427302184063117</v>
      </c>
      <c r="AI185" s="11">
        <f>'OddsRatio_working_3-way'!U185/(3*'OddsRatio_working_3-way'!X185^(1/3))*SIN(('OddsRatio_working_3-way'!Y185)/3)</f>
        <v>-3.0065171882542784E-2</v>
      </c>
      <c r="AJ185" s="11">
        <f>'OddsRatio_working_3-way'!U185/(3*'OddsRatio_working_3-way'!X185^(1/3))*SIN(('OddsRatio_working_3-way'!Y185+2*PI())/3)</f>
        <v>-0.43583794855320918</v>
      </c>
      <c r="AK185" s="11">
        <f>'OddsRatio_working_3-way'!U185/(3*'OddsRatio_working_3-way'!X185^(1/3))*SIN(('OddsRatio_working_3-way'!Y185+4*PI())/3)</f>
        <v>0.46590312043575194</v>
      </c>
      <c r="AL185" s="11">
        <f>'OddsRatio_working_3-way'!Z185+'OddsRatio_working_3-way'!AF185</f>
        <v>1.0412408978402352</v>
      </c>
      <c r="AM185" s="11">
        <f>'OddsRatio_working_3-way'!AA185+'OddsRatio_working_3-way'!AG185</f>
        <v>-0.57269485415897314</v>
      </c>
      <c r="AN185" s="11">
        <f>'OddsRatio_working_3-way'!AB185+'OddsRatio_working_3-way'!AH185</f>
        <v>-0.4685460436812624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1.0412408978402352</v>
      </c>
      <c r="AS185" s="11">
        <f>IF(('OddsRatio_working_3-way'!X185=0),IF(Q185&gt;0,-Q185^(1/3),(-Q185)^(1/3)),'OddsRatio_working_3-way'!AM185-'OddsRatio_working_3-way'!R185/3)</f>
        <v>-0.57269485415897314</v>
      </c>
      <c r="AT185" s="11">
        <f>IF(('OddsRatio_working_3-way'!X185=0),IF(Q185&gt;0,-Q185^(1/3),(-Q185)^(1/3)),'OddsRatio_working_3-way'!AN185-'OddsRatio_working_3-way'!R185/3)</f>
        <v>-0.4685460436812624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3.83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2.04</v>
      </c>
      <c r="D186" s="9">
        <f t="shared" si="39"/>
        <v>0.25082056194965408</v>
      </c>
      <c r="E186" s="9">
        <f t="shared" si="40"/>
        <v>0.27245877908845695</v>
      </c>
      <c r="F186" s="9">
        <f t="shared" si="41"/>
        <v>0.47672065896188898</v>
      </c>
      <c r="G186" s="9">
        <f t="shared" si="42"/>
        <v>1.0554466291272457</v>
      </c>
      <c r="H186" s="9">
        <f t="shared" si="43"/>
        <v>3.9869139604301056</v>
      </c>
      <c r="I186" s="9">
        <f t="shared" si="44"/>
        <v>3.6702799716919317</v>
      </c>
      <c r="J186" s="9">
        <f t="shared" si="45"/>
        <v>2.0976644942923359</v>
      </c>
      <c r="K186" s="11">
        <f t="shared" si="46"/>
        <v>0.2610966057441253</v>
      </c>
      <c r="L186" s="11">
        <f t="shared" si="47"/>
        <v>0.28328611898016998</v>
      </c>
      <c r="M186" s="11">
        <f t="shared" si="48"/>
        <v>0.49019607843137253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-0.26998314322141559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0.23204719723968253</v>
      </c>
      <c r="Q186" s="11">
        <f>2*'OddsRatio_working_3-way'!K186*'OddsRatio_working_3-way'!L186*'OddsRatio_working_3-way'!M186</f>
        <v>7.2514749137400802E-2</v>
      </c>
      <c r="R186" s="11">
        <f t="shared" si="49"/>
        <v>0</v>
      </c>
      <c r="S186" s="11">
        <f t="shared" si="50"/>
        <v>-0.85948772382940419</v>
      </c>
      <c r="T186" s="11">
        <f t="shared" si="51"/>
        <v>-0.26858991369668889</v>
      </c>
      <c r="U186" s="11">
        <f>'OddsRatio_working_3-way'!S186-'OddsRatio_working_3-way'!R186^2/3</f>
        <v>-0.85948772382940419</v>
      </c>
      <c r="V186" s="11">
        <f>'OddsRatio_working_3-way'!S186*'OddsRatio_working_3-way'!R186/3-2*'OddsRatio_working_3-way'!R186^3/27-'OddsRatio_working_3-way'!T186</f>
        <v>0.26858991369668889</v>
      </c>
      <c r="W186" s="11">
        <f>'OddsRatio_working_3-way'!V186^2+4*'OddsRatio_working_3-way'!U186^3/27</f>
        <v>-2.1921686195158441E-2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0.15334783005862296</v>
      </c>
      <c r="Y186" s="11">
        <f>IF('OddsRatio_working_3-way'!W186&gt;=0,IF('OddsRatio_working_3-way'!V186+SQRT('OddsRatio_working_3-way'!W186)&gt;0,0,PI()),ACOS('OddsRatio_working_3-way'!V186/(2*'OddsRatio_working_3-way'!X186)))</f>
        <v>0.50380110851617599</v>
      </c>
      <c r="Z186" s="11">
        <f>'OddsRatio_working_3-way'!X186^(1/3)*COS('OddsRatio_working_3-way'!Y186/3)</f>
        <v>0.52772331456362287</v>
      </c>
      <c r="AA186" s="11">
        <f>'OddsRatio_working_3-way'!X186^(1/3)*COS(('OddsRatio_working_3-way'!Y186+2*PI())/3)</f>
        <v>-0.34134074095501132</v>
      </c>
      <c r="AB186" s="11">
        <f>'OddsRatio_working_3-way'!X186^(1/3)*COS(('OddsRatio_working_3-way'!Y186+4*PI())/3)</f>
        <v>-0.18638257360861163</v>
      </c>
      <c r="AC186" s="11">
        <f>'OddsRatio_working_3-way'!X186^(1/3)*SIN('OddsRatio_working_3-way'!Y186/3)</f>
        <v>8.9465139630575008E-2</v>
      </c>
      <c r="AD186" s="11">
        <f>'OddsRatio_working_3-way'!X186^(1/3)*SIN(('OddsRatio_working_3-way'!Y186+2*PI())/3)</f>
        <v>0.41228922676613627</v>
      </c>
      <c r="AE186" s="11">
        <f>'OddsRatio_working_3-way'!X186^(1/3)*SIN(('OddsRatio_working_3-way'!Y186+4*PI())/3)</f>
        <v>-0.50175436639671123</v>
      </c>
      <c r="AF186" s="11">
        <f>-'OddsRatio_working_3-way'!U186/(3*'OddsRatio_working_3-way'!X186^(1/3))*COS(('OddsRatio_working_3-way'!Y186)/3)</f>
        <v>0.52772331456362298</v>
      </c>
      <c r="AG186" s="11">
        <f>-'OddsRatio_working_3-way'!U186/(3*'OddsRatio_working_3-way'!X186^(1/3))*COS(('OddsRatio_working_3-way'!Y186+2*PI())/3)</f>
        <v>-0.34134074095501143</v>
      </c>
      <c r="AH186" s="11">
        <f>-'OddsRatio_working_3-way'!U186/(3*'OddsRatio_working_3-way'!X186^(1/3))*COS(('OddsRatio_working_3-way'!Y186+4*PI())/3)</f>
        <v>-0.18638257360861168</v>
      </c>
      <c r="AI186" s="11">
        <f>'OddsRatio_working_3-way'!U186/(3*'OddsRatio_working_3-way'!X186^(1/3))*SIN(('OddsRatio_working_3-way'!Y186)/3)</f>
        <v>-8.9465139630575022E-2</v>
      </c>
      <c r="AJ186" s="11">
        <f>'OddsRatio_working_3-way'!U186/(3*'OddsRatio_working_3-way'!X186^(1/3))*SIN(('OddsRatio_working_3-way'!Y186+2*PI())/3)</f>
        <v>-0.41228922676613639</v>
      </c>
      <c r="AK186" s="11">
        <f>'OddsRatio_working_3-way'!U186/(3*'OddsRatio_working_3-way'!X186^(1/3))*SIN(('OddsRatio_working_3-way'!Y186+4*PI())/3)</f>
        <v>0.50175436639671134</v>
      </c>
      <c r="AL186" s="11">
        <f>'OddsRatio_working_3-way'!Z186+'OddsRatio_working_3-way'!AF186</f>
        <v>1.0554466291272457</v>
      </c>
      <c r="AM186" s="11">
        <f>'OddsRatio_working_3-way'!AA186+'OddsRatio_working_3-way'!AG186</f>
        <v>-0.68268148191002276</v>
      </c>
      <c r="AN186" s="11">
        <f>'OddsRatio_working_3-way'!AB186+'OddsRatio_working_3-way'!AH186</f>
        <v>-0.37276514721722331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1.0554466291272457</v>
      </c>
      <c r="AS186" s="11">
        <f>IF(('OddsRatio_working_3-way'!X186=0),IF(Q186&gt;0,-Q186^(1/3),(-Q186)^(1/3)),'OddsRatio_working_3-way'!AM186-'OddsRatio_working_3-way'!R186/3)</f>
        <v>-0.68268148191002276</v>
      </c>
      <c r="AT186" s="11">
        <f>IF(('OddsRatio_working_3-way'!X186=0),IF(Q186&gt;0,-Q186^(1/3),(-Q186)^(1/3)),'OddsRatio_working_3-way'!AN186-'OddsRatio_working_3-way'!R186/3)</f>
        <v>-0.37276514721722331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2.2799999999999998</v>
      </c>
      <c r="B187" s="4">
        <f>IF('True_Odds_Calculator_3-way'!B188="","",'True_Odds_Calculator_3-way'!B188)</f>
        <v>3.26</v>
      </c>
      <c r="C187" s="4">
        <f>IF('True_Odds_Calculator_3-way'!C188="","",'True_Odds_Calculator_3-way'!C188)</f>
        <v>3.47</v>
      </c>
      <c r="D187" s="9">
        <f t="shared" si="39"/>
        <v>0.42610740964674215</v>
      </c>
      <c r="E187" s="9">
        <f t="shared" si="40"/>
        <v>0.29603404322427773</v>
      </c>
      <c r="F187" s="9">
        <f t="shared" si="41"/>
        <v>0.27785854712898012</v>
      </c>
      <c r="G187" s="9">
        <f t="shared" si="42"/>
        <v>1.0522079082951961</v>
      </c>
      <c r="H187" s="9">
        <f t="shared" si="43"/>
        <v>2.3468261226178506</v>
      </c>
      <c r="I187" s="9">
        <f t="shared" si="44"/>
        <v>3.3779898727471425</v>
      </c>
      <c r="J187" s="9">
        <f t="shared" si="45"/>
        <v>3.5989535334891336</v>
      </c>
      <c r="K187" s="11">
        <f t="shared" si="46"/>
        <v>0.43859649122807021</v>
      </c>
      <c r="L187" s="11">
        <f t="shared" si="47"/>
        <v>0.30674846625766872</v>
      </c>
      <c r="M187" s="11">
        <f t="shared" si="48"/>
        <v>0.28818443804034583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-0.27703423442536956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0.23301965243548578</v>
      </c>
      <c r="Q187" s="11">
        <f>2*'OddsRatio_working_3-way'!K187*'OddsRatio_working_3-way'!L187*'OddsRatio_working_3-way'!M187</f>
        <v>7.7543977515968643E-2</v>
      </c>
      <c r="R187" s="11">
        <f t="shared" si="49"/>
        <v>0</v>
      </c>
      <c r="S187" s="11">
        <f t="shared" si="50"/>
        <v>-0.84112222779549328</v>
      </c>
      <c r="T187" s="11">
        <f t="shared" si="51"/>
        <v>-0.27990756332628725</v>
      </c>
      <c r="U187" s="11">
        <f>'OddsRatio_working_3-way'!S187-'OddsRatio_working_3-way'!R187^2/3</f>
        <v>-0.84112222779549328</v>
      </c>
      <c r="V187" s="11">
        <f>'OddsRatio_working_3-way'!S187*'OddsRatio_working_3-way'!R187/3-2*'OddsRatio_working_3-way'!R187^3/27-'OddsRatio_working_3-way'!T187</f>
        <v>0.27990756332628725</v>
      </c>
      <c r="W187" s="11">
        <f>'OddsRatio_working_3-way'!V187^2+4*'OddsRatio_working_3-way'!U187^3/27</f>
        <v>-9.8121570130064867E-3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0.14845908613172351</v>
      </c>
      <c r="Y187" s="11">
        <f>IF('OddsRatio_working_3-way'!W187&gt;=0,IF('OddsRatio_working_3-way'!V187+SQRT('OddsRatio_working_3-way'!W187)&gt;0,0,PI()),ACOS('OddsRatio_working_3-way'!V187/(2*'OddsRatio_working_3-way'!X187)))</f>
        <v>0.34013559383910508</v>
      </c>
      <c r="Z187" s="11">
        <f>'OddsRatio_working_3-way'!X187^(1/3)*COS('OddsRatio_working_3-way'!Y187/3)</f>
        <v>0.52610395414759814</v>
      </c>
      <c r="AA187" s="11">
        <f>'OddsRatio_working_3-way'!X187^(1/3)*COS(('OddsRatio_working_3-way'!Y187+2*PI())/3)</f>
        <v>-0.31493192523847902</v>
      </c>
      <c r="AB187" s="11">
        <f>'OddsRatio_working_3-way'!X187^(1/3)*COS(('OddsRatio_working_3-way'!Y187+4*PI())/3)</f>
        <v>-0.21117202890911915</v>
      </c>
      <c r="AC187" s="11">
        <f>'OddsRatio_working_3-way'!X187^(1/3)*SIN('OddsRatio_working_3-way'!Y187/3)</f>
        <v>5.9905804076843601E-2</v>
      </c>
      <c r="AD187" s="11">
        <f>'OddsRatio_working_3-way'!X187^(1/3)*SIN(('OddsRatio_working_3-way'!Y187+2*PI())/3)</f>
        <v>0.42566648728484158</v>
      </c>
      <c r="AE187" s="11">
        <f>'OddsRatio_working_3-way'!X187^(1/3)*SIN(('OddsRatio_working_3-way'!Y187+4*PI())/3)</f>
        <v>-0.48557229136168523</v>
      </c>
      <c r="AF187" s="11">
        <f>-'OddsRatio_working_3-way'!U187/(3*'OddsRatio_working_3-way'!X187^(1/3))*COS(('OddsRatio_working_3-way'!Y187)/3)</f>
        <v>0.52610395414759803</v>
      </c>
      <c r="AG187" s="11">
        <f>-'OddsRatio_working_3-way'!U187/(3*'OddsRatio_working_3-way'!X187^(1/3))*COS(('OddsRatio_working_3-way'!Y187+2*PI())/3)</f>
        <v>-0.31493192523847896</v>
      </c>
      <c r="AH187" s="11">
        <f>-'OddsRatio_working_3-way'!U187/(3*'OddsRatio_working_3-way'!X187^(1/3))*COS(('OddsRatio_working_3-way'!Y187+4*PI())/3)</f>
        <v>-0.21117202890911912</v>
      </c>
      <c r="AI187" s="11">
        <f>'OddsRatio_working_3-way'!U187/(3*'OddsRatio_working_3-way'!X187^(1/3))*SIN(('OddsRatio_working_3-way'!Y187)/3)</f>
        <v>-5.9905804076843587E-2</v>
      </c>
      <c r="AJ187" s="11">
        <f>'OddsRatio_working_3-way'!U187/(3*'OddsRatio_working_3-way'!X187^(1/3))*SIN(('OddsRatio_working_3-way'!Y187+2*PI())/3)</f>
        <v>-0.42566648728484152</v>
      </c>
      <c r="AK187" s="11">
        <f>'OddsRatio_working_3-way'!U187/(3*'OddsRatio_working_3-way'!X187^(1/3))*SIN(('OddsRatio_working_3-way'!Y187+4*PI())/3)</f>
        <v>0.48557229136168512</v>
      </c>
      <c r="AL187" s="11">
        <f>'OddsRatio_working_3-way'!Z187+'OddsRatio_working_3-way'!AF187</f>
        <v>1.0522079082951961</v>
      </c>
      <c r="AM187" s="11">
        <f>'OddsRatio_working_3-way'!AA187+'OddsRatio_working_3-way'!AG187</f>
        <v>-0.62986385047695803</v>
      </c>
      <c r="AN187" s="11">
        <f>'OddsRatio_working_3-way'!AB187+'OddsRatio_working_3-way'!AH187</f>
        <v>-0.42234405781823825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1.0522079082951961</v>
      </c>
      <c r="AS187" s="11">
        <f>IF(('OddsRatio_working_3-way'!X187=0),IF(Q187&gt;0,-Q187^(1/3),(-Q187)^(1/3)),'OddsRatio_working_3-way'!AM187-'OddsRatio_working_3-way'!R187/3)</f>
        <v>-0.62986385047695803</v>
      </c>
      <c r="AT187" s="11">
        <f>IF(('OddsRatio_working_3-way'!X187=0),IF(Q187&gt;0,-Q187^(1/3),(-Q187)^(1/3)),'OddsRatio_working_3-way'!AN187-'OddsRatio_working_3-way'!R187/3)</f>
        <v>-0.42234405781823825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2.08</v>
      </c>
      <c r="B188" s="4">
        <f>IF('True_Odds_Calculator_3-way'!B189="","",'True_Odds_Calculator_3-way'!B189)</f>
        <v>3.46</v>
      </c>
      <c r="C188" s="4">
        <f>IF('True_Odds_Calculator_3-way'!C189="","",'True_Odds_Calculator_3-way'!C189)</f>
        <v>3.79</v>
      </c>
      <c r="D188" s="9">
        <f t="shared" si="39"/>
        <v>0.46775312943376834</v>
      </c>
      <c r="E188" s="9">
        <f t="shared" si="40"/>
        <v>0.27840903283865176</v>
      </c>
      <c r="F188" s="9">
        <f t="shared" si="41"/>
        <v>0.25383783772757995</v>
      </c>
      <c r="G188" s="9">
        <f t="shared" si="42"/>
        <v>1.0535924731210065</v>
      </c>
      <c r="H188" s="9">
        <f t="shared" si="43"/>
        <v>2.1378798709706874</v>
      </c>
      <c r="I188" s="9">
        <f t="shared" si="44"/>
        <v>3.5918374838776752</v>
      </c>
      <c r="J188" s="9">
        <f t="shared" si="45"/>
        <v>3.9395230000076076</v>
      </c>
      <c r="K188" s="11">
        <f t="shared" si="46"/>
        <v>0.48076923076923073</v>
      </c>
      <c r="L188" s="11">
        <f t="shared" si="47"/>
        <v>0.28901734104046245</v>
      </c>
      <c r="M188" s="11">
        <f t="shared" si="48"/>
        <v>0.26385224274406333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-0.2717593043404809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0.23207324040822602</v>
      </c>
      <c r="Q188" s="11">
        <f>2*'OddsRatio_working_3-way'!K188*'OddsRatio_working_3-way'!L188*'OddsRatio_working_3-way'!M188</f>
        <v>7.332487848601138E-2</v>
      </c>
      <c r="R188" s="11">
        <f t="shared" si="49"/>
        <v>0</v>
      </c>
      <c r="S188" s="11">
        <f t="shared" si="50"/>
        <v>-0.85396612628013968</v>
      </c>
      <c r="T188" s="11">
        <f t="shared" si="51"/>
        <v>-0.26981552173148171</v>
      </c>
      <c r="U188" s="11">
        <f>'OddsRatio_working_3-way'!S188-'OddsRatio_working_3-way'!R188^2/3</f>
        <v>-0.85396612628013968</v>
      </c>
      <c r="V188" s="11">
        <f>'OddsRatio_working_3-way'!S188*'OddsRatio_working_3-way'!R188/3-2*'OddsRatio_working_3-way'!R188^3/27-'OddsRatio_working_3-way'!T188</f>
        <v>0.26981552173148171</v>
      </c>
      <c r="W188" s="11">
        <f>'OddsRatio_working_3-way'!V188^2+4*'OddsRatio_working_3-way'!U188^3/27</f>
        <v>-1.9460584677516921E-2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0.15187247976900603</v>
      </c>
      <c r="Y188" s="11">
        <f>IF('OddsRatio_working_3-way'!W188&gt;=0,IF('OddsRatio_working_3-way'!V188+SQRT('OddsRatio_working_3-way'!W188)&gt;0,0,PI()),ACOS('OddsRatio_working_3-way'!V188/(2*'OddsRatio_working_3-way'!X188)))</f>
        <v>0.47717416022484271</v>
      </c>
      <c r="Z188" s="11">
        <f>'OddsRatio_working_3-way'!X188^(1/3)*COS('OddsRatio_working_3-way'!Y188/3)</f>
        <v>0.52679623656050323</v>
      </c>
      <c r="AA188" s="11">
        <f>'OddsRatio_working_3-way'!X188^(1/3)*COS(('OddsRatio_working_3-way'!Y188+2*PI())/3)</f>
        <v>-0.33658162345254183</v>
      </c>
      <c r="AB188" s="11">
        <f>'OddsRatio_working_3-way'!X188^(1/3)*COS(('OddsRatio_working_3-way'!Y188+4*PI())/3)</f>
        <v>-0.19021461310796159</v>
      </c>
      <c r="AC188" s="11">
        <f>'OddsRatio_working_3-way'!X188^(1/3)*SIN('OddsRatio_working_3-way'!Y188/3)</f>
        <v>8.4505032822924125E-2</v>
      </c>
      <c r="AD188" s="11">
        <f>'OddsRatio_working_3-way'!X188^(1/3)*SIN(('OddsRatio_working_3-way'!Y188+2*PI())/3)</f>
        <v>0.41396640706797044</v>
      </c>
      <c r="AE188" s="11">
        <f>'OddsRatio_working_3-way'!X188^(1/3)*SIN(('OddsRatio_working_3-way'!Y188+4*PI())/3)</f>
        <v>-0.49847143989089454</v>
      </c>
      <c r="AF188" s="11">
        <f>-'OddsRatio_working_3-way'!U188/(3*'OddsRatio_working_3-way'!X188^(1/3))*COS(('OddsRatio_working_3-way'!Y188)/3)</f>
        <v>0.52679623656050334</v>
      </c>
      <c r="AG188" s="11">
        <f>-'OddsRatio_working_3-way'!U188/(3*'OddsRatio_working_3-way'!X188^(1/3))*COS(('OddsRatio_working_3-way'!Y188+2*PI())/3)</f>
        <v>-0.33658162345254189</v>
      </c>
      <c r="AH188" s="11">
        <f>-'OddsRatio_working_3-way'!U188/(3*'OddsRatio_working_3-way'!X188^(1/3))*COS(('OddsRatio_working_3-way'!Y188+4*PI())/3)</f>
        <v>-0.19021461310796162</v>
      </c>
      <c r="AI188" s="11">
        <f>'OddsRatio_working_3-way'!U188/(3*'OddsRatio_working_3-way'!X188^(1/3))*SIN(('OddsRatio_working_3-way'!Y188)/3)</f>
        <v>-8.4505032822924153E-2</v>
      </c>
      <c r="AJ188" s="11">
        <f>'OddsRatio_working_3-way'!U188/(3*'OddsRatio_working_3-way'!X188^(1/3))*SIN(('OddsRatio_working_3-way'!Y188+2*PI())/3)</f>
        <v>-0.4139664070679705</v>
      </c>
      <c r="AK188" s="11">
        <f>'OddsRatio_working_3-way'!U188/(3*'OddsRatio_working_3-way'!X188^(1/3))*SIN(('OddsRatio_working_3-way'!Y188+4*PI())/3)</f>
        <v>0.49847143989089465</v>
      </c>
      <c r="AL188" s="11">
        <f>'OddsRatio_working_3-way'!Z188+'OddsRatio_working_3-way'!AF188</f>
        <v>1.0535924731210065</v>
      </c>
      <c r="AM188" s="11">
        <f>'OddsRatio_working_3-way'!AA188+'OddsRatio_working_3-way'!AG188</f>
        <v>-0.67316324690508367</v>
      </c>
      <c r="AN188" s="11">
        <f>'OddsRatio_working_3-way'!AB188+'OddsRatio_working_3-way'!AH188</f>
        <v>-0.38042922621592323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1.0535924731210065</v>
      </c>
      <c r="AS188" s="11">
        <f>IF(('OddsRatio_working_3-way'!X188=0),IF(Q188&gt;0,-Q188^(1/3),(-Q188)^(1/3)),'OddsRatio_working_3-way'!AM188-'OddsRatio_working_3-way'!R188/3)</f>
        <v>-0.67316324690508367</v>
      </c>
      <c r="AT188" s="11">
        <f>IF(('OddsRatio_working_3-way'!X188=0),IF(Q188&gt;0,-Q188^(1/3),(-Q188)^(1/3)),'OddsRatio_working_3-way'!AN188-'OddsRatio_working_3-way'!R188/3)</f>
        <v>-0.38042922621592323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4.49</v>
      </c>
      <c r="B189" s="4">
        <f>IF('True_Odds_Calculator_3-way'!B190="","",'True_Odds_Calculator_3-way'!B190)</f>
        <v>3.68</v>
      </c>
      <c r="C189" s="4">
        <f>IF('True_Odds_Calculator_3-way'!C190="","",'True_Odds_Calculator_3-way'!C190)</f>
        <v>1.85</v>
      </c>
      <c r="D189" s="9">
        <f t="shared" si="39"/>
        <v>0.21301458498153839</v>
      </c>
      <c r="E189" s="9">
        <f t="shared" si="40"/>
        <v>0.26061700409786132</v>
      </c>
      <c r="F189" s="9">
        <f t="shared" si="41"/>
        <v>0.52636841092060016</v>
      </c>
      <c r="G189" s="9">
        <f t="shared" si="42"/>
        <v>1.0586000653734353</v>
      </c>
      <c r="H189" s="9">
        <f t="shared" si="43"/>
        <v>4.6945142281532899</v>
      </c>
      <c r="I189" s="9">
        <f t="shared" si="44"/>
        <v>3.837048175200807</v>
      </c>
      <c r="J189" s="9">
        <f t="shared" si="45"/>
        <v>1.89981005556742</v>
      </c>
      <c r="K189" s="11">
        <f t="shared" si="46"/>
        <v>0.22271714922048996</v>
      </c>
      <c r="L189" s="11">
        <f t="shared" si="47"/>
        <v>0.27173913043478259</v>
      </c>
      <c r="M189" s="11">
        <f t="shared" si="48"/>
        <v>0.54054054054054046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-0.26008377410042949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0.22965252460749697</v>
      </c>
      <c r="Q189" s="11">
        <f>2*'OddsRatio_working_3-way'!K189*'OddsRatio_working_3-way'!L189*'OddsRatio_working_3-way'!M189</f>
        <v>6.5428069688745566E-2</v>
      </c>
      <c r="R189" s="11">
        <f t="shared" si="49"/>
        <v>0</v>
      </c>
      <c r="S189" s="11">
        <f t="shared" si="50"/>
        <v>-0.88299443285846158</v>
      </c>
      <c r="T189" s="11">
        <f t="shared" si="51"/>
        <v>-0.25156536548674113</v>
      </c>
      <c r="U189" s="11">
        <f>'OddsRatio_working_3-way'!S189-'OddsRatio_working_3-way'!R189^2/3</f>
        <v>-0.88299443285846158</v>
      </c>
      <c r="V189" s="11">
        <f>'OddsRatio_working_3-way'!S189*'OddsRatio_working_3-way'!R189/3-2*'OddsRatio_working_3-way'!R189^3/27-'OddsRatio_working_3-way'!T189</f>
        <v>0.25156536548674113</v>
      </c>
      <c r="W189" s="11">
        <f>'OddsRatio_working_3-way'!V189^2+4*'OddsRatio_working_3-way'!U189^3/27</f>
        <v>-3.8707809874936216E-2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0.15968167004028191</v>
      </c>
      <c r="Y189" s="11">
        <f>IF('OddsRatio_working_3-way'!W189&gt;=0,IF('OddsRatio_working_3-way'!V189+SQRT('OddsRatio_working_3-way'!W189)&gt;0,0,PI()),ACOS('OddsRatio_working_3-way'!V189/(2*'OddsRatio_working_3-way'!X189)))</f>
        <v>0.66371515103665479</v>
      </c>
      <c r="Z189" s="11">
        <f>'OddsRatio_working_3-way'!X189^(1/3)*COS('OddsRatio_working_3-way'!Y189/3)</f>
        <v>0.52930003268671755</v>
      </c>
      <c r="AA189" s="11">
        <f>'OddsRatio_working_3-way'!X189^(1/3)*COS(('OddsRatio_working_3-way'!Y189+2*PI())/3)</f>
        <v>-0.36775052440706912</v>
      </c>
      <c r="AB189" s="11">
        <f>'OddsRatio_working_3-way'!X189^(1/3)*COS(('OddsRatio_working_3-way'!Y189+4*PI())/3)</f>
        <v>-0.16154950827964826</v>
      </c>
      <c r="AC189" s="11">
        <f>'OddsRatio_working_3-way'!X189^(1/3)*SIN('OddsRatio_working_3-way'!Y189/3)</f>
        <v>0.11905021216834076</v>
      </c>
      <c r="AD189" s="11">
        <f>'OddsRatio_working_3-way'!X189^(1/3)*SIN(('OddsRatio_working_3-way'!Y189+2*PI())/3)</f>
        <v>0.39886216844646072</v>
      </c>
      <c r="AE189" s="11">
        <f>'OddsRatio_working_3-way'!X189^(1/3)*SIN(('OddsRatio_working_3-way'!Y189+4*PI())/3)</f>
        <v>-0.51791238061480149</v>
      </c>
      <c r="AF189" s="11">
        <f>-'OddsRatio_working_3-way'!U189/(3*'OddsRatio_working_3-way'!X189^(1/3))*COS(('OddsRatio_working_3-way'!Y189)/3)</f>
        <v>0.52930003268671766</v>
      </c>
      <c r="AG189" s="11">
        <f>-'OddsRatio_working_3-way'!U189/(3*'OddsRatio_working_3-way'!X189^(1/3))*COS(('OddsRatio_working_3-way'!Y189+2*PI())/3)</f>
        <v>-0.36775052440706918</v>
      </c>
      <c r="AH189" s="11">
        <f>-'OddsRatio_working_3-way'!U189/(3*'OddsRatio_working_3-way'!X189^(1/3))*COS(('OddsRatio_working_3-way'!Y189+4*PI())/3)</f>
        <v>-0.16154950827964829</v>
      </c>
      <c r="AI189" s="11">
        <f>'OddsRatio_working_3-way'!U189/(3*'OddsRatio_working_3-way'!X189^(1/3))*SIN(('OddsRatio_working_3-way'!Y189)/3)</f>
        <v>-0.11905021216834079</v>
      </c>
      <c r="AJ189" s="11">
        <f>'OddsRatio_working_3-way'!U189/(3*'OddsRatio_working_3-way'!X189^(1/3))*SIN(('OddsRatio_working_3-way'!Y189+2*PI())/3)</f>
        <v>-0.39886216844646083</v>
      </c>
      <c r="AK189" s="11">
        <f>'OddsRatio_working_3-way'!U189/(3*'OddsRatio_working_3-way'!X189^(1/3))*SIN(('OddsRatio_working_3-way'!Y189+4*PI())/3)</f>
        <v>0.5179123806148016</v>
      </c>
      <c r="AL189" s="11">
        <f>'OddsRatio_working_3-way'!Z189+'OddsRatio_working_3-way'!AF189</f>
        <v>1.0586000653734353</v>
      </c>
      <c r="AM189" s="11">
        <f>'OddsRatio_working_3-way'!AA189+'OddsRatio_working_3-way'!AG189</f>
        <v>-0.73550104881413825</v>
      </c>
      <c r="AN189" s="11">
        <f>'OddsRatio_working_3-way'!AB189+'OddsRatio_working_3-way'!AH189</f>
        <v>-0.32309901655929651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1.0586000653734353</v>
      </c>
      <c r="AS189" s="11">
        <f>IF(('OddsRatio_working_3-way'!X189=0),IF(Q189&gt;0,-Q189^(1/3),(-Q189)^(1/3)),'OddsRatio_working_3-way'!AM189-'OddsRatio_working_3-way'!R189/3)</f>
        <v>-0.73550104881413825</v>
      </c>
      <c r="AT189" s="11">
        <f>IF(('OddsRatio_working_3-way'!X189=0),IF(Q189&gt;0,-Q189^(1/3),(-Q189)^(1/3)),'OddsRatio_working_3-way'!AN189-'OddsRatio_working_3-way'!R189/3)</f>
        <v>-0.32309901655929651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2.4500000000000002</v>
      </c>
      <c r="B190" s="4">
        <f>IF('True_Odds_Calculator_3-way'!B191="","",'True_Odds_Calculator_3-way'!B191)</f>
        <v>3.3</v>
      </c>
      <c r="C190" s="4">
        <f>IF('True_Odds_Calculator_3-way'!C191="","",'True_Odds_Calculator_3-way'!C191)</f>
        <v>3.11</v>
      </c>
      <c r="D190" s="9">
        <f t="shared" si="39"/>
        <v>0.39634101640731717</v>
      </c>
      <c r="E190" s="9">
        <f t="shared" si="40"/>
        <v>0.29274693418162151</v>
      </c>
      <c r="F190" s="9">
        <f t="shared" si="41"/>
        <v>0.31091204941106115</v>
      </c>
      <c r="G190" s="9">
        <f t="shared" si="42"/>
        <v>1.0503998404770218</v>
      </c>
      <c r="H190" s="9">
        <f t="shared" si="43"/>
        <v>2.5230797686916819</v>
      </c>
      <c r="I190" s="9">
        <f t="shared" si="44"/>
        <v>3.41591963309715</v>
      </c>
      <c r="J190" s="9">
        <f t="shared" si="45"/>
        <v>3.2163436634065157</v>
      </c>
      <c r="K190" s="11">
        <f t="shared" si="46"/>
        <v>0.4081632653061224</v>
      </c>
      <c r="L190" s="11">
        <f t="shared" si="47"/>
        <v>0.30303030303030304</v>
      </c>
      <c r="M190" s="11">
        <f t="shared" si="48"/>
        <v>0.32154340836012862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-0.27985809933444283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0.23305434421649401</v>
      </c>
      <c r="Q190" s="11">
        <f>2*'OddsRatio_working_3-way'!K190*'OddsRatio_working_3-way'!L190*'OddsRatio_working_3-way'!M190</f>
        <v>7.9540731814503052E-2</v>
      </c>
      <c r="R190" s="11">
        <f t="shared" si="49"/>
        <v>0</v>
      </c>
      <c r="S190" s="11">
        <f t="shared" si="50"/>
        <v>-0.83275897596225634</v>
      </c>
      <c r="T190" s="11">
        <f t="shared" si="51"/>
        <v>-0.2842180805331932</v>
      </c>
      <c r="U190" s="11">
        <f>'OddsRatio_working_3-way'!S190-'OddsRatio_working_3-way'!R190^2/3</f>
        <v>-0.83275897596225634</v>
      </c>
      <c r="V190" s="11">
        <f>'OddsRatio_working_3-way'!S190*'OddsRatio_working_3-way'!R190/3-2*'OddsRatio_working_3-way'!R190^3/27-'OddsRatio_working_3-way'!T190</f>
        <v>0.2842180805331932</v>
      </c>
      <c r="W190" s="11">
        <f>'OddsRatio_working_3-way'!V190^2+4*'OddsRatio_working_3-way'!U190^3/27</f>
        <v>-4.7768160867376619E-3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0.14625041315216031</v>
      </c>
      <c r="Y190" s="11">
        <f>IF('OddsRatio_working_3-way'!W190&gt;=0,IF('OddsRatio_working_3-way'!V190+SQRT('OddsRatio_working_3-way'!W190)&gt;0,0,PI()),ACOS('OddsRatio_working_3-way'!V190/(2*'OddsRatio_working_3-way'!X190)))</f>
        <v>0.23854416814853896</v>
      </c>
      <c r="Z190" s="11">
        <f>'OddsRatio_working_3-way'!X190^(1/3)*COS('OddsRatio_working_3-way'!Y190/3)</f>
        <v>0.52519992023851092</v>
      </c>
      <c r="AA190" s="11">
        <f>'OddsRatio_working_3-way'!X190^(1/3)*COS(('OddsRatio_working_3-way'!Y190+2*PI())/3)</f>
        <v>-0.29884257076833015</v>
      </c>
      <c r="AB190" s="11">
        <f>'OddsRatio_working_3-way'!X190^(1/3)*COS(('OddsRatio_working_3-way'!Y190+4*PI())/3)</f>
        <v>-0.22635734947018088</v>
      </c>
      <c r="AC190" s="11">
        <f>'OddsRatio_working_3-way'!X190^(1/3)*SIN('OddsRatio_working_3-way'!Y190/3)</f>
        <v>4.1849362028756193E-2</v>
      </c>
      <c r="AD190" s="11">
        <f>'OddsRatio_working_3-way'!X190^(1/3)*SIN(('OddsRatio_working_3-way'!Y190+2*PI())/3)</f>
        <v>0.43391179197773327</v>
      </c>
      <c r="AE190" s="11">
        <f>'OddsRatio_working_3-way'!X190^(1/3)*SIN(('OddsRatio_working_3-way'!Y190+4*PI())/3)</f>
        <v>-0.47576115400648944</v>
      </c>
      <c r="AF190" s="11">
        <f>-'OddsRatio_working_3-way'!U190/(3*'OddsRatio_working_3-way'!X190^(1/3))*COS(('OddsRatio_working_3-way'!Y190)/3)</f>
        <v>0.52519992023851092</v>
      </c>
      <c r="AG190" s="11">
        <f>-'OddsRatio_working_3-way'!U190/(3*'OddsRatio_working_3-way'!X190^(1/3))*COS(('OddsRatio_working_3-way'!Y190+2*PI())/3)</f>
        <v>-0.29884257076833015</v>
      </c>
      <c r="AH190" s="11">
        <f>-'OddsRatio_working_3-way'!U190/(3*'OddsRatio_working_3-way'!X190^(1/3))*COS(('OddsRatio_working_3-way'!Y190+4*PI())/3)</f>
        <v>-0.22635734947018088</v>
      </c>
      <c r="AI190" s="11">
        <f>'OddsRatio_working_3-way'!U190/(3*'OddsRatio_working_3-way'!X190^(1/3))*SIN(('OddsRatio_working_3-way'!Y190)/3)</f>
        <v>-4.1849362028756193E-2</v>
      </c>
      <c r="AJ190" s="11">
        <f>'OddsRatio_working_3-way'!U190/(3*'OddsRatio_working_3-way'!X190^(1/3))*SIN(('OddsRatio_working_3-way'!Y190+2*PI())/3)</f>
        <v>-0.43391179197773327</v>
      </c>
      <c r="AK190" s="11">
        <f>'OddsRatio_working_3-way'!U190/(3*'OddsRatio_working_3-way'!X190^(1/3))*SIN(('OddsRatio_working_3-way'!Y190+4*PI())/3)</f>
        <v>0.47576115400648944</v>
      </c>
      <c r="AL190" s="11">
        <f>'OddsRatio_working_3-way'!Z190+'OddsRatio_working_3-way'!AF190</f>
        <v>1.0503998404770218</v>
      </c>
      <c r="AM190" s="11">
        <f>'OddsRatio_working_3-way'!AA190+'OddsRatio_working_3-way'!AG190</f>
        <v>-0.5976851415366603</v>
      </c>
      <c r="AN190" s="11">
        <f>'OddsRatio_working_3-way'!AB190+'OddsRatio_working_3-way'!AH190</f>
        <v>-0.45271469894036176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1.0503998404770218</v>
      </c>
      <c r="AS190" s="11">
        <f>IF(('OddsRatio_working_3-way'!X190=0),IF(Q190&gt;0,-Q190^(1/3),(-Q190)^(1/3)),'OddsRatio_working_3-way'!AM190-'OddsRatio_working_3-way'!R190/3)</f>
        <v>-0.5976851415366603</v>
      </c>
      <c r="AT190" s="11">
        <f>IF(('OddsRatio_working_3-way'!X190=0),IF(Q190&gt;0,-Q190^(1/3),(-Q190)^(1/3)),'OddsRatio_working_3-way'!AN190-'OddsRatio_working_3-way'!R190/3)</f>
        <v>-0.45271469894036176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2.2400000000000002</v>
      </c>
      <c r="B191" s="4">
        <f>IF('True_Odds_Calculator_3-way'!B192="","",'True_Odds_Calculator_3-way'!B192)</f>
        <v>3.22</v>
      </c>
      <c r="C191" s="4">
        <f>IF('True_Odds_Calculator_3-way'!C192="","",'True_Odds_Calculator_3-way'!C192)</f>
        <v>3.63</v>
      </c>
      <c r="D191" s="9">
        <f t="shared" si="39"/>
        <v>0.43422881451637646</v>
      </c>
      <c r="E191" s="9">
        <f t="shared" si="40"/>
        <v>0.30005962892504839</v>
      </c>
      <c r="F191" s="9">
        <f t="shared" si="41"/>
        <v>0.26571155655857542</v>
      </c>
      <c r="G191" s="9">
        <f t="shared" si="42"/>
        <v>1.0507526672904168</v>
      </c>
      <c r="H191" s="9">
        <f t="shared" si="43"/>
        <v>2.3029333074401173</v>
      </c>
      <c r="I191" s="9">
        <f t="shared" si="44"/>
        <v>3.3326709213847261</v>
      </c>
      <c r="J191" s="9">
        <f t="shared" si="45"/>
        <v>3.7634795149737967</v>
      </c>
      <c r="K191" s="11">
        <f t="shared" si="46"/>
        <v>0.4464285714285714</v>
      </c>
      <c r="L191" s="11">
        <f t="shared" si="47"/>
        <v>0.3105590062111801</v>
      </c>
      <c r="M191" s="11">
        <f t="shared" si="48"/>
        <v>0.27548209366391185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-0.27651576261118926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0.23259842923874544</v>
      </c>
      <c r="Q191" s="11">
        <f>2*'OddsRatio_working_3-way'!K191*'OddsRatio_working_3-way'!L191*'OddsRatio_working_3-way'!M191</f>
        <v>7.6387004676106873E-2</v>
      </c>
      <c r="R191" s="11">
        <f t="shared" si="49"/>
        <v>0</v>
      </c>
      <c r="S191" s="11">
        <f t="shared" si="50"/>
        <v>-0.8411760220910216</v>
      </c>
      <c r="T191" s="11">
        <f t="shared" si="51"/>
        <v>-0.27624828311692007</v>
      </c>
      <c r="U191" s="11">
        <f>'OddsRatio_working_3-way'!S191-'OddsRatio_working_3-way'!R191^2/3</f>
        <v>-0.8411760220910216</v>
      </c>
      <c r="V191" s="11">
        <f>'OddsRatio_working_3-way'!S191*'OddsRatio_working_3-way'!R191/3-2*'OddsRatio_working_3-way'!R191^3/27-'OddsRatio_working_3-way'!T191</f>
        <v>0.27624828311692007</v>
      </c>
      <c r="W191" s="11">
        <f>'OddsRatio_working_3-way'!V191^2+4*'OddsRatio_working_3-way'!U191^3/27</f>
        <v>-1.1864203174094937E-2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0.14847332849635062</v>
      </c>
      <c r="Y191" s="11">
        <f>IF('OddsRatio_working_3-way'!W191&gt;=0,IF('OddsRatio_working_3-way'!V191+SQRT('OddsRatio_working_3-way'!W191)&gt;0,0,PI()),ACOS('OddsRatio_working_3-way'!V191/(2*'OddsRatio_working_3-way'!X191)))</f>
        <v>0.37557738596204926</v>
      </c>
      <c r="Z191" s="11">
        <f>'OddsRatio_working_3-way'!X191^(1/3)*COS('OddsRatio_working_3-way'!Y191/3)</f>
        <v>0.52537633364520842</v>
      </c>
      <c r="AA191" s="11">
        <f>'OddsRatio_working_3-way'!X191^(1/3)*COS(('OddsRatio_working_3-way'!Y191+2*PI())/3)</f>
        <v>-0.31994885627788722</v>
      </c>
      <c r="AB191" s="11">
        <f>'OddsRatio_working_3-way'!X191^(1/3)*COS(('OddsRatio_working_3-way'!Y191+4*PI())/3)</f>
        <v>-0.20542747736732136</v>
      </c>
      <c r="AC191" s="11">
        <f>'OddsRatio_working_3-way'!X191^(1/3)*SIN('OddsRatio_working_3-way'!Y191/3)</f>
        <v>6.6118948941982419E-2</v>
      </c>
      <c r="AD191" s="11">
        <f>'OddsRatio_working_3-way'!X191^(1/3)*SIN(('OddsRatio_working_3-way'!Y191+2*PI())/3)</f>
        <v>0.42192977701288847</v>
      </c>
      <c r="AE191" s="11">
        <f>'OddsRatio_working_3-way'!X191^(1/3)*SIN(('OddsRatio_working_3-way'!Y191+4*PI())/3)</f>
        <v>-0.48804872595487075</v>
      </c>
      <c r="AF191" s="11">
        <f>-'OddsRatio_working_3-way'!U191/(3*'OddsRatio_working_3-way'!X191^(1/3))*COS(('OddsRatio_working_3-way'!Y191)/3)</f>
        <v>0.52537633364520842</v>
      </c>
      <c r="AG191" s="11">
        <f>-'OddsRatio_working_3-way'!U191/(3*'OddsRatio_working_3-way'!X191^(1/3))*COS(('OddsRatio_working_3-way'!Y191+2*PI())/3)</f>
        <v>-0.31994885627788722</v>
      </c>
      <c r="AH191" s="11">
        <f>-'OddsRatio_working_3-way'!U191/(3*'OddsRatio_working_3-way'!X191^(1/3))*COS(('OddsRatio_working_3-way'!Y191+4*PI())/3)</f>
        <v>-0.20542747736732136</v>
      </c>
      <c r="AI191" s="11">
        <f>'OddsRatio_working_3-way'!U191/(3*'OddsRatio_working_3-way'!X191^(1/3))*SIN(('OddsRatio_working_3-way'!Y191)/3)</f>
        <v>-6.6118948941982419E-2</v>
      </c>
      <c r="AJ191" s="11">
        <f>'OddsRatio_working_3-way'!U191/(3*'OddsRatio_working_3-way'!X191^(1/3))*SIN(('OddsRatio_working_3-way'!Y191+2*PI())/3)</f>
        <v>-0.42192977701288847</v>
      </c>
      <c r="AK191" s="11">
        <f>'OddsRatio_working_3-way'!U191/(3*'OddsRatio_working_3-way'!X191^(1/3))*SIN(('OddsRatio_working_3-way'!Y191+4*PI())/3)</f>
        <v>0.48804872595487075</v>
      </c>
      <c r="AL191" s="11">
        <f>'OddsRatio_working_3-way'!Z191+'OddsRatio_working_3-way'!AF191</f>
        <v>1.0507526672904168</v>
      </c>
      <c r="AM191" s="11">
        <f>'OddsRatio_working_3-way'!AA191+'OddsRatio_working_3-way'!AG191</f>
        <v>-0.63989771255577443</v>
      </c>
      <c r="AN191" s="11">
        <f>'OddsRatio_working_3-way'!AB191+'OddsRatio_working_3-way'!AH191</f>
        <v>-0.41085495473464273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1.0507526672904168</v>
      </c>
      <c r="AS191" s="11">
        <f>IF(('OddsRatio_working_3-way'!X191=0),IF(Q191&gt;0,-Q191^(1/3),(-Q191)^(1/3)),'OddsRatio_working_3-way'!AM191-'OddsRatio_working_3-way'!R191/3)</f>
        <v>-0.63989771255577443</v>
      </c>
      <c r="AT191" s="11">
        <f>IF(('OddsRatio_working_3-way'!X191=0),IF(Q191&gt;0,-Q191^(1/3),(-Q191)^(1/3)),'OddsRatio_working_3-way'!AN191-'OddsRatio_working_3-way'!R191/3)</f>
        <v>-0.41085495473464273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2.2200000000000002</v>
      </c>
      <c r="B192" s="4">
        <f>IF('True_Odds_Calculator_3-way'!B193="","",'True_Odds_Calculator_3-way'!B193)</f>
        <v>3.45</v>
      </c>
      <c r="C192" s="4">
        <f>IF('True_Odds_Calculator_3-way'!C193="","",'True_Odds_Calculator_3-way'!C193)</f>
        <v>3.41</v>
      </c>
      <c r="D192" s="9">
        <f t="shared" si="39"/>
        <v>0.43781153156586716</v>
      </c>
      <c r="E192" s="9">
        <f t="shared" si="40"/>
        <v>0.27943099938532079</v>
      </c>
      <c r="F192" s="9">
        <f t="shared" si="41"/>
        <v>0.28275746904881194</v>
      </c>
      <c r="G192" s="9">
        <f t="shared" si="42"/>
        <v>1.0525310248906736</v>
      </c>
      <c r="H192" s="9">
        <f t="shared" si="43"/>
        <v>2.284087850366622</v>
      </c>
      <c r="I192" s="9">
        <f t="shared" si="44"/>
        <v>3.57870101098215</v>
      </c>
      <c r="J192" s="9">
        <f t="shared" si="45"/>
        <v>3.5365997699865241</v>
      </c>
      <c r="K192" s="11">
        <f t="shared" si="46"/>
        <v>0.4504504504504504</v>
      </c>
      <c r="L192" s="11">
        <f t="shared" si="47"/>
        <v>0.28985507246376813</v>
      </c>
      <c r="M192" s="11">
        <f t="shared" si="48"/>
        <v>0.29325513196480935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-0.27581412854905141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0.23279686673796068</v>
      </c>
      <c r="Q192" s="11">
        <f>2*'OddsRatio_working_3-way'!K192*'OddsRatio_working_3-way'!L192*'OddsRatio_working_3-way'!M192</f>
        <v>7.6577916690118625E-2</v>
      </c>
      <c r="R192" s="11">
        <f t="shared" si="49"/>
        <v>0</v>
      </c>
      <c r="S192" s="11">
        <f t="shared" si="50"/>
        <v>-0.84403532176764307</v>
      </c>
      <c r="T192" s="11">
        <f t="shared" si="51"/>
        <v>-0.27764319794988251</v>
      </c>
      <c r="U192" s="11">
        <f>'OddsRatio_working_3-way'!S192-'OddsRatio_working_3-way'!R192^2/3</f>
        <v>-0.84403532176764307</v>
      </c>
      <c r="V192" s="11">
        <f>'OddsRatio_working_3-way'!S192*'OddsRatio_working_3-way'!R192/3-2*'OddsRatio_working_3-way'!R192^3/27-'OddsRatio_working_3-way'!T192</f>
        <v>0.27764319794988251</v>
      </c>
      <c r="W192" s="11">
        <f>'OddsRatio_working_3-way'!V192^2+4*'OddsRatio_working_3-way'!U192^3/27</f>
        <v>-1.1993820566838453E-2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0.14923100041100382</v>
      </c>
      <c r="Y192" s="11">
        <f>IF('OddsRatio_working_3-way'!W192&gt;=0,IF('OddsRatio_working_3-way'!V192+SQRT('OddsRatio_working_3-way'!W192)&gt;0,0,PI()),ACOS('OddsRatio_working_3-way'!V192/(2*'OddsRatio_working_3-way'!X192)))</f>
        <v>0.37571258032259447</v>
      </c>
      <c r="Z192" s="11">
        <f>'OddsRatio_working_3-way'!X192^(1/3)*COS('OddsRatio_working_3-way'!Y192/3)</f>
        <v>0.52626551244533681</v>
      </c>
      <c r="AA192" s="11">
        <f>'OddsRatio_working_3-way'!X192^(1/3)*COS(('OddsRatio_working_3-way'!Y192+2*PI())/3)</f>
        <v>-0.32051122125874376</v>
      </c>
      <c r="AB192" s="11">
        <f>'OddsRatio_working_3-way'!X192^(1/3)*COS(('OddsRatio_working_3-way'!Y192+4*PI())/3)</f>
        <v>-0.20575429118659294</v>
      </c>
      <c r="AC192" s="11">
        <f>'OddsRatio_working_3-way'!X192^(1/3)*SIN('OddsRatio_working_3-way'!Y192/3)</f>
        <v>6.6254944468531321E-2</v>
      </c>
      <c r="AD192" s="11">
        <f>'OddsRatio_working_3-way'!X192^(1/3)*SIN(('OddsRatio_working_3-way'!Y192+2*PI())/3)</f>
        <v>0.42263183067903165</v>
      </c>
      <c r="AE192" s="11">
        <f>'OddsRatio_working_3-way'!X192^(1/3)*SIN(('OddsRatio_working_3-way'!Y192+4*PI())/3)</f>
        <v>-0.48888677514756296</v>
      </c>
      <c r="AF192" s="11">
        <f>-'OddsRatio_working_3-way'!U192/(3*'OddsRatio_working_3-way'!X192^(1/3))*COS(('OddsRatio_working_3-way'!Y192)/3)</f>
        <v>0.52626551244533681</v>
      </c>
      <c r="AG192" s="11">
        <f>-'OddsRatio_working_3-way'!U192/(3*'OddsRatio_working_3-way'!X192^(1/3))*COS(('OddsRatio_working_3-way'!Y192+2*PI())/3)</f>
        <v>-0.32051122125874376</v>
      </c>
      <c r="AH192" s="11">
        <f>-'OddsRatio_working_3-way'!U192/(3*'OddsRatio_working_3-way'!X192^(1/3))*COS(('OddsRatio_working_3-way'!Y192+4*PI())/3)</f>
        <v>-0.20575429118659294</v>
      </c>
      <c r="AI192" s="11">
        <f>'OddsRatio_working_3-way'!U192/(3*'OddsRatio_working_3-way'!X192^(1/3))*SIN(('OddsRatio_working_3-way'!Y192)/3)</f>
        <v>-6.6254944468531321E-2</v>
      </c>
      <c r="AJ192" s="11">
        <f>'OddsRatio_working_3-way'!U192/(3*'OddsRatio_working_3-way'!X192^(1/3))*SIN(('OddsRatio_working_3-way'!Y192+2*PI())/3)</f>
        <v>-0.42263183067903165</v>
      </c>
      <c r="AK192" s="11">
        <f>'OddsRatio_working_3-way'!U192/(3*'OddsRatio_working_3-way'!X192^(1/3))*SIN(('OddsRatio_working_3-way'!Y192+4*PI())/3)</f>
        <v>0.48888677514756296</v>
      </c>
      <c r="AL192" s="11">
        <f>'OddsRatio_working_3-way'!Z192+'OddsRatio_working_3-way'!AF192</f>
        <v>1.0525310248906736</v>
      </c>
      <c r="AM192" s="11">
        <f>'OddsRatio_working_3-way'!AA192+'OddsRatio_working_3-way'!AG192</f>
        <v>-0.64102244251748752</v>
      </c>
      <c r="AN192" s="11">
        <f>'OddsRatio_working_3-way'!AB192+'OddsRatio_working_3-way'!AH192</f>
        <v>-0.41150858237318588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1.0525310248906736</v>
      </c>
      <c r="AS192" s="11">
        <f>IF(('OddsRatio_working_3-way'!X192=0),IF(Q192&gt;0,-Q192^(1/3),(-Q192)^(1/3)),'OddsRatio_working_3-way'!AM192-'OddsRatio_working_3-way'!R192/3)</f>
        <v>-0.64102244251748752</v>
      </c>
      <c r="AT192" s="11">
        <f>IF(('OddsRatio_working_3-way'!X192=0),IF(Q192&gt;0,-Q192^(1/3),(-Q192)^(1/3)),'OddsRatio_working_3-way'!AN192-'OddsRatio_working_3-way'!R192/3)</f>
        <v>-0.41150858237318588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1.77</v>
      </c>
      <c r="B193" s="4">
        <f>IF('True_Odds_Calculator_3-way'!B194="","",'True_Odds_Calculator_3-way'!B194)</f>
        <v>3.72</v>
      </c>
      <c r="C193" s="4">
        <f>IF('True_Odds_Calculator_3-way'!C194="","",'True_Odds_Calculator_3-way'!C194)</f>
        <v>4.96</v>
      </c>
      <c r="D193" s="9">
        <f t="shared" si="39"/>
        <v>0.55038508966324429</v>
      </c>
      <c r="E193" s="9">
        <f t="shared" si="40"/>
        <v>0.25735342769230196</v>
      </c>
      <c r="F193" s="9">
        <f t="shared" si="41"/>
        <v>0.1922614826444537</v>
      </c>
      <c r="G193" s="9">
        <f t="shared" si="42"/>
        <v>1.0609216690936956</v>
      </c>
      <c r="H193" s="9">
        <f t="shared" si="43"/>
        <v>1.8169096852021458</v>
      </c>
      <c r="I193" s="9">
        <f t="shared" si="44"/>
        <v>3.8857069399348525</v>
      </c>
      <c r="J193" s="9">
        <f t="shared" si="45"/>
        <v>5.2012498096110349</v>
      </c>
      <c r="K193" s="11">
        <f t="shared" si="46"/>
        <v>0.56497175141242939</v>
      </c>
      <c r="L193" s="11">
        <f t="shared" si="47"/>
        <v>0.26881720430107525</v>
      </c>
      <c r="M193" s="11">
        <f t="shared" si="48"/>
        <v>0.20161290322580647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-0.25395509620980972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0.22811738792179359</v>
      </c>
      <c r="Q193" s="11">
        <f>2*'OddsRatio_working_3-way'!K193*'OddsRatio_working_3-way'!L193*'OddsRatio_working_3-way'!M193</f>
        <v>6.1239567227327152E-2</v>
      </c>
      <c r="R193" s="11">
        <f t="shared" si="49"/>
        <v>0</v>
      </c>
      <c r="S193" s="11">
        <f t="shared" si="50"/>
        <v>-0.89825875253682708</v>
      </c>
      <c r="T193" s="11">
        <f t="shared" si="51"/>
        <v>-0.24114328927163151</v>
      </c>
      <c r="U193" s="11">
        <f>'OddsRatio_working_3-way'!S193-'OddsRatio_working_3-way'!R193^2/3</f>
        <v>-0.89825875253682708</v>
      </c>
      <c r="V193" s="11">
        <f>'OddsRatio_working_3-way'!S193*'OddsRatio_working_3-way'!R193/3-2*'OddsRatio_working_3-way'!R193^3/27-'OddsRatio_working_3-way'!T193</f>
        <v>0.24114328927163151</v>
      </c>
      <c r="W193" s="11">
        <f>'OddsRatio_working_3-way'!V193^2+4*'OddsRatio_working_3-way'!U193^3/27</f>
        <v>-4.9224276947479405E-2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0.16384013771678566</v>
      </c>
      <c r="Y193" s="11">
        <f>IF('OddsRatio_working_3-way'!W193&gt;=0,IF('OddsRatio_working_3-way'!V193+SQRT('OddsRatio_working_3-way'!W193)&gt;0,0,PI()),ACOS('OddsRatio_working_3-way'!V193/(2*'OddsRatio_working_3-way'!X193)))</f>
        <v>0.74378617705453076</v>
      </c>
      <c r="Z193" s="11">
        <f>'OddsRatio_working_3-way'!X193^(1/3)*COS('OddsRatio_working_3-way'!Y193/3)</f>
        <v>0.53046083454684778</v>
      </c>
      <c r="AA193" s="11">
        <f>'OddsRatio_working_3-way'!X193^(1/3)*COS(('OddsRatio_working_3-way'!Y193+2*PI())/3)</f>
        <v>-0.38151956291093858</v>
      </c>
      <c r="AB193" s="11">
        <f>'OddsRatio_working_3-way'!X193^(1/3)*COS(('OddsRatio_working_3-way'!Y193+4*PI())/3)</f>
        <v>-0.14894127163590934</v>
      </c>
      <c r="AC193" s="11">
        <f>'OddsRatio_working_3-way'!X193^(1/3)*SIN('OddsRatio_working_3-way'!Y193/3)</f>
        <v>0.13427913907530145</v>
      </c>
      <c r="AD193" s="11">
        <f>'OddsRatio_working_3-way'!X193^(1/3)*SIN(('OddsRatio_working_3-way'!Y193+2*PI())/3)</f>
        <v>0.39225298889261345</v>
      </c>
      <c r="AE193" s="11">
        <f>'OddsRatio_working_3-way'!X193^(1/3)*SIN(('OddsRatio_working_3-way'!Y193+4*PI())/3)</f>
        <v>-0.52653212796791482</v>
      </c>
      <c r="AF193" s="11">
        <f>-'OddsRatio_working_3-way'!U193/(3*'OddsRatio_working_3-way'!X193^(1/3))*COS(('OddsRatio_working_3-way'!Y193)/3)</f>
        <v>0.53046083454684778</v>
      </c>
      <c r="AG193" s="11">
        <f>-'OddsRatio_working_3-way'!U193/(3*'OddsRatio_working_3-way'!X193^(1/3))*COS(('OddsRatio_working_3-way'!Y193+2*PI())/3)</f>
        <v>-0.38151956291093858</v>
      </c>
      <c r="AH193" s="11">
        <f>-'OddsRatio_working_3-way'!U193/(3*'OddsRatio_working_3-way'!X193^(1/3))*COS(('OddsRatio_working_3-way'!Y193+4*PI())/3)</f>
        <v>-0.14894127163590934</v>
      </c>
      <c r="AI193" s="11">
        <f>'OddsRatio_working_3-way'!U193/(3*'OddsRatio_working_3-way'!X193^(1/3))*SIN(('OddsRatio_working_3-way'!Y193)/3)</f>
        <v>-0.13427913907530145</v>
      </c>
      <c r="AJ193" s="11">
        <f>'OddsRatio_working_3-way'!U193/(3*'OddsRatio_working_3-way'!X193^(1/3))*SIN(('OddsRatio_working_3-way'!Y193+2*PI())/3)</f>
        <v>-0.39225298889261345</v>
      </c>
      <c r="AK193" s="11">
        <f>'OddsRatio_working_3-way'!U193/(3*'OddsRatio_working_3-way'!X193^(1/3))*SIN(('OddsRatio_working_3-way'!Y193+4*PI())/3)</f>
        <v>0.52653212796791482</v>
      </c>
      <c r="AL193" s="11">
        <f>'OddsRatio_working_3-way'!Z193+'OddsRatio_working_3-way'!AF193</f>
        <v>1.0609216690936956</v>
      </c>
      <c r="AM193" s="11">
        <f>'OddsRatio_working_3-way'!AA193+'OddsRatio_working_3-way'!AG193</f>
        <v>-0.76303912582187716</v>
      </c>
      <c r="AN193" s="11">
        <f>'OddsRatio_working_3-way'!AB193+'OddsRatio_working_3-way'!AH193</f>
        <v>-0.29788254327181868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1.0609216690936956</v>
      </c>
      <c r="AS193" s="11">
        <f>IF(('OddsRatio_working_3-way'!X193=0),IF(Q193&gt;0,-Q193^(1/3),(-Q193)^(1/3)),'OddsRatio_working_3-way'!AM193-'OddsRatio_working_3-way'!R193/3)</f>
        <v>-0.76303912582187716</v>
      </c>
      <c r="AT193" s="11">
        <f>IF(('OddsRatio_working_3-way'!X193=0),IF(Q193&gt;0,-Q193^(1/3),(-Q193)^(1/3)),'OddsRatio_working_3-way'!AN193-'OddsRatio_working_3-way'!R193/3)</f>
        <v>-0.29788254327181868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2.2200000000000002</v>
      </c>
      <c r="B194" s="4">
        <f>IF('True_Odds_Calculator_3-way'!B195="","",'True_Odds_Calculator_3-way'!B195)</f>
        <v>3.63</v>
      </c>
      <c r="C194" s="4">
        <f>IF('True_Odds_Calculator_3-way'!C195="","",'True_Odds_Calculator_3-way'!C195)</f>
        <v>3.26</v>
      </c>
      <c r="D194" s="9">
        <f t="shared" si="39"/>
        <v>0.43812856827151075</v>
      </c>
      <c r="E194" s="9">
        <f t="shared" si="40"/>
        <v>0.26563292332765198</v>
      </c>
      <c r="F194" s="9">
        <f t="shared" si="41"/>
        <v>0.2962385084008371</v>
      </c>
      <c r="G194" s="9">
        <f t="shared" si="42"/>
        <v>1.0511762693146387</v>
      </c>
      <c r="H194" s="9">
        <f t="shared" si="43"/>
        <v>2.2824350485638596</v>
      </c>
      <c r="I194" s="9">
        <f t="shared" si="44"/>
        <v>3.7645935882974997</v>
      </c>
      <c r="J194" s="9">
        <f t="shared" si="45"/>
        <v>3.3756583686510835</v>
      </c>
      <c r="K194" s="11">
        <f t="shared" si="46"/>
        <v>0.4504504504504504</v>
      </c>
      <c r="L194" s="11">
        <f t="shared" si="47"/>
        <v>0.27548209366391185</v>
      </c>
      <c r="M194" s="11">
        <f t="shared" si="48"/>
        <v>0.30674846625766872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-0.27602398321862898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0.23257552538087944</v>
      </c>
      <c r="Q194" s="11">
        <f>2*'OddsRatio_working_3-way'!K194*'OddsRatio_working_3-way'!L194*'OddsRatio_working_3-way'!M194</f>
        <v>7.6129468209780532E-2</v>
      </c>
      <c r="R194" s="11">
        <f t="shared" si="49"/>
        <v>0</v>
      </c>
      <c r="S194" s="11">
        <f t="shared" si="50"/>
        <v>-0.84259172941745597</v>
      </c>
      <c r="T194" s="11">
        <f t="shared" si="51"/>
        <v>-0.27580744007118047</v>
      </c>
      <c r="U194" s="11">
        <f>'OddsRatio_working_3-way'!S194-'OddsRatio_working_3-way'!R194^2/3</f>
        <v>-0.84259172941745597</v>
      </c>
      <c r="V194" s="11">
        <f>'OddsRatio_working_3-way'!S194*'OddsRatio_working_3-way'!R194/3-2*'OddsRatio_working_3-way'!R194^3/27-'OddsRatio_working_3-way'!T194</f>
        <v>0.27580744007118047</v>
      </c>
      <c r="W194" s="11">
        <f>'OddsRatio_working_3-way'!V194^2+4*'OddsRatio_working_3-way'!U194^3/27</f>
        <v>-1.2553532628691383E-2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0.14884830921722725</v>
      </c>
      <c r="Y194" s="11">
        <f>IF('OddsRatio_working_3-way'!W194&gt;=0,IF('OddsRatio_working_3-way'!V194+SQRT('OddsRatio_working_3-way'!W194)&gt;0,0,PI()),ACOS('OddsRatio_working_3-way'!V194/(2*'OddsRatio_working_3-way'!X194)))</f>
        <v>0.38586952309325939</v>
      </c>
      <c r="Z194" s="11">
        <f>'OddsRatio_working_3-way'!X194^(1/3)*COS('OddsRatio_working_3-way'!Y194/3)</f>
        <v>0.52558813465731935</v>
      </c>
      <c r="AA194" s="11">
        <f>'OddsRatio_working_3-way'!X194^(1/3)*COS(('OddsRatio_working_3-way'!Y194+2*PI())/3)</f>
        <v>-0.32166483159194825</v>
      </c>
      <c r="AB194" s="11">
        <f>'OddsRatio_working_3-way'!X194^(1/3)*COS(('OddsRatio_working_3-way'!Y194+4*PI())/3)</f>
        <v>-0.20392330306537121</v>
      </c>
      <c r="AC194" s="11">
        <f>'OddsRatio_working_3-way'!X194^(1/3)*SIN('OddsRatio_working_3-way'!Y194/3)</f>
        <v>6.7978103189617362E-2</v>
      </c>
      <c r="AD194" s="11">
        <f>'OddsRatio_working_3-way'!X194^(1/3)*SIN(('OddsRatio_working_3-way'!Y194+2*PI())/3)</f>
        <v>0.42118362494610617</v>
      </c>
      <c r="AE194" s="11">
        <f>'OddsRatio_working_3-way'!X194^(1/3)*SIN(('OddsRatio_working_3-way'!Y194+4*PI())/3)</f>
        <v>-0.48916172813572345</v>
      </c>
      <c r="AF194" s="11">
        <f>-'OddsRatio_working_3-way'!U194/(3*'OddsRatio_working_3-way'!X194^(1/3))*COS(('OddsRatio_working_3-way'!Y194)/3)</f>
        <v>0.52558813465731935</v>
      </c>
      <c r="AG194" s="11">
        <f>-'OddsRatio_working_3-way'!U194/(3*'OddsRatio_working_3-way'!X194^(1/3))*COS(('OddsRatio_working_3-way'!Y194+2*PI())/3)</f>
        <v>-0.32166483159194825</v>
      </c>
      <c r="AH194" s="11">
        <f>-'OddsRatio_working_3-way'!U194/(3*'OddsRatio_working_3-way'!X194^(1/3))*COS(('OddsRatio_working_3-way'!Y194+4*PI())/3)</f>
        <v>-0.20392330306537121</v>
      </c>
      <c r="AI194" s="11">
        <f>'OddsRatio_working_3-way'!U194/(3*'OddsRatio_working_3-way'!X194^(1/3))*SIN(('OddsRatio_working_3-way'!Y194)/3)</f>
        <v>-6.7978103189617362E-2</v>
      </c>
      <c r="AJ194" s="11">
        <f>'OddsRatio_working_3-way'!U194/(3*'OddsRatio_working_3-way'!X194^(1/3))*SIN(('OddsRatio_working_3-way'!Y194+2*PI())/3)</f>
        <v>-0.42118362494610617</v>
      </c>
      <c r="AK194" s="11">
        <f>'OddsRatio_working_3-way'!U194/(3*'OddsRatio_working_3-way'!X194^(1/3))*SIN(('OddsRatio_working_3-way'!Y194+4*PI())/3)</f>
        <v>0.48916172813572345</v>
      </c>
      <c r="AL194" s="11">
        <f>'OddsRatio_working_3-way'!Z194+'OddsRatio_working_3-way'!AF194</f>
        <v>1.0511762693146387</v>
      </c>
      <c r="AM194" s="11">
        <f>'OddsRatio_working_3-way'!AA194+'OddsRatio_working_3-way'!AG194</f>
        <v>-0.64332966318389651</v>
      </c>
      <c r="AN194" s="11">
        <f>'OddsRatio_working_3-way'!AB194+'OddsRatio_working_3-way'!AH194</f>
        <v>-0.40784660613074242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1.0511762693146387</v>
      </c>
      <c r="AS194" s="11">
        <f>IF(('OddsRatio_working_3-way'!X194=0),IF(Q194&gt;0,-Q194^(1/3),(-Q194)^(1/3)),'OddsRatio_working_3-way'!AM194-'OddsRatio_working_3-way'!R194/3)</f>
        <v>-0.64332966318389651</v>
      </c>
      <c r="AT194" s="11">
        <f>IF(('OddsRatio_working_3-way'!X194=0),IF(Q194&gt;0,-Q194^(1/3),(-Q194)^(1/3)),'OddsRatio_working_3-way'!AN194-'OddsRatio_working_3-way'!R194/3)</f>
        <v>-0.40784660613074242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2.52</v>
      </c>
      <c r="B195" s="4">
        <f>IF('True_Odds_Calculator_3-way'!B196="","",'True_Odds_Calculator_3-way'!B196)</f>
        <v>3.18</v>
      </c>
      <c r="C195" s="4">
        <f>IF('True_Odds_Calculator_3-way'!C196="","",'True_Odds_Calculator_3-way'!C196)</f>
        <v>3.1</v>
      </c>
      <c r="D195" s="9">
        <f t="shared" si="39"/>
        <v>0.38475642972872065</v>
      </c>
      <c r="E195" s="9">
        <f t="shared" si="40"/>
        <v>0.30364035571085701</v>
      </c>
      <c r="F195" s="9">
        <f t="shared" si="41"/>
        <v>0.31160321456042211</v>
      </c>
      <c r="G195" s="9">
        <f t="shared" si="42"/>
        <v>1.052004529314319</v>
      </c>
      <c r="H195" s="9">
        <f t="shared" si="43"/>
        <v>2.5990468845577648</v>
      </c>
      <c r="I195" s="9">
        <f t="shared" si="44"/>
        <v>3.2933698739052155</v>
      </c>
      <c r="J195" s="9">
        <f t="shared" si="45"/>
        <v>3.2092095115600703</v>
      </c>
      <c r="K195" s="11">
        <f t="shared" si="46"/>
        <v>0.3968253968253968</v>
      </c>
      <c r="L195" s="11">
        <f t="shared" si="47"/>
        <v>0.31446540880503143</v>
      </c>
      <c r="M195" s="11">
        <f t="shared" si="48"/>
        <v>0.32258064516129031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-0.28011090823020213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0.23347406183681291</v>
      </c>
      <c r="Q195" s="11">
        <f>2*'OddsRatio_working_3-way'!K195*'OddsRatio_working_3-way'!L195*'OddsRatio_working_3-way'!M195</f>
        <v>8.050829718510788E-2</v>
      </c>
      <c r="R195" s="11">
        <f t="shared" si="49"/>
        <v>0</v>
      </c>
      <c r="S195" s="11">
        <f t="shared" si="50"/>
        <v>-0.83350578280563825</v>
      </c>
      <c r="T195" s="11">
        <f t="shared" si="51"/>
        <v>-0.28741578717435795</v>
      </c>
      <c r="U195" s="11">
        <f>'OddsRatio_working_3-way'!S195-'OddsRatio_working_3-way'!R195^2/3</f>
        <v>-0.83350578280563825</v>
      </c>
      <c r="V195" s="11">
        <f>'OddsRatio_working_3-way'!S195*'OddsRatio_working_3-way'!R195/3-2*'OddsRatio_working_3-way'!R195^3/27-'OddsRatio_working_3-way'!T195</f>
        <v>0.28741578717435795</v>
      </c>
      <c r="W195" s="11">
        <f>'OddsRatio_working_3-way'!V195^2+4*'OddsRatio_working_3-way'!U195^3/27</f>
        <v>-3.1792834740333592E-3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0.14644719030344111</v>
      </c>
      <c r="Y195" s="11">
        <f>IF('OddsRatio_working_3-way'!W195&gt;=0,IF('OddsRatio_working_3-way'!V195+SQRT('OddsRatio_working_3-way'!W195)&gt;0,0,PI()),ACOS('OddsRatio_working_3-way'!V195/(2*'OddsRatio_working_3-way'!X195)))</f>
        <v>0.19371948458365829</v>
      </c>
      <c r="Z195" s="11">
        <f>'OddsRatio_working_3-way'!X195^(1/3)*COS('OddsRatio_working_3-way'!Y195/3)</f>
        <v>0.52600226465715949</v>
      </c>
      <c r="AA195" s="11">
        <f>'OddsRatio_working_3-way'!X195^(1/3)*COS(('OddsRatio_working_3-way'!Y195+2*PI())/3)</f>
        <v>-0.29245718235339235</v>
      </c>
      <c r="AB195" s="11">
        <f>'OddsRatio_working_3-way'!X195^(1/3)*COS(('OddsRatio_working_3-way'!Y195+4*PI())/3)</f>
        <v>-0.23354508230376722</v>
      </c>
      <c r="AC195" s="11">
        <f>'OddsRatio_working_3-way'!X195^(1/3)*SIN('OddsRatio_working_3-way'!Y195/3)</f>
        <v>3.4012916822177268E-2</v>
      </c>
      <c r="AD195" s="11">
        <f>'OddsRatio_working_3-way'!X195^(1/3)*SIN(('OddsRatio_working_3-way'!Y195+2*PI())/3)</f>
        <v>0.43852486523015699</v>
      </c>
      <c r="AE195" s="11">
        <f>'OddsRatio_working_3-way'!X195^(1/3)*SIN(('OddsRatio_working_3-way'!Y195+4*PI())/3)</f>
        <v>-0.47253778205233421</v>
      </c>
      <c r="AF195" s="11">
        <f>-'OddsRatio_working_3-way'!U195/(3*'OddsRatio_working_3-way'!X195^(1/3))*COS(('OddsRatio_working_3-way'!Y195)/3)</f>
        <v>0.52600226465715949</v>
      </c>
      <c r="AG195" s="11">
        <f>-'OddsRatio_working_3-way'!U195/(3*'OddsRatio_working_3-way'!X195^(1/3))*COS(('OddsRatio_working_3-way'!Y195+2*PI())/3)</f>
        <v>-0.29245718235339235</v>
      </c>
      <c r="AH195" s="11">
        <f>-'OddsRatio_working_3-way'!U195/(3*'OddsRatio_working_3-way'!X195^(1/3))*COS(('OddsRatio_working_3-way'!Y195+4*PI())/3)</f>
        <v>-0.23354508230376722</v>
      </c>
      <c r="AI195" s="11">
        <f>'OddsRatio_working_3-way'!U195/(3*'OddsRatio_working_3-way'!X195^(1/3))*SIN(('OddsRatio_working_3-way'!Y195)/3)</f>
        <v>-3.4012916822177268E-2</v>
      </c>
      <c r="AJ195" s="11">
        <f>'OddsRatio_working_3-way'!U195/(3*'OddsRatio_working_3-way'!X195^(1/3))*SIN(('OddsRatio_working_3-way'!Y195+2*PI())/3)</f>
        <v>-0.43852486523015699</v>
      </c>
      <c r="AK195" s="11">
        <f>'OddsRatio_working_3-way'!U195/(3*'OddsRatio_working_3-way'!X195^(1/3))*SIN(('OddsRatio_working_3-way'!Y195+4*PI())/3)</f>
        <v>0.47253778205233421</v>
      </c>
      <c r="AL195" s="11">
        <f>'OddsRatio_working_3-way'!Z195+'OddsRatio_working_3-way'!AF195</f>
        <v>1.052004529314319</v>
      </c>
      <c r="AM195" s="11">
        <f>'OddsRatio_working_3-way'!AA195+'OddsRatio_working_3-way'!AG195</f>
        <v>-0.58491436470678471</v>
      </c>
      <c r="AN195" s="11">
        <f>'OddsRatio_working_3-way'!AB195+'OddsRatio_working_3-way'!AH195</f>
        <v>-0.46709016460753444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1.052004529314319</v>
      </c>
      <c r="AS195" s="11">
        <f>IF(('OddsRatio_working_3-way'!X195=0),IF(Q195&gt;0,-Q195^(1/3),(-Q195)^(1/3)),'OddsRatio_working_3-way'!AM195-'OddsRatio_working_3-way'!R195/3)</f>
        <v>-0.58491436470678471</v>
      </c>
      <c r="AT195" s="11">
        <f>IF(('OddsRatio_working_3-way'!X195=0),IF(Q195&gt;0,-Q195^(1/3),(-Q195)^(1/3)),'OddsRatio_working_3-way'!AN195-'OddsRatio_working_3-way'!R195/3)</f>
        <v>-0.46709016460753444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1.84</v>
      </c>
      <c r="B196" s="4">
        <f>IF('True_Odds_Calculator_3-way'!B197="","",'True_Odds_Calculator_3-way'!B197)</f>
        <v>3.71</v>
      </c>
      <c r="C196" s="4">
        <f>IF('True_Odds_Calculator_3-way'!C197="","",'True_Odds_Calculator_3-way'!C197)</f>
        <v>4.4800000000000004</v>
      </c>
      <c r="D196" s="9">
        <f t="shared" ref="D196:D259" si="52">(K196/(AR196+K196-(AR196*K196)))</f>
        <v>0.5287890491613092</v>
      </c>
      <c r="E196" s="9">
        <f t="shared" ref="E196:E259" si="53">(L196/(AR196+L196-(AR196*L196)))</f>
        <v>0.25807109486363694</v>
      </c>
      <c r="F196" s="9">
        <f t="shared" ref="F196:F259" si="54">(M196/(AR196+M196-(AR196*M196)))</f>
        <v>0.21313985597505383</v>
      </c>
      <c r="G196" s="9">
        <f t="shared" ref="G196:G259" si="55">AR196</f>
        <v>1.060849158194241</v>
      </c>
      <c r="H196" s="9">
        <f t="shared" ref="H196:H259" si="56">IF(A196="","",1/D196)</f>
        <v>1.8911132928831627</v>
      </c>
      <c r="I196" s="9">
        <f t="shared" ref="I196:I259" si="57">IF(B196="","",1/E196)</f>
        <v>3.8749012187063934</v>
      </c>
      <c r="J196" s="9">
        <f t="shared" ref="J196:J259" si="58">IF(C196="","",1/F196)</f>
        <v>4.691755070515959</v>
      </c>
      <c r="K196" s="11">
        <f t="shared" ref="K196:K259" si="59">1/A196</f>
        <v>0.54347826086956519</v>
      </c>
      <c r="L196" s="11">
        <f t="shared" ref="L196:L259" si="60">1/B196</f>
        <v>0.26954177897574122</v>
      </c>
      <c r="M196" s="11">
        <f t="shared" ref="M196:M259" si="61">1/C196</f>
        <v>0.2232142857142857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-0.25903477674909181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0.22987173745626222</v>
      </c>
      <c r="Q196" s="11">
        <f>2*'OddsRatio_working_3-way'!K196*'OddsRatio_working_3-way'!L196*'OddsRatio_working_3-way'!M196</f>
        <v>6.5397364852421688E-2</v>
      </c>
      <c r="R196" s="11">
        <f t="shared" ref="R196:R259" si="62">O196/N196</f>
        <v>0</v>
      </c>
      <c r="S196" s="11">
        <f t="shared" ref="S196:S259" si="63">P196/N196</f>
        <v>-0.88741650963307639</v>
      </c>
      <c r="T196" s="11">
        <f t="shared" ref="T196:T259" si="64">Q196/N196</f>
        <v>-0.25246557884298049</v>
      </c>
      <c r="U196" s="11">
        <f>'OddsRatio_working_3-way'!S196-'OddsRatio_working_3-way'!R196^2/3</f>
        <v>-0.88741650963307639</v>
      </c>
      <c r="V196" s="11">
        <f>'OddsRatio_working_3-way'!S196*'OddsRatio_working_3-way'!R196/3-2*'OddsRatio_working_3-way'!R196^3/27-'OddsRatio_working_3-way'!T196</f>
        <v>0.25246557884298049</v>
      </c>
      <c r="W196" s="11">
        <f>'OddsRatio_working_3-way'!V196^2+4*'OddsRatio_working_3-way'!U196^3/27</f>
        <v>-3.9794117470706075E-2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0.16088271036008442</v>
      </c>
      <c r="Y196" s="11">
        <f>IF('OddsRatio_working_3-way'!W196&gt;=0,IF('OddsRatio_working_3-way'!V196+SQRT('OddsRatio_working_3-way'!W196)&gt;0,0,PI()),ACOS('OddsRatio_working_3-way'!V196/(2*'OddsRatio_working_3-way'!X196)))</f>
        <v>0.66870336579804279</v>
      </c>
      <c r="Z196" s="11">
        <f>'OddsRatio_working_3-way'!X196^(1/3)*COS('OddsRatio_working_3-way'!Y196/3)</f>
        <v>0.53042457909712049</v>
      </c>
      <c r="AA196" s="11">
        <f>'OddsRatio_working_3-way'!X196^(1/3)*COS(('OddsRatio_working_3-way'!Y196+2*PI())/3)</f>
        <v>-0.36933458219283999</v>
      </c>
      <c r="AB196" s="11">
        <f>'OddsRatio_working_3-way'!X196^(1/3)*COS(('OddsRatio_working_3-way'!Y196+4*PI())/3)</f>
        <v>-0.16108999690428064</v>
      </c>
      <c r="AC196" s="11">
        <f>'OddsRatio_working_3-way'!X196^(1/3)*SIN('OddsRatio_working_3-way'!Y196/3)</f>
        <v>0.12023006737363183</v>
      </c>
      <c r="AD196" s="11">
        <f>'OddsRatio_working_3-way'!X196^(1/3)*SIN(('OddsRatio_working_3-way'!Y196+2*PI())/3)</f>
        <v>0.39924612660295877</v>
      </c>
      <c r="AE196" s="11">
        <f>'OddsRatio_working_3-way'!X196^(1/3)*SIN(('OddsRatio_working_3-way'!Y196+4*PI())/3)</f>
        <v>-0.51947619397659062</v>
      </c>
      <c r="AF196" s="11">
        <f>-'OddsRatio_working_3-way'!U196/(3*'OddsRatio_working_3-way'!X196^(1/3))*COS(('OddsRatio_working_3-way'!Y196)/3)</f>
        <v>0.53042457909712049</v>
      </c>
      <c r="AG196" s="11">
        <f>-'OddsRatio_working_3-way'!U196/(3*'OddsRatio_working_3-way'!X196^(1/3))*COS(('OddsRatio_working_3-way'!Y196+2*PI())/3)</f>
        <v>-0.36933458219283999</v>
      </c>
      <c r="AH196" s="11">
        <f>-'OddsRatio_working_3-way'!U196/(3*'OddsRatio_working_3-way'!X196^(1/3))*COS(('OddsRatio_working_3-way'!Y196+4*PI())/3)</f>
        <v>-0.16108999690428064</v>
      </c>
      <c r="AI196" s="11">
        <f>'OddsRatio_working_3-way'!U196/(3*'OddsRatio_working_3-way'!X196^(1/3))*SIN(('OddsRatio_working_3-way'!Y196)/3)</f>
        <v>-0.12023006737363183</v>
      </c>
      <c r="AJ196" s="11">
        <f>'OddsRatio_working_3-way'!U196/(3*'OddsRatio_working_3-way'!X196^(1/3))*SIN(('OddsRatio_working_3-way'!Y196+2*PI())/3)</f>
        <v>-0.39924612660295877</v>
      </c>
      <c r="AK196" s="11">
        <f>'OddsRatio_working_3-way'!U196/(3*'OddsRatio_working_3-way'!X196^(1/3))*SIN(('OddsRatio_working_3-way'!Y196+4*PI())/3)</f>
        <v>0.51947619397659062</v>
      </c>
      <c r="AL196" s="11">
        <f>'OddsRatio_working_3-way'!Z196+'OddsRatio_working_3-way'!AF196</f>
        <v>1.060849158194241</v>
      </c>
      <c r="AM196" s="11">
        <f>'OddsRatio_working_3-way'!AA196+'OddsRatio_working_3-way'!AG196</f>
        <v>-0.73866916438567998</v>
      </c>
      <c r="AN196" s="11">
        <f>'OddsRatio_working_3-way'!AB196+'OddsRatio_working_3-way'!AH196</f>
        <v>-0.32217999380856127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1.060849158194241</v>
      </c>
      <c r="AS196" s="11">
        <f>IF(('OddsRatio_working_3-way'!X196=0),IF(Q196&gt;0,-Q196^(1/3),(-Q196)^(1/3)),'OddsRatio_working_3-way'!AM196-'OddsRatio_working_3-way'!R196/3)</f>
        <v>-0.73866916438567998</v>
      </c>
      <c r="AT196" s="11">
        <f>IF(('OddsRatio_working_3-way'!X196=0),IF(Q196&gt;0,-Q196^(1/3),(-Q196)^(1/3)),'OddsRatio_working_3-way'!AN196-'OddsRatio_working_3-way'!R196/3)</f>
        <v>-0.32217999380856127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2.13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3.72</v>
      </c>
      <c r="D197" s="9">
        <f t="shared" si="52"/>
        <v>0.45672402422549524</v>
      </c>
      <c r="E197" s="9">
        <f t="shared" si="53"/>
        <v>0.28442560507128972</v>
      </c>
      <c r="F197" s="9">
        <f t="shared" si="54"/>
        <v>0.25885037070321504</v>
      </c>
      <c r="G197" s="9">
        <f t="shared" si="55"/>
        <v>1.0526601936820317</v>
      </c>
      <c r="H197" s="9">
        <f t="shared" si="56"/>
        <v>2.1895060188606958</v>
      </c>
      <c r="I197" s="9">
        <f t="shared" si="57"/>
        <v>3.5158578629000559</v>
      </c>
      <c r="J197" s="9">
        <f t="shared" si="58"/>
        <v>3.8632357268151272</v>
      </c>
      <c r="K197" s="11">
        <f t="shared" si="59"/>
        <v>0.46948356807511737</v>
      </c>
      <c r="L197" s="11">
        <f t="shared" si="60"/>
        <v>0.29498525073746312</v>
      </c>
      <c r="M197" s="11">
        <f t="shared" si="61"/>
        <v>0.26881720430107525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-0.27347838524576373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0.2323070276896575</v>
      </c>
      <c r="Q197" s="11">
        <f>2*'OddsRatio_working_3-way'!K197*'OddsRatio_working_3-way'!L197*'OddsRatio_working_3-way'!M197</f>
        <v>7.4457380669761999E-2</v>
      </c>
      <c r="R197" s="11">
        <f t="shared" si="62"/>
        <v>0</v>
      </c>
      <c r="S197" s="11">
        <f t="shared" si="63"/>
        <v>-0.84945297406554732</v>
      </c>
      <c r="T197" s="11">
        <f t="shared" si="64"/>
        <v>-0.27226056861075226</v>
      </c>
      <c r="U197" s="11">
        <f>'OddsRatio_working_3-way'!S197-'OddsRatio_working_3-way'!R197^2/3</f>
        <v>-0.84945297406554732</v>
      </c>
      <c r="V197" s="11">
        <f>'OddsRatio_working_3-way'!S197*'OddsRatio_working_3-way'!R197/3-2*'OddsRatio_working_3-way'!R197^3/27-'OddsRatio_working_3-way'!T197</f>
        <v>0.27226056861075226</v>
      </c>
      <c r="W197" s="11">
        <f>'OddsRatio_working_3-way'!V197^2+4*'OddsRatio_working_3-way'!U197^3/27</f>
        <v>-1.6680121176591983E-2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0.15067011846816386</v>
      </c>
      <c r="Y197" s="11">
        <f>IF('OddsRatio_working_3-way'!W197&gt;=0,IF('OddsRatio_working_3-way'!V197+SQRT('OddsRatio_working_3-way'!W197)&gt;0,0,PI()),ACOS('OddsRatio_working_3-way'!V197/(2*'OddsRatio_working_3-way'!X197)))</f>
        <v>0.44293208125782191</v>
      </c>
      <c r="Z197" s="11">
        <f>'OddsRatio_working_3-way'!X197^(1/3)*COS('OddsRatio_working_3-way'!Y197/3)</f>
        <v>0.52633009684101595</v>
      </c>
      <c r="AA197" s="11">
        <f>'OddsRatio_working_3-way'!X197^(1/3)*COS(('OddsRatio_working_3-way'!Y197+2*PI())/3)</f>
        <v>-0.33095675429874916</v>
      </c>
      <c r="AB197" s="11">
        <f>'OddsRatio_working_3-way'!X197^(1/3)*COS(('OddsRatio_working_3-way'!Y197+4*PI())/3)</f>
        <v>-0.19537334254226665</v>
      </c>
      <c r="AC197" s="11">
        <f>'OddsRatio_working_3-way'!X197^(1/3)*SIN('OddsRatio_working_3-way'!Y197/3)</f>
        <v>7.8279119275253078E-2</v>
      </c>
      <c r="AD197" s="11">
        <f>'OddsRatio_working_3-way'!X197^(1/3)*SIN(('OddsRatio_working_3-way'!Y197+2*PI())/3)</f>
        <v>0.416675675003017</v>
      </c>
      <c r="AE197" s="11">
        <f>'OddsRatio_working_3-way'!X197^(1/3)*SIN(('OddsRatio_working_3-way'!Y197+4*PI())/3)</f>
        <v>-0.49495479427827005</v>
      </c>
      <c r="AF197" s="11">
        <f>-'OddsRatio_working_3-way'!U197/(3*'OddsRatio_working_3-way'!X197^(1/3))*COS(('OddsRatio_working_3-way'!Y197)/3)</f>
        <v>0.52633009684101584</v>
      </c>
      <c r="AG197" s="11">
        <f>-'OddsRatio_working_3-way'!U197/(3*'OddsRatio_working_3-way'!X197^(1/3))*COS(('OddsRatio_working_3-way'!Y197+2*PI())/3)</f>
        <v>-0.3309567542987491</v>
      </c>
      <c r="AH197" s="11">
        <f>-'OddsRatio_working_3-way'!U197/(3*'OddsRatio_working_3-way'!X197^(1/3))*COS(('OddsRatio_working_3-way'!Y197+4*PI())/3)</f>
        <v>-0.1953733425422666</v>
      </c>
      <c r="AI197" s="11">
        <f>'OddsRatio_working_3-way'!U197/(3*'OddsRatio_working_3-way'!X197^(1/3))*SIN(('OddsRatio_working_3-way'!Y197)/3)</f>
        <v>-7.8279119275253065E-2</v>
      </c>
      <c r="AJ197" s="11">
        <f>'OddsRatio_working_3-way'!U197/(3*'OddsRatio_working_3-way'!X197^(1/3))*SIN(('OddsRatio_working_3-way'!Y197+2*PI())/3)</f>
        <v>-0.41667567500301694</v>
      </c>
      <c r="AK197" s="11">
        <f>'OddsRatio_working_3-way'!U197/(3*'OddsRatio_working_3-way'!X197^(1/3))*SIN(('OddsRatio_working_3-way'!Y197+4*PI())/3)</f>
        <v>0.49495479427826994</v>
      </c>
      <c r="AL197" s="11">
        <f>'OddsRatio_working_3-way'!Z197+'OddsRatio_working_3-way'!AF197</f>
        <v>1.0526601936820317</v>
      </c>
      <c r="AM197" s="11">
        <f>'OddsRatio_working_3-way'!AA197+'OddsRatio_working_3-way'!AG197</f>
        <v>-0.66191350859749831</v>
      </c>
      <c r="AN197" s="11">
        <f>'OddsRatio_working_3-way'!AB197+'OddsRatio_working_3-way'!AH197</f>
        <v>-0.39074668508453325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1.0526601936820317</v>
      </c>
      <c r="AS197" s="11">
        <f>IF(('OddsRatio_working_3-way'!X197=0),IF(Q197&gt;0,-Q197^(1/3),(-Q197)^(1/3)),'OddsRatio_working_3-way'!AM197-'OddsRatio_working_3-way'!R197/3)</f>
        <v>-0.66191350859749831</v>
      </c>
      <c r="AT197" s="11">
        <f>IF(('OddsRatio_working_3-way'!X197=0),IF(Q197&gt;0,-Q197^(1/3),(-Q197)^(1/3)),'OddsRatio_working_3-way'!AN197-'OddsRatio_working_3-way'!R197/3)</f>
        <v>-0.39074668508453325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1.63</v>
      </c>
      <c r="B198" s="4">
        <f>IF('True_Odds_Calculator_3-way'!B199="","",'True_Odds_Calculator_3-way'!B199)</f>
        <v>3.87</v>
      </c>
      <c r="C198" s="4">
        <f>IF('True_Odds_Calculator_3-way'!C199="","",'True_Odds_Calculator_3-way'!C199)</f>
        <v>6.12</v>
      </c>
      <c r="D198" s="9">
        <f t="shared" si="52"/>
        <v>0.59848424236662512</v>
      </c>
      <c r="E198" s="9">
        <f t="shared" si="53"/>
        <v>0.24653212508644609</v>
      </c>
      <c r="F198" s="9">
        <f t="shared" si="54"/>
        <v>0.15498363254692882</v>
      </c>
      <c r="G198" s="9">
        <f t="shared" si="55"/>
        <v>1.0649012192832905</v>
      </c>
      <c r="H198" s="9">
        <f t="shared" si="56"/>
        <v>1.6708877681484728</v>
      </c>
      <c r="I198" s="9">
        <f t="shared" si="57"/>
        <v>4.0562664993430433</v>
      </c>
      <c r="J198" s="9">
        <f t="shared" si="58"/>
        <v>6.4522942427304475</v>
      </c>
      <c r="K198" s="11">
        <f t="shared" si="59"/>
        <v>0.61349693251533743</v>
      </c>
      <c r="L198" s="11">
        <f t="shared" si="60"/>
        <v>0.25839793281653745</v>
      </c>
      <c r="M198" s="11">
        <f t="shared" si="61"/>
        <v>0.16339869281045752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-0.23979626567895429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0.22328383063460372</v>
      </c>
      <c r="Q198" s="11">
        <f>2*'OddsRatio_working_3-way'!K198*'OddsRatio_working_3-way'!L198*'OddsRatio_working_3-way'!M198</f>
        <v>5.1805993186682997E-2</v>
      </c>
      <c r="R198" s="11">
        <f t="shared" si="62"/>
        <v>0</v>
      </c>
      <c r="S198" s="11">
        <f t="shared" si="63"/>
        <v>-0.93113973231569058</v>
      </c>
      <c r="T198" s="11">
        <f t="shared" si="64"/>
        <v>-0.21604170123333888</v>
      </c>
      <c r="U198" s="11">
        <f>'OddsRatio_working_3-way'!S198-'OddsRatio_working_3-way'!R198^2/3</f>
        <v>-0.93113973231569058</v>
      </c>
      <c r="V198" s="11">
        <f>'OddsRatio_working_3-way'!S198*'OddsRatio_working_3-way'!R198/3-2*'OddsRatio_working_3-way'!R198^3/27-'OddsRatio_working_3-way'!T198</f>
        <v>0.21604170123333888</v>
      </c>
      <c r="W198" s="11">
        <f>'OddsRatio_working_3-way'!V198^2+4*'OddsRatio_working_3-way'!U198^3/27</f>
        <v>-7.2928633565453552E-2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0.17291808048701038</v>
      </c>
      <c r="Y198" s="11">
        <f>IF('OddsRatio_working_3-way'!W198&gt;=0,IF('OddsRatio_working_3-way'!V198+SQRT('OddsRatio_working_3-way'!W198)&gt;0,0,PI()),ACOS('OddsRatio_working_3-way'!V198/(2*'OddsRatio_working_3-way'!X198)))</f>
        <v>0.89605699830129948</v>
      </c>
      <c r="Z198" s="11">
        <f>'OddsRatio_working_3-way'!X198^(1/3)*COS('OddsRatio_working_3-way'!Y198/3)</f>
        <v>0.53245060964164526</v>
      </c>
      <c r="AA198" s="11">
        <f>'OddsRatio_working_3-way'!X198^(1/3)*COS(('OddsRatio_working_3-way'!Y198+2*PI())/3)</f>
        <v>-0.4082013390593619</v>
      </c>
      <c r="AB198" s="11">
        <f>'OddsRatio_working_3-way'!X198^(1/3)*COS(('OddsRatio_working_3-way'!Y198+4*PI())/3)</f>
        <v>-0.12424927058228355</v>
      </c>
      <c r="AC198" s="11">
        <f>'OddsRatio_working_3-way'!X198^(1/3)*SIN('OddsRatio_working_3-way'!Y198/3)</f>
        <v>0.16393980317219231</v>
      </c>
      <c r="AD198" s="11">
        <f>'OddsRatio_working_3-way'!X198^(1/3)*SIN(('OddsRatio_working_3-way'!Y198+2*PI())/3)</f>
        <v>0.37914585262408024</v>
      </c>
      <c r="AE198" s="11">
        <f>'OddsRatio_working_3-way'!X198^(1/3)*SIN(('OddsRatio_working_3-way'!Y198+4*PI())/3)</f>
        <v>-0.54308565579627244</v>
      </c>
      <c r="AF198" s="11">
        <f>-'OddsRatio_working_3-way'!U198/(3*'OddsRatio_working_3-way'!X198^(1/3))*COS(('OddsRatio_working_3-way'!Y198)/3)</f>
        <v>0.53245060964164526</v>
      </c>
      <c r="AG198" s="11">
        <f>-'OddsRatio_working_3-way'!U198/(3*'OddsRatio_working_3-way'!X198^(1/3))*COS(('OddsRatio_working_3-way'!Y198+2*PI())/3)</f>
        <v>-0.4082013390593619</v>
      </c>
      <c r="AH198" s="11">
        <f>-'OddsRatio_working_3-way'!U198/(3*'OddsRatio_working_3-way'!X198^(1/3))*COS(('OddsRatio_working_3-way'!Y198+4*PI())/3)</f>
        <v>-0.12424927058228355</v>
      </c>
      <c r="AI198" s="11">
        <f>'OddsRatio_working_3-way'!U198/(3*'OddsRatio_working_3-way'!X198^(1/3))*SIN(('OddsRatio_working_3-way'!Y198)/3)</f>
        <v>-0.16393980317219231</v>
      </c>
      <c r="AJ198" s="11">
        <f>'OddsRatio_working_3-way'!U198/(3*'OddsRatio_working_3-way'!X198^(1/3))*SIN(('OddsRatio_working_3-way'!Y198+2*PI())/3)</f>
        <v>-0.37914585262408024</v>
      </c>
      <c r="AK198" s="11">
        <f>'OddsRatio_working_3-way'!U198/(3*'OddsRatio_working_3-way'!X198^(1/3))*SIN(('OddsRatio_working_3-way'!Y198+4*PI())/3)</f>
        <v>0.54308565579627244</v>
      </c>
      <c r="AL198" s="11">
        <f>'OddsRatio_working_3-way'!Z198+'OddsRatio_working_3-way'!AF198</f>
        <v>1.0649012192832905</v>
      </c>
      <c r="AM198" s="11">
        <f>'OddsRatio_working_3-way'!AA198+'OddsRatio_working_3-way'!AG198</f>
        <v>-0.8164026781187238</v>
      </c>
      <c r="AN198" s="11">
        <f>'OddsRatio_working_3-way'!AB198+'OddsRatio_working_3-way'!AH198</f>
        <v>-0.2484985411645671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1.0649012192832905</v>
      </c>
      <c r="AS198" s="11">
        <f>IF(('OddsRatio_working_3-way'!X198=0),IF(Q198&gt;0,-Q198^(1/3),(-Q198)^(1/3)),'OddsRatio_working_3-way'!AM198-'OddsRatio_working_3-way'!R198/3)</f>
        <v>-0.8164026781187238</v>
      </c>
      <c r="AT198" s="11">
        <f>IF(('OddsRatio_working_3-way'!X198=0),IF(Q198&gt;0,-Q198^(1/3),(-Q198)^(1/3)),'OddsRatio_working_3-way'!AN198-'OddsRatio_working_3-way'!R198/3)</f>
        <v>-0.2484985411645671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1.97</v>
      </c>
      <c r="B199" s="4">
        <f>IF('True_Odds_Calculator_3-way'!B200="","",'True_Odds_Calculator_3-way'!B200)</f>
        <v>3.55</v>
      </c>
      <c r="C199" s="4">
        <f>IF('True_Odds_Calculator_3-way'!C200="","",'True_Odds_Calculator_3-way'!C200)</f>
        <v>4.07</v>
      </c>
      <c r="D199" s="9">
        <f t="shared" si="52"/>
        <v>0.49378090023605536</v>
      </c>
      <c r="E199" s="9">
        <f t="shared" si="53"/>
        <v>0.27062966933349869</v>
      </c>
      <c r="F199" s="9">
        <f t="shared" si="54"/>
        <v>0.23558943043044567</v>
      </c>
      <c r="G199" s="9">
        <f t="shared" si="55"/>
        <v>1.0568966121044781</v>
      </c>
      <c r="H199" s="9">
        <f t="shared" si="56"/>
        <v>2.0251897137413439</v>
      </c>
      <c r="I199" s="9">
        <f t="shared" si="57"/>
        <v>3.6950863608664188</v>
      </c>
      <c r="J199" s="9">
        <f t="shared" si="58"/>
        <v>4.2446725991607481</v>
      </c>
      <c r="K199" s="11">
        <f t="shared" si="59"/>
        <v>0.50761421319796951</v>
      </c>
      <c r="L199" s="11">
        <f t="shared" si="60"/>
        <v>0.28169014084507044</v>
      </c>
      <c r="M199" s="11">
        <f t="shared" si="61"/>
        <v>0.24570024570024568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-0.26678493490533228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0.23152421808316564</v>
      </c>
      <c r="Q199" s="11">
        <f>2*'OddsRatio_working_3-way'!K199*'OddsRatio_working_3-way'!L199*'OddsRatio_working_3-way'!M199</f>
        <v>7.0265316565452401E-2</v>
      </c>
      <c r="R199" s="11">
        <f t="shared" si="62"/>
        <v>0</v>
      </c>
      <c r="S199" s="11">
        <f t="shared" si="63"/>
        <v>-0.86783092967869879</v>
      </c>
      <c r="T199" s="11">
        <f t="shared" si="64"/>
        <v>-0.26337812736834559</v>
      </c>
      <c r="U199" s="11">
        <f>'OddsRatio_working_3-way'!S199-'OddsRatio_working_3-way'!R199^2/3</f>
        <v>-0.86783092967869879</v>
      </c>
      <c r="V199" s="11">
        <f>'OddsRatio_working_3-way'!S199*'OddsRatio_working_3-way'!R199/3-2*'OddsRatio_working_3-way'!R199^3/27-'OddsRatio_working_3-way'!T199</f>
        <v>0.26337812736834559</v>
      </c>
      <c r="W199" s="11">
        <f>'OddsRatio_working_3-way'!V199^2+4*'OddsRatio_working_3-way'!U199^3/27</f>
        <v>-2.7460104470854535E-2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0.1555861035302567</v>
      </c>
      <c r="Y199" s="11">
        <f>IF('OddsRatio_working_3-way'!W199&gt;=0,IF('OddsRatio_working_3-way'!V199+SQRT('OddsRatio_working_3-way'!W199)&gt;0,0,PI()),ACOS('OddsRatio_working_3-way'!V199/(2*'OddsRatio_working_3-way'!X199)))</f>
        <v>0.56159585731305284</v>
      </c>
      <c r="Z199" s="11">
        <f>'OddsRatio_working_3-way'!X199^(1/3)*COS('OddsRatio_working_3-way'!Y199/3)</f>
        <v>0.52844830605223903</v>
      </c>
      <c r="AA199" s="11">
        <f>'OddsRatio_working_3-way'!X199^(1/3)*COS(('OddsRatio_working_3-way'!Y199+2*PI())/3)</f>
        <v>-0.35091050311979999</v>
      </c>
      <c r="AB199" s="11">
        <f>'OddsRatio_working_3-way'!X199^(1/3)*COS(('OddsRatio_working_3-way'!Y199+4*PI())/3)</f>
        <v>-0.17753780293243909</v>
      </c>
      <c r="AC199" s="11">
        <f>'OddsRatio_working_3-way'!X199^(1/3)*SIN('OddsRatio_working_3-way'!Y199/3)</f>
        <v>0.10009677512330507</v>
      </c>
      <c r="AD199" s="11">
        <f>'OddsRatio_working_3-way'!X199^(1/3)*SIN(('OddsRatio_working_3-way'!Y199+2*PI())/3)</f>
        <v>0.40760127006644026</v>
      </c>
      <c r="AE199" s="11">
        <f>'OddsRatio_working_3-way'!X199^(1/3)*SIN(('OddsRatio_working_3-way'!Y199+4*PI())/3)</f>
        <v>-0.50769804518974537</v>
      </c>
      <c r="AF199" s="11">
        <f>-'OddsRatio_working_3-way'!U199/(3*'OddsRatio_working_3-way'!X199^(1/3))*COS(('OddsRatio_working_3-way'!Y199)/3)</f>
        <v>0.52844830605223903</v>
      </c>
      <c r="AG199" s="11">
        <f>-'OddsRatio_working_3-way'!U199/(3*'OddsRatio_working_3-way'!X199^(1/3))*COS(('OddsRatio_working_3-way'!Y199+2*PI())/3)</f>
        <v>-0.35091050311979999</v>
      </c>
      <c r="AH199" s="11">
        <f>-'OddsRatio_working_3-way'!U199/(3*'OddsRatio_working_3-way'!X199^(1/3))*COS(('OddsRatio_working_3-way'!Y199+4*PI())/3)</f>
        <v>-0.17753780293243909</v>
      </c>
      <c r="AI199" s="11">
        <f>'OddsRatio_working_3-way'!U199/(3*'OddsRatio_working_3-way'!X199^(1/3))*SIN(('OddsRatio_working_3-way'!Y199)/3)</f>
        <v>-0.10009677512330507</v>
      </c>
      <c r="AJ199" s="11">
        <f>'OddsRatio_working_3-way'!U199/(3*'OddsRatio_working_3-way'!X199^(1/3))*SIN(('OddsRatio_working_3-way'!Y199+2*PI())/3)</f>
        <v>-0.40760127006644026</v>
      </c>
      <c r="AK199" s="11">
        <f>'OddsRatio_working_3-way'!U199/(3*'OddsRatio_working_3-way'!X199^(1/3))*SIN(('OddsRatio_working_3-way'!Y199+4*PI())/3)</f>
        <v>0.50769804518974537</v>
      </c>
      <c r="AL199" s="11">
        <f>'OddsRatio_working_3-way'!Z199+'OddsRatio_working_3-way'!AF199</f>
        <v>1.0568966121044781</v>
      </c>
      <c r="AM199" s="11">
        <f>'OddsRatio_working_3-way'!AA199+'OddsRatio_working_3-way'!AG199</f>
        <v>-0.70182100623959998</v>
      </c>
      <c r="AN199" s="11">
        <f>'OddsRatio_working_3-way'!AB199+'OddsRatio_working_3-way'!AH199</f>
        <v>-0.35507560586487819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1.0568966121044781</v>
      </c>
      <c r="AS199" s="11">
        <f>IF(('OddsRatio_working_3-way'!X199=0),IF(Q199&gt;0,-Q199^(1/3),(-Q199)^(1/3)),'OddsRatio_working_3-way'!AM199-'OddsRatio_working_3-way'!R199/3)</f>
        <v>-0.70182100623959998</v>
      </c>
      <c r="AT199" s="11">
        <f>IF(('OddsRatio_working_3-way'!X199=0),IF(Q199&gt;0,-Q199^(1/3),(-Q199)^(1/3)),'OddsRatio_working_3-way'!AN199-'OddsRatio_working_3-way'!R199/3)</f>
        <v>-0.35507560586487819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2.57</v>
      </c>
      <c r="B200" s="4">
        <f>IF('True_Odds_Calculator_3-way'!B201="","",'True_Odds_Calculator_3-way'!B201)</f>
        <v>3.31</v>
      </c>
      <c r="C200" s="4">
        <f>IF('True_Odds_Calculator_3-way'!C201="","",'True_Odds_Calculator_3-way'!C201)</f>
        <v>2.93</v>
      </c>
      <c r="D200" s="9">
        <f t="shared" si="52"/>
        <v>0.37760231841804248</v>
      </c>
      <c r="E200" s="9">
        <f t="shared" si="53"/>
        <v>0.29195466744525855</v>
      </c>
      <c r="F200" s="9">
        <f t="shared" si="54"/>
        <v>0.33044301413669919</v>
      </c>
      <c r="G200" s="9">
        <f t="shared" si="55"/>
        <v>1.0498654933596829</v>
      </c>
      <c r="H200" s="9">
        <f t="shared" si="56"/>
        <v>2.6482888245747018</v>
      </c>
      <c r="I200" s="9">
        <f t="shared" si="57"/>
        <v>3.4251892896608678</v>
      </c>
      <c r="J200" s="9">
        <f t="shared" si="58"/>
        <v>3.0262404021841882</v>
      </c>
      <c r="K200" s="11">
        <f t="shared" si="59"/>
        <v>0.38910505836575876</v>
      </c>
      <c r="L200" s="11">
        <f t="shared" si="60"/>
        <v>0.30211480362537763</v>
      </c>
      <c r="M200" s="11">
        <f t="shared" si="61"/>
        <v>0.34129692832764502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-0.28082786862521669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0.23310274884310223</v>
      </c>
      <c r="Q200" s="11">
        <f>2*'OddsRatio_working_3-way'!K200*'OddsRatio_working_3-way'!L200*'OddsRatio_working_3-way'!M200</f>
        <v>8.0241910100895764E-2</v>
      </c>
      <c r="R200" s="11">
        <f t="shared" si="62"/>
        <v>0</v>
      </c>
      <c r="S200" s="11">
        <f t="shared" si="63"/>
        <v>-0.83005561372611925</v>
      </c>
      <c r="T200" s="11">
        <f t="shared" si="64"/>
        <v>-0.28573342985408573</v>
      </c>
      <c r="U200" s="11">
        <f>'OddsRatio_working_3-way'!S200-'OddsRatio_working_3-way'!R200^2/3</f>
        <v>-0.83005561372611925</v>
      </c>
      <c r="V200" s="11">
        <f>'OddsRatio_working_3-way'!S200*'OddsRatio_working_3-way'!R200/3-2*'OddsRatio_working_3-way'!R200^3/27-'OddsRatio_working_3-way'!T200</f>
        <v>0.28573342985408573</v>
      </c>
      <c r="W200" s="11">
        <f>'OddsRatio_working_3-way'!V200^2+4*'OddsRatio_working_3-way'!U200^3/27</f>
        <v>-3.0826210770395351E-3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0.14553883847037125</v>
      </c>
      <c r="Y200" s="11">
        <f>IF('OddsRatio_working_3-way'!W200&gt;=0,IF('OddsRatio_working_3-way'!V200+SQRT('OddsRatio_working_3-way'!W200)&gt;0,0,PI()),ACOS('OddsRatio_working_3-way'!V200/(2*'OddsRatio_working_3-way'!X200)))</f>
        <v>0.1919201341336092</v>
      </c>
      <c r="Z200" s="11">
        <f>'OddsRatio_working_3-way'!X200^(1/3)*COS('OddsRatio_working_3-way'!Y200/3)</f>
        <v>0.52493274667984147</v>
      </c>
      <c r="AA200" s="11">
        <f>'OddsRatio_working_3-way'!X200^(1/3)*COS(('OddsRatio_working_3-way'!Y200+2*PI())/3)</f>
        <v>-0.29158873637759009</v>
      </c>
      <c r="AB200" s="11">
        <f>'OddsRatio_working_3-way'!X200^(1/3)*COS(('OddsRatio_working_3-way'!Y200+4*PI())/3)</f>
        <v>-0.2333440103022513</v>
      </c>
      <c r="AC200" s="11">
        <f>'OddsRatio_working_3-way'!X200^(1/3)*SIN('OddsRatio_working_3-way'!Y200/3)</f>
        <v>3.3627608278472922E-2</v>
      </c>
      <c r="AD200" s="11">
        <f>'OddsRatio_working_3-way'!X200^(1/3)*SIN(('OddsRatio_working_3-way'!Y200+2*PI())/3)</f>
        <v>0.43779128976384774</v>
      </c>
      <c r="AE200" s="11">
        <f>'OddsRatio_working_3-way'!X200^(1/3)*SIN(('OddsRatio_working_3-way'!Y200+4*PI())/3)</f>
        <v>-0.47141889804232062</v>
      </c>
      <c r="AF200" s="11">
        <f>-'OddsRatio_working_3-way'!U200/(3*'OddsRatio_working_3-way'!X200^(1/3))*COS(('OddsRatio_working_3-way'!Y200)/3)</f>
        <v>0.52493274667984147</v>
      </c>
      <c r="AG200" s="11">
        <f>-'OddsRatio_working_3-way'!U200/(3*'OddsRatio_working_3-way'!X200^(1/3))*COS(('OddsRatio_working_3-way'!Y200+2*PI())/3)</f>
        <v>-0.29158873637759009</v>
      </c>
      <c r="AH200" s="11">
        <f>-'OddsRatio_working_3-way'!U200/(3*'OddsRatio_working_3-way'!X200^(1/3))*COS(('OddsRatio_working_3-way'!Y200+4*PI())/3)</f>
        <v>-0.2333440103022513</v>
      </c>
      <c r="AI200" s="11">
        <f>'OddsRatio_working_3-way'!U200/(3*'OddsRatio_working_3-way'!X200^(1/3))*SIN(('OddsRatio_working_3-way'!Y200)/3)</f>
        <v>-3.3627608278472922E-2</v>
      </c>
      <c r="AJ200" s="11">
        <f>'OddsRatio_working_3-way'!U200/(3*'OddsRatio_working_3-way'!X200^(1/3))*SIN(('OddsRatio_working_3-way'!Y200+2*PI())/3)</f>
        <v>-0.43779128976384774</v>
      </c>
      <c r="AK200" s="11">
        <f>'OddsRatio_working_3-way'!U200/(3*'OddsRatio_working_3-way'!X200^(1/3))*SIN(('OddsRatio_working_3-way'!Y200+4*PI())/3)</f>
        <v>0.47141889804232062</v>
      </c>
      <c r="AL200" s="11">
        <f>'OddsRatio_working_3-way'!Z200+'OddsRatio_working_3-way'!AF200</f>
        <v>1.0498654933596829</v>
      </c>
      <c r="AM200" s="11">
        <f>'OddsRatio_working_3-way'!AA200+'OddsRatio_working_3-way'!AG200</f>
        <v>-0.58317747275518017</v>
      </c>
      <c r="AN200" s="11">
        <f>'OddsRatio_working_3-way'!AB200+'OddsRatio_working_3-way'!AH200</f>
        <v>-0.4666880206045026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1.0498654933596829</v>
      </c>
      <c r="AS200" s="11">
        <f>IF(('OddsRatio_working_3-way'!X200=0),IF(Q200&gt;0,-Q200^(1/3),(-Q200)^(1/3)),'OddsRatio_working_3-way'!AM200-'OddsRatio_working_3-way'!R200/3)</f>
        <v>-0.58317747275518017</v>
      </c>
      <c r="AT200" s="11">
        <f>IF(('OddsRatio_working_3-way'!X200=0),IF(Q200&gt;0,-Q200^(1/3),(-Q200)^(1/3)),'OddsRatio_working_3-way'!AN200-'OddsRatio_working_3-way'!R200/3)</f>
        <v>-0.4666880206045026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3.07</v>
      </c>
      <c r="B201" s="4">
        <f>IF('True_Odds_Calculator_3-way'!B202="","",'True_Odds_Calculator_3-way'!B202)</f>
        <v>3.41</v>
      </c>
      <c r="C201" s="4">
        <f>IF('True_Odds_Calculator_3-way'!C202="","",'True_Odds_Calculator_3-way'!C202)</f>
        <v>2.41</v>
      </c>
      <c r="D201" s="9">
        <f t="shared" si="52"/>
        <v>0.31461861942397445</v>
      </c>
      <c r="E201" s="9">
        <f t="shared" si="53"/>
        <v>0.28278426060332573</v>
      </c>
      <c r="F201" s="9">
        <f t="shared" si="54"/>
        <v>0.40259711997269981</v>
      </c>
      <c r="G201" s="9">
        <f t="shared" si="55"/>
        <v>1.0523919939211066</v>
      </c>
      <c r="H201" s="9">
        <f t="shared" si="56"/>
        <v>3.17845142741669</v>
      </c>
      <c r="I201" s="9">
        <f t="shared" si="57"/>
        <v>3.5362647053498684</v>
      </c>
      <c r="J201" s="9">
        <f t="shared" si="58"/>
        <v>2.4838727114287606</v>
      </c>
      <c r="K201" s="11">
        <f t="shared" si="59"/>
        <v>0.32573289902280134</v>
      </c>
      <c r="L201" s="11">
        <f t="shared" si="60"/>
        <v>0.29325513196480935</v>
      </c>
      <c r="M201" s="11">
        <f t="shared" si="61"/>
        <v>0.41493775933609955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-0.27880252562400309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0.23345624599898998</v>
      </c>
      <c r="Q201" s="11">
        <f>2*'OddsRatio_working_3-way'!K201*'OddsRatio_working_3-way'!L201*'OddsRatio_working_3-way'!M201</f>
        <v>7.9272069948723253E-2</v>
      </c>
      <c r="R201" s="11">
        <f t="shared" si="62"/>
        <v>0</v>
      </c>
      <c r="S201" s="11">
        <f t="shared" si="63"/>
        <v>-0.83735341161805787</v>
      </c>
      <c r="T201" s="11">
        <f t="shared" si="64"/>
        <v>-0.28433053026080063</v>
      </c>
      <c r="U201" s="11">
        <f>'OddsRatio_working_3-way'!S201-'OddsRatio_working_3-way'!R201^2/3</f>
        <v>-0.83735341161805787</v>
      </c>
      <c r="V201" s="11">
        <f>'OddsRatio_working_3-way'!S201*'OddsRatio_working_3-way'!R201/3-2*'OddsRatio_working_3-way'!R201^3/27-'OddsRatio_working_3-way'!T201</f>
        <v>0.28433053026080063</v>
      </c>
      <c r="W201" s="11">
        <f>'OddsRatio_working_3-way'!V201^2+4*'OddsRatio_working_3-way'!U201^3/27</f>
        <v>-6.1367916859114274E-3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0.14746240378847372</v>
      </c>
      <c r="Y201" s="11">
        <f>IF('OddsRatio_working_3-way'!W201&gt;=0,IF('OddsRatio_working_3-way'!V201+SQRT('OddsRatio_working_3-way'!W201)&gt;0,0,PI()),ACOS('OddsRatio_working_3-way'!V201/(2*'OddsRatio_working_3-way'!X201)))</f>
        <v>0.26884608747718719</v>
      </c>
      <c r="Z201" s="11">
        <f>'OddsRatio_working_3-way'!X201^(1/3)*COS('OddsRatio_working_3-way'!Y201/3)</f>
        <v>0.5261959969605533</v>
      </c>
      <c r="AA201" s="11">
        <f>'OddsRatio_working_3-way'!X201^(1/3)*COS(('OddsRatio_working_3-way'!Y201+2*PI())/3)</f>
        <v>-0.30404531208607377</v>
      </c>
      <c r="AB201" s="11">
        <f>'OddsRatio_working_3-way'!X201^(1/3)*COS(('OddsRatio_working_3-way'!Y201+4*PI())/3)</f>
        <v>-0.22215068487447986</v>
      </c>
      <c r="AC201" s="11">
        <f>'OddsRatio_working_3-way'!X201^(1/3)*SIN('OddsRatio_working_3-way'!Y201/3)</f>
        <v>4.7281885065798029E-2</v>
      </c>
      <c r="AD201" s="11">
        <f>'OddsRatio_working_3-way'!X201^(1/3)*SIN(('OddsRatio_working_3-way'!Y201+2*PI())/3)</f>
        <v>0.43205815820461946</v>
      </c>
      <c r="AE201" s="11">
        <f>'OddsRatio_working_3-way'!X201^(1/3)*SIN(('OddsRatio_working_3-way'!Y201+4*PI())/3)</f>
        <v>-0.47934004327041729</v>
      </c>
      <c r="AF201" s="11">
        <f>-'OddsRatio_working_3-way'!U201/(3*'OddsRatio_working_3-way'!X201^(1/3))*COS(('OddsRatio_working_3-way'!Y201)/3)</f>
        <v>0.5261959969605533</v>
      </c>
      <c r="AG201" s="11">
        <f>-'OddsRatio_working_3-way'!U201/(3*'OddsRatio_working_3-way'!X201^(1/3))*COS(('OddsRatio_working_3-way'!Y201+2*PI())/3)</f>
        <v>-0.30404531208607377</v>
      </c>
      <c r="AH201" s="11">
        <f>-'OddsRatio_working_3-way'!U201/(3*'OddsRatio_working_3-way'!X201^(1/3))*COS(('OddsRatio_working_3-way'!Y201+4*PI())/3)</f>
        <v>-0.22215068487447986</v>
      </c>
      <c r="AI201" s="11">
        <f>'OddsRatio_working_3-way'!U201/(3*'OddsRatio_working_3-way'!X201^(1/3))*SIN(('OddsRatio_working_3-way'!Y201)/3)</f>
        <v>-4.7281885065798029E-2</v>
      </c>
      <c r="AJ201" s="11">
        <f>'OddsRatio_working_3-way'!U201/(3*'OddsRatio_working_3-way'!X201^(1/3))*SIN(('OddsRatio_working_3-way'!Y201+2*PI())/3)</f>
        <v>-0.43205815820461946</v>
      </c>
      <c r="AK201" s="11">
        <f>'OddsRatio_working_3-way'!U201/(3*'OddsRatio_working_3-way'!X201^(1/3))*SIN(('OddsRatio_working_3-way'!Y201+4*PI())/3)</f>
        <v>0.47934004327041729</v>
      </c>
      <c r="AL201" s="11">
        <f>'OddsRatio_working_3-way'!Z201+'OddsRatio_working_3-way'!AF201</f>
        <v>1.0523919939211066</v>
      </c>
      <c r="AM201" s="11">
        <f>'OddsRatio_working_3-way'!AA201+'OddsRatio_working_3-way'!AG201</f>
        <v>-0.60809062417214754</v>
      </c>
      <c r="AN201" s="11">
        <f>'OddsRatio_working_3-way'!AB201+'OddsRatio_working_3-way'!AH201</f>
        <v>-0.44430136974895973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1.0523919939211066</v>
      </c>
      <c r="AS201" s="11">
        <f>IF(('OddsRatio_working_3-way'!X201=0),IF(Q201&gt;0,-Q201^(1/3),(-Q201)^(1/3)),'OddsRatio_working_3-way'!AM201-'OddsRatio_working_3-way'!R201/3)</f>
        <v>-0.60809062417214754</v>
      </c>
      <c r="AT201" s="11">
        <f>IF(('OddsRatio_working_3-way'!X201=0),IF(Q201&gt;0,-Q201^(1/3),(-Q201)^(1/3)),'OddsRatio_working_3-way'!AN201-'OddsRatio_working_3-way'!R201/3)</f>
        <v>-0.44430136974895973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2.2999999999999998</v>
      </c>
      <c r="B202" s="4">
        <f>IF('True_Odds_Calculator_3-way'!B203="","",'True_Odds_Calculator_3-way'!B203)</f>
        <v>3.34</v>
      </c>
      <c r="C202" s="4">
        <f>IF('True_Odds_Calculator_3-way'!C203="","",'True_Odds_Calculator_3-way'!C203)</f>
        <v>3.34</v>
      </c>
      <c r="D202" s="9">
        <f t="shared" si="52"/>
        <v>0.42232289120642702</v>
      </c>
      <c r="E202" s="9">
        <f t="shared" si="53"/>
        <v>0.28883855439678646</v>
      </c>
      <c r="F202" s="9">
        <f t="shared" si="54"/>
        <v>0.28883855439678646</v>
      </c>
      <c r="G202" s="9">
        <f t="shared" si="55"/>
        <v>1.0521973021516491</v>
      </c>
      <c r="H202" s="9">
        <f t="shared" si="56"/>
        <v>2.3678564927971437</v>
      </c>
      <c r="I202" s="9">
        <f t="shared" si="57"/>
        <v>3.4621416870348583</v>
      </c>
      <c r="J202" s="9">
        <f t="shared" si="58"/>
        <v>3.4621416870348583</v>
      </c>
      <c r="K202" s="11">
        <f t="shared" si="59"/>
        <v>0.43478260869565222</v>
      </c>
      <c r="L202" s="11">
        <f t="shared" si="60"/>
        <v>0.29940119760479045</v>
      </c>
      <c r="M202" s="11">
        <f t="shared" si="61"/>
        <v>0.29940119760479045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-0.2774305593447316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0.23306680053067524</v>
      </c>
      <c r="Q202" s="11">
        <f>2*'OddsRatio_working_3-way'!K202*'OddsRatio_working_3-way'!L202*'OddsRatio_working_3-way'!M202</f>
        <v>7.7948762719289383E-2</v>
      </c>
      <c r="R202" s="11">
        <f t="shared" si="62"/>
        <v>0</v>
      </c>
      <c r="S202" s="11">
        <f t="shared" si="63"/>
        <v>-0.8400905836803273</v>
      </c>
      <c r="T202" s="11">
        <f t="shared" si="64"/>
        <v>-0.28096675039475832</v>
      </c>
      <c r="U202" s="11">
        <f>'OddsRatio_working_3-way'!S202-'OddsRatio_working_3-way'!R202^2/3</f>
        <v>-0.8400905836803273</v>
      </c>
      <c r="V202" s="11">
        <f>'OddsRatio_working_3-way'!S202*'OddsRatio_working_3-way'!R202/3-2*'OddsRatio_working_3-way'!R202^3/27-'OddsRatio_working_3-way'!T202</f>
        <v>0.28096675039475832</v>
      </c>
      <c r="W202" s="11">
        <f>'OddsRatio_working_3-way'!V202^2+4*'OddsRatio_working_3-way'!U202^3/27</f>
        <v>-8.894095278220826E-3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0.14818604025481893</v>
      </c>
      <c r="Y202" s="11">
        <f>IF('OddsRatio_working_3-way'!W202&gt;=0,IF('OddsRatio_working_3-way'!V202+SQRT('OddsRatio_working_3-way'!W202)&gt;0,0,PI()),ACOS('OddsRatio_working_3-way'!V202/(2*'OddsRatio_working_3-way'!X202)))</f>
        <v>0.32384056926613702</v>
      </c>
      <c r="Z202" s="11">
        <f>'OddsRatio_working_3-way'!X202^(1/3)*COS('OddsRatio_working_3-way'!Y202/3)</f>
        <v>0.52609865107582443</v>
      </c>
      <c r="AA202" s="11">
        <f>'OddsRatio_working_3-way'!X202^(1/3)*COS(('OddsRatio_working_3-way'!Y202+2*PI())/3)</f>
        <v>-0.31242343740061068</v>
      </c>
      <c r="AB202" s="11">
        <f>'OddsRatio_working_3-way'!X202^(1/3)*COS(('OddsRatio_working_3-way'!Y202+4*PI())/3)</f>
        <v>-0.21367521367521364</v>
      </c>
      <c r="AC202" s="11">
        <f>'OddsRatio_working_3-way'!X202^(1/3)*SIN('OddsRatio_working_3-way'!Y202/3)</f>
        <v>5.7012313549855365E-2</v>
      </c>
      <c r="AD202" s="11">
        <f>'OddsRatio_working_3-way'!X202^(1/3)*SIN(('OddsRatio_working_3-way'!Y202+2*PI())/3)</f>
        <v>0.42710863995346166</v>
      </c>
      <c r="AE202" s="11">
        <f>'OddsRatio_working_3-way'!X202^(1/3)*SIN(('OddsRatio_working_3-way'!Y202+4*PI())/3)</f>
        <v>-0.48412095350331702</v>
      </c>
      <c r="AF202" s="11">
        <f>-'OddsRatio_working_3-way'!U202/(3*'OddsRatio_working_3-way'!X202^(1/3))*COS(('OddsRatio_working_3-way'!Y202)/3)</f>
        <v>0.52609865107582454</v>
      </c>
      <c r="AG202" s="11">
        <f>-'OddsRatio_working_3-way'!U202/(3*'OddsRatio_working_3-way'!X202^(1/3))*COS(('OddsRatio_working_3-way'!Y202+2*PI())/3)</f>
        <v>-0.31242343740061074</v>
      </c>
      <c r="AH202" s="11">
        <f>-'OddsRatio_working_3-way'!U202/(3*'OddsRatio_working_3-way'!X202^(1/3))*COS(('OddsRatio_working_3-way'!Y202+4*PI())/3)</f>
        <v>-0.21367521367521367</v>
      </c>
      <c r="AI202" s="11">
        <f>'OddsRatio_working_3-way'!U202/(3*'OddsRatio_working_3-way'!X202^(1/3))*SIN(('OddsRatio_working_3-way'!Y202)/3)</f>
        <v>-5.7012313549855378E-2</v>
      </c>
      <c r="AJ202" s="11">
        <f>'OddsRatio_working_3-way'!U202/(3*'OddsRatio_working_3-way'!X202^(1/3))*SIN(('OddsRatio_working_3-way'!Y202+2*PI())/3)</f>
        <v>-0.42710863995346177</v>
      </c>
      <c r="AK202" s="11">
        <f>'OddsRatio_working_3-way'!U202/(3*'OddsRatio_working_3-way'!X202^(1/3))*SIN(('OddsRatio_working_3-way'!Y202+4*PI())/3)</f>
        <v>0.48412095350331713</v>
      </c>
      <c r="AL202" s="11">
        <f>'OddsRatio_working_3-way'!Z202+'OddsRatio_working_3-way'!AF202</f>
        <v>1.0521973021516491</v>
      </c>
      <c r="AM202" s="11">
        <f>'OddsRatio_working_3-way'!AA202+'OddsRatio_working_3-way'!AG202</f>
        <v>-0.62484687480122147</v>
      </c>
      <c r="AN202" s="11">
        <f>'OddsRatio_working_3-way'!AB202+'OddsRatio_working_3-way'!AH202</f>
        <v>-0.42735042735042728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1.0521973021516491</v>
      </c>
      <c r="AS202" s="11">
        <f>IF(('OddsRatio_working_3-way'!X202=0),IF(Q202&gt;0,-Q202^(1/3),(-Q202)^(1/3)),'OddsRatio_working_3-way'!AM202-'OddsRatio_working_3-way'!R202/3)</f>
        <v>-0.62484687480122147</v>
      </c>
      <c r="AT202" s="11">
        <f>IF(('OddsRatio_working_3-way'!X202=0),IF(Q202&gt;0,-Q202^(1/3),(-Q202)^(1/3)),'OddsRatio_working_3-way'!AN202-'OddsRatio_working_3-way'!R202/3)</f>
        <v>-0.42735042735042728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2.77</v>
      </c>
      <c r="B203" s="4">
        <f>IF('True_Odds_Calculator_3-way'!B204="","",'True_Odds_Calculator_3-way'!B204)</f>
        <v>3.21</v>
      </c>
      <c r="C203" s="4">
        <f>IF('True_Odds_Calculator_3-way'!C204="","",'True_Odds_Calculator_3-way'!C204)</f>
        <v>2.78</v>
      </c>
      <c r="D203" s="9">
        <f t="shared" si="52"/>
        <v>0.34998884226944865</v>
      </c>
      <c r="E203" s="9">
        <f t="shared" si="53"/>
        <v>0.30130290447471314</v>
      </c>
      <c r="F203" s="9">
        <f t="shared" si="54"/>
        <v>0.34870825325583843</v>
      </c>
      <c r="G203" s="9">
        <f t="shared" si="55"/>
        <v>1.0492847138764558</v>
      </c>
      <c r="H203" s="9">
        <f t="shared" si="56"/>
        <v>2.8572339435613268</v>
      </c>
      <c r="I203" s="9">
        <f t="shared" si="57"/>
        <v>3.3189192176669677</v>
      </c>
      <c r="J203" s="9">
        <f t="shared" si="58"/>
        <v>2.8677267907000905</v>
      </c>
      <c r="K203" s="11">
        <f t="shared" si="59"/>
        <v>0.36101083032490977</v>
      </c>
      <c r="L203" s="11">
        <f t="shared" si="60"/>
        <v>0.3115264797507788</v>
      </c>
      <c r="M203" s="11">
        <f t="shared" si="61"/>
        <v>0.35971223021582738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-0.28167995648354638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0.23301983265777815</v>
      </c>
      <c r="Q203" s="11">
        <f>2*'OddsRatio_working_3-way'!K203*'OddsRatio_working_3-way'!L203*'OddsRatio_working_3-way'!M203</f>
        <v>8.0909664117284064E-2</v>
      </c>
      <c r="R203" s="11">
        <f t="shared" si="62"/>
        <v>0</v>
      </c>
      <c r="S203" s="11">
        <f t="shared" si="63"/>
        <v>-0.82725031474289301</v>
      </c>
      <c r="T203" s="11">
        <f t="shared" si="64"/>
        <v>-0.28723969261906002</v>
      </c>
      <c r="U203" s="11">
        <f>'OddsRatio_working_3-way'!S203-'OddsRatio_working_3-way'!R203^2/3</f>
        <v>-0.82725031474289301</v>
      </c>
      <c r="V203" s="11">
        <f>'OddsRatio_working_3-way'!S203*'OddsRatio_working_3-way'!R203/3-2*'OddsRatio_working_3-way'!R203^3/27-'OddsRatio_working_3-way'!T203</f>
        <v>0.28723969261906002</v>
      </c>
      <c r="W203" s="11">
        <f>'OddsRatio_working_3-way'!V203^2+4*'OddsRatio_working_3-way'!U203^3/27</f>
        <v>-1.3634376514034263E-3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0.14480165629862068</v>
      </c>
      <c r="Y203" s="11">
        <f>IF('OddsRatio_working_3-way'!W203&gt;=0,IF('OddsRatio_working_3-way'!V203+SQRT('OddsRatio_working_3-way'!W203)&gt;0,0,PI()),ACOS('OddsRatio_working_3-way'!V203/(2*'OddsRatio_working_3-way'!X203)))</f>
        <v>0.12784916078763064</v>
      </c>
      <c r="Z203" s="11">
        <f>'OddsRatio_working_3-way'!X203^(1/3)*COS('OddsRatio_working_3-way'!Y203/3)</f>
        <v>0.52464235693822803</v>
      </c>
      <c r="AA203" s="11">
        <f>'OddsRatio_working_3-way'!X203^(1/3)*COS(('OddsRatio_working_3-way'!Y203+2*PI())/3)</f>
        <v>-0.28169581821928696</v>
      </c>
      <c r="AB203" s="11">
        <f>'OddsRatio_working_3-way'!X203^(1/3)*COS(('OddsRatio_working_3-way'!Y203+4*PI())/3)</f>
        <v>-0.24294653871894126</v>
      </c>
      <c r="AC203" s="11">
        <f>'OddsRatio_working_3-way'!X203^(1/3)*SIN('OddsRatio_working_3-way'!Y203/3)</f>
        <v>2.2371906950428792E-2</v>
      </c>
      <c r="AD203" s="11">
        <f>'OddsRatio_working_3-way'!X203^(1/3)*SIN(('OddsRatio_working_3-way'!Y203+2*PI())/3)</f>
        <v>0.44316765553463416</v>
      </c>
      <c r="AE203" s="11">
        <f>'OddsRatio_working_3-way'!X203^(1/3)*SIN(('OddsRatio_working_3-way'!Y203+4*PI())/3)</f>
        <v>-0.46553956248506284</v>
      </c>
      <c r="AF203" s="11">
        <f>-'OddsRatio_working_3-way'!U203/(3*'OddsRatio_working_3-way'!X203^(1/3))*COS(('OddsRatio_working_3-way'!Y203)/3)</f>
        <v>0.52464235693822792</v>
      </c>
      <c r="AG203" s="11">
        <f>-'OddsRatio_working_3-way'!U203/(3*'OddsRatio_working_3-way'!X203^(1/3))*COS(('OddsRatio_working_3-way'!Y203+2*PI())/3)</f>
        <v>-0.28169581821928691</v>
      </c>
      <c r="AH203" s="11">
        <f>-'OddsRatio_working_3-way'!U203/(3*'OddsRatio_working_3-way'!X203^(1/3))*COS(('OddsRatio_working_3-way'!Y203+4*PI())/3)</f>
        <v>-0.2429465387189412</v>
      </c>
      <c r="AI203" s="11">
        <f>'OddsRatio_working_3-way'!U203/(3*'OddsRatio_working_3-way'!X203^(1/3))*SIN(('OddsRatio_working_3-way'!Y203)/3)</f>
        <v>-2.2371906950428788E-2</v>
      </c>
      <c r="AJ203" s="11">
        <f>'OddsRatio_working_3-way'!U203/(3*'OddsRatio_working_3-way'!X203^(1/3))*SIN(('OddsRatio_working_3-way'!Y203+2*PI())/3)</f>
        <v>-0.44316765553463411</v>
      </c>
      <c r="AK203" s="11">
        <f>'OddsRatio_working_3-way'!U203/(3*'OddsRatio_working_3-way'!X203^(1/3))*SIN(('OddsRatio_working_3-way'!Y203+4*PI())/3)</f>
        <v>0.46553956248506273</v>
      </c>
      <c r="AL203" s="11">
        <f>'OddsRatio_working_3-way'!Z203+'OddsRatio_working_3-way'!AF203</f>
        <v>1.0492847138764558</v>
      </c>
      <c r="AM203" s="11">
        <f>'OddsRatio_working_3-way'!AA203+'OddsRatio_working_3-way'!AG203</f>
        <v>-0.56339163643857382</v>
      </c>
      <c r="AN203" s="11">
        <f>'OddsRatio_working_3-way'!AB203+'OddsRatio_working_3-way'!AH203</f>
        <v>-0.48589307743788246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1.0492847138764558</v>
      </c>
      <c r="AS203" s="11">
        <f>IF(('OddsRatio_working_3-way'!X203=0),IF(Q203&gt;0,-Q203^(1/3),(-Q203)^(1/3)),'OddsRatio_working_3-way'!AM203-'OddsRatio_working_3-way'!R203/3)</f>
        <v>-0.56339163643857382</v>
      </c>
      <c r="AT203" s="11">
        <f>IF(('OddsRatio_working_3-way'!X203=0),IF(Q203&gt;0,-Q203^(1/3),(-Q203)^(1/3)),'OddsRatio_working_3-way'!AN203-'OddsRatio_working_3-way'!R203/3)</f>
        <v>-0.48589307743788246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3.24</v>
      </c>
      <c r="B204" s="4">
        <f>IF('True_Odds_Calculator_3-way'!B205="","",'True_Odds_Calculator_3-way'!B205)</f>
        <v>3.29</v>
      </c>
      <c r="C204" s="4">
        <f>IF('True_Odds_Calculator_3-way'!C205="","",'True_Odds_Calculator_3-way'!C205)</f>
        <v>2.37</v>
      </c>
      <c r="D204" s="9">
        <f t="shared" si="52"/>
        <v>0.29764732983334735</v>
      </c>
      <c r="E204" s="9">
        <f t="shared" si="53"/>
        <v>0.29305298724205781</v>
      </c>
      <c r="F204" s="9">
        <f t="shared" si="54"/>
        <v>0.4092996829245949</v>
      </c>
      <c r="G204" s="9">
        <f t="shared" si="55"/>
        <v>1.0534288997556203</v>
      </c>
      <c r="H204" s="9">
        <f t="shared" si="56"/>
        <v>3.3596807354525899</v>
      </c>
      <c r="I204" s="9">
        <f t="shared" si="57"/>
        <v>3.4123521804403705</v>
      </c>
      <c r="J204" s="9">
        <f t="shared" si="58"/>
        <v>2.4431975926652001</v>
      </c>
      <c r="K204" s="11">
        <f t="shared" si="59"/>
        <v>0.30864197530864196</v>
      </c>
      <c r="L204" s="11">
        <f t="shared" si="60"/>
        <v>0.303951367781155</v>
      </c>
      <c r="M204" s="11">
        <f t="shared" si="61"/>
        <v>0.42194092827004215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-0.27817289713929161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0.2335407967271988</v>
      </c>
      <c r="Q204" s="11">
        <f>2*'OddsRatio_working_3-way'!K204*'OddsRatio_working_3-way'!L204*'OddsRatio_working_3-way'!M204</f>
        <v>7.9166371771931796E-2</v>
      </c>
      <c r="R204" s="11">
        <f t="shared" si="62"/>
        <v>0</v>
      </c>
      <c r="S204" s="11">
        <f t="shared" si="63"/>
        <v>-0.8395526635733177</v>
      </c>
      <c r="T204" s="11">
        <f t="shared" si="64"/>
        <v>-0.28459412324519245</v>
      </c>
      <c r="U204" s="11">
        <f>'OddsRatio_working_3-way'!S204-'OddsRatio_working_3-way'!R204^2/3</f>
        <v>-0.8395526635733177</v>
      </c>
      <c r="V204" s="11">
        <f>'OddsRatio_working_3-way'!S204*'OddsRatio_working_3-way'!R204/3-2*'OddsRatio_working_3-way'!R204^3/27-'OddsRatio_working_3-way'!T204</f>
        <v>0.28459412324519245</v>
      </c>
      <c r="W204" s="11">
        <f>'OddsRatio_working_3-way'!V204^2+4*'OddsRatio_working_3-way'!U204^3/27</f>
        <v>-6.6739750053189523E-3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0.14804373508444957</v>
      </c>
      <c r="Y204" s="11">
        <f>IF('OddsRatio_working_3-way'!W204&gt;=0,IF('OddsRatio_working_3-way'!V204+SQRT('OddsRatio_working_3-way'!W204)&gt;0,0,PI()),ACOS('OddsRatio_working_3-way'!V204/(2*'OddsRatio_working_3-way'!X204)))</f>
        <v>0.27953950759868573</v>
      </c>
      <c r="Z204" s="11">
        <f>'OddsRatio_working_3-way'!X204^(1/3)*COS('OddsRatio_working_3-way'!Y204/3)</f>
        <v>0.52671444987781013</v>
      </c>
      <c r="AA204" s="11">
        <f>'OddsRatio_working_3-way'!X204^(1/3)*COS(('OddsRatio_working_3-way'!Y204+2*PI())/3)</f>
        <v>-0.30598447104707299</v>
      </c>
      <c r="AB204" s="11">
        <f>'OddsRatio_working_3-way'!X204^(1/3)*COS(('OddsRatio_working_3-way'!Y204+4*PI())/3)</f>
        <v>-0.22072997883073725</v>
      </c>
      <c r="AC204" s="11">
        <f>'OddsRatio_working_3-way'!X204^(1/3)*SIN('OddsRatio_working_3-way'!Y204/3)</f>
        <v>4.9221704030726357E-2</v>
      </c>
      <c r="AD204" s="11">
        <f>'OddsRatio_working_3-way'!X204^(1/3)*SIN(('OddsRatio_working_3-way'!Y204+2*PI())/3)</f>
        <v>0.43153724211916583</v>
      </c>
      <c r="AE204" s="11">
        <f>'OddsRatio_working_3-way'!X204^(1/3)*SIN(('OddsRatio_working_3-way'!Y204+4*PI())/3)</f>
        <v>-0.48075894614989212</v>
      </c>
      <c r="AF204" s="11">
        <f>-'OddsRatio_working_3-way'!U204/(3*'OddsRatio_working_3-way'!X204^(1/3))*COS(('OddsRatio_working_3-way'!Y204)/3)</f>
        <v>0.52671444987781013</v>
      </c>
      <c r="AG204" s="11">
        <f>-'OddsRatio_working_3-way'!U204/(3*'OddsRatio_working_3-way'!X204^(1/3))*COS(('OddsRatio_working_3-way'!Y204+2*PI())/3)</f>
        <v>-0.30598447104707299</v>
      </c>
      <c r="AH204" s="11">
        <f>-'OddsRatio_working_3-way'!U204/(3*'OddsRatio_working_3-way'!X204^(1/3))*COS(('OddsRatio_working_3-way'!Y204+4*PI())/3)</f>
        <v>-0.22072997883073725</v>
      </c>
      <c r="AI204" s="11">
        <f>'OddsRatio_working_3-way'!U204/(3*'OddsRatio_working_3-way'!X204^(1/3))*SIN(('OddsRatio_working_3-way'!Y204)/3)</f>
        <v>-4.9221704030726357E-2</v>
      </c>
      <c r="AJ204" s="11">
        <f>'OddsRatio_working_3-way'!U204/(3*'OddsRatio_working_3-way'!X204^(1/3))*SIN(('OddsRatio_working_3-way'!Y204+2*PI())/3)</f>
        <v>-0.43153724211916583</v>
      </c>
      <c r="AK204" s="11">
        <f>'OddsRatio_working_3-way'!U204/(3*'OddsRatio_working_3-way'!X204^(1/3))*SIN(('OddsRatio_working_3-way'!Y204+4*PI())/3)</f>
        <v>0.48075894614989212</v>
      </c>
      <c r="AL204" s="11">
        <f>'OddsRatio_working_3-way'!Z204+'OddsRatio_working_3-way'!AF204</f>
        <v>1.0534288997556203</v>
      </c>
      <c r="AM204" s="11">
        <f>'OddsRatio_working_3-way'!AA204+'OddsRatio_working_3-way'!AG204</f>
        <v>-0.61196894209414598</v>
      </c>
      <c r="AN204" s="11">
        <f>'OddsRatio_working_3-way'!AB204+'OddsRatio_working_3-way'!AH204</f>
        <v>-0.4414599576614745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1.0534288997556203</v>
      </c>
      <c r="AS204" s="11">
        <f>IF(('OddsRatio_working_3-way'!X204=0),IF(Q204&gt;0,-Q204^(1/3),(-Q204)^(1/3)),'OddsRatio_working_3-way'!AM204-'OddsRatio_working_3-way'!R204/3)</f>
        <v>-0.61196894209414598</v>
      </c>
      <c r="AT204" s="11">
        <f>IF(('OddsRatio_working_3-way'!X204=0),IF(Q204&gt;0,-Q204^(1/3),(-Q204)^(1/3)),'OddsRatio_working_3-way'!AN204-'OddsRatio_working_3-way'!R204/3)</f>
        <v>-0.4414599576614745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2.04</v>
      </c>
      <c r="B205" s="4">
        <f>IF('True_Odds_Calculator_3-way'!B206="","",'True_Odds_Calculator_3-way'!B206)</f>
        <v>3.56</v>
      </c>
      <c r="C205" s="4">
        <f>IF('True_Odds_Calculator_3-way'!C206="","",'True_Odds_Calculator_3-way'!C206)</f>
        <v>3.8</v>
      </c>
      <c r="D205" s="9">
        <f t="shared" si="52"/>
        <v>0.47684722717464018</v>
      </c>
      <c r="E205" s="9">
        <f t="shared" si="53"/>
        <v>0.27022843290786736</v>
      </c>
      <c r="F205" s="9">
        <f t="shared" si="54"/>
        <v>0.25292433991749252</v>
      </c>
      <c r="G205" s="9">
        <f t="shared" si="55"/>
        <v>1.0549112664711937</v>
      </c>
      <c r="H205" s="9">
        <f t="shared" si="56"/>
        <v>2.0971077171300414</v>
      </c>
      <c r="I205" s="9">
        <f t="shared" si="57"/>
        <v>3.7005728421662556</v>
      </c>
      <c r="J205" s="9">
        <f t="shared" si="58"/>
        <v>3.9537515461193418</v>
      </c>
      <c r="K205" s="11">
        <f t="shared" si="59"/>
        <v>0.49019607843137253</v>
      </c>
      <c r="L205" s="11">
        <f t="shared" si="60"/>
        <v>0.2808988764044944</v>
      </c>
      <c r="M205" s="11">
        <f t="shared" si="61"/>
        <v>0.26315789473684209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-0.27012673786250163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0.23190825709349383</v>
      </c>
      <c r="Q205" s="11">
        <f>2*'OddsRatio_working_3-way'!K205*'OddsRatio_working_3-way'!L205*'OddsRatio_working_3-way'!M205</f>
        <v>7.2471330341716822E-2</v>
      </c>
      <c r="R205" s="11">
        <f t="shared" si="62"/>
        <v>0</v>
      </c>
      <c r="S205" s="11">
        <f t="shared" si="63"/>
        <v>-0.85851648351648346</v>
      </c>
      <c r="T205" s="11">
        <f t="shared" si="64"/>
        <v>-0.26828640109890106</v>
      </c>
      <c r="U205" s="11">
        <f>'OddsRatio_working_3-way'!S205-'OddsRatio_working_3-way'!R205^2/3</f>
        <v>-0.85851648351648346</v>
      </c>
      <c r="V205" s="11">
        <f>'OddsRatio_working_3-way'!S205*'OddsRatio_working_3-way'!R205/3-2*'OddsRatio_working_3-way'!R205^3/27-'OddsRatio_working_3-way'!T205</f>
        <v>0.26828640109890106</v>
      </c>
      <c r="W205" s="11">
        <f>'OddsRatio_working_3-way'!V205^2+4*'OddsRatio_working_3-way'!U205^3/27</f>
        <v>-2.1766117871326054E-2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0.15308797379768804</v>
      </c>
      <c r="Y205" s="11">
        <f>IF('OddsRatio_working_3-way'!W205&gt;=0,IF('OddsRatio_working_3-way'!V205+SQRT('OddsRatio_working_3-way'!W205)&gt;0,0,PI()),ACOS('OddsRatio_working_3-way'!V205/(2*'OddsRatio_working_3-way'!X205)))</f>
        <v>0.50277431587245758</v>
      </c>
      <c r="Z205" s="11">
        <f>'OddsRatio_working_3-way'!X205^(1/3)*COS('OddsRatio_working_3-way'!Y205/3)</f>
        <v>0.52745563323559685</v>
      </c>
      <c r="AA205" s="11">
        <f>'OddsRatio_working_3-way'!X205^(1/3)*COS(('OddsRatio_working_3-way'!Y205+2*PI())/3)</f>
        <v>-0.34100677303639609</v>
      </c>
      <c r="AB205" s="11">
        <f>'OddsRatio_working_3-way'!X205^(1/3)*COS(('OddsRatio_working_3-way'!Y205+4*PI())/3)</f>
        <v>-0.18644886019920087</v>
      </c>
      <c r="AC205" s="11">
        <f>'OddsRatio_working_3-way'!X205^(1/3)*SIN('OddsRatio_working_3-way'!Y205/3)</f>
        <v>8.923405258194142E-2</v>
      </c>
      <c r="AD205" s="11">
        <f>'OddsRatio_working_3-way'!X205^(1/3)*SIN(('OddsRatio_working_3-way'!Y205+2*PI())/3)</f>
        <v>0.41217295146026378</v>
      </c>
      <c r="AE205" s="11">
        <f>'OddsRatio_working_3-way'!X205^(1/3)*SIN(('OddsRatio_working_3-way'!Y205+4*PI())/3)</f>
        <v>-0.50140700404220517</v>
      </c>
      <c r="AF205" s="11">
        <f>-'OddsRatio_working_3-way'!U205/(3*'OddsRatio_working_3-way'!X205^(1/3))*COS(('OddsRatio_working_3-way'!Y205)/3)</f>
        <v>0.52745563323559697</v>
      </c>
      <c r="AG205" s="11">
        <f>-'OddsRatio_working_3-way'!U205/(3*'OddsRatio_working_3-way'!X205^(1/3))*COS(('OddsRatio_working_3-way'!Y205+2*PI())/3)</f>
        <v>-0.34100677303639615</v>
      </c>
      <c r="AH205" s="11">
        <f>-'OddsRatio_working_3-way'!U205/(3*'OddsRatio_working_3-way'!X205^(1/3))*COS(('OddsRatio_working_3-way'!Y205+4*PI())/3)</f>
        <v>-0.1864488601992009</v>
      </c>
      <c r="AI205" s="11">
        <f>'OddsRatio_working_3-way'!U205/(3*'OddsRatio_working_3-way'!X205^(1/3))*SIN(('OddsRatio_working_3-way'!Y205)/3)</f>
        <v>-8.9234052581941434E-2</v>
      </c>
      <c r="AJ205" s="11">
        <f>'OddsRatio_working_3-way'!U205/(3*'OddsRatio_working_3-way'!X205^(1/3))*SIN(('OddsRatio_working_3-way'!Y205+2*PI())/3)</f>
        <v>-0.41217295146026389</v>
      </c>
      <c r="AK205" s="11">
        <f>'OddsRatio_working_3-way'!U205/(3*'OddsRatio_working_3-way'!X205^(1/3))*SIN(('OddsRatio_working_3-way'!Y205+4*PI())/3)</f>
        <v>0.50140700404220528</v>
      </c>
      <c r="AL205" s="11">
        <f>'OddsRatio_working_3-way'!Z205+'OddsRatio_working_3-way'!AF205</f>
        <v>1.0549112664711937</v>
      </c>
      <c r="AM205" s="11">
        <f>'OddsRatio_working_3-way'!AA205+'OddsRatio_working_3-way'!AG205</f>
        <v>-0.6820135460727923</v>
      </c>
      <c r="AN205" s="11">
        <f>'OddsRatio_working_3-way'!AB205+'OddsRatio_working_3-way'!AH205</f>
        <v>-0.37289772039840174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1.0549112664711937</v>
      </c>
      <c r="AS205" s="11">
        <f>IF(('OddsRatio_working_3-way'!X205=0),IF(Q205&gt;0,-Q205^(1/3),(-Q205)^(1/3)),'OddsRatio_working_3-way'!AM205-'OddsRatio_working_3-way'!R205/3)</f>
        <v>-0.6820135460727923</v>
      </c>
      <c r="AT205" s="11">
        <f>IF(('OddsRatio_working_3-way'!X205=0),IF(Q205&gt;0,-Q205^(1/3),(-Q205)^(1/3)),'OddsRatio_working_3-way'!AN205-'OddsRatio_working_3-way'!R205/3)</f>
        <v>-0.37289772039840174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2.19</v>
      </c>
      <c r="B206" s="4">
        <f>IF('True_Odds_Calculator_3-way'!B207="","",'True_Odds_Calculator_3-way'!B207)</f>
        <v>3.46</v>
      </c>
      <c r="C206" s="4">
        <f>IF('True_Odds_Calculator_3-way'!C207="","",'True_Odds_Calculator_3-way'!C207)</f>
        <v>3.48</v>
      </c>
      <c r="D206" s="9">
        <f t="shared" si="52"/>
        <v>0.44412117405153534</v>
      </c>
      <c r="E206" s="9">
        <f t="shared" si="53"/>
        <v>0.27875192210727234</v>
      </c>
      <c r="F206" s="9">
        <f t="shared" si="54"/>
        <v>0.27712690384119248</v>
      </c>
      <c r="G206" s="9">
        <f t="shared" si="55"/>
        <v>1.0517964265491981</v>
      </c>
      <c r="H206" s="9">
        <f t="shared" si="56"/>
        <v>2.2516377475935454</v>
      </c>
      <c r="I206" s="9">
        <f t="shared" si="57"/>
        <v>3.5874192093110273</v>
      </c>
      <c r="J206" s="9">
        <f t="shared" si="58"/>
        <v>3.6084551378420113</v>
      </c>
      <c r="K206" s="11">
        <f t="shared" si="59"/>
        <v>0.45662100456621008</v>
      </c>
      <c r="L206" s="11">
        <f t="shared" si="60"/>
        <v>0.28901734104046245</v>
      </c>
      <c r="M206" s="11">
        <f t="shared" si="61"/>
        <v>0.28735632183908044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-0.27531780075596868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0.23246684256784167</v>
      </c>
      <c r="Q206" s="11">
        <f>2*'OddsRatio_working_3-way'!K206*'OddsRatio_working_3-way'!L206*'OddsRatio_working_3-way'!M206</f>
        <v>7.5845625633879823E-2</v>
      </c>
      <c r="R206" s="11">
        <f t="shared" si="62"/>
        <v>0</v>
      </c>
      <c r="S206" s="11">
        <f t="shared" si="63"/>
        <v>-0.84435819961344061</v>
      </c>
      <c r="T206" s="11">
        <f t="shared" si="64"/>
        <v>-0.27548391504516823</v>
      </c>
      <c r="U206" s="11">
        <f>'OddsRatio_working_3-way'!S206-'OddsRatio_working_3-way'!R206^2/3</f>
        <v>-0.84435819961344061</v>
      </c>
      <c r="V206" s="11">
        <f>'OddsRatio_working_3-way'!S206*'OddsRatio_working_3-way'!R206/3-2*'OddsRatio_working_3-way'!R206^3/27-'OddsRatio_working_3-way'!T206</f>
        <v>0.27548391504516823</v>
      </c>
      <c r="W206" s="11">
        <f>'OddsRatio_working_3-way'!V206^2+4*'OddsRatio_working_3-way'!U206^3/27</f>
        <v>-1.3290447271195341E-2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0.14931663899228445</v>
      </c>
      <c r="Y206" s="11">
        <f>IF('OddsRatio_working_3-way'!W206&gt;=0,IF('OddsRatio_working_3-way'!V206+SQRT('OddsRatio_working_3-way'!W206)&gt;0,0,PI()),ACOS('OddsRatio_working_3-way'!V206/(2*'OddsRatio_working_3-way'!X206)))</f>
        <v>0.39633426609292943</v>
      </c>
      <c r="Z206" s="11">
        <f>'OddsRatio_working_3-way'!X206^(1/3)*COS('OddsRatio_working_3-way'!Y206/3)</f>
        <v>0.52589821327459907</v>
      </c>
      <c r="AA206" s="11">
        <f>'OddsRatio_working_3-way'!X206^(1/3)*COS(('OddsRatio_working_3-way'!Y206+2*PI())/3)</f>
        <v>-0.32347060578676218</v>
      </c>
      <c r="AB206" s="11">
        <f>'OddsRatio_working_3-way'!X206^(1/3)*COS(('OddsRatio_working_3-way'!Y206+4*PI())/3)</f>
        <v>-0.20242760748783703</v>
      </c>
      <c r="AC206" s="11">
        <f>'OddsRatio_working_3-way'!X206^(1/3)*SIN('OddsRatio_working_3-way'!Y206/3)</f>
        <v>6.9884207651404018E-2</v>
      </c>
      <c r="AD206" s="11">
        <f>'OddsRatio_working_3-way'!X206^(1/3)*SIN(('OddsRatio_working_3-way'!Y206+2*PI())/3)</f>
        <v>0.42049910867494761</v>
      </c>
      <c r="AE206" s="11">
        <f>'OddsRatio_working_3-way'!X206^(1/3)*SIN(('OddsRatio_working_3-way'!Y206+4*PI())/3)</f>
        <v>-0.4903833163263514</v>
      </c>
      <c r="AF206" s="11">
        <f>-'OddsRatio_working_3-way'!U206/(3*'OddsRatio_working_3-way'!X206^(1/3))*COS(('OddsRatio_working_3-way'!Y206)/3)</f>
        <v>0.52589821327459907</v>
      </c>
      <c r="AG206" s="11">
        <f>-'OddsRatio_working_3-way'!U206/(3*'OddsRatio_working_3-way'!X206^(1/3))*COS(('OddsRatio_working_3-way'!Y206+2*PI())/3)</f>
        <v>-0.32347060578676218</v>
      </c>
      <c r="AH206" s="11">
        <f>-'OddsRatio_working_3-way'!U206/(3*'OddsRatio_working_3-way'!X206^(1/3))*COS(('OddsRatio_working_3-way'!Y206+4*PI())/3)</f>
        <v>-0.20242760748783703</v>
      </c>
      <c r="AI206" s="11">
        <f>'OddsRatio_working_3-way'!U206/(3*'OddsRatio_working_3-way'!X206^(1/3))*SIN(('OddsRatio_working_3-way'!Y206)/3)</f>
        <v>-6.9884207651404018E-2</v>
      </c>
      <c r="AJ206" s="11">
        <f>'OddsRatio_working_3-way'!U206/(3*'OddsRatio_working_3-way'!X206^(1/3))*SIN(('OddsRatio_working_3-way'!Y206+2*PI())/3)</f>
        <v>-0.42049910867494761</v>
      </c>
      <c r="AK206" s="11">
        <f>'OddsRatio_working_3-way'!U206/(3*'OddsRatio_working_3-way'!X206^(1/3))*SIN(('OddsRatio_working_3-way'!Y206+4*PI())/3)</f>
        <v>0.4903833163263514</v>
      </c>
      <c r="AL206" s="11">
        <f>'OddsRatio_working_3-way'!Z206+'OddsRatio_working_3-way'!AF206</f>
        <v>1.0517964265491981</v>
      </c>
      <c r="AM206" s="11">
        <f>'OddsRatio_working_3-way'!AA206+'OddsRatio_working_3-way'!AG206</f>
        <v>-0.64694121157352436</v>
      </c>
      <c r="AN206" s="11">
        <f>'OddsRatio_working_3-way'!AB206+'OddsRatio_working_3-way'!AH206</f>
        <v>-0.40485521497567406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1.0517964265491981</v>
      </c>
      <c r="AS206" s="11">
        <f>IF(('OddsRatio_working_3-way'!X206=0),IF(Q206&gt;0,-Q206^(1/3),(-Q206)^(1/3)),'OddsRatio_working_3-way'!AM206-'OddsRatio_working_3-way'!R206/3)</f>
        <v>-0.64694121157352436</v>
      </c>
      <c r="AT206" s="11">
        <f>IF(('OddsRatio_working_3-way'!X206=0),IF(Q206&gt;0,-Q206^(1/3),(-Q206)^(1/3)),'OddsRatio_working_3-way'!AN206-'OddsRatio_working_3-way'!R206/3)</f>
        <v>-0.40485521497567406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2.93</v>
      </c>
      <c r="B207" s="4">
        <f>IF('True_Odds_Calculator_3-way'!B208="","",'True_Odds_Calculator_3-way'!B208)</f>
        <v>3.03</v>
      </c>
      <c r="C207" s="4">
        <f>IF('True_Odds_Calculator_3-way'!C208="","",'True_Odds_Calculator_3-way'!C208)</f>
        <v>2.76</v>
      </c>
      <c r="D207" s="9">
        <f t="shared" si="52"/>
        <v>0.33012450933085358</v>
      </c>
      <c r="E207" s="9">
        <f t="shared" si="53"/>
        <v>0.31905071381453975</v>
      </c>
      <c r="F207" s="9">
        <f t="shared" si="54"/>
        <v>0.35082477685460672</v>
      </c>
      <c r="G207" s="9">
        <f t="shared" si="55"/>
        <v>1.051378303186951</v>
      </c>
      <c r="H207" s="9">
        <f t="shared" si="56"/>
        <v>3.0291601251508156</v>
      </c>
      <c r="I207" s="9">
        <f t="shared" si="57"/>
        <v>3.1342979554695107</v>
      </c>
      <c r="J207" s="9">
        <f t="shared" si="58"/>
        <v>2.8504258136090335</v>
      </c>
      <c r="K207" s="11">
        <f t="shared" si="59"/>
        <v>0.34129692832764502</v>
      </c>
      <c r="L207" s="11">
        <f t="shared" si="60"/>
        <v>0.33003300330033003</v>
      </c>
      <c r="M207" s="11">
        <f t="shared" si="61"/>
        <v>0.3623188405797102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-0.28141463797663335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0.23344076505884742</v>
      </c>
      <c r="Q207" s="11">
        <f>2*'OddsRatio_working_3-way'!K207*'OddsRatio_working_3-way'!L207*'OddsRatio_working_3-way'!M207</f>
        <v>8.1622645125471141E-2</v>
      </c>
      <c r="R207" s="11">
        <f t="shared" si="62"/>
        <v>0</v>
      </c>
      <c r="S207" s="11">
        <f t="shared" si="63"/>
        <v>-0.82952602159320032</v>
      </c>
      <c r="T207" s="11">
        <f t="shared" si="64"/>
        <v>-0.29004406349412604</v>
      </c>
      <c r="U207" s="11">
        <f>'OddsRatio_working_3-way'!S207-'OddsRatio_working_3-way'!R207^2/3</f>
        <v>-0.82952602159320032</v>
      </c>
      <c r="V207" s="11">
        <f>'OddsRatio_working_3-way'!S207*'OddsRatio_working_3-way'!R207/3-2*'OddsRatio_working_3-way'!R207^3/27-'OddsRatio_working_3-way'!T207</f>
        <v>0.29004406349412604</v>
      </c>
      <c r="W207" s="11">
        <f>'OddsRatio_working_3-way'!V207^2+4*'OddsRatio_working_3-way'!U207^3/27</f>
        <v>-4.3858761884577047E-4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0.1453995756416008</v>
      </c>
      <c r="Y207" s="11">
        <f>IF('OddsRatio_working_3-way'!W207&gt;=0,IF('OddsRatio_working_3-way'!V207+SQRT('OddsRatio_working_3-way'!W207)&gt;0,0,PI()),ACOS('OddsRatio_working_3-way'!V207/(2*'OddsRatio_working_3-way'!X207)))</f>
        <v>7.2079401642886065E-2</v>
      </c>
      <c r="Z207" s="11">
        <f>'OddsRatio_working_3-way'!X207^(1/3)*COS('OddsRatio_working_3-way'!Y207/3)</f>
        <v>0.52568915159347551</v>
      </c>
      <c r="AA207" s="11">
        <f>'OddsRatio_working_3-way'!X207^(1/3)*COS(('OddsRatio_working_3-way'!Y207+2*PI())/3)</f>
        <v>-0.27378497437261229</v>
      </c>
      <c r="AB207" s="11">
        <f>'OddsRatio_working_3-way'!X207^(1/3)*COS(('OddsRatio_working_3-way'!Y207+4*PI())/3)</f>
        <v>-0.25190417722086339</v>
      </c>
      <c r="AC207" s="11">
        <f>'OddsRatio_working_3-way'!X207^(1/3)*SIN('OddsRatio_working_3-way'!Y207/3)</f>
        <v>1.263288412564577E-2</v>
      </c>
      <c r="AD207" s="11">
        <f>'OddsRatio_working_3-way'!X207^(1/3)*SIN(('OddsRatio_working_3-way'!Y207+2*PI())/3)</f>
        <v>0.44894371771101571</v>
      </c>
      <c r="AE207" s="11">
        <f>'OddsRatio_working_3-way'!X207^(1/3)*SIN(('OddsRatio_working_3-way'!Y207+4*PI())/3)</f>
        <v>-0.46157660183666149</v>
      </c>
      <c r="AF207" s="11">
        <f>-'OddsRatio_working_3-way'!U207/(3*'OddsRatio_working_3-way'!X207^(1/3))*COS(('OddsRatio_working_3-way'!Y207)/3)</f>
        <v>0.52568915159347551</v>
      </c>
      <c r="AG207" s="11">
        <f>-'OddsRatio_working_3-way'!U207/(3*'OddsRatio_working_3-way'!X207^(1/3))*COS(('OddsRatio_working_3-way'!Y207+2*PI())/3)</f>
        <v>-0.27378497437261229</v>
      </c>
      <c r="AH207" s="11">
        <f>-'OddsRatio_working_3-way'!U207/(3*'OddsRatio_working_3-way'!X207^(1/3))*COS(('OddsRatio_working_3-way'!Y207+4*PI())/3)</f>
        <v>-0.25190417722086339</v>
      </c>
      <c r="AI207" s="11">
        <f>'OddsRatio_working_3-way'!U207/(3*'OddsRatio_working_3-way'!X207^(1/3))*SIN(('OddsRatio_working_3-way'!Y207)/3)</f>
        <v>-1.263288412564577E-2</v>
      </c>
      <c r="AJ207" s="11">
        <f>'OddsRatio_working_3-way'!U207/(3*'OddsRatio_working_3-way'!X207^(1/3))*SIN(('OddsRatio_working_3-way'!Y207+2*PI())/3)</f>
        <v>-0.44894371771101571</v>
      </c>
      <c r="AK207" s="11">
        <f>'OddsRatio_working_3-way'!U207/(3*'OddsRatio_working_3-way'!X207^(1/3))*SIN(('OddsRatio_working_3-way'!Y207+4*PI())/3)</f>
        <v>0.46157660183666149</v>
      </c>
      <c r="AL207" s="11">
        <f>'OddsRatio_working_3-way'!Z207+'OddsRatio_working_3-way'!AF207</f>
        <v>1.051378303186951</v>
      </c>
      <c r="AM207" s="11">
        <f>'OddsRatio_working_3-way'!AA207+'OddsRatio_working_3-way'!AG207</f>
        <v>-0.54756994874522458</v>
      </c>
      <c r="AN207" s="11">
        <f>'OddsRatio_working_3-way'!AB207+'OddsRatio_working_3-way'!AH207</f>
        <v>-0.50380835444172678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1.051378303186951</v>
      </c>
      <c r="AS207" s="11">
        <f>IF(('OddsRatio_working_3-way'!X207=0),IF(Q207&gt;0,-Q207^(1/3),(-Q207)^(1/3)),'OddsRatio_working_3-way'!AM207-'OddsRatio_working_3-way'!R207/3)</f>
        <v>-0.54756994874522458</v>
      </c>
      <c r="AT207" s="11">
        <f>IF(('OddsRatio_working_3-way'!X207=0),IF(Q207&gt;0,-Q207^(1/3),(-Q207)^(1/3)),'OddsRatio_working_3-way'!AN207-'OddsRatio_working_3-way'!R207/3)</f>
        <v>-0.50380835444172678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2.02</v>
      </c>
      <c r="B208" s="4">
        <f>IF('True_Odds_Calculator_3-way'!B209="","",'True_Odds_Calculator_3-way'!B209)</f>
        <v>3.65</v>
      </c>
      <c r="C208" s="4">
        <f>IF('True_Odds_Calculator_3-way'!C209="","",'True_Odds_Calculator_3-way'!C209)</f>
        <v>3.77</v>
      </c>
      <c r="D208" s="9">
        <f t="shared" si="52"/>
        <v>0.4816431650378688</v>
      </c>
      <c r="E208" s="9">
        <f t="shared" si="53"/>
        <v>0.26342985010259484</v>
      </c>
      <c r="F208" s="9">
        <f t="shared" si="54"/>
        <v>0.25492698485953613</v>
      </c>
      <c r="G208" s="9">
        <f t="shared" si="55"/>
        <v>1.0551234032628978</v>
      </c>
      <c r="H208" s="9">
        <f t="shared" si="56"/>
        <v>2.0762258713281558</v>
      </c>
      <c r="I208" s="9">
        <f t="shared" si="57"/>
        <v>3.7960770186466797</v>
      </c>
      <c r="J208" s="9">
        <f t="shared" si="58"/>
        <v>3.9226918270382263</v>
      </c>
      <c r="K208" s="11">
        <f t="shared" si="59"/>
        <v>0.49504950495049505</v>
      </c>
      <c r="L208" s="11">
        <f t="shared" si="60"/>
        <v>0.27397260273972601</v>
      </c>
      <c r="M208" s="11">
        <f t="shared" si="61"/>
        <v>0.26525198938992045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-0.2693644205451029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0.23168626226381225</v>
      </c>
      <c r="Q208" s="11">
        <f>2*'OddsRatio_working_3-way'!K208*'OddsRatio_working_3-way'!L208*'OddsRatio_working_3-way'!M208</f>
        <v>7.1952255361432377E-2</v>
      </c>
      <c r="R208" s="11">
        <f t="shared" si="62"/>
        <v>0</v>
      </c>
      <c r="S208" s="11">
        <f t="shared" si="63"/>
        <v>-0.86012199307895698</v>
      </c>
      <c r="T208" s="11">
        <f t="shared" si="64"/>
        <v>-0.26711863139098041</v>
      </c>
      <c r="U208" s="11">
        <f>'OddsRatio_working_3-way'!S208-'OddsRatio_working_3-way'!R208^2/3</f>
        <v>-0.86012199307895698</v>
      </c>
      <c r="V208" s="11">
        <f>'OddsRatio_working_3-way'!S208*'OddsRatio_working_3-way'!R208/3-2*'OddsRatio_working_3-way'!R208^3/27-'OddsRatio_working_3-way'!T208</f>
        <v>0.26711863139098041</v>
      </c>
      <c r="W208" s="11">
        <f>'OddsRatio_working_3-way'!V208^2+4*'OddsRatio_working_3-way'!U208^3/27</f>
        <v>-2.2918261451478961E-2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0.15351760867052794</v>
      </c>
      <c r="Y208" s="11">
        <f>IF('OddsRatio_working_3-way'!W208&gt;=0,IF('OddsRatio_working_3-way'!V208+SQRT('OddsRatio_working_3-way'!W208)&gt;0,0,PI()),ACOS('OddsRatio_working_3-way'!V208/(2*'OddsRatio_working_3-way'!X208)))</f>
        <v>0.51560726834137061</v>
      </c>
      <c r="Z208" s="11">
        <f>'OddsRatio_working_3-way'!X208^(1/3)*COS('OddsRatio_working_3-way'!Y208/3)</f>
        <v>0.527561701631449</v>
      </c>
      <c r="AA208" s="11">
        <f>'OddsRatio_working_3-way'!X208^(1/3)*COS(('OddsRatio_working_3-way'!Y208+2*PI())/3)</f>
        <v>-0.34308713365975119</v>
      </c>
      <c r="AB208" s="11">
        <f>'OddsRatio_working_3-way'!X208^(1/3)*COS(('OddsRatio_working_3-way'!Y208+4*PI())/3)</f>
        <v>-0.18447456797169798</v>
      </c>
      <c r="AC208" s="11">
        <f>'OddsRatio_working_3-way'!X208^(1/3)*SIN('OddsRatio_working_3-way'!Y208/3)</f>
        <v>9.1575007496854904E-2</v>
      </c>
      <c r="AD208" s="11">
        <f>'OddsRatio_working_3-way'!X208^(1/3)*SIN(('OddsRatio_working_3-way'!Y208+2*PI())/3)</f>
        <v>0.41109433192815381</v>
      </c>
      <c r="AE208" s="11">
        <f>'OddsRatio_working_3-way'!X208^(1/3)*SIN(('OddsRatio_working_3-way'!Y208+4*PI())/3)</f>
        <v>-0.50266933942500858</v>
      </c>
      <c r="AF208" s="11">
        <f>-'OddsRatio_working_3-way'!U208/(3*'OddsRatio_working_3-way'!X208^(1/3))*COS(('OddsRatio_working_3-way'!Y208)/3)</f>
        <v>0.52756170163144889</v>
      </c>
      <c r="AG208" s="11">
        <f>-'OddsRatio_working_3-way'!U208/(3*'OddsRatio_working_3-way'!X208^(1/3))*COS(('OddsRatio_working_3-way'!Y208+2*PI())/3)</f>
        <v>-0.34308713365975108</v>
      </c>
      <c r="AH208" s="11">
        <f>-'OddsRatio_working_3-way'!U208/(3*'OddsRatio_working_3-way'!X208^(1/3))*COS(('OddsRatio_working_3-way'!Y208+4*PI())/3)</f>
        <v>-0.18447456797169792</v>
      </c>
      <c r="AI208" s="11">
        <f>'OddsRatio_working_3-way'!U208/(3*'OddsRatio_working_3-way'!X208^(1/3))*SIN(('OddsRatio_working_3-way'!Y208)/3)</f>
        <v>-9.157500749685489E-2</v>
      </c>
      <c r="AJ208" s="11">
        <f>'OddsRatio_working_3-way'!U208/(3*'OddsRatio_working_3-way'!X208^(1/3))*SIN(('OddsRatio_working_3-way'!Y208+2*PI())/3)</f>
        <v>-0.41109433192815376</v>
      </c>
      <c r="AK208" s="11">
        <f>'OddsRatio_working_3-way'!U208/(3*'OddsRatio_working_3-way'!X208^(1/3))*SIN(('OddsRatio_working_3-way'!Y208+4*PI())/3)</f>
        <v>0.50266933942500847</v>
      </c>
      <c r="AL208" s="11">
        <f>'OddsRatio_working_3-way'!Z208+'OddsRatio_working_3-way'!AF208</f>
        <v>1.0551234032628978</v>
      </c>
      <c r="AM208" s="11">
        <f>'OddsRatio_working_3-way'!AA208+'OddsRatio_working_3-way'!AG208</f>
        <v>-0.68617426731950226</v>
      </c>
      <c r="AN208" s="11">
        <f>'OddsRatio_working_3-way'!AB208+'OddsRatio_working_3-way'!AH208</f>
        <v>-0.3689491359433959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1.0551234032628978</v>
      </c>
      <c r="AS208" s="11">
        <f>IF(('OddsRatio_working_3-way'!X208=0),IF(Q208&gt;0,-Q208^(1/3),(-Q208)^(1/3)),'OddsRatio_working_3-way'!AM208-'OddsRatio_working_3-way'!R208/3)</f>
        <v>-0.68617426731950226</v>
      </c>
      <c r="AT208" s="11">
        <f>IF(('OddsRatio_working_3-way'!X208=0),IF(Q208&gt;0,-Q208^(1/3),(-Q208)^(1/3)),'OddsRatio_working_3-way'!AN208-'OddsRatio_working_3-way'!R208/3)</f>
        <v>-0.3689491359433959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2.29</v>
      </c>
      <c r="B209" s="4">
        <f>IF('True_Odds_Calculator_3-way'!B210="","",'True_Odds_Calculator_3-way'!B210)</f>
        <v>3.38</v>
      </c>
      <c r="C209" s="4">
        <f>IF('True_Odds_Calculator_3-way'!C210="","",'True_Odds_Calculator_3-way'!C210)</f>
        <v>3.32</v>
      </c>
      <c r="D209" s="9">
        <f t="shared" si="52"/>
        <v>0.4241398795959857</v>
      </c>
      <c r="E209" s="9">
        <f t="shared" si="53"/>
        <v>0.28531261520218931</v>
      </c>
      <c r="F209" s="9">
        <f t="shared" si="54"/>
        <v>0.2905475052018251</v>
      </c>
      <c r="G209" s="9">
        <f t="shared" si="55"/>
        <v>1.0524905003907206</v>
      </c>
      <c r="H209" s="9">
        <f t="shared" si="56"/>
        <v>2.3577127455040294</v>
      </c>
      <c r="I209" s="9">
        <f t="shared" si="57"/>
        <v>3.5049273909299141</v>
      </c>
      <c r="J209" s="9">
        <f t="shared" si="58"/>
        <v>3.4417779609064714</v>
      </c>
      <c r="K209" s="11">
        <f t="shared" si="59"/>
        <v>0.4366812227074236</v>
      </c>
      <c r="L209" s="11">
        <f t="shared" si="60"/>
        <v>0.29585798816568049</v>
      </c>
      <c r="M209" s="11">
        <f t="shared" si="61"/>
        <v>0.30120481927710846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-0.27718159270502341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0.23309693127695405</v>
      </c>
      <c r="Q209" s="11">
        <f>2*'OddsRatio_working_3-way'!K209*'OddsRatio_working_3-way'!L209*'OddsRatio_working_3-way'!M209</f>
        <v>7.7828691578281831E-2</v>
      </c>
      <c r="R209" s="11">
        <f t="shared" si="62"/>
        <v>0</v>
      </c>
      <c r="S209" s="11">
        <f t="shared" si="63"/>
        <v>-0.84095386350209678</v>
      </c>
      <c r="T209" s="11">
        <f t="shared" si="64"/>
        <v>-0.28078593105245309</v>
      </c>
      <c r="U209" s="11">
        <f>'OddsRatio_working_3-way'!S209-'OddsRatio_working_3-way'!R209^2/3</f>
        <v>-0.84095386350209678</v>
      </c>
      <c r="V209" s="11">
        <f>'OddsRatio_working_3-way'!S209*'OddsRatio_working_3-way'!R209/3-2*'OddsRatio_working_3-way'!R209^3/27-'OddsRatio_working_3-way'!T209</f>
        <v>0.28078593105245309</v>
      </c>
      <c r="W209" s="11">
        <f>'OddsRatio_working_3-way'!V209^2+4*'OddsRatio_working_3-way'!U209^3/27</f>
        <v>-9.2667323252559053E-3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0.14841451361158117</v>
      </c>
      <c r="Y209" s="11">
        <f>IF('OddsRatio_working_3-way'!W209&gt;=0,IF('OddsRatio_working_3-way'!V209+SQRT('OddsRatio_working_3-way'!W209)&gt;0,0,PI()),ACOS('OddsRatio_working_3-way'!V209/(2*'OddsRatio_working_3-way'!X209)))</f>
        <v>0.33027952813020289</v>
      </c>
      <c r="Z209" s="11">
        <f>'OddsRatio_working_3-way'!X209^(1/3)*COS('OddsRatio_working_3-way'!Y209/3)</f>
        <v>0.52624525019536039</v>
      </c>
      <c r="AA209" s="11">
        <f>'OddsRatio_working_3-way'!X209^(1/3)*COS(('OddsRatio_working_3-way'!Y209+2*PI())/3)</f>
        <v>-0.31350038170355904</v>
      </c>
      <c r="AB209" s="11">
        <f>'OddsRatio_working_3-way'!X209^(1/3)*COS(('OddsRatio_working_3-way'!Y209+4*PI())/3)</f>
        <v>-0.21274486849180138</v>
      </c>
      <c r="AC209" s="11">
        <f>'OddsRatio_working_3-way'!X209^(1/3)*SIN('OddsRatio_working_3-way'!Y209/3)</f>
        <v>5.8171222675147238E-2</v>
      </c>
      <c r="AD209" s="11">
        <f>'OddsRatio_working_3-way'!X209^(1/3)*SIN(('OddsRatio_working_3-way'!Y209+2*PI())/3)</f>
        <v>0.42665614395250623</v>
      </c>
      <c r="AE209" s="11">
        <f>'OddsRatio_working_3-way'!X209^(1/3)*SIN(('OddsRatio_working_3-way'!Y209+4*PI())/3)</f>
        <v>-0.48482736662765347</v>
      </c>
      <c r="AF209" s="11">
        <f>-'OddsRatio_working_3-way'!U209/(3*'OddsRatio_working_3-way'!X209^(1/3))*COS(('OddsRatio_working_3-way'!Y209)/3)</f>
        <v>0.52624525019536028</v>
      </c>
      <c r="AG209" s="11">
        <f>-'OddsRatio_working_3-way'!U209/(3*'OddsRatio_working_3-way'!X209^(1/3))*COS(('OddsRatio_working_3-way'!Y209+2*PI())/3)</f>
        <v>-0.31350038170355898</v>
      </c>
      <c r="AH209" s="11">
        <f>-'OddsRatio_working_3-way'!U209/(3*'OddsRatio_working_3-way'!X209^(1/3))*COS(('OddsRatio_working_3-way'!Y209+4*PI())/3)</f>
        <v>-0.21274486849180135</v>
      </c>
      <c r="AI209" s="11">
        <f>'OddsRatio_working_3-way'!U209/(3*'OddsRatio_working_3-way'!X209^(1/3))*SIN(('OddsRatio_working_3-way'!Y209)/3)</f>
        <v>-5.8171222675147224E-2</v>
      </c>
      <c r="AJ209" s="11">
        <f>'OddsRatio_working_3-way'!U209/(3*'OddsRatio_working_3-way'!X209^(1/3))*SIN(('OddsRatio_working_3-way'!Y209+2*PI())/3)</f>
        <v>-0.42665614395250617</v>
      </c>
      <c r="AK209" s="11">
        <f>'OddsRatio_working_3-way'!U209/(3*'OddsRatio_working_3-way'!X209^(1/3))*SIN(('OddsRatio_working_3-way'!Y209+4*PI())/3)</f>
        <v>0.48482736662765336</v>
      </c>
      <c r="AL209" s="11">
        <f>'OddsRatio_working_3-way'!Z209+'OddsRatio_working_3-way'!AF209</f>
        <v>1.0524905003907206</v>
      </c>
      <c r="AM209" s="11">
        <f>'OddsRatio_working_3-way'!AA209+'OddsRatio_working_3-way'!AG209</f>
        <v>-0.62700076340711797</v>
      </c>
      <c r="AN209" s="11">
        <f>'OddsRatio_working_3-way'!AB209+'OddsRatio_working_3-way'!AH209</f>
        <v>-0.42548973698360271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1.0524905003907206</v>
      </c>
      <c r="AS209" s="11">
        <f>IF(('OddsRatio_working_3-way'!X209=0),IF(Q209&gt;0,-Q209^(1/3),(-Q209)^(1/3)),'OddsRatio_working_3-way'!AM209-'OddsRatio_working_3-way'!R209/3)</f>
        <v>-0.62700076340711797</v>
      </c>
      <c r="AT209" s="11">
        <f>IF(('OddsRatio_working_3-way'!X209=0),IF(Q209&gt;0,-Q209^(1/3),(-Q209)^(1/3)),'OddsRatio_working_3-way'!AN209-'OddsRatio_working_3-way'!R209/3)</f>
        <v>-0.42548973698360271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2.84</v>
      </c>
      <c r="B210" s="4">
        <f>IF('True_Odds_Calculator_3-way'!B211="","",'True_Odds_Calculator_3-way'!B211)</f>
        <v>2.98</v>
      </c>
      <c r="C210" s="4">
        <f>IF('True_Odds_Calculator_3-way'!C211="","",'True_Odds_Calculator_3-way'!C211)</f>
        <v>2.94</v>
      </c>
      <c r="D210" s="9">
        <f t="shared" si="52"/>
        <v>0.34271444252767003</v>
      </c>
      <c r="E210" s="9">
        <f t="shared" si="53"/>
        <v>0.32639133208583088</v>
      </c>
      <c r="F210" s="9">
        <f t="shared" si="54"/>
        <v>0.33089422538649926</v>
      </c>
      <c r="G210" s="9">
        <f t="shared" si="55"/>
        <v>1.0423266934275857</v>
      </c>
      <c r="H210" s="9">
        <f t="shared" si="56"/>
        <v>2.917881115906757</v>
      </c>
      <c r="I210" s="9">
        <f t="shared" si="57"/>
        <v>3.0638068529866191</v>
      </c>
      <c r="J210" s="9">
        <f t="shared" si="58"/>
        <v>3.0221137852495166</v>
      </c>
      <c r="K210" s="11">
        <f t="shared" si="59"/>
        <v>0.35211267605633806</v>
      </c>
      <c r="L210" s="11">
        <f t="shared" si="60"/>
        <v>0.33557046979865773</v>
      </c>
      <c r="M210" s="11">
        <f t="shared" si="61"/>
        <v>0.3401360544217687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-0.28405524228785939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0.23149443159436001</v>
      </c>
      <c r="Q210" s="11">
        <f>2*'OddsRatio_working_3-way'!K210*'OddsRatio_working_3-way'!L210*'OddsRatio_working_3-way'!M210</f>
        <v>8.0380010970263913E-2</v>
      </c>
      <c r="R210" s="11">
        <f t="shared" si="62"/>
        <v>0</v>
      </c>
      <c r="S210" s="11">
        <f t="shared" si="63"/>
        <v>-0.81496271545576804</v>
      </c>
      <c r="T210" s="11">
        <f t="shared" si="64"/>
        <v>-0.28297316508880843</v>
      </c>
      <c r="U210" s="11">
        <f>'OddsRatio_working_3-way'!S210-'OddsRatio_working_3-way'!R210^2/3</f>
        <v>-0.81496271545576804</v>
      </c>
      <c r="V210" s="11">
        <f>'OddsRatio_working_3-way'!S210*'OddsRatio_working_3-way'!R210/3-2*'OddsRatio_working_3-way'!R210^3/27-'OddsRatio_working_3-way'!T210</f>
        <v>0.28297316508880843</v>
      </c>
      <c r="W210" s="11">
        <f>'OddsRatio_working_3-way'!V210^2+4*'OddsRatio_working_3-way'!U210^3/27</f>
        <v>-1.1420004994143473E-4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0.14158743960033979</v>
      </c>
      <c r="Y210" s="11">
        <f>IF('OddsRatio_working_3-way'!W210&gt;=0,IF('OddsRatio_working_3-way'!V210+SQRT('OddsRatio_working_3-way'!W210)&gt;0,0,PI()),ACOS('OddsRatio_working_3-way'!V210/(2*'OddsRatio_working_3-way'!X210)))</f>
        <v>3.7746923464236026E-2</v>
      </c>
      <c r="Z210" s="11">
        <f>'OddsRatio_working_3-way'!X210^(1/3)*COS('OddsRatio_working_3-way'!Y210/3)</f>
        <v>0.52116334671379294</v>
      </c>
      <c r="AA210" s="11">
        <f>'OddsRatio_working_3-way'!X210^(1/3)*COS(('OddsRatio_working_3-way'!Y210+2*PI())/3)</f>
        <v>-0.26626088065203252</v>
      </c>
      <c r="AB210" s="11">
        <f>'OddsRatio_working_3-way'!X210^(1/3)*COS(('OddsRatio_working_3-way'!Y210+4*PI())/3)</f>
        <v>-0.25490246606176015</v>
      </c>
      <c r="AC210" s="11">
        <f>'OddsRatio_working_3-way'!X210^(1/3)*SIN('OddsRatio_working_3-way'!Y210/3)</f>
        <v>6.5577837212610493E-3</v>
      </c>
      <c r="AD210" s="11">
        <f>'OddsRatio_working_3-way'!X210^(1/3)*SIN(('OddsRatio_working_3-way'!Y210+2*PI())/3)</f>
        <v>0.44806180591483147</v>
      </c>
      <c r="AE210" s="11">
        <f>'OddsRatio_working_3-way'!X210^(1/3)*SIN(('OddsRatio_working_3-way'!Y210+4*PI())/3)</f>
        <v>-0.45461958963609261</v>
      </c>
      <c r="AF210" s="11">
        <f>-'OddsRatio_working_3-way'!U210/(3*'OddsRatio_working_3-way'!X210^(1/3))*COS(('OddsRatio_working_3-way'!Y210)/3)</f>
        <v>0.52116334671379283</v>
      </c>
      <c r="AG210" s="11">
        <f>-'OddsRatio_working_3-way'!U210/(3*'OddsRatio_working_3-way'!X210^(1/3))*COS(('OddsRatio_working_3-way'!Y210+2*PI())/3)</f>
        <v>-0.26626088065203246</v>
      </c>
      <c r="AH210" s="11">
        <f>-'OddsRatio_working_3-way'!U210/(3*'OddsRatio_working_3-way'!X210^(1/3))*COS(('OddsRatio_working_3-way'!Y210+4*PI())/3)</f>
        <v>-0.25490246606176009</v>
      </c>
      <c r="AI210" s="11">
        <f>'OddsRatio_working_3-way'!U210/(3*'OddsRatio_working_3-way'!X210^(1/3))*SIN(('OddsRatio_working_3-way'!Y210)/3)</f>
        <v>-6.5577837212610476E-3</v>
      </c>
      <c r="AJ210" s="11">
        <f>'OddsRatio_working_3-way'!U210/(3*'OddsRatio_working_3-way'!X210^(1/3))*SIN(('OddsRatio_working_3-way'!Y210+2*PI())/3)</f>
        <v>-0.44806180591483141</v>
      </c>
      <c r="AK210" s="11">
        <f>'OddsRatio_working_3-way'!U210/(3*'OddsRatio_working_3-way'!X210^(1/3))*SIN(('OddsRatio_working_3-way'!Y210+4*PI())/3)</f>
        <v>0.4546195896360925</v>
      </c>
      <c r="AL210" s="11">
        <f>'OddsRatio_working_3-way'!Z210+'OddsRatio_working_3-way'!AF210</f>
        <v>1.0423266934275857</v>
      </c>
      <c r="AM210" s="11">
        <f>'OddsRatio_working_3-way'!AA210+'OddsRatio_working_3-way'!AG210</f>
        <v>-0.53252176130406492</v>
      </c>
      <c r="AN210" s="11">
        <f>'OddsRatio_working_3-way'!AB210+'OddsRatio_working_3-way'!AH210</f>
        <v>-0.50980493212352029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1.0423266934275857</v>
      </c>
      <c r="AS210" s="11">
        <f>IF(('OddsRatio_working_3-way'!X210=0),IF(Q210&gt;0,-Q210^(1/3),(-Q210)^(1/3)),'OddsRatio_working_3-way'!AM210-'OddsRatio_working_3-way'!R210/3)</f>
        <v>-0.53252176130406492</v>
      </c>
      <c r="AT210" s="11">
        <f>IF(('OddsRatio_working_3-way'!X210=0),IF(Q210&gt;0,-Q210^(1/3),(-Q210)^(1/3)),'OddsRatio_working_3-way'!AN210-'OddsRatio_working_3-way'!R210/3)</f>
        <v>-0.50980493212352029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1.93</v>
      </c>
      <c r="B211" s="4">
        <f>IF('True_Odds_Calculator_3-way'!B212="","",'True_Odds_Calculator_3-way'!B212)</f>
        <v>3.14</v>
      </c>
      <c r="C211" s="4">
        <f>IF('True_Odds_Calculator_3-way'!C212="","",'True_Odds_Calculator_3-way'!C212)</f>
        <v>5.15</v>
      </c>
      <c r="D211" s="9">
        <f t="shared" si="52"/>
        <v>0.50571080533205504</v>
      </c>
      <c r="E211" s="9">
        <f t="shared" si="53"/>
        <v>0.30777707587469605</v>
      </c>
      <c r="F211" s="9">
        <f t="shared" si="54"/>
        <v>0.18651211879324905</v>
      </c>
      <c r="G211" s="9">
        <f t="shared" si="55"/>
        <v>1.0509835900351852</v>
      </c>
      <c r="H211" s="9">
        <f t="shared" si="56"/>
        <v>1.9774147387327219</v>
      </c>
      <c r="I211" s="9">
        <f t="shared" si="57"/>
        <v>3.249104882675296</v>
      </c>
      <c r="J211" s="9">
        <f t="shared" si="58"/>
        <v>5.3615818986460182</v>
      </c>
      <c r="K211" s="11">
        <f t="shared" si="59"/>
        <v>0.5181347150259068</v>
      </c>
      <c r="L211" s="11">
        <f t="shared" si="60"/>
        <v>0.31847133757961782</v>
      </c>
      <c r="M211" s="11">
        <f t="shared" si="61"/>
        <v>0.1941747572815534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-0.264637041361383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0.23133588785400083</v>
      </c>
      <c r="Q211" s="11">
        <f>2*'OddsRatio_working_3-way'!K211*'OddsRatio_working_3-way'!L211*'OddsRatio_working_3-way'!M211</f>
        <v>6.4081963394460054E-2</v>
      </c>
      <c r="R211" s="11">
        <f t="shared" si="62"/>
        <v>0</v>
      </c>
      <c r="S211" s="11">
        <f t="shared" si="63"/>
        <v>-0.87416291636246501</v>
      </c>
      <c r="T211" s="11">
        <f t="shared" si="64"/>
        <v>-0.2421503923441731</v>
      </c>
      <c r="U211" s="11">
        <f>'OddsRatio_working_3-way'!S211-'OddsRatio_working_3-way'!R211^2/3</f>
        <v>-0.87416291636246501</v>
      </c>
      <c r="V211" s="11">
        <f>'OddsRatio_working_3-way'!S211*'OddsRatio_working_3-way'!R211/3-2*'OddsRatio_working_3-way'!R211^3/27-'OddsRatio_working_3-way'!T211</f>
        <v>0.2421503923441731</v>
      </c>
      <c r="W211" s="11">
        <f>'OddsRatio_working_3-way'!V211^2+4*'OddsRatio_working_3-way'!U211^3/27</f>
        <v>-4.0326304123807818E-2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0.15729201873922655</v>
      </c>
      <c r="Y211" s="11">
        <f>IF('OddsRatio_working_3-way'!W211&gt;=0,IF('OddsRatio_working_3-way'!V211+SQRT('OddsRatio_working_3-way'!W211)&gt;0,0,PI()),ACOS('OddsRatio_working_3-way'!V211/(2*'OddsRatio_working_3-way'!X211)))</f>
        <v>0.69235024405976375</v>
      </c>
      <c r="Z211" s="11">
        <f>'OddsRatio_working_3-way'!X211^(1/3)*COS('OddsRatio_working_3-way'!Y211/3)</f>
        <v>0.52549179501759258</v>
      </c>
      <c r="AA211" s="11">
        <f>'OddsRatio_working_3-way'!X211^(1/3)*COS(('OddsRatio_working_3-way'!Y211+2*PI())/3)</f>
        <v>-0.36967816166469825</v>
      </c>
      <c r="AB211" s="11">
        <f>'OddsRatio_working_3-way'!X211^(1/3)*COS(('OddsRatio_working_3-way'!Y211+4*PI())/3)</f>
        <v>-0.15581363335289447</v>
      </c>
      <c r="AC211" s="11">
        <f>'OddsRatio_working_3-way'!X211^(1/3)*SIN('OddsRatio_working_3-way'!Y211/3)</f>
        <v>0.12347474299093245</v>
      </c>
      <c r="AD211" s="11">
        <f>'OddsRatio_working_3-way'!X211^(1/3)*SIN(('OddsRatio_working_3-way'!Y211+2*PI())/3)</f>
        <v>0.39335187247005399</v>
      </c>
      <c r="AE211" s="11">
        <f>'OddsRatio_working_3-way'!X211^(1/3)*SIN(('OddsRatio_working_3-way'!Y211+4*PI())/3)</f>
        <v>-0.51682661546098629</v>
      </c>
      <c r="AF211" s="11">
        <f>-'OddsRatio_working_3-way'!U211/(3*'OddsRatio_working_3-way'!X211^(1/3))*COS(('OddsRatio_working_3-way'!Y211)/3)</f>
        <v>0.52549179501759258</v>
      </c>
      <c r="AG211" s="11">
        <f>-'OddsRatio_working_3-way'!U211/(3*'OddsRatio_working_3-way'!X211^(1/3))*COS(('OddsRatio_working_3-way'!Y211+2*PI())/3)</f>
        <v>-0.36967816166469825</v>
      </c>
      <c r="AH211" s="11">
        <f>-'OddsRatio_working_3-way'!U211/(3*'OddsRatio_working_3-way'!X211^(1/3))*COS(('OddsRatio_working_3-way'!Y211+4*PI())/3)</f>
        <v>-0.15581363335289447</v>
      </c>
      <c r="AI211" s="11">
        <f>'OddsRatio_working_3-way'!U211/(3*'OddsRatio_working_3-way'!X211^(1/3))*SIN(('OddsRatio_working_3-way'!Y211)/3)</f>
        <v>-0.12347474299093245</v>
      </c>
      <c r="AJ211" s="11">
        <f>'OddsRatio_working_3-way'!U211/(3*'OddsRatio_working_3-way'!X211^(1/3))*SIN(('OddsRatio_working_3-way'!Y211+2*PI())/3)</f>
        <v>-0.39335187247005399</v>
      </c>
      <c r="AK211" s="11">
        <f>'OddsRatio_working_3-way'!U211/(3*'OddsRatio_working_3-way'!X211^(1/3))*SIN(('OddsRatio_working_3-way'!Y211+4*PI())/3)</f>
        <v>0.51682661546098629</v>
      </c>
      <c r="AL211" s="11">
        <f>'OddsRatio_working_3-way'!Z211+'OddsRatio_working_3-way'!AF211</f>
        <v>1.0509835900351852</v>
      </c>
      <c r="AM211" s="11">
        <f>'OddsRatio_working_3-way'!AA211+'OddsRatio_working_3-way'!AG211</f>
        <v>-0.73935632332939649</v>
      </c>
      <c r="AN211" s="11">
        <f>'OddsRatio_working_3-way'!AB211+'OddsRatio_working_3-way'!AH211</f>
        <v>-0.31162726670578894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1.0509835900351852</v>
      </c>
      <c r="AS211" s="11">
        <f>IF(('OddsRatio_working_3-way'!X211=0),IF(Q211&gt;0,-Q211^(1/3),(-Q211)^(1/3)),'OddsRatio_working_3-way'!AM211-'OddsRatio_working_3-way'!R211/3)</f>
        <v>-0.73935632332939649</v>
      </c>
      <c r="AT211" s="11">
        <f>IF(('OddsRatio_working_3-way'!X211=0),IF(Q211&gt;0,-Q211^(1/3),(-Q211)^(1/3)),'OddsRatio_working_3-way'!AN211-'OddsRatio_working_3-way'!R211/3)</f>
        <v>-0.31162726670578894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2.5099999999999998</v>
      </c>
      <c r="B212" s="4">
        <f>IF('True_Odds_Calculator_3-way'!B213="","",'True_Odds_Calculator_3-way'!B213)</f>
        <v>3.01</v>
      </c>
      <c r="C212" s="4">
        <f>IF('True_Odds_Calculator_3-way'!C213="","",'True_Odds_Calculator_3-way'!C213)</f>
        <v>3.38</v>
      </c>
      <c r="D212" s="9">
        <f t="shared" si="52"/>
        <v>0.38890780808960523</v>
      </c>
      <c r="E212" s="9">
        <f t="shared" si="53"/>
        <v>0.32345683291854888</v>
      </c>
      <c r="F212" s="9">
        <f t="shared" si="54"/>
        <v>0.287635358991846</v>
      </c>
      <c r="G212" s="9">
        <f t="shared" si="55"/>
        <v>1.0405983305469029</v>
      </c>
      <c r="H212" s="9">
        <f t="shared" si="56"/>
        <v>2.5713034791258234</v>
      </c>
      <c r="I212" s="9">
        <f t="shared" si="57"/>
        <v>3.0916026443992743</v>
      </c>
      <c r="J212" s="9">
        <f t="shared" si="58"/>
        <v>3.4766240267016282</v>
      </c>
      <c r="K212" s="11">
        <f t="shared" si="59"/>
        <v>0.39840637450199207</v>
      </c>
      <c r="L212" s="11">
        <f t="shared" si="60"/>
        <v>0.33222591362126247</v>
      </c>
      <c r="M212" s="11">
        <f t="shared" si="61"/>
        <v>0.29585798816568049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-0.28287400830145781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0.23104421254219204</v>
      </c>
      <c r="Q212" s="11">
        <f>2*'OddsRatio_working_3-way'!K212*'OddsRatio_working_3-way'!L212*'OddsRatio_working_3-way'!M212</f>
        <v>7.8320072048200698E-2</v>
      </c>
      <c r="R212" s="11">
        <f t="shared" si="62"/>
        <v>0</v>
      </c>
      <c r="S212" s="11">
        <f t="shared" si="63"/>
        <v>-0.81677427321625484</v>
      </c>
      <c r="T212" s="11">
        <f t="shared" si="64"/>
        <v>-0.27687263498856096</v>
      </c>
      <c r="U212" s="11">
        <f>'OddsRatio_working_3-way'!S212-'OddsRatio_working_3-way'!R212^2/3</f>
        <v>-0.81677427321625484</v>
      </c>
      <c r="V212" s="11">
        <f>'OddsRatio_working_3-way'!S212*'OddsRatio_working_3-way'!R212/3-2*'OddsRatio_working_3-way'!R212^3/27-'OddsRatio_working_3-way'!T212</f>
        <v>0.27687263498856096</v>
      </c>
      <c r="W212" s="11">
        <f>'OddsRatio_working_3-way'!V212^2+4*'OddsRatio_working_3-way'!U212^3/27</f>
        <v>-4.0654888000923733E-3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0.14205979797747256</v>
      </c>
      <c r="Y212" s="11">
        <f>IF('OddsRatio_working_3-way'!W212&gt;=0,IF('OddsRatio_working_3-way'!V212+SQRT('OddsRatio_working_3-way'!W212)&gt;0,0,PI()),ACOS('OddsRatio_working_3-way'!V212/(2*'OddsRatio_working_3-way'!X212)))</f>
        <v>0.22634444023180422</v>
      </c>
      <c r="Z212" s="11">
        <f>'OddsRatio_working_3-way'!X212^(1/3)*COS('OddsRatio_working_3-way'!Y212/3)</f>
        <v>0.52029916527345144</v>
      </c>
      <c r="AA212" s="11">
        <f>'OddsRatio_working_3-way'!X212^(1/3)*COS(('OddsRatio_working_3-way'!Y212+2*PI())/3)</f>
        <v>-0.29421059063525634</v>
      </c>
      <c r="AB212" s="11">
        <f>'OddsRatio_working_3-way'!X212^(1/3)*COS(('OddsRatio_working_3-way'!Y212+4*PI())/3)</f>
        <v>-0.22608857463819521</v>
      </c>
      <c r="AC212" s="11">
        <f>'OddsRatio_working_3-way'!X212^(1/3)*SIN('OddsRatio_working_3-way'!Y212/3)</f>
        <v>3.9330264273643292E-2</v>
      </c>
      <c r="AD212" s="11">
        <f>'OddsRatio_working_3-way'!X212^(1/3)*SIN(('OddsRatio_working_3-way'!Y212+2*PI())/3)</f>
        <v>0.43092716255782548</v>
      </c>
      <c r="AE212" s="11">
        <f>'OddsRatio_working_3-way'!X212^(1/3)*SIN(('OddsRatio_working_3-way'!Y212+4*PI())/3)</f>
        <v>-0.47025742683146871</v>
      </c>
      <c r="AF212" s="11">
        <f>-'OddsRatio_working_3-way'!U212/(3*'OddsRatio_working_3-way'!X212^(1/3))*COS(('OddsRatio_working_3-way'!Y212)/3)</f>
        <v>0.52029916527345144</v>
      </c>
      <c r="AG212" s="11">
        <f>-'OddsRatio_working_3-way'!U212/(3*'OddsRatio_working_3-way'!X212^(1/3))*COS(('OddsRatio_working_3-way'!Y212+2*PI())/3)</f>
        <v>-0.29421059063525634</v>
      </c>
      <c r="AH212" s="11">
        <f>-'OddsRatio_working_3-way'!U212/(3*'OddsRatio_working_3-way'!X212^(1/3))*COS(('OddsRatio_working_3-way'!Y212+4*PI())/3)</f>
        <v>-0.22608857463819521</v>
      </c>
      <c r="AI212" s="11">
        <f>'OddsRatio_working_3-way'!U212/(3*'OddsRatio_working_3-way'!X212^(1/3))*SIN(('OddsRatio_working_3-way'!Y212)/3)</f>
        <v>-3.9330264273643292E-2</v>
      </c>
      <c r="AJ212" s="11">
        <f>'OddsRatio_working_3-way'!U212/(3*'OddsRatio_working_3-way'!X212^(1/3))*SIN(('OddsRatio_working_3-way'!Y212+2*PI())/3)</f>
        <v>-0.43092716255782548</v>
      </c>
      <c r="AK212" s="11">
        <f>'OddsRatio_working_3-way'!U212/(3*'OddsRatio_working_3-way'!X212^(1/3))*SIN(('OddsRatio_working_3-way'!Y212+4*PI())/3)</f>
        <v>0.47025742683146871</v>
      </c>
      <c r="AL212" s="11">
        <f>'OddsRatio_working_3-way'!Z212+'OddsRatio_working_3-way'!AF212</f>
        <v>1.0405983305469029</v>
      </c>
      <c r="AM212" s="11">
        <f>'OddsRatio_working_3-way'!AA212+'OddsRatio_working_3-way'!AG212</f>
        <v>-0.58842118127051268</v>
      </c>
      <c r="AN212" s="11">
        <f>'OddsRatio_working_3-way'!AB212+'OddsRatio_working_3-way'!AH212</f>
        <v>-0.45217714927639041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1.0405983305469029</v>
      </c>
      <c r="AS212" s="11">
        <f>IF(('OddsRatio_working_3-way'!X212=0),IF(Q212&gt;0,-Q212^(1/3),(-Q212)^(1/3)),'OddsRatio_working_3-way'!AM212-'OddsRatio_working_3-way'!R212/3)</f>
        <v>-0.58842118127051268</v>
      </c>
      <c r="AT212" s="11">
        <f>IF(('OddsRatio_working_3-way'!X212=0),IF(Q212&gt;0,-Q212^(1/3),(-Q212)^(1/3)),'OddsRatio_working_3-way'!AN212-'OddsRatio_working_3-way'!R212/3)</f>
        <v>-0.45217714927639041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1.48</v>
      </c>
      <c r="B213" s="4">
        <f>IF('True_Odds_Calculator_3-way'!B214="","",'True_Odds_Calculator_3-way'!B214)</f>
        <v>4.54</v>
      </c>
      <c r="C213" s="4">
        <f>IF('True_Odds_Calculator_3-way'!C214="","",'True_Odds_Calculator_3-way'!C214)</f>
        <v>7.44</v>
      </c>
      <c r="D213" s="9">
        <f t="shared" si="52"/>
        <v>0.66234503073346684</v>
      </c>
      <c r="E213" s="9">
        <f t="shared" si="53"/>
        <v>0.21009815564726322</v>
      </c>
      <c r="F213" s="9">
        <f t="shared" si="54"/>
        <v>0.12755681361926982</v>
      </c>
      <c r="G213" s="9">
        <f t="shared" si="55"/>
        <v>1.0620565113316052</v>
      </c>
      <c r="H213" s="9">
        <f t="shared" si="56"/>
        <v>1.5097871254391706</v>
      </c>
      <c r="I213" s="9">
        <f t="shared" si="57"/>
        <v>4.7596800501138823</v>
      </c>
      <c r="J213" s="9">
        <f t="shared" si="58"/>
        <v>7.8396439329755374</v>
      </c>
      <c r="K213" s="11">
        <f t="shared" si="59"/>
        <v>0.67567567567567566</v>
      </c>
      <c r="L213" s="11">
        <f t="shared" si="60"/>
        <v>0.22026431718061673</v>
      </c>
      <c r="M213" s="11">
        <f t="shared" si="61"/>
        <v>0.13440860215053763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-0.2188970269118059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0.20923829897824497</v>
      </c>
      <c r="Q213" s="11">
        <f>2*'OddsRatio_working_3-way'!K213*'OddsRatio_working_3-way'!L213*'OddsRatio_working_3-way'!M213</f>
        <v>4.0007322940390999E-2</v>
      </c>
      <c r="R213" s="11">
        <f t="shared" si="62"/>
        <v>0</v>
      </c>
      <c r="S213" s="11">
        <f t="shared" si="63"/>
        <v>-0.95587547227193514</v>
      </c>
      <c r="T213" s="11">
        <f t="shared" si="64"/>
        <v>-0.18276777672503536</v>
      </c>
      <c r="U213" s="11">
        <f>'OddsRatio_working_3-way'!S213-'OddsRatio_working_3-way'!R213^2/3</f>
        <v>-0.95587547227193514</v>
      </c>
      <c r="V213" s="11">
        <f>'OddsRatio_working_3-way'!S213*'OddsRatio_working_3-way'!R213/3-2*'OddsRatio_working_3-way'!R213^3/27-'OddsRatio_working_3-way'!T213</f>
        <v>0.18276777672503536</v>
      </c>
      <c r="W213" s="11">
        <f>'OddsRatio_working_3-way'!V213^2+4*'OddsRatio_working_3-way'!U213^3/27</f>
        <v>-9.5985781176403856E-2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0.17985399730435256</v>
      </c>
      <c r="Y213" s="11">
        <f>IF('OddsRatio_working_3-way'!W213&gt;=0,IF('OddsRatio_working_3-way'!V213+SQRT('OddsRatio_working_3-way'!W213)&gt;0,0,PI()),ACOS('OddsRatio_working_3-way'!V213/(2*'OddsRatio_working_3-way'!X213)))</f>
        <v>1.037818481254654</v>
      </c>
      <c r="Z213" s="11">
        <f>'OddsRatio_working_3-way'!X213^(1/3)*COS('OddsRatio_working_3-way'!Y213/3)</f>
        <v>0.53102825566580258</v>
      </c>
      <c r="AA213" s="11">
        <f>'OddsRatio_working_3-way'!X213^(1/3)*COS(('OddsRatio_working_3-way'!Y213+2*PI())/3)</f>
        <v>-0.43127181794526098</v>
      </c>
      <c r="AB213" s="11">
        <f>'OddsRatio_working_3-way'!X213^(1/3)*COS(('OddsRatio_working_3-way'!Y213+4*PI())/3)</f>
        <v>-9.9756437720541838E-2</v>
      </c>
      <c r="AC213" s="11">
        <f>'OddsRatio_working_3-way'!X213^(1/3)*SIN('OddsRatio_working_3-way'!Y213/3)</f>
        <v>0.19140049401324302</v>
      </c>
      <c r="AD213" s="11">
        <f>'OddsRatio_working_3-way'!X213^(1/3)*SIN(('OddsRatio_working_3-way'!Y213+2*PI())/3)</f>
        <v>0.36418371252730147</v>
      </c>
      <c r="AE213" s="11">
        <f>'OddsRatio_working_3-way'!X213^(1/3)*SIN(('OddsRatio_working_3-way'!Y213+4*PI())/3)</f>
        <v>-0.5555842065405443</v>
      </c>
      <c r="AF213" s="11">
        <f>-'OddsRatio_working_3-way'!U213/(3*'OddsRatio_working_3-way'!X213^(1/3))*COS(('OddsRatio_working_3-way'!Y213)/3)</f>
        <v>0.53102825566580247</v>
      </c>
      <c r="AG213" s="11">
        <f>-'OddsRatio_working_3-way'!U213/(3*'OddsRatio_working_3-way'!X213^(1/3))*COS(('OddsRatio_working_3-way'!Y213+2*PI())/3)</f>
        <v>-0.43127181794526087</v>
      </c>
      <c r="AH213" s="11">
        <f>-'OddsRatio_working_3-way'!U213/(3*'OddsRatio_working_3-way'!X213^(1/3))*COS(('OddsRatio_working_3-way'!Y213+4*PI())/3)</f>
        <v>-9.9756437720541824E-2</v>
      </c>
      <c r="AI213" s="11">
        <f>'OddsRatio_working_3-way'!U213/(3*'OddsRatio_working_3-way'!X213^(1/3))*SIN(('OddsRatio_working_3-way'!Y213)/3)</f>
        <v>-0.19140049401324299</v>
      </c>
      <c r="AJ213" s="11">
        <f>'OddsRatio_working_3-way'!U213/(3*'OddsRatio_working_3-way'!X213^(1/3))*SIN(('OddsRatio_working_3-way'!Y213+2*PI())/3)</f>
        <v>-0.36418371252730142</v>
      </c>
      <c r="AK213" s="11">
        <f>'OddsRatio_working_3-way'!U213/(3*'OddsRatio_working_3-way'!X213^(1/3))*SIN(('OddsRatio_working_3-way'!Y213+4*PI())/3)</f>
        <v>0.55558420654054419</v>
      </c>
      <c r="AL213" s="11">
        <f>'OddsRatio_working_3-way'!Z213+'OddsRatio_working_3-way'!AF213</f>
        <v>1.0620565113316052</v>
      </c>
      <c r="AM213" s="11">
        <f>'OddsRatio_working_3-way'!AA213+'OddsRatio_working_3-way'!AG213</f>
        <v>-0.86254363589052185</v>
      </c>
      <c r="AN213" s="11">
        <f>'OddsRatio_working_3-way'!AB213+'OddsRatio_working_3-way'!AH213</f>
        <v>-0.19951287544108365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1.0620565113316052</v>
      </c>
      <c r="AS213" s="11">
        <f>IF(('OddsRatio_working_3-way'!X213=0),IF(Q213&gt;0,-Q213^(1/3),(-Q213)^(1/3)),'OddsRatio_working_3-way'!AM213-'OddsRatio_working_3-way'!R213/3)</f>
        <v>-0.86254363589052185</v>
      </c>
      <c r="AT213" s="11">
        <f>IF(('OddsRatio_working_3-way'!X213=0),IF(Q213&gt;0,-Q213^(1/3),(-Q213)^(1/3)),'OddsRatio_working_3-way'!AN213-'OddsRatio_working_3-way'!R213/3)</f>
        <v>-0.19951287544108365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2.52</v>
      </c>
      <c r="B214" s="4">
        <f>IF('True_Odds_Calculator_3-way'!B215="","",'True_Odds_Calculator_3-way'!B215)</f>
        <v>3.24</v>
      </c>
      <c r="C214" s="4">
        <f>IF('True_Odds_Calculator_3-way'!C215="","",'True_Odds_Calculator_3-way'!C215)</f>
        <v>3.11</v>
      </c>
      <c r="D214" s="9">
        <f t="shared" si="52"/>
        <v>0.38716830395895224</v>
      </c>
      <c r="E214" s="9">
        <f t="shared" si="53"/>
        <v>0.30006331491677707</v>
      </c>
      <c r="F214" s="9">
        <f t="shared" si="54"/>
        <v>0.31276838112427091</v>
      </c>
      <c r="G214" s="9">
        <f t="shared" si="55"/>
        <v>1.0413526708482088</v>
      </c>
      <c r="H214" s="9">
        <f t="shared" si="56"/>
        <v>2.582856059689278</v>
      </c>
      <c r="I214" s="9">
        <f t="shared" si="57"/>
        <v>3.3326299826999888</v>
      </c>
      <c r="J214" s="9">
        <f t="shared" si="58"/>
        <v>3.1972541354897199</v>
      </c>
      <c r="K214" s="11">
        <f t="shared" si="59"/>
        <v>0.3968253968253968</v>
      </c>
      <c r="L214" s="11">
        <f t="shared" si="60"/>
        <v>0.30864197530864196</v>
      </c>
      <c r="M214" s="11">
        <f t="shared" si="61"/>
        <v>0.32154340836012862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-0.28292291338617426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0.23117036633768798</v>
      </c>
      <c r="Q214" s="11">
        <f>2*'OddsRatio_working_3-way'!K214*'OddsRatio_working_3-way'!L214*'OddsRatio_working_3-way'!M214</f>
        <v>7.8763327542653486E-2</v>
      </c>
      <c r="R214" s="11">
        <f t="shared" si="62"/>
        <v>0</v>
      </c>
      <c r="S214" s="11">
        <f t="shared" si="63"/>
        <v>-0.81707898300252946</v>
      </c>
      <c r="T214" s="11">
        <f t="shared" si="64"/>
        <v>-0.27839147632113437</v>
      </c>
      <c r="U214" s="11">
        <f>'OddsRatio_working_3-way'!S214-'OddsRatio_working_3-way'!R214^2/3</f>
        <v>-0.81707898300252946</v>
      </c>
      <c r="V214" s="11">
        <f>'OddsRatio_working_3-way'!S214*'OddsRatio_working_3-way'!R214/3-2*'OddsRatio_working_3-way'!R214^3/27-'OddsRatio_working_3-way'!T214</f>
        <v>0.27839147632113437</v>
      </c>
      <c r="W214" s="11">
        <f>'OddsRatio_working_3-way'!V214^2+4*'OddsRatio_working_3-way'!U214^3/27</f>
        <v>-3.3125102297730941E-3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0.14213930167096098</v>
      </c>
      <c r="Y214" s="11">
        <f>IF('OddsRatio_working_3-way'!W214&gt;=0,IF('OddsRatio_working_3-way'!V214+SQRT('OddsRatio_working_3-way'!W214)&gt;0,0,PI()),ACOS('OddsRatio_working_3-way'!V214/(2*'OddsRatio_working_3-way'!X214)))</f>
        <v>0.20386701317456901</v>
      </c>
      <c r="Z214" s="11">
        <f>'OddsRatio_working_3-way'!X214^(1/3)*COS('OddsRatio_working_3-way'!Y214/3)</f>
        <v>0.52067633542410441</v>
      </c>
      <c r="AA214" s="11">
        <f>'OddsRatio_working_3-way'!X214^(1/3)*COS(('OddsRatio_working_3-way'!Y214+2*PI())/3)</f>
        <v>-0.29102792247852854</v>
      </c>
      <c r="AB214" s="11">
        <f>'OddsRatio_working_3-way'!X214^(1/3)*COS(('OddsRatio_working_3-way'!Y214+4*PI())/3)</f>
        <v>-0.22964841294557603</v>
      </c>
      <c r="AC214" s="11">
        <f>'OddsRatio_working_3-way'!X214^(1/3)*SIN('OddsRatio_working_3-way'!Y214/3)</f>
        <v>3.5437476351577415E-2</v>
      </c>
      <c r="AD214" s="11">
        <f>'OddsRatio_working_3-way'!X214^(1/3)*SIN(('OddsRatio_working_3-way'!Y214+2*PI())/3)</f>
        <v>0.43320019545087313</v>
      </c>
      <c r="AE214" s="11">
        <f>'OddsRatio_working_3-way'!X214^(1/3)*SIN(('OddsRatio_working_3-way'!Y214+4*PI())/3)</f>
        <v>-0.46863767180245053</v>
      </c>
      <c r="AF214" s="11">
        <f>-'OddsRatio_working_3-way'!U214/(3*'OddsRatio_working_3-way'!X214^(1/3))*COS(('OddsRatio_working_3-way'!Y214)/3)</f>
        <v>0.52067633542410452</v>
      </c>
      <c r="AG214" s="11">
        <f>-'OddsRatio_working_3-way'!U214/(3*'OddsRatio_working_3-way'!X214^(1/3))*COS(('OddsRatio_working_3-way'!Y214+2*PI())/3)</f>
        <v>-0.2910279224785286</v>
      </c>
      <c r="AH214" s="11">
        <f>-'OddsRatio_working_3-way'!U214/(3*'OddsRatio_working_3-way'!X214^(1/3))*COS(('OddsRatio_working_3-way'!Y214+4*PI())/3)</f>
        <v>-0.22964841294557606</v>
      </c>
      <c r="AI214" s="11">
        <f>'OddsRatio_working_3-way'!U214/(3*'OddsRatio_working_3-way'!X214^(1/3))*SIN(('OddsRatio_working_3-way'!Y214)/3)</f>
        <v>-3.5437476351577422E-2</v>
      </c>
      <c r="AJ214" s="11">
        <f>'OddsRatio_working_3-way'!U214/(3*'OddsRatio_working_3-way'!X214^(1/3))*SIN(('OddsRatio_working_3-way'!Y214+2*PI())/3)</f>
        <v>-0.43320019545087324</v>
      </c>
      <c r="AK214" s="11">
        <f>'OddsRatio_working_3-way'!U214/(3*'OddsRatio_working_3-way'!X214^(1/3))*SIN(('OddsRatio_working_3-way'!Y214+4*PI())/3)</f>
        <v>0.46863767180245064</v>
      </c>
      <c r="AL214" s="11">
        <f>'OddsRatio_working_3-way'!Z214+'OddsRatio_working_3-way'!AF214</f>
        <v>1.0413526708482088</v>
      </c>
      <c r="AM214" s="11">
        <f>'OddsRatio_working_3-way'!AA214+'OddsRatio_working_3-way'!AG214</f>
        <v>-0.5820558449570572</v>
      </c>
      <c r="AN214" s="11">
        <f>'OddsRatio_working_3-way'!AB214+'OddsRatio_working_3-way'!AH214</f>
        <v>-0.45929682589115206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1.0413526708482088</v>
      </c>
      <c r="AS214" s="11">
        <f>IF(('OddsRatio_working_3-way'!X214=0),IF(Q214&gt;0,-Q214^(1/3),(-Q214)^(1/3)),'OddsRatio_working_3-way'!AM214-'OddsRatio_working_3-way'!R214/3)</f>
        <v>-0.5820558449570572</v>
      </c>
      <c r="AT214" s="11">
        <f>IF(('OddsRatio_working_3-way'!X214=0),IF(Q214&gt;0,-Q214^(1/3),(-Q214)^(1/3)),'OddsRatio_working_3-way'!AN214-'OddsRatio_working_3-way'!R214/3)</f>
        <v>-0.45929682589115206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2.12</v>
      </c>
      <c r="B215" s="4">
        <f>IF('True_Odds_Calculator_3-way'!B216="","",'True_Odds_Calculator_3-way'!B216)</f>
        <v>3.5</v>
      </c>
      <c r="C215" s="4">
        <f>IF('True_Odds_Calculator_3-way'!C216="","",'True_Odds_Calculator_3-way'!C216)</f>
        <v>3.7</v>
      </c>
      <c r="D215" s="9">
        <f t="shared" si="52"/>
        <v>0.46103928798287847</v>
      </c>
      <c r="E215" s="9">
        <f t="shared" si="53"/>
        <v>0.27705412738344154</v>
      </c>
      <c r="F215" s="9">
        <f t="shared" si="54"/>
        <v>0.26190658463368005</v>
      </c>
      <c r="G215" s="9">
        <f t="shared" si="55"/>
        <v>1.0437612021076372</v>
      </c>
      <c r="H215" s="9">
        <f t="shared" si="56"/>
        <v>2.1690125463605541</v>
      </c>
      <c r="I215" s="9">
        <f t="shared" si="57"/>
        <v>3.6094030052690931</v>
      </c>
      <c r="J215" s="9">
        <f t="shared" si="58"/>
        <v>3.8181552456906207</v>
      </c>
      <c r="K215" s="11">
        <f t="shared" si="59"/>
        <v>0.47169811320754712</v>
      </c>
      <c r="L215" s="11">
        <f t="shared" si="60"/>
        <v>0.2857142857142857</v>
      </c>
      <c r="M215" s="11">
        <f t="shared" si="61"/>
        <v>0.27027027027027023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-0.27536970933197358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0.23020324907117362</v>
      </c>
      <c r="Q215" s="11">
        <f>2*'OddsRatio_working_3-way'!K215*'OddsRatio_working_3-way'!L215*'OddsRatio_working_3-way'!M215</f>
        <v>7.2849129452903019E-2</v>
      </c>
      <c r="R215" s="11">
        <f t="shared" si="62"/>
        <v>0</v>
      </c>
      <c r="S215" s="11">
        <f t="shared" si="63"/>
        <v>-0.83597883597883582</v>
      </c>
      <c r="T215" s="11">
        <f t="shared" si="64"/>
        <v>-0.26455026455026437</v>
      </c>
      <c r="U215" s="11">
        <f>'OddsRatio_working_3-way'!S215-'OddsRatio_working_3-way'!R215^2/3</f>
        <v>-0.83597883597883582</v>
      </c>
      <c r="V215" s="11">
        <f>'OddsRatio_working_3-way'!S215*'OddsRatio_working_3-way'!R215/3-2*'OddsRatio_working_3-way'!R215^3/27-'OddsRatio_working_3-way'!T215</f>
        <v>0.26455026455026437</v>
      </c>
      <c r="W215" s="11">
        <f>'OddsRatio_working_3-way'!V215^2+4*'OddsRatio_working_3-way'!U215^3/27</f>
        <v>-1.6566147567000936E-2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0.1470994476881336</v>
      </c>
      <c r="Y215" s="11">
        <f>IF('OddsRatio_working_3-way'!W215&gt;=0,IF('OddsRatio_working_3-way'!V215+SQRT('OddsRatio_working_3-way'!W215)&gt;0,0,PI()),ACOS('OddsRatio_working_3-way'!V215/(2*'OddsRatio_working_3-way'!X215)))</f>
        <v>0.45280726030141571</v>
      </c>
      <c r="Z215" s="11">
        <f>'OddsRatio_working_3-way'!X215^(1/3)*COS('OddsRatio_working_3-way'!Y215/3)</f>
        <v>0.52188060105381862</v>
      </c>
      <c r="AA215" s="11">
        <f>'OddsRatio_working_3-way'!X215^(1/3)*COS(('OddsRatio_working_3-way'!Y215+2*PI())/3)</f>
        <v>-0.3296803010905382</v>
      </c>
      <c r="AB215" s="11">
        <f>'OddsRatio_working_3-way'!X215^(1/3)*COS(('OddsRatio_working_3-way'!Y215+4*PI())/3)</f>
        <v>-0.19220029996328056</v>
      </c>
      <c r="AC215" s="11">
        <f>'OddsRatio_working_3-way'!X215^(1/3)*SIN('OddsRatio_working_3-way'!Y215/3)</f>
        <v>7.9374115659012257E-2</v>
      </c>
      <c r="AD215" s="11">
        <f>'OddsRatio_working_3-way'!X215^(1/3)*SIN(('OddsRatio_working_3-way'!Y215+2*PI())/3)</f>
        <v>0.41227480042539266</v>
      </c>
      <c r="AE215" s="11">
        <f>'OddsRatio_working_3-way'!X215^(1/3)*SIN(('OddsRatio_working_3-way'!Y215+4*PI())/3)</f>
        <v>-0.49164891608440497</v>
      </c>
      <c r="AF215" s="11">
        <f>-'OddsRatio_working_3-way'!U215/(3*'OddsRatio_working_3-way'!X215^(1/3))*COS(('OddsRatio_working_3-way'!Y215)/3)</f>
        <v>0.52188060105381862</v>
      </c>
      <c r="AG215" s="11">
        <f>-'OddsRatio_working_3-way'!U215/(3*'OddsRatio_working_3-way'!X215^(1/3))*COS(('OddsRatio_working_3-way'!Y215+2*PI())/3)</f>
        <v>-0.3296803010905382</v>
      </c>
      <c r="AH215" s="11">
        <f>-'OddsRatio_working_3-way'!U215/(3*'OddsRatio_working_3-way'!X215^(1/3))*COS(('OddsRatio_working_3-way'!Y215+4*PI())/3)</f>
        <v>-0.19220029996328056</v>
      </c>
      <c r="AI215" s="11">
        <f>'OddsRatio_working_3-way'!U215/(3*'OddsRatio_working_3-way'!X215^(1/3))*SIN(('OddsRatio_working_3-way'!Y215)/3)</f>
        <v>-7.9374115659012257E-2</v>
      </c>
      <c r="AJ215" s="11">
        <f>'OddsRatio_working_3-way'!U215/(3*'OddsRatio_working_3-way'!X215^(1/3))*SIN(('OddsRatio_working_3-way'!Y215+2*PI())/3)</f>
        <v>-0.41227480042539266</v>
      </c>
      <c r="AK215" s="11">
        <f>'OddsRatio_working_3-way'!U215/(3*'OddsRatio_working_3-way'!X215^(1/3))*SIN(('OddsRatio_working_3-way'!Y215+4*PI())/3)</f>
        <v>0.49164891608440497</v>
      </c>
      <c r="AL215" s="11">
        <f>'OddsRatio_working_3-way'!Z215+'OddsRatio_working_3-way'!AF215</f>
        <v>1.0437612021076372</v>
      </c>
      <c r="AM215" s="11">
        <f>'OddsRatio_working_3-way'!AA215+'OddsRatio_working_3-way'!AG215</f>
        <v>-0.65936060218107639</v>
      </c>
      <c r="AN215" s="11">
        <f>'OddsRatio_working_3-way'!AB215+'OddsRatio_working_3-way'!AH215</f>
        <v>-0.38440059992656112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1.0437612021076372</v>
      </c>
      <c r="AS215" s="11">
        <f>IF(('OddsRatio_working_3-way'!X215=0),IF(Q215&gt;0,-Q215^(1/3),(-Q215)^(1/3)),'OddsRatio_working_3-way'!AM215-'OddsRatio_working_3-way'!R215/3)</f>
        <v>-0.65936060218107639</v>
      </c>
      <c r="AT215" s="11">
        <f>IF(('OddsRatio_working_3-way'!X215=0),IF(Q215&gt;0,-Q215^(1/3),(-Q215)^(1/3)),'OddsRatio_working_3-way'!AN215-'OddsRatio_working_3-way'!R215/3)</f>
        <v>-0.38440059992656112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1.89</v>
      </c>
      <c r="B216" s="4">
        <f>IF('True_Odds_Calculator_3-way'!B217="","",'True_Odds_Calculator_3-way'!B217)</f>
        <v>3.46</v>
      </c>
      <c r="C216" s="4">
        <f>IF('True_Odds_Calculator_3-way'!C217="","",'True_Odds_Calculator_3-way'!C217)</f>
        <v>4.6900000000000004</v>
      </c>
      <c r="D216" s="9">
        <f t="shared" si="52"/>
        <v>0.51645164111044817</v>
      </c>
      <c r="E216" s="9">
        <f t="shared" si="53"/>
        <v>0.27871092926190294</v>
      </c>
      <c r="F216" s="9">
        <f t="shared" si="54"/>
        <v>0.2048374296276492</v>
      </c>
      <c r="G216" s="9">
        <f t="shared" si="55"/>
        <v>1.0520109136047011</v>
      </c>
      <c r="H216" s="9">
        <f t="shared" si="56"/>
        <v>1.9362897131081831</v>
      </c>
      <c r="I216" s="9">
        <f t="shared" si="57"/>
        <v>3.5879468474675642</v>
      </c>
      <c r="J216" s="9">
        <f t="shared" si="58"/>
        <v>4.8819202712013468</v>
      </c>
      <c r="K216" s="11">
        <f t="shared" si="59"/>
        <v>0.52910052910052918</v>
      </c>
      <c r="L216" s="11">
        <f t="shared" si="60"/>
        <v>0.28901734104046245</v>
      </c>
      <c r="M216" s="11">
        <f t="shared" si="61"/>
        <v>0.21321961620469082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-0.26341514088164808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0.22954186899119541</v>
      </c>
      <c r="Q216" s="11">
        <f>2*'OddsRatio_working_3-way'!K216*'OddsRatio_working_3-way'!L216*'OddsRatio_working_3-way'!M216</f>
        <v>6.5210758236135077E-2</v>
      </c>
      <c r="R216" s="11">
        <f t="shared" si="62"/>
        <v>0</v>
      </c>
      <c r="S216" s="11">
        <f t="shared" si="63"/>
        <v>-0.87140727075490376</v>
      </c>
      <c r="T216" s="11">
        <f t="shared" si="64"/>
        <v>-0.24755888373718862</v>
      </c>
      <c r="U216" s="11">
        <f>'OddsRatio_working_3-way'!S216-'OddsRatio_working_3-way'!R216^2/3</f>
        <v>-0.87140727075490376</v>
      </c>
      <c r="V216" s="11">
        <f>'OddsRatio_working_3-way'!S216*'OddsRatio_working_3-way'!R216/3-2*'OddsRatio_working_3-way'!R216^3/27-'OddsRatio_working_3-way'!T216</f>
        <v>0.24755888373718862</v>
      </c>
      <c r="W216" s="11">
        <f>'OddsRatio_working_3-way'!V216^2+4*'OddsRatio_working_3-way'!U216^3/27</f>
        <v>-3.6744771136543189E-2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0.15654885184323938</v>
      </c>
      <c r="Y216" s="11">
        <f>IF('OddsRatio_working_3-way'!W216&gt;=0,IF('OddsRatio_working_3-way'!V216+SQRT('OddsRatio_working_3-way'!W216)&gt;0,0,PI()),ACOS('OddsRatio_working_3-way'!V216/(2*'OddsRatio_working_3-way'!X216)))</f>
        <v>0.65888373538312883</v>
      </c>
      <c r="Z216" s="11">
        <f>'OddsRatio_working_3-way'!X216^(1/3)*COS('OddsRatio_working_3-way'!Y216/3)</f>
        <v>0.52600545680235056</v>
      </c>
      <c r="AA216" s="11">
        <f>'OddsRatio_working_3-way'!X216^(1/3)*COS(('OddsRatio_working_3-way'!Y216+2*PI())/3)</f>
        <v>-0.36469103770631994</v>
      </c>
      <c r="AB216" s="11">
        <f>'OddsRatio_working_3-way'!X216^(1/3)*COS(('OddsRatio_working_3-way'!Y216+4*PI())/3)</f>
        <v>-0.16131441909603103</v>
      </c>
      <c r="AC216" s="11">
        <f>'OddsRatio_working_3-way'!X216^(1/3)*SIN('OddsRatio_working_3-way'!Y216/3)</f>
        <v>0.11741954550152638</v>
      </c>
      <c r="AD216" s="11">
        <f>'OddsRatio_working_3-way'!X216^(1/3)*SIN(('OddsRatio_working_3-way'!Y216+2*PI())/3)</f>
        <v>0.39682431536931062</v>
      </c>
      <c r="AE216" s="11">
        <f>'OddsRatio_working_3-way'!X216^(1/3)*SIN(('OddsRatio_working_3-way'!Y216+4*PI())/3)</f>
        <v>-0.51424386087083684</v>
      </c>
      <c r="AF216" s="11">
        <f>-'OddsRatio_working_3-way'!U216/(3*'OddsRatio_working_3-way'!X216^(1/3))*COS(('OddsRatio_working_3-way'!Y216)/3)</f>
        <v>0.52600545680235056</v>
      </c>
      <c r="AG216" s="11">
        <f>-'OddsRatio_working_3-way'!U216/(3*'OddsRatio_working_3-way'!X216^(1/3))*COS(('OddsRatio_working_3-way'!Y216+2*PI())/3)</f>
        <v>-0.36469103770631994</v>
      </c>
      <c r="AH216" s="11">
        <f>-'OddsRatio_working_3-way'!U216/(3*'OddsRatio_working_3-way'!X216^(1/3))*COS(('OddsRatio_working_3-way'!Y216+4*PI())/3)</f>
        <v>-0.16131441909603103</v>
      </c>
      <c r="AI216" s="11">
        <f>'OddsRatio_working_3-way'!U216/(3*'OddsRatio_working_3-way'!X216^(1/3))*SIN(('OddsRatio_working_3-way'!Y216)/3)</f>
        <v>-0.11741954550152638</v>
      </c>
      <c r="AJ216" s="11">
        <f>'OddsRatio_working_3-way'!U216/(3*'OddsRatio_working_3-way'!X216^(1/3))*SIN(('OddsRatio_working_3-way'!Y216+2*PI())/3)</f>
        <v>-0.39682431536931062</v>
      </c>
      <c r="AK216" s="11">
        <f>'OddsRatio_working_3-way'!U216/(3*'OddsRatio_working_3-way'!X216^(1/3))*SIN(('OddsRatio_working_3-way'!Y216+4*PI())/3)</f>
        <v>0.51424386087083684</v>
      </c>
      <c r="AL216" s="11">
        <f>'OddsRatio_working_3-way'!Z216+'OddsRatio_working_3-way'!AF216</f>
        <v>1.0520109136047011</v>
      </c>
      <c r="AM216" s="11">
        <f>'OddsRatio_working_3-way'!AA216+'OddsRatio_working_3-way'!AG216</f>
        <v>-0.72938207541263989</v>
      </c>
      <c r="AN216" s="11">
        <f>'OddsRatio_working_3-way'!AB216+'OddsRatio_working_3-way'!AH216</f>
        <v>-0.32262883819206206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1.0520109136047011</v>
      </c>
      <c r="AS216" s="11">
        <f>IF(('OddsRatio_working_3-way'!X216=0),IF(Q216&gt;0,-Q216^(1/3),(-Q216)^(1/3)),'OddsRatio_working_3-way'!AM216-'OddsRatio_working_3-way'!R216/3)</f>
        <v>-0.72938207541263989</v>
      </c>
      <c r="AT216" s="11">
        <f>IF(('OddsRatio_working_3-way'!X216=0),IF(Q216&gt;0,-Q216^(1/3),(-Q216)^(1/3)),'OddsRatio_working_3-way'!AN216-'OddsRatio_working_3-way'!R216/3)</f>
        <v>-0.32262883819206206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2.74</v>
      </c>
      <c r="B217" s="4">
        <f>IF('True_Odds_Calculator_3-way'!B218="","",'True_Odds_Calculator_3-way'!B218)</f>
        <v>3.35</v>
      </c>
      <c r="C217" s="4">
        <f>IF('True_Odds_Calculator_3-way'!C218="","",'True_Odds_Calculator_3-way'!C218)</f>
        <v>2.75</v>
      </c>
      <c r="D217" s="9">
        <f t="shared" si="52"/>
        <v>0.35561447525033024</v>
      </c>
      <c r="E217" s="9">
        <f t="shared" si="53"/>
        <v>0.2900831605045357</v>
      </c>
      <c r="F217" s="9">
        <f t="shared" si="54"/>
        <v>0.35430236424513389</v>
      </c>
      <c r="G217" s="9">
        <f t="shared" si="55"/>
        <v>1.0413988581767604</v>
      </c>
      <c r="H217" s="9">
        <f t="shared" si="56"/>
        <v>2.8120340132275627</v>
      </c>
      <c r="I217" s="9">
        <f t="shared" si="57"/>
        <v>3.4472873167153879</v>
      </c>
      <c r="J217" s="9">
        <f t="shared" si="58"/>
        <v>2.8224480018093314</v>
      </c>
      <c r="K217" s="11">
        <f t="shared" si="59"/>
        <v>0.36496350364963503</v>
      </c>
      <c r="L217" s="11">
        <f t="shared" si="60"/>
        <v>0.29850746268656714</v>
      </c>
      <c r="M217" s="11">
        <f t="shared" si="61"/>
        <v>0.36363636363636365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-0.28348304925274093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0.23135813962701424</v>
      </c>
      <c r="Q217" s="11">
        <f>2*'OddsRatio_working_3-way'!K217*'OddsRatio_working_3-way'!L217*'OddsRatio_working_3-way'!M217</f>
        <v>7.9232239598292536E-2</v>
      </c>
      <c r="R217" s="11">
        <f t="shared" si="62"/>
        <v>0</v>
      </c>
      <c r="S217" s="11">
        <f t="shared" si="63"/>
        <v>-0.81612689096181401</v>
      </c>
      <c r="T217" s="11">
        <f t="shared" si="64"/>
        <v>-0.27949551060336092</v>
      </c>
      <c r="U217" s="11">
        <f>'OddsRatio_working_3-way'!S217-'OddsRatio_working_3-way'!R217^2/3</f>
        <v>-0.81612689096181401</v>
      </c>
      <c r="V217" s="11">
        <f>'OddsRatio_working_3-way'!S217*'OddsRatio_working_3-way'!R217/3-2*'OddsRatio_working_3-way'!R217^3/27-'OddsRatio_working_3-way'!T217</f>
        <v>0.27949551060336092</v>
      </c>
      <c r="W217" s="11">
        <f>'OddsRatio_working_3-way'!V217^2+4*'OddsRatio_working_3-way'!U217^3/27</f>
        <v>-2.4144089959553111E-3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0.14189093473808392</v>
      </c>
      <c r="Y217" s="11">
        <f>IF('OddsRatio_working_3-way'!W217&gt;=0,IF('OddsRatio_working_3-way'!V217+SQRT('OddsRatio_working_3-way'!W217)&gt;0,0,PI()),ACOS('OddsRatio_working_3-way'!V217/(2*'OddsRatio_working_3-way'!X217)))</f>
        <v>0.17402638821214178</v>
      </c>
      <c r="Z217" s="11">
        <f>'OddsRatio_working_3-way'!X217^(1/3)*COS('OddsRatio_working_3-way'!Y217/3)</f>
        <v>0.52069942908838018</v>
      </c>
      <c r="AA217" s="11">
        <f>'OddsRatio_working_3-way'!X217^(1/3)*COS(('OddsRatio_working_3-way'!Y217+2*PI())/3)</f>
        <v>-0.28653751992627052</v>
      </c>
      <c r="AB217" s="11">
        <f>'OddsRatio_working_3-way'!X217^(1/3)*COS(('OddsRatio_working_3-way'!Y217+4*PI())/3)</f>
        <v>-0.23416190916210977</v>
      </c>
      <c r="AC217" s="11">
        <f>'OddsRatio_working_3-way'!X217^(1/3)*SIN('OddsRatio_working_3-way'!Y217/3)</f>
        <v>3.0239072973659274E-2</v>
      </c>
      <c r="AD217" s="11">
        <f>'OddsRatio_working_3-way'!X217^(1/3)*SIN(('OddsRatio_working_3-way'!Y217+2*PI())/3)</f>
        <v>0.43581939683976145</v>
      </c>
      <c r="AE217" s="11">
        <f>'OddsRatio_working_3-way'!X217^(1/3)*SIN(('OddsRatio_working_3-way'!Y217+4*PI())/3)</f>
        <v>-0.46605846981342075</v>
      </c>
      <c r="AF217" s="11">
        <f>-'OddsRatio_working_3-way'!U217/(3*'OddsRatio_working_3-way'!X217^(1/3))*COS(('OddsRatio_working_3-way'!Y217)/3)</f>
        <v>0.52069942908838018</v>
      </c>
      <c r="AG217" s="11">
        <f>-'OddsRatio_working_3-way'!U217/(3*'OddsRatio_working_3-way'!X217^(1/3))*COS(('OddsRatio_working_3-way'!Y217+2*PI())/3)</f>
        <v>-0.28653751992627052</v>
      </c>
      <c r="AH217" s="11">
        <f>-'OddsRatio_working_3-way'!U217/(3*'OddsRatio_working_3-way'!X217^(1/3))*COS(('OddsRatio_working_3-way'!Y217+4*PI())/3)</f>
        <v>-0.23416190916210977</v>
      </c>
      <c r="AI217" s="11">
        <f>'OddsRatio_working_3-way'!U217/(3*'OddsRatio_working_3-way'!X217^(1/3))*SIN(('OddsRatio_working_3-way'!Y217)/3)</f>
        <v>-3.0239072973659274E-2</v>
      </c>
      <c r="AJ217" s="11">
        <f>'OddsRatio_working_3-way'!U217/(3*'OddsRatio_working_3-way'!X217^(1/3))*SIN(('OddsRatio_working_3-way'!Y217+2*PI())/3)</f>
        <v>-0.43581939683976145</v>
      </c>
      <c r="AK217" s="11">
        <f>'OddsRatio_working_3-way'!U217/(3*'OddsRatio_working_3-way'!X217^(1/3))*SIN(('OddsRatio_working_3-way'!Y217+4*PI())/3)</f>
        <v>0.46605846981342075</v>
      </c>
      <c r="AL217" s="11">
        <f>'OddsRatio_working_3-way'!Z217+'OddsRatio_working_3-way'!AF217</f>
        <v>1.0413988581767604</v>
      </c>
      <c r="AM217" s="11">
        <f>'OddsRatio_working_3-way'!AA217+'OddsRatio_working_3-way'!AG217</f>
        <v>-0.57307503985254105</v>
      </c>
      <c r="AN217" s="11">
        <f>'OddsRatio_working_3-way'!AB217+'OddsRatio_working_3-way'!AH217</f>
        <v>-0.46832381832421954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1.0413988581767604</v>
      </c>
      <c r="AS217" s="11">
        <f>IF(('OddsRatio_working_3-way'!X217=0),IF(Q217&gt;0,-Q217^(1/3),(-Q217)^(1/3)),'OddsRatio_working_3-way'!AM217-'OddsRatio_working_3-way'!R217/3)</f>
        <v>-0.57307503985254105</v>
      </c>
      <c r="AT217" s="11">
        <f>IF(('OddsRatio_working_3-way'!X217=0),IF(Q217&gt;0,-Q217^(1/3),(-Q217)^(1/3)),'OddsRatio_working_3-way'!AN217-'OddsRatio_working_3-way'!R217/3)</f>
        <v>-0.46832381832421954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3.94</v>
      </c>
      <c r="B218" s="4">
        <f>IF('True_Odds_Calculator_3-way'!B219="","",'True_Odds_Calculator_3-way'!B219)</f>
        <v>3.32</v>
      </c>
      <c r="C218" s="4">
        <f>IF('True_Odds_Calculator_3-way'!C219="","",'True_Odds_Calculator_3-way'!C219)</f>
        <v>2.11</v>
      </c>
      <c r="D218" s="9">
        <f t="shared" si="52"/>
        <v>0.24540038147832069</v>
      </c>
      <c r="E218" s="9">
        <f t="shared" si="53"/>
        <v>0.29184217632631854</v>
      </c>
      <c r="F218" s="9">
        <f t="shared" si="54"/>
        <v>0.46275744219536075</v>
      </c>
      <c r="G218" s="9">
        <f t="shared" si="55"/>
        <v>1.0459092824792957</v>
      </c>
      <c r="H218" s="9">
        <f t="shared" si="56"/>
        <v>4.0749732904891287</v>
      </c>
      <c r="I218" s="9">
        <f t="shared" si="57"/>
        <v>3.4265095353519652</v>
      </c>
      <c r="J218" s="9">
        <f t="shared" si="58"/>
        <v>2.1609593035520178</v>
      </c>
      <c r="K218" s="11">
        <f t="shared" si="59"/>
        <v>0.25380710659898476</v>
      </c>
      <c r="L218" s="11">
        <f t="shared" si="60"/>
        <v>0.30120481927710846</v>
      </c>
      <c r="M218" s="11">
        <f t="shared" si="61"/>
        <v>0.47393364928909953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-0.27430993249104862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0.23079302076108221</v>
      </c>
      <c r="Q218" s="11">
        <f>2*'OddsRatio_working_3-way'!K218*'OddsRatio_working_3-way'!L218*'OddsRatio_working_3-way'!M218</f>
        <v>7.2462486895159245E-2</v>
      </c>
      <c r="R218" s="11">
        <f t="shared" si="62"/>
        <v>0</v>
      </c>
      <c r="S218" s="11">
        <f t="shared" si="63"/>
        <v>-0.84135859997928997</v>
      </c>
      <c r="T218" s="11">
        <f t="shared" si="64"/>
        <v>-0.26416282573918048</v>
      </c>
      <c r="U218" s="11">
        <f>'OddsRatio_working_3-way'!S218-'OddsRatio_working_3-way'!R218^2/3</f>
        <v>-0.84135859997928997</v>
      </c>
      <c r="V218" s="11">
        <f>'OddsRatio_working_3-way'!S218*'OddsRatio_working_3-way'!R218/3-2*'OddsRatio_working_3-way'!R218^3/27-'OddsRatio_working_3-way'!T218</f>
        <v>0.26416282573918048</v>
      </c>
      <c r="W218" s="11">
        <f>'OddsRatio_working_3-way'!V218^2+4*'OddsRatio_working_3-way'!U218^3/27</f>
        <v>-1.845274791889788E-2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0.14852167049071199</v>
      </c>
      <c r="Y218" s="11">
        <f>IF('OddsRatio_working_3-way'!W218&gt;=0,IF('OddsRatio_working_3-way'!V218+SQRT('OddsRatio_working_3-way'!W218)&gt;0,0,PI()),ACOS('OddsRatio_working_3-way'!V218/(2*'OddsRatio_working_3-way'!X218)))</f>
        <v>0.47496801800539457</v>
      </c>
      <c r="Z218" s="11">
        <f>'OddsRatio_working_3-way'!X218^(1/3)*COS('OddsRatio_working_3-way'!Y218/3)</f>
        <v>0.52295464123964785</v>
      </c>
      <c r="AA218" s="11">
        <f>'OddsRatio_working_3-way'!X218^(1/3)*COS(('OddsRatio_working_3-way'!Y218+2*PI())/3)</f>
        <v>-0.33378556634087514</v>
      </c>
      <c r="AB218" s="11">
        <f>'OddsRatio_working_3-way'!X218^(1/3)*COS(('OddsRatio_working_3-way'!Y218+4*PI())/3)</f>
        <v>-0.18916907489877277</v>
      </c>
      <c r="AC218" s="11">
        <f>'OddsRatio_working_3-way'!X218^(1/3)*SIN('OddsRatio_working_3-way'!Y218/3)</f>
        <v>8.3494370263357126E-2</v>
      </c>
      <c r="AD218" s="11">
        <f>'OddsRatio_working_3-way'!X218^(1/3)*SIN(('OddsRatio_working_3-way'!Y218+2*PI())/3)</f>
        <v>0.41114481920883367</v>
      </c>
      <c r="AE218" s="11">
        <f>'OddsRatio_working_3-way'!X218^(1/3)*SIN(('OddsRatio_working_3-way'!Y218+4*PI())/3)</f>
        <v>-0.49463918947219077</v>
      </c>
      <c r="AF218" s="11">
        <f>-'OddsRatio_working_3-way'!U218/(3*'OddsRatio_working_3-way'!X218^(1/3))*COS(('OddsRatio_working_3-way'!Y218)/3)</f>
        <v>0.52295464123964785</v>
      </c>
      <c r="AG218" s="11">
        <f>-'OddsRatio_working_3-way'!U218/(3*'OddsRatio_working_3-way'!X218^(1/3))*COS(('OddsRatio_working_3-way'!Y218+2*PI())/3)</f>
        <v>-0.33378556634087514</v>
      </c>
      <c r="AH218" s="11">
        <f>-'OddsRatio_working_3-way'!U218/(3*'OddsRatio_working_3-way'!X218^(1/3))*COS(('OddsRatio_working_3-way'!Y218+4*PI())/3)</f>
        <v>-0.18916907489877277</v>
      </c>
      <c r="AI218" s="11">
        <f>'OddsRatio_working_3-way'!U218/(3*'OddsRatio_working_3-way'!X218^(1/3))*SIN(('OddsRatio_working_3-way'!Y218)/3)</f>
        <v>-8.3494370263357126E-2</v>
      </c>
      <c r="AJ218" s="11">
        <f>'OddsRatio_working_3-way'!U218/(3*'OddsRatio_working_3-way'!X218^(1/3))*SIN(('OddsRatio_working_3-way'!Y218+2*PI())/3)</f>
        <v>-0.41114481920883367</v>
      </c>
      <c r="AK218" s="11">
        <f>'OddsRatio_working_3-way'!U218/(3*'OddsRatio_working_3-way'!X218^(1/3))*SIN(('OddsRatio_working_3-way'!Y218+4*PI())/3)</f>
        <v>0.49463918947219077</v>
      </c>
      <c r="AL218" s="11">
        <f>'OddsRatio_working_3-way'!Z218+'OddsRatio_working_3-way'!AF218</f>
        <v>1.0459092824792957</v>
      </c>
      <c r="AM218" s="11">
        <f>'OddsRatio_working_3-way'!AA218+'OddsRatio_working_3-way'!AG218</f>
        <v>-0.66757113268175028</v>
      </c>
      <c r="AN218" s="11">
        <f>'OddsRatio_working_3-way'!AB218+'OddsRatio_working_3-way'!AH218</f>
        <v>-0.37833814979754554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1.0459092824792957</v>
      </c>
      <c r="AS218" s="11">
        <f>IF(('OddsRatio_working_3-way'!X218=0),IF(Q218&gt;0,-Q218^(1/3),(-Q218)^(1/3)),'OddsRatio_working_3-way'!AM218-'OddsRatio_working_3-way'!R218/3)</f>
        <v>-0.66757113268175028</v>
      </c>
      <c r="AT218" s="11">
        <f>IF(('OddsRatio_working_3-way'!X218=0),IF(Q218&gt;0,-Q218^(1/3),(-Q218)^(1/3)),'OddsRatio_working_3-way'!AN218-'OddsRatio_working_3-way'!R218/3)</f>
        <v>-0.37833814979754554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2.2599999999999998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3.43</v>
      </c>
      <c r="D219" s="9">
        <f t="shared" si="52"/>
        <v>0.43193110860427025</v>
      </c>
      <c r="E219" s="9">
        <f t="shared" si="53"/>
        <v>0.28529755423698383</v>
      </c>
      <c r="F219" s="9">
        <f t="shared" si="54"/>
        <v>0.28277133715874586</v>
      </c>
      <c r="G219" s="9">
        <f t="shared" si="55"/>
        <v>1.0437968405688718</v>
      </c>
      <c r="H219" s="9">
        <f t="shared" si="56"/>
        <v>2.3151840191167783</v>
      </c>
      <c r="I219" s="9">
        <f t="shared" si="57"/>
        <v>3.5051124173652926</v>
      </c>
      <c r="J219" s="9">
        <f t="shared" si="58"/>
        <v>3.5364263225823591</v>
      </c>
      <c r="K219" s="11">
        <f t="shared" si="59"/>
        <v>0.44247787610619471</v>
      </c>
      <c r="L219" s="11">
        <f t="shared" si="60"/>
        <v>0.29411764705882354</v>
      </c>
      <c r="M219" s="11">
        <f t="shared" si="61"/>
        <v>0.29154518950437314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-0.27880886868021537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0.23106587767850503</v>
      </c>
      <c r="Q219" s="11">
        <f>2*'OddsRatio_working_3-way'!K219*'OddsRatio_working_3-way'!L219*'OddsRatio_working_3-way'!M219</f>
        <v>7.588370367110181E-2</v>
      </c>
      <c r="R219" s="11">
        <f t="shared" si="62"/>
        <v>0</v>
      </c>
      <c r="S219" s="11">
        <f t="shared" si="63"/>
        <v>-0.82876085962505741</v>
      </c>
      <c r="T219" s="11">
        <f t="shared" si="64"/>
        <v>-0.27217105406405823</v>
      </c>
      <c r="U219" s="11">
        <f>'OddsRatio_working_3-way'!S219-'OddsRatio_working_3-way'!R219^2/3</f>
        <v>-0.82876085962505741</v>
      </c>
      <c r="V219" s="11">
        <f>'OddsRatio_working_3-way'!S219*'OddsRatio_working_3-way'!R219/3-2*'OddsRatio_working_3-way'!R219^3/27-'OddsRatio_working_3-way'!T219</f>
        <v>0.27217105406405823</v>
      </c>
      <c r="W219" s="11">
        <f>'OddsRatio_working_3-way'!V219^2+4*'OddsRatio_working_3-way'!U219^3/27</f>
        <v>-1.0253271404019201E-2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0.1451984453036255</v>
      </c>
      <c r="Y219" s="11">
        <f>IF('OddsRatio_working_3-way'!W219&gt;=0,IF('OddsRatio_working_3-way'!V219+SQRT('OddsRatio_working_3-way'!W219)&gt;0,0,PI()),ACOS('OddsRatio_working_3-way'!V219/(2*'OddsRatio_working_3-way'!X219)))</f>
        <v>0.35617282068951717</v>
      </c>
      <c r="Z219" s="11">
        <f>'OddsRatio_working_3-way'!X219^(1/3)*COS('OddsRatio_working_3-way'!Y219/3)</f>
        <v>0.52189842028443589</v>
      </c>
      <c r="AA219" s="11">
        <f>'OddsRatio_working_3-way'!X219^(1/3)*COS(('OddsRatio_working_3-way'!Y219+2*PI())/3)</f>
        <v>-0.31486343910565634</v>
      </c>
      <c r="AB219" s="11">
        <f>'OddsRatio_working_3-way'!X219^(1/3)*COS(('OddsRatio_working_3-way'!Y219+4*PI())/3)</f>
        <v>-0.20703498117877969</v>
      </c>
      <c r="AC219" s="11">
        <f>'OddsRatio_working_3-way'!X219^(1/3)*SIN('OddsRatio_working_3-way'!Y219/3)</f>
        <v>6.2254789210384659E-2</v>
      </c>
      <c r="AD219" s="11">
        <f>'OddsRatio_working_3-way'!X219^(1/3)*SIN(('OddsRatio_working_3-way'!Y219+2*PI())/3)</f>
        <v>0.42084989555609698</v>
      </c>
      <c r="AE219" s="11">
        <f>'OddsRatio_working_3-way'!X219^(1/3)*SIN(('OddsRatio_working_3-way'!Y219+4*PI())/3)</f>
        <v>-0.4831046847664815</v>
      </c>
      <c r="AF219" s="11">
        <f>-'OddsRatio_working_3-way'!U219/(3*'OddsRatio_working_3-way'!X219^(1/3))*COS(('OddsRatio_working_3-way'!Y219)/3)</f>
        <v>0.521898420284436</v>
      </c>
      <c r="AG219" s="11">
        <f>-'OddsRatio_working_3-way'!U219/(3*'OddsRatio_working_3-way'!X219^(1/3))*COS(('OddsRatio_working_3-way'!Y219+2*PI())/3)</f>
        <v>-0.3148634391056564</v>
      </c>
      <c r="AH219" s="11">
        <f>-'OddsRatio_working_3-way'!U219/(3*'OddsRatio_working_3-way'!X219^(1/3))*COS(('OddsRatio_working_3-way'!Y219+4*PI())/3)</f>
        <v>-0.20703498117877972</v>
      </c>
      <c r="AI219" s="11">
        <f>'OddsRatio_working_3-way'!U219/(3*'OddsRatio_working_3-way'!X219^(1/3))*SIN(('OddsRatio_working_3-way'!Y219)/3)</f>
        <v>-6.2254789210384673E-2</v>
      </c>
      <c r="AJ219" s="11">
        <f>'OddsRatio_working_3-way'!U219/(3*'OddsRatio_working_3-way'!X219^(1/3))*SIN(('OddsRatio_working_3-way'!Y219+2*PI())/3)</f>
        <v>-0.42084989555609709</v>
      </c>
      <c r="AK219" s="11">
        <f>'OddsRatio_working_3-way'!U219/(3*'OddsRatio_working_3-way'!X219^(1/3))*SIN(('OddsRatio_working_3-way'!Y219+4*PI())/3)</f>
        <v>0.48310468476648155</v>
      </c>
      <c r="AL219" s="11">
        <f>'OddsRatio_working_3-way'!Z219+'OddsRatio_working_3-way'!AF219</f>
        <v>1.0437968405688718</v>
      </c>
      <c r="AM219" s="11">
        <f>'OddsRatio_working_3-way'!AA219+'OddsRatio_working_3-way'!AG219</f>
        <v>-0.62972687821131279</v>
      </c>
      <c r="AN219" s="11">
        <f>'OddsRatio_working_3-way'!AB219+'OddsRatio_working_3-way'!AH219</f>
        <v>-0.41406996235755944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1.0437968405688718</v>
      </c>
      <c r="AS219" s="11">
        <f>IF(('OddsRatio_working_3-way'!X219=0),IF(Q219&gt;0,-Q219^(1/3),(-Q219)^(1/3)),'OddsRatio_working_3-way'!AM219-'OddsRatio_working_3-way'!R219/3)</f>
        <v>-0.62972687821131279</v>
      </c>
      <c r="AT219" s="11">
        <f>IF(('OddsRatio_working_3-way'!X219=0),IF(Q219&gt;0,-Q219^(1/3),(-Q219)^(1/3)),'OddsRatio_working_3-way'!AN219-'OddsRatio_working_3-way'!R219/3)</f>
        <v>-0.41406996235755944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1.64</v>
      </c>
      <c r="B220" s="4">
        <f>IF('True_Odds_Calculator_3-way'!B221="","",'True_Odds_Calculator_3-way'!B221)</f>
        <v>3.49</v>
      </c>
      <c r="C220" s="4">
        <f>IF('True_Odds_Calculator_3-way'!C221="","",'True_Odds_Calculator_3-way'!C221)</f>
        <v>6.76</v>
      </c>
      <c r="D220" s="9">
        <f t="shared" si="52"/>
        <v>0.5909298012463462</v>
      </c>
      <c r="E220" s="9">
        <f t="shared" si="53"/>
        <v>0.27076211616793183</v>
      </c>
      <c r="F220" s="9">
        <f t="shared" si="54"/>
        <v>0.13830808258572191</v>
      </c>
      <c r="G220" s="9">
        <f t="shared" si="55"/>
        <v>1.0816380967832195</v>
      </c>
      <c r="H220" s="9">
        <f t="shared" si="56"/>
        <v>1.6922483819412604</v>
      </c>
      <c r="I220" s="9">
        <f t="shared" si="57"/>
        <v>3.6932788609902167</v>
      </c>
      <c r="J220" s="9">
        <f t="shared" si="58"/>
        <v>7.2302354374713449</v>
      </c>
      <c r="K220" s="11">
        <f t="shared" si="59"/>
        <v>0.6097560975609756</v>
      </c>
      <c r="L220" s="11">
        <f t="shared" si="60"/>
        <v>0.28653295128939826</v>
      </c>
      <c r="M220" s="11">
        <f t="shared" si="61"/>
        <v>0.14792899408284024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-0.23723886278383977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0.2297660139416538</v>
      </c>
      <c r="Q220" s="11">
        <f>2*'OddsRatio_working_3-way'!K220*'OddsRatio_working_3-way'!L220*'OddsRatio_working_3-way'!M220</f>
        <v>5.1690891775400177E-2</v>
      </c>
      <c r="R220" s="11">
        <f t="shared" si="62"/>
        <v>0</v>
      </c>
      <c r="S220" s="11">
        <f t="shared" si="63"/>
        <v>-0.96850073906738099</v>
      </c>
      <c r="T220" s="11">
        <f t="shared" si="64"/>
        <v>-0.21788543061133431</v>
      </c>
      <c r="U220" s="11">
        <f>'OddsRatio_working_3-way'!S220-'OddsRatio_working_3-way'!R220^2/3</f>
        <v>-0.96850073906738099</v>
      </c>
      <c r="V220" s="11">
        <f>'OddsRatio_working_3-way'!S220*'OddsRatio_working_3-way'!R220/3-2*'OddsRatio_working_3-way'!R220^3/27-'OddsRatio_working_3-way'!T220</f>
        <v>0.21788543061133431</v>
      </c>
      <c r="W220" s="11">
        <f>'OddsRatio_working_3-way'!V220^2+4*'OddsRatio_working_3-way'!U220^3/27</f>
        <v>-8.7110764882130293E-2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0.18342902289088336</v>
      </c>
      <c r="Y220" s="11">
        <f>IF('OddsRatio_working_3-way'!W220&gt;=0,IF('OddsRatio_working_3-way'!V220+SQRT('OddsRatio_working_3-way'!W220)&gt;0,0,PI()),ACOS('OddsRatio_working_3-way'!V220/(2*'OddsRatio_working_3-way'!X220)))</f>
        <v>0.93487002564990407</v>
      </c>
      <c r="Z220" s="11">
        <f>'OddsRatio_working_3-way'!X220^(1/3)*COS('OddsRatio_working_3-way'!Y220/3)</f>
        <v>0.54081904839160988</v>
      </c>
      <c r="AA220" s="11">
        <f>'OddsRatio_working_3-way'!X220^(1/3)*COS(('OddsRatio_working_3-way'!Y220+2*PI())/3)</f>
        <v>-0.42127785234800658</v>
      </c>
      <c r="AB220" s="11">
        <f>'OddsRatio_working_3-way'!X220^(1/3)*COS(('OddsRatio_working_3-way'!Y220+4*PI())/3)</f>
        <v>-0.11954119604360344</v>
      </c>
      <c r="AC220" s="11">
        <f>'OddsRatio_working_3-way'!X220^(1/3)*SIN('OddsRatio_working_3-way'!Y220/3)</f>
        <v>0.17420773974172504</v>
      </c>
      <c r="AD220" s="11">
        <f>'OddsRatio_working_3-way'!X220^(1/3)*SIN(('OddsRatio_working_3-way'!Y220+2*PI())/3)</f>
        <v>0.38125916488679745</v>
      </c>
      <c r="AE220" s="11">
        <f>'OddsRatio_working_3-way'!X220^(1/3)*SIN(('OddsRatio_working_3-way'!Y220+4*PI())/3)</f>
        <v>-0.55546690462852222</v>
      </c>
      <c r="AF220" s="11">
        <f>-'OddsRatio_working_3-way'!U220/(3*'OddsRatio_working_3-way'!X220^(1/3))*COS(('OddsRatio_working_3-way'!Y220)/3)</f>
        <v>0.54081904839160977</v>
      </c>
      <c r="AG220" s="11">
        <f>-'OddsRatio_working_3-way'!U220/(3*'OddsRatio_working_3-way'!X220^(1/3))*COS(('OddsRatio_working_3-way'!Y220+2*PI())/3)</f>
        <v>-0.42127785234800652</v>
      </c>
      <c r="AH220" s="11">
        <f>-'OddsRatio_working_3-way'!U220/(3*'OddsRatio_working_3-way'!X220^(1/3))*COS(('OddsRatio_working_3-way'!Y220+4*PI())/3)</f>
        <v>-0.11954119604360341</v>
      </c>
      <c r="AI220" s="11">
        <f>'OddsRatio_working_3-way'!U220/(3*'OddsRatio_working_3-way'!X220^(1/3))*SIN(('OddsRatio_working_3-way'!Y220)/3)</f>
        <v>-0.17420773974172502</v>
      </c>
      <c r="AJ220" s="11">
        <f>'OddsRatio_working_3-way'!U220/(3*'OddsRatio_working_3-way'!X220^(1/3))*SIN(('OddsRatio_working_3-way'!Y220+2*PI())/3)</f>
        <v>-0.3812591648867974</v>
      </c>
      <c r="AK220" s="11">
        <f>'OddsRatio_working_3-way'!U220/(3*'OddsRatio_working_3-way'!X220^(1/3))*SIN(('OddsRatio_working_3-way'!Y220+4*PI())/3)</f>
        <v>0.55546690462852211</v>
      </c>
      <c r="AL220" s="11">
        <f>'OddsRatio_working_3-way'!Z220+'OddsRatio_working_3-way'!AF220</f>
        <v>1.0816380967832195</v>
      </c>
      <c r="AM220" s="11">
        <f>'OddsRatio_working_3-way'!AA220+'OddsRatio_working_3-way'!AG220</f>
        <v>-0.84255570469601304</v>
      </c>
      <c r="AN220" s="11">
        <f>'OddsRatio_working_3-way'!AB220+'OddsRatio_working_3-way'!AH220</f>
        <v>-0.23908239208720686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1.0816380967832195</v>
      </c>
      <c r="AS220" s="11">
        <f>IF(('OddsRatio_working_3-way'!X220=0),IF(Q220&gt;0,-Q220^(1/3),(-Q220)^(1/3)),'OddsRatio_working_3-way'!AM220-'OddsRatio_working_3-way'!R220/3)</f>
        <v>-0.84255570469601304</v>
      </c>
      <c r="AT220" s="11">
        <f>IF(('OddsRatio_working_3-way'!X220=0),IF(Q220&gt;0,-Q220^(1/3),(-Q220)^(1/3)),'OddsRatio_working_3-way'!AN220-'OddsRatio_working_3-way'!R220/3)</f>
        <v>-0.23908239208720686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1.76</v>
      </c>
      <c r="B221" s="4">
        <f>IF('True_Odds_Calculator_3-way'!B222="","",'True_Odds_Calculator_3-way'!B222)</f>
        <v>3.49</v>
      </c>
      <c r="C221" s="4">
        <f>IF('True_Odds_Calculator_3-way'!C222="","",'True_Odds_Calculator_3-way'!C222)</f>
        <v>5.32</v>
      </c>
      <c r="D221" s="9">
        <f t="shared" si="52"/>
        <v>0.55056012072294991</v>
      </c>
      <c r="E221" s="9">
        <f t="shared" si="53"/>
        <v>0.27214130587161095</v>
      </c>
      <c r="F221" s="9">
        <f t="shared" si="54"/>
        <v>0.17729857340543906</v>
      </c>
      <c r="G221" s="9">
        <f t="shared" si="55"/>
        <v>1.0741211358173004</v>
      </c>
      <c r="H221" s="9">
        <f t="shared" si="56"/>
        <v>1.8163320632211482</v>
      </c>
      <c r="I221" s="9">
        <f t="shared" si="57"/>
        <v>3.6745616281850779</v>
      </c>
      <c r="J221" s="9">
        <f t="shared" si="58"/>
        <v>5.6402033067307391</v>
      </c>
      <c r="K221" s="11">
        <f t="shared" si="59"/>
        <v>0.56818181818181823</v>
      </c>
      <c r="L221" s="11">
        <f t="shared" si="60"/>
        <v>0.28653295128939826</v>
      </c>
      <c r="M221" s="11">
        <f t="shared" si="61"/>
        <v>0.18796992481203006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-0.25017675734008105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0.23165738649828532</v>
      </c>
      <c r="Q221" s="11">
        <f>2*'OddsRatio_working_3-way'!K221*'OddsRatio_working_3-way'!L221*'OddsRatio_working_3-way'!M221</f>
        <v>6.1204065125042353E-2</v>
      </c>
      <c r="R221" s="11">
        <f t="shared" si="62"/>
        <v>0</v>
      </c>
      <c r="S221" s="11">
        <f t="shared" si="63"/>
        <v>-0.92597485458402851</v>
      </c>
      <c r="T221" s="11">
        <f t="shared" si="64"/>
        <v>-0.24464329051097183</v>
      </c>
      <c r="U221" s="11">
        <f>'OddsRatio_working_3-way'!S221-'OddsRatio_working_3-way'!R221^2/3</f>
        <v>-0.92597485458402851</v>
      </c>
      <c r="V221" s="11">
        <f>'OddsRatio_working_3-way'!S221*'OddsRatio_working_3-way'!R221/3-2*'OddsRatio_working_3-way'!R221^3/27-'OddsRatio_working_3-way'!T221</f>
        <v>0.24464329051097183</v>
      </c>
      <c r="W221" s="11">
        <f>'OddsRatio_working_3-way'!V221^2+4*'OddsRatio_working_3-way'!U221^3/27</f>
        <v>-5.7773081590834517E-2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0.17148135553382346</v>
      </c>
      <c r="Y221" s="11">
        <f>IF('OddsRatio_working_3-way'!W221&gt;=0,IF('OddsRatio_working_3-way'!V221+SQRT('OddsRatio_working_3-way'!W221)&gt;0,0,PI()),ACOS('OddsRatio_working_3-way'!V221/(2*'OddsRatio_working_3-way'!X221)))</f>
        <v>0.77656758368481149</v>
      </c>
      <c r="Z221" s="11">
        <f>'OddsRatio_working_3-way'!X221^(1/3)*COS('OddsRatio_working_3-way'!Y221/3)</f>
        <v>0.5370605679086502</v>
      </c>
      <c r="AA221" s="11">
        <f>'OddsRatio_working_3-way'!X221^(1/3)*COS(('OddsRatio_working_3-way'!Y221+2*PI())/3)</f>
        <v>-0.39168942264989937</v>
      </c>
      <c r="AB221" s="11">
        <f>'OddsRatio_working_3-way'!X221^(1/3)*COS(('OddsRatio_working_3-way'!Y221+4*PI())/3)</f>
        <v>-0.14537114525875094</v>
      </c>
      <c r="AC221" s="11">
        <f>'OddsRatio_working_3-way'!X221^(1/3)*SIN('OddsRatio_working_3-way'!Y221/3)</f>
        <v>0.14221192375810462</v>
      </c>
      <c r="AD221" s="11">
        <f>'OddsRatio_working_3-way'!X221^(1/3)*SIN(('OddsRatio_working_3-way'!Y221+2*PI())/3)</f>
        <v>0.39400213330073647</v>
      </c>
      <c r="AE221" s="11">
        <f>'OddsRatio_working_3-way'!X221^(1/3)*SIN(('OddsRatio_working_3-way'!Y221+4*PI())/3)</f>
        <v>-0.53621405705884095</v>
      </c>
      <c r="AF221" s="11">
        <f>-'OddsRatio_working_3-way'!U221/(3*'OddsRatio_working_3-way'!X221^(1/3))*COS(('OddsRatio_working_3-way'!Y221)/3)</f>
        <v>0.53706056790865031</v>
      </c>
      <c r="AG221" s="11">
        <f>-'OddsRatio_working_3-way'!U221/(3*'OddsRatio_working_3-way'!X221^(1/3))*COS(('OddsRatio_working_3-way'!Y221+2*PI())/3)</f>
        <v>-0.39168942264989942</v>
      </c>
      <c r="AH221" s="11">
        <f>-'OddsRatio_working_3-way'!U221/(3*'OddsRatio_working_3-way'!X221^(1/3))*COS(('OddsRatio_working_3-way'!Y221+4*PI())/3)</f>
        <v>-0.14537114525875097</v>
      </c>
      <c r="AI221" s="11">
        <f>'OddsRatio_working_3-way'!U221/(3*'OddsRatio_working_3-way'!X221^(1/3))*SIN(('OddsRatio_working_3-way'!Y221)/3)</f>
        <v>-0.14221192375810465</v>
      </c>
      <c r="AJ221" s="11">
        <f>'OddsRatio_working_3-way'!U221/(3*'OddsRatio_working_3-way'!X221^(1/3))*SIN(('OddsRatio_working_3-way'!Y221+2*PI())/3)</f>
        <v>-0.39400213330073652</v>
      </c>
      <c r="AK221" s="11">
        <f>'OddsRatio_working_3-way'!U221/(3*'OddsRatio_working_3-way'!X221^(1/3))*SIN(('OddsRatio_working_3-way'!Y221+4*PI())/3)</f>
        <v>0.53621405705884106</v>
      </c>
      <c r="AL221" s="11">
        <f>'OddsRatio_working_3-way'!Z221+'OddsRatio_working_3-way'!AF221</f>
        <v>1.0741211358173004</v>
      </c>
      <c r="AM221" s="11">
        <f>'OddsRatio_working_3-way'!AA221+'OddsRatio_working_3-way'!AG221</f>
        <v>-0.78337884529979873</v>
      </c>
      <c r="AN221" s="11">
        <f>'OddsRatio_working_3-way'!AB221+'OddsRatio_working_3-way'!AH221</f>
        <v>-0.29074229051750189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1.0741211358173004</v>
      </c>
      <c r="AS221" s="11">
        <f>IF(('OddsRatio_working_3-way'!X221=0),IF(Q221&gt;0,-Q221^(1/3),(-Q221)^(1/3)),'OddsRatio_working_3-way'!AM221-'OddsRatio_working_3-way'!R221/3)</f>
        <v>-0.78337884529979873</v>
      </c>
      <c r="AT221" s="11">
        <f>IF(('OddsRatio_working_3-way'!X221=0),IF(Q221&gt;0,-Q221^(1/3),(-Q221)^(1/3)),'OddsRatio_working_3-way'!AN221-'OddsRatio_working_3-way'!R221/3)</f>
        <v>-0.29074229051750189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3.37</v>
      </c>
      <c r="B222" s="4">
        <f>IF('True_Odds_Calculator_3-way'!B223="","",'True_Odds_Calculator_3-way'!B223)</f>
        <v>2.79</v>
      </c>
      <c r="C222" s="4">
        <f>IF('True_Odds_Calculator_3-way'!C223="","",'True_Odds_Calculator_3-way'!C223)</f>
        <v>2.61</v>
      </c>
      <c r="D222" s="9">
        <f t="shared" si="52"/>
        <v>0.28492896308799281</v>
      </c>
      <c r="E222" s="9">
        <f t="shared" si="53"/>
        <v>0.34536688596167037</v>
      </c>
      <c r="F222" s="9">
        <f t="shared" si="54"/>
        <v>0.36970415095033676</v>
      </c>
      <c r="G222" s="9">
        <f t="shared" si="55"/>
        <v>1.0589226655785651</v>
      </c>
      <c r="H222" s="9">
        <f t="shared" si="56"/>
        <v>3.5096467174211989</v>
      </c>
      <c r="I222" s="9">
        <f t="shared" si="57"/>
        <v>2.8954715713856318</v>
      </c>
      <c r="J222" s="9">
        <f t="shared" si="58"/>
        <v>2.70486549158149</v>
      </c>
      <c r="K222" s="11">
        <f t="shared" si="59"/>
        <v>0.29673590504451036</v>
      </c>
      <c r="L222" s="11">
        <f t="shared" si="60"/>
        <v>0.35842293906810035</v>
      </c>
      <c r="M222" s="11">
        <f t="shared" si="61"/>
        <v>0.38314176245210729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-0.2783252715983775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0.23512629562433224</v>
      </c>
      <c r="Q222" s="11">
        <f>2*'OddsRatio_working_3-way'!K222*'OddsRatio_working_3-way'!L222*'OddsRatio_working_3-way'!M222</f>
        <v>8.149958253876334E-2</v>
      </c>
      <c r="R222" s="11">
        <f t="shared" si="62"/>
        <v>0</v>
      </c>
      <c r="S222" s="11">
        <f t="shared" si="63"/>
        <v>-0.84478960273366321</v>
      </c>
      <c r="T222" s="11">
        <f t="shared" si="64"/>
        <v>-0.29282135276730092</v>
      </c>
      <c r="U222" s="11">
        <f>'OddsRatio_working_3-way'!S222-'OddsRatio_working_3-way'!R222^2/3</f>
        <v>-0.84478960273366321</v>
      </c>
      <c r="V222" s="11">
        <f>'OddsRatio_working_3-way'!S222*'OddsRatio_working_3-way'!R222/3-2*'OddsRatio_working_3-way'!R222^3/27-'OddsRatio_working_3-way'!T222</f>
        <v>0.29282135276730092</v>
      </c>
      <c r="W222" s="11">
        <f>'OddsRatio_working_3-way'!V222^2+4*'OddsRatio_working_3-way'!U222^3/27</f>
        <v>-3.5742554351230887E-3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0.14943108785623826</v>
      </c>
      <c r="Y222" s="11">
        <f>IF('OddsRatio_working_3-way'!W222&gt;=0,IF('OddsRatio_working_3-way'!V222+SQRT('OddsRatio_working_3-way'!W222)&gt;0,0,PI()),ACOS('OddsRatio_working_3-way'!V222/(2*'OddsRatio_working_3-way'!X222)))</f>
        <v>0.20140109328667832</v>
      </c>
      <c r="Z222" s="11">
        <f>'OddsRatio_working_3-way'!X222^(1/3)*COS('OddsRatio_working_3-way'!Y222/3)</f>
        <v>0.52946133278928265</v>
      </c>
      <c r="AA222" s="11">
        <f>'OddsRatio_working_3-way'!X222^(1/3)*COS(('OddsRatio_working_3-way'!Y222+2*PI())/3)</f>
        <v>-0.29555960562652578</v>
      </c>
      <c r="AB222" s="11">
        <f>'OddsRatio_working_3-way'!X222^(1/3)*COS(('OddsRatio_working_3-way'!Y222+4*PI())/3)</f>
        <v>-0.23390172716275673</v>
      </c>
      <c r="AC222" s="11">
        <f>'OddsRatio_working_3-way'!X222^(1/3)*SIN('OddsRatio_working_3-way'!Y222/3)</f>
        <v>3.5598192728718225E-2</v>
      </c>
      <c r="AD222" s="11">
        <f>'OddsRatio_working_3-way'!X222^(1/3)*SIN(('OddsRatio_working_3-way'!Y222+2*PI())/3)</f>
        <v>0.44072786815272641</v>
      </c>
      <c r="AE222" s="11">
        <f>'OddsRatio_working_3-way'!X222^(1/3)*SIN(('OddsRatio_working_3-way'!Y222+4*PI())/3)</f>
        <v>-0.47632606088144464</v>
      </c>
      <c r="AF222" s="11">
        <f>-'OddsRatio_working_3-way'!U222/(3*'OddsRatio_working_3-way'!X222^(1/3))*COS(('OddsRatio_working_3-way'!Y222)/3)</f>
        <v>0.52946133278928253</v>
      </c>
      <c r="AG222" s="11">
        <f>-'OddsRatio_working_3-way'!U222/(3*'OddsRatio_working_3-way'!X222^(1/3))*COS(('OddsRatio_working_3-way'!Y222+2*PI())/3)</f>
        <v>-0.29555960562652572</v>
      </c>
      <c r="AH222" s="11">
        <f>-'OddsRatio_working_3-way'!U222/(3*'OddsRatio_working_3-way'!X222^(1/3))*COS(('OddsRatio_working_3-way'!Y222+4*PI())/3)</f>
        <v>-0.23390172716275667</v>
      </c>
      <c r="AI222" s="11">
        <f>'OddsRatio_working_3-way'!U222/(3*'OddsRatio_working_3-way'!X222^(1/3))*SIN(('OddsRatio_working_3-way'!Y222)/3)</f>
        <v>-3.5598192728718218E-2</v>
      </c>
      <c r="AJ222" s="11">
        <f>'OddsRatio_working_3-way'!U222/(3*'OddsRatio_working_3-way'!X222^(1/3))*SIN(('OddsRatio_working_3-way'!Y222+2*PI())/3)</f>
        <v>-0.44072786815272635</v>
      </c>
      <c r="AK222" s="11">
        <f>'OddsRatio_working_3-way'!U222/(3*'OddsRatio_working_3-way'!X222^(1/3))*SIN(('OddsRatio_working_3-way'!Y222+4*PI())/3)</f>
        <v>0.47632606088144458</v>
      </c>
      <c r="AL222" s="11">
        <f>'OddsRatio_working_3-way'!Z222+'OddsRatio_working_3-way'!AF222</f>
        <v>1.0589226655785651</v>
      </c>
      <c r="AM222" s="11">
        <f>'OddsRatio_working_3-way'!AA222+'OddsRatio_working_3-way'!AG222</f>
        <v>-0.59111921125305145</v>
      </c>
      <c r="AN222" s="11">
        <f>'OddsRatio_working_3-way'!AB222+'OddsRatio_working_3-way'!AH222</f>
        <v>-0.4678034543255134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1.0589226655785651</v>
      </c>
      <c r="AS222" s="11">
        <f>IF(('OddsRatio_working_3-way'!X222=0),IF(Q222&gt;0,-Q222^(1/3),(-Q222)^(1/3)),'OddsRatio_working_3-way'!AM222-'OddsRatio_working_3-way'!R222/3)</f>
        <v>-0.59111921125305145</v>
      </c>
      <c r="AT222" s="11">
        <f>IF(('OddsRatio_working_3-way'!X222=0),IF(Q222&gt;0,-Q222^(1/3),(-Q222)^(1/3)),'OddsRatio_working_3-way'!AN222-'OddsRatio_working_3-way'!R222/3)</f>
        <v>-0.4678034543255134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3.46</v>
      </c>
      <c r="B223" s="4">
        <f>IF('True_Odds_Calculator_3-way'!B224="","",'True_Odds_Calculator_3-way'!B224)</f>
        <v>2.99</v>
      </c>
      <c r="C223" s="4">
        <f>IF('True_Odds_Calculator_3-way'!C224="","",'True_Odds_Calculator_3-way'!C224)</f>
        <v>2.41</v>
      </c>
      <c r="D223" s="9">
        <f t="shared" si="52"/>
        <v>0.27729482187421517</v>
      </c>
      <c r="E223" s="9">
        <f t="shared" si="53"/>
        <v>0.32171677194684595</v>
      </c>
      <c r="F223" s="9">
        <f t="shared" si="54"/>
        <v>0.40098840617893911</v>
      </c>
      <c r="G223" s="9">
        <f t="shared" si="55"/>
        <v>1.0594593535804391</v>
      </c>
      <c r="H223" s="9">
        <f t="shared" si="56"/>
        <v>3.6062700098078788</v>
      </c>
      <c r="I223" s="9">
        <f t="shared" si="57"/>
        <v>3.1083241136250739</v>
      </c>
      <c r="J223" s="9">
        <f t="shared" si="58"/>
        <v>2.4938376885484188</v>
      </c>
      <c r="K223" s="11">
        <f t="shared" si="59"/>
        <v>0.28901734104046245</v>
      </c>
      <c r="L223" s="11">
        <f t="shared" si="60"/>
        <v>0.33444816053511706</v>
      </c>
      <c r="M223" s="11">
        <f t="shared" si="61"/>
        <v>0.41493775933609955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-0.27684900467319373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0.23503540411289492</v>
      </c>
      <c r="Q223" s="11">
        <f>2*'OddsRatio_working_3-way'!K223*'OddsRatio_working_3-way'!L223*'OddsRatio_working_3-way'!M223</f>
        <v>8.0216861471977804E-2</v>
      </c>
      <c r="R223" s="11">
        <f t="shared" si="62"/>
        <v>0</v>
      </c>
      <c r="S223" s="11">
        <f t="shared" si="63"/>
        <v>-0.84896604338651083</v>
      </c>
      <c r="T223" s="11">
        <f t="shared" si="64"/>
        <v>-0.28974950286229045</v>
      </c>
      <c r="U223" s="11">
        <f>'OddsRatio_working_3-way'!S223-'OddsRatio_working_3-way'!R223^2/3</f>
        <v>-0.84896604338651083</v>
      </c>
      <c r="V223" s="11">
        <f>'OddsRatio_working_3-way'!S223*'OddsRatio_working_3-way'!R223/3-2*'OddsRatio_working_3-way'!R223^3/27-'OddsRatio_working_3-way'!T223</f>
        <v>0.28974950286229045</v>
      </c>
      <c r="W223" s="11">
        <f>'OddsRatio_working_3-way'!V223^2+4*'OddsRatio_working_3-way'!U223^3/27</f>
        <v>-6.6950958212635969E-3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0.15054058442012244</v>
      </c>
      <c r="Y223" s="11">
        <f>IF('OddsRatio_working_3-way'!W223&gt;=0,IF('OddsRatio_working_3-way'!V223+SQRT('OddsRatio_working_3-way'!W223)&gt;0,0,PI()),ACOS('OddsRatio_working_3-way'!V223/(2*'OddsRatio_working_3-way'!X223)))</f>
        <v>0.27522741680504725</v>
      </c>
      <c r="Z223" s="11">
        <f>'OddsRatio_working_3-way'!X223^(1/3)*COS('OddsRatio_working_3-way'!Y223/3)</f>
        <v>0.52972967679021954</v>
      </c>
      <c r="AA223" s="11">
        <f>'OddsRatio_working_3-way'!X223^(1/3)*COS(('OddsRatio_working_3-way'!Y223+2*PI())/3)</f>
        <v>-0.30707103453293805</v>
      </c>
      <c r="AB223" s="11">
        <f>'OddsRatio_working_3-way'!X223^(1/3)*COS(('OddsRatio_working_3-way'!Y223+4*PI())/3)</f>
        <v>-0.22265864225728188</v>
      </c>
      <c r="AC223" s="11">
        <f>'OddsRatio_working_3-way'!X223^(1/3)*SIN('OddsRatio_working_3-way'!Y223/3)</f>
        <v>4.873551740329056E-2</v>
      </c>
      <c r="AD223" s="11">
        <f>'OddsRatio_working_3-way'!X223^(1/3)*SIN(('OddsRatio_working_3-way'!Y223+2*PI())/3)</f>
        <v>0.43439159853720483</v>
      </c>
      <c r="AE223" s="11">
        <f>'OddsRatio_working_3-way'!X223^(1/3)*SIN(('OddsRatio_working_3-way'!Y223+4*PI())/3)</f>
        <v>-0.48312711594049523</v>
      </c>
      <c r="AF223" s="11">
        <f>-'OddsRatio_working_3-way'!U223/(3*'OddsRatio_working_3-way'!X223^(1/3))*COS(('OddsRatio_working_3-way'!Y223)/3)</f>
        <v>0.52972967679021954</v>
      </c>
      <c r="AG223" s="11">
        <f>-'OddsRatio_working_3-way'!U223/(3*'OddsRatio_working_3-way'!X223^(1/3))*COS(('OddsRatio_working_3-way'!Y223+2*PI())/3)</f>
        <v>-0.30707103453293805</v>
      </c>
      <c r="AH223" s="11">
        <f>-'OddsRatio_working_3-way'!U223/(3*'OddsRatio_working_3-way'!X223^(1/3))*COS(('OddsRatio_working_3-way'!Y223+4*PI())/3)</f>
        <v>-0.22265864225728188</v>
      </c>
      <c r="AI223" s="11">
        <f>'OddsRatio_working_3-way'!U223/(3*'OddsRatio_working_3-way'!X223^(1/3))*SIN(('OddsRatio_working_3-way'!Y223)/3)</f>
        <v>-4.873551740329056E-2</v>
      </c>
      <c r="AJ223" s="11">
        <f>'OddsRatio_working_3-way'!U223/(3*'OddsRatio_working_3-way'!X223^(1/3))*SIN(('OddsRatio_working_3-way'!Y223+2*PI())/3)</f>
        <v>-0.43439159853720483</v>
      </c>
      <c r="AK223" s="11">
        <f>'OddsRatio_working_3-way'!U223/(3*'OddsRatio_working_3-way'!X223^(1/3))*SIN(('OddsRatio_working_3-way'!Y223+4*PI())/3)</f>
        <v>0.48312711594049523</v>
      </c>
      <c r="AL223" s="11">
        <f>'OddsRatio_working_3-way'!Z223+'OddsRatio_working_3-way'!AF223</f>
        <v>1.0594593535804391</v>
      </c>
      <c r="AM223" s="11">
        <f>'OddsRatio_working_3-way'!AA223+'OddsRatio_working_3-way'!AG223</f>
        <v>-0.6141420690658761</v>
      </c>
      <c r="AN223" s="11">
        <f>'OddsRatio_working_3-way'!AB223+'OddsRatio_working_3-way'!AH223</f>
        <v>-0.44531728451456376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1.0594593535804391</v>
      </c>
      <c r="AS223" s="11">
        <f>IF(('OddsRatio_working_3-way'!X223=0),IF(Q223&gt;0,-Q223^(1/3),(-Q223)^(1/3)),'OddsRatio_working_3-way'!AM223-'OddsRatio_working_3-way'!R223/3)</f>
        <v>-0.6141420690658761</v>
      </c>
      <c r="AT223" s="11">
        <f>IF(('OddsRatio_working_3-way'!X223=0),IF(Q223&gt;0,-Q223^(1/3),(-Q223)^(1/3)),'OddsRatio_working_3-way'!AN223-'OddsRatio_working_3-way'!R223/3)</f>
        <v>-0.44531728451456376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1.51</v>
      </c>
      <c r="B224" s="4">
        <f>IF('True_Odds_Calculator_3-way'!B225="","",'True_Odds_Calculator_3-way'!B225)</f>
        <v>4.13</v>
      </c>
      <c r="C224" s="4">
        <f>IF('True_Odds_Calculator_3-way'!C225="","",'True_Odds_Calculator_3-way'!C225)</f>
        <v>7.24</v>
      </c>
      <c r="D224" s="9">
        <f t="shared" si="52"/>
        <v>0.64379636115932015</v>
      </c>
      <c r="E224" s="9">
        <f t="shared" si="53"/>
        <v>0.22749720441375004</v>
      </c>
      <c r="F224" s="9">
        <f t="shared" si="54"/>
        <v>0.12870643442693</v>
      </c>
      <c r="G224" s="9">
        <f t="shared" si="55"/>
        <v>1.0848748916086262</v>
      </c>
      <c r="H224" s="9">
        <f t="shared" si="56"/>
        <v>1.5532861947203989</v>
      </c>
      <c r="I224" s="9">
        <f t="shared" si="57"/>
        <v>4.3956584107349999</v>
      </c>
      <c r="J224" s="9">
        <f t="shared" si="58"/>
        <v>7.7696193236378255</v>
      </c>
      <c r="K224" s="11">
        <f t="shared" si="59"/>
        <v>0.66225165562913912</v>
      </c>
      <c r="L224" s="11">
        <f t="shared" si="60"/>
        <v>0.24213075060532688</v>
      </c>
      <c r="M224" s="11">
        <f t="shared" si="61"/>
        <v>0.13812154696132597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-0.22061423834415195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0.21882219969820255</v>
      </c>
      <c r="Q224" s="11">
        <f>2*'OddsRatio_working_3-way'!K224*'OddsRatio_working_3-way'!L224*'OddsRatio_working_3-way'!M224</f>
        <v>4.4295991841741413E-2</v>
      </c>
      <c r="R224" s="11">
        <f t="shared" si="62"/>
        <v>0</v>
      </c>
      <c r="S224" s="11">
        <f t="shared" si="63"/>
        <v>-0.9918770490091674</v>
      </c>
      <c r="T224" s="11">
        <f t="shared" si="64"/>
        <v>-0.20078482773464931</v>
      </c>
      <c r="U224" s="11">
        <f>'OddsRatio_working_3-way'!S224-'OddsRatio_working_3-way'!R224^2/3</f>
        <v>-0.9918770490091674</v>
      </c>
      <c r="V224" s="11">
        <f>'OddsRatio_working_3-way'!S224*'OddsRatio_working_3-way'!R224/3-2*'OddsRatio_working_3-way'!R224^3/27-'OddsRatio_working_3-way'!T224</f>
        <v>0.20078482773464931</v>
      </c>
      <c r="W224" s="11">
        <f>'OddsRatio_working_3-way'!V224^2+4*'OddsRatio_working_3-way'!U224^3/27</f>
        <v>-0.10425264673744053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0.19010996409043984</v>
      </c>
      <c r="Y224" s="11">
        <f>IF('OddsRatio_working_3-way'!W224&gt;=0,IF('OddsRatio_working_3-way'!V224+SQRT('OddsRatio_working_3-way'!W224)&gt;0,0,PI()),ACOS('OddsRatio_working_3-way'!V224/(2*'OddsRatio_working_3-way'!X224)))</f>
        <v>1.0144636229474044</v>
      </c>
      <c r="Z224" s="11">
        <f>'OddsRatio_working_3-way'!X224^(1/3)*COS('OddsRatio_working_3-way'!Y224/3)</f>
        <v>0.54243744580431308</v>
      </c>
      <c r="AA224" s="11">
        <f>'OddsRatio_working_3-way'!X224^(1/3)*COS(('OddsRatio_working_3-way'!Y224+2*PI())/3)</f>
        <v>-0.43641701373551067</v>
      </c>
      <c r="AB224" s="11">
        <f>'OddsRatio_working_3-way'!X224^(1/3)*COS(('OddsRatio_working_3-way'!Y224+4*PI())/3)</f>
        <v>-0.10602043206880231</v>
      </c>
      <c r="AC224" s="11">
        <f>'OddsRatio_working_3-way'!X224^(1/3)*SIN('OddsRatio_working_3-way'!Y224/3)</f>
        <v>0.19075455536460617</v>
      </c>
      <c r="AD224" s="11">
        <f>'OddsRatio_working_3-way'!X224^(1/3)*SIN(('OddsRatio_working_3-way'!Y224+2*PI())/3)</f>
        <v>0.37438733034817678</v>
      </c>
      <c r="AE224" s="11">
        <f>'OddsRatio_working_3-way'!X224^(1/3)*SIN(('OddsRatio_working_3-way'!Y224+4*PI())/3)</f>
        <v>-0.56514188571278301</v>
      </c>
      <c r="AF224" s="11">
        <f>-'OddsRatio_working_3-way'!U224/(3*'OddsRatio_working_3-way'!X224^(1/3))*COS(('OddsRatio_working_3-way'!Y224)/3)</f>
        <v>0.54243744580431319</v>
      </c>
      <c r="AG224" s="11">
        <f>-'OddsRatio_working_3-way'!U224/(3*'OddsRatio_working_3-way'!X224^(1/3))*COS(('OddsRatio_working_3-way'!Y224+2*PI())/3)</f>
        <v>-0.43641701373551078</v>
      </c>
      <c r="AH224" s="11">
        <f>-'OddsRatio_working_3-way'!U224/(3*'OddsRatio_working_3-way'!X224^(1/3))*COS(('OddsRatio_working_3-way'!Y224+4*PI())/3)</f>
        <v>-0.10602043206880234</v>
      </c>
      <c r="AI224" s="11">
        <f>'OddsRatio_working_3-way'!U224/(3*'OddsRatio_working_3-way'!X224^(1/3))*SIN(('OddsRatio_working_3-way'!Y224)/3)</f>
        <v>-0.1907545553646062</v>
      </c>
      <c r="AJ224" s="11">
        <f>'OddsRatio_working_3-way'!U224/(3*'OddsRatio_working_3-way'!X224^(1/3))*SIN(('OddsRatio_working_3-way'!Y224+2*PI())/3)</f>
        <v>-0.37438733034817684</v>
      </c>
      <c r="AK224" s="11">
        <f>'OddsRatio_working_3-way'!U224/(3*'OddsRatio_working_3-way'!X224^(1/3))*SIN(('OddsRatio_working_3-way'!Y224+4*PI())/3)</f>
        <v>0.56514188571278312</v>
      </c>
      <c r="AL224" s="11">
        <f>'OddsRatio_working_3-way'!Z224+'OddsRatio_working_3-way'!AF224</f>
        <v>1.0848748916086262</v>
      </c>
      <c r="AM224" s="11">
        <f>'OddsRatio_working_3-way'!AA224+'OddsRatio_working_3-way'!AG224</f>
        <v>-0.87283402747102146</v>
      </c>
      <c r="AN224" s="11">
        <f>'OddsRatio_working_3-way'!AB224+'OddsRatio_working_3-way'!AH224</f>
        <v>-0.21204086413760465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1.0848748916086262</v>
      </c>
      <c r="AS224" s="11">
        <f>IF(('OddsRatio_working_3-way'!X224=0),IF(Q224&gt;0,-Q224^(1/3),(-Q224)^(1/3)),'OddsRatio_working_3-way'!AM224-'OddsRatio_working_3-way'!R224/3)</f>
        <v>-0.87283402747102146</v>
      </c>
      <c r="AT224" s="11">
        <f>IF(('OddsRatio_working_3-way'!X224=0),IF(Q224&gt;0,-Q224^(1/3),(-Q224)^(1/3)),'OddsRatio_working_3-way'!AN224-'OddsRatio_working_3-way'!R224/3)</f>
        <v>-0.21204086413760465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2.15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3.89</v>
      </c>
      <c r="D225" s="9">
        <f t="shared" si="52"/>
        <v>0.45036882057849598</v>
      </c>
      <c r="E225" s="9">
        <f t="shared" si="53"/>
        <v>0.30374511368413964</v>
      </c>
      <c r="F225" s="9">
        <f t="shared" si="54"/>
        <v>0.24588606573736438</v>
      </c>
      <c r="G225" s="9">
        <f t="shared" si="55"/>
        <v>1.0612194587644588</v>
      </c>
      <c r="H225" s="9">
        <f t="shared" si="56"/>
        <v>2.2204023775791275</v>
      </c>
      <c r="I225" s="9">
        <f t="shared" si="57"/>
        <v>3.2922340309312306</v>
      </c>
      <c r="J225" s="9">
        <f t="shared" si="58"/>
        <v>4.0669242358292852</v>
      </c>
      <c r="K225" s="11">
        <f t="shared" si="59"/>
        <v>0.46511627906976744</v>
      </c>
      <c r="L225" s="11">
        <f t="shared" si="60"/>
        <v>0.31645569620253161</v>
      </c>
      <c r="M225" s="11">
        <f t="shared" si="61"/>
        <v>0.25706940874035988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-0.27162784643640658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0.23459380838831781</v>
      </c>
      <c r="Q225" s="11">
        <f>2*'OddsRatio_working_3-way'!K225*'OddsRatio_working_3-way'!L225*'OddsRatio_working_3-way'!M225</f>
        <v>7.5675422060747677E-2</v>
      </c>
      <c r="R225" s="11">
        <f t="shared" si="62"/>
        <v>0</v>
      </c>
      <c r="S225" s="11">
        <f t="shared" si="63"/>
        <v>-0.86365890488050834</v>
      </c>
      <c r="T225" s="11">
        <f t="shared" si="64"/>
        <v>-0.27859964673564785</v>
      </c>
      <c r="U225" s="11">
        <f>'OddsRatio_working_3-way'!S225-'OddsRatio_working_3-way'!R225^2/3</f>
        <v>-0.86365890488050834</v>
      </c>
      <c r="V225" s="11">
        <f>'OddsRatio_working_3-way'!S225*'OddsRatio_working_3-way'!R225/3-2*'OddsRatio_working_3-way'!R225^3/27-'OddsRatio_working_3-way'!T225</f>
        <v>0.27859964673564785</v>
      </c>
      <c r="W225" s="11">
        <f>'OddsRatio_working_3-way'!V225^2+4*'OddsRatio_working_3-way'!U225^3/27</f>
        <v>-1.782060233534663E-2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0.15446550221374222</v>
      </c>
      <c r="Y225" s="11">
        <f>IF('OddsRatio_working_3-way'!W225&gt;=0,IF('OddsRatio_working_3-way'!V225+SQRT('OddsRatio_working_3-way'!W225)&gt;0,0,PI()),ACOS('OddsRatio_working_3-way'!V225/(2*'OddsRatio_working_3-way'!X225)))</f>
        <v>0.44683711116737435</v>
      </c>
      <c r="Z225" s="11">
        <f>'OddsRatio_working_3-way'!X225^(1/3)*COS('OddsRatio_working_3-way'!Y225/3)</f>
        <v>0.53060972938222939</v>
      </c>
      <c r="AA225" s="11">
        <f>'OddsRatio_working_3-way'!X225^(1/3)*COS(('OddsRatio_working_3-way'!Y225+2*PI())/3)</f>
        <v>-0.33425928828971463</v>
      </c>
      <c r="AB225" s="11">
        <f>'OddsRatio_working_3-way'!X225^(1/3)*COS(('OddsRatio_working_3-way'!Y225+4*PI())/3)</f>
        <v>-0.19635044109251482</v>
      </c>
      <c r="AC225" s="11">
        <f>'OddsRatio_working_3-way'!X225^(1/3)*SIN('OddsRatio_working_3-way'!Y225/3)</f>
        <v>7.9621710052934294E-2</v>
      </c>
      <c r="AD225" s="11">
        <f>'OddsRatio_working_3-way'!X225^(1/3)*SIN(('OddsRatio_working_3-way'!Y225+2*PI())/3)</f>
        <v>0.41971065011372971</v>
      </c>
      <c r="AE225" s="11">
        <f>'OddsRatio_working_3-way'!X225^(1/3)*SIN(('OddsRatio_working_3-way'!Y225+4*PI())/3)</f>
        <v>-0.49933236016666399</v>
      </c>
      <c r="AF225" s="11">
        <f>-'OddsRatio_working_3-way'!U225/(3*'OddsRatio_working_3-way'!X225^(1/3))*COS(('OddsRatio_working_3-way'!Y225)/3)</f>
        <v>0.53060972938222928</v>
      </c>
      <c r="AG225" s="11">
        <f>-'OddsRatio_working_3-way'!U225/(3*'OddsRatio_working_3-way'!X225^(1/3))*COS(('OddsRatio_working_3-way'!Y225+2*PI())/3)</f>
        <v>-0.33425928828971457</v>
      </c>
      <c r="AH225" s="11">
        <f>-'OddsRatio_working_3-way'!U225/(3*'OddsRatio_working_3-way'!X225^(1/3))*COS(('OddsRatio_working_3-way'!Y225+4*PI())/3)</f>
        <v>-0.19635044109251479</v>
      </c>
      <c r="AI225" s="11">
        <f>'OddsRatio_working_3-way'!U225/(3*'OddsRatio_working_3-way'!X225^(1/3))*SIN(('OddsRatio_working_3-way'!Y225)/3)</f>
        <v>-7.962171005293428E-2</v>
      </c>
      <c r="AJ225" s="11">
        <f>'OddsRatio_working_3-way'!U225/(3*'OddsRatio_working_3-way'!X225^(1/3))*SIN(('OddsRatio_working_3-way'!Y225+2*PI())/3)</f>
        <v>-0.4197106501137296</v>
      </c>
      <c r="AK225" s="11">
        <f>'OddsRatio_working_3-way'!U225/(3*'OddsRatio_working_3-way'!X225^(1/3))*SIN(('OddsRatio_working_3-way'!Y225+4*PI())/3)</f>
        <v>0.49933236016666388</v>
      </c>
      <c r="AL225" s="11">
        <f>'OddsRatio_working_3-way'!Z225+'OddsRatio_working_3-way'!AF225</f>
        <v>1.0612194587644588</v>
      </c>
      <c r="AM225" s="11">
        <f>'OddsRatio_working_3-way'!AA225+'OddsRatio_working_3-way'!AG225</f>
        <v>-0.66851857657942926</v>
      </c>
      <c r="AN225" s="11">
        <f>'OddsRatio_working_3-way'!AB225+'OddsRatio_working_3-way'!AH225</f>
        <v>-0.39270088218502963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1.0612194587644588</v>
      </c>
      <c r="AS225" s="11">
        <f>IF(('OddsRatio_working_3-way'!X225=0),IF(Q225&gt;0,-Q225^(1/3),(-Q225)^(1/3)),'OddsRatio_working_3-way'!AM225-'OddsRatio_working_3-way'!R225/3)</f>
        <v>-0.66851857657942926</v>
      </c>
      <c r="AT225" s="11">
        <f>IF(('OddsRatio_working_3-way'!X225=0),IF(Q225&gt;0,-Q225^(1/3),(-Q225)^(1/3)),'OddsRatio_working_3-way'!AN225-'OddsRatio_working_3-way'!R225/3)</f>
        <v>-0.39270088218502963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2.34</v>
      </c>
      <c r="B226" s="4">
        <f>IF('True_Odds_Calculator_3-way'!B227="","",'True_Odds_Calculator_3-way'!B227)</f>
        <v>3.28</v>
      </c>
      <c r="C226" s="4">
        <f>IF('True_Odds_Calculator_3-way'!C227="","",'True_Odds_Calculator_3-way'!C227)</f>
        <v>3.27</v>
      </c>
      <c r="D226" s="9">
        <f t="shared" si="52"/>
        <v>0.4133731122269218</v>
      </c>
      <c r="E226" s="9">
        <f t="shared" si="53"/>
        <v>0.29285788152377196</v>
      </c>
      <c r="F226" s="9">
        <f t="shared" si="54"/>
        <v>0.29376900624930613</v>
      </c>
      <c r="G226" s="9">
        <f t="shared" si="55"/>
        <v>1.059046286715976</v>
      </c>
      <c r="H226" s="9">
        <f t="shared" si="56"/>
        <v>2.4191220241994076</v>
      </c>
      <c r="I226" s="9">
        <f t="shared" si="57"/>
        <v>3.4146255337124254</v>
      </c>
      <c r="J226" s="9">
        <f t="shared" si="58"/>
        <v>3.4040350708452656</v>
      </c>
      <c r="K226" s="11">
        <f t="shared" si="59"/>
        <v>0.42735042735042739</v>
      </c>
      <c r="L226" s="11">
        <f t="shared" si="60"/>
        <v>0.3048780487804878</v>
      </c>
      <c r="M226" s="11">
        <f t="shared" si="61"/>
        <v>0.3058103975535168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-0.27633000747791514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0.23468095184362808</v>
      </c>
      <c r="Q226" s="11">
        <f>2*'OddsRatio_working_3-way'!K226*'OddsRatio_working_3-way'!L226*'OddsRatio_working_3-way'!M226</f>
        <v>7.9687929318719208E-2</v>
      </c>
      <c r="R226" s="11">
        <f t="shared" si="62"/>
        <v>0</v>
      </c>
      <c r="S226" s="11">
        <f t="shared" si="63"/>
        <v>-0.84927783987551286</v>
      </c>
      <c r="T226" s="11">
        <f t="shared" si="64"/>
        <v>-0.28837957211392623</v>
      </c>
      <c r="U226" s="11">
        <f>'OddsRatio_working_3-way'!S226-'OddsRatio_working_3-way'!R226^2/3</f>
        <v>-0.84927783987551286</v>
      </c>
      <c r="V226" s="11">
        <f>'OddsRatio_working_3-way'!S226*'OddsRatio_working_3-way'!R226/3-2*'OddsRatio_working_3-way'!R226^3/27-'OddsRatio_working_3-way'!T226</f>
        <v>0.28837957211392623</v>
      </c>
      <c r="W226" s="11">
        <f>'OddsRatio_working_3-way'!V226^2+4*'OddsRatio_working_3-way'!U226^3/27</f>
        <v>-7.5870071899713926E-3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0.15062352472520898</v>
      </c>
      <c r="Y226" s="11">
        <f>IF('OddsRatio_working_3-way'!W226&gt;=0,IF('OddsRatio_working_3-way'!V226+SQRT('OddsRatio_working_3-way'!W226)&gt;0,0,PI()),ACOS('OddsRatio_working_3-way'!V226/(2*'OddsRatio_working_3-way'!X226)))</f>
        <v>0.29333131251518263</v>
      </c>
      <c r="Z226" s="11">
        <f>'OddsRatio_working_3-way'!X226^(1/3)*COS('OddsRatio_working_3-way'!Y226/3)</f>
        <v>0.529523143357988</v>
      </c>
      <c r="AA226" s="11">
        <f>'OddsRatio_working_3-way'!X226^(1/3)*COS(('OddsRatio_working_3-way'!Y226+2*PI())/3)</f>
        <v>-0.30974368429150889</v>
      </c>
      <c r="AB226" s="11">
        <f>'OddsRatio_working_3-way'!X226^(1/3)*COS(('OddsRatio_working_3-way'!Y226+4*PI())/3)</f>
        <v>-0.21977945906647925</v>
      </c>
      <c r="AC226" s="11">
        <f>'OddsRatio_working_3-way'!X226^(1/3)*SIN('OddsRatio_working_3-way'!Y226/3)</f>
        <v>5.1940869651106988E-2</v>
      </c>
      <c r="AD226" s="11">
        <f>'OddsRatio_working_3-way'!X226^(1/3)*SIN(('OddsRatio_working_3-way'!Y226+2*PI())/3)</f>
        <v>0.43261005921425322</v>
      </c>
      <c r="AE226" s="11">
        <f>'OddsRatio_working_3-way'!X226^(1/3)*SIN(('OddsRatio_working_3-way'!Y226+4*PI())/3)</f>
        <v>-0.48455092886536022</v>
      </c>
      <c r="AF226" s="11">
        <f>-'OddsRatio_working_3-way'!U226/(3*'OddsRatio_working_3-way'!X226^(1/3))*COS(('OddsRatio_working_3-way'!Y226)/3)</f>
        <v>0.529523143357988</v>
      </c>
      <c r="AG226" s="11">
        <f>-'OddsRatio_working_3-way'!U226/(3*'OddsRatio_working_3-way'!X226^(1/3))*COS(('OddsRatio_working_3-way'!Y226+2*PI())/3)</f>
        <v>-0.30974368429150889</v>
      </c>
      <c r="AH226" s="11">
        <f>-'OddsRatio_working_3-way'!U226/(3*'OddsRatio_working_3-way'!X226^(1/3))*COS(('OddsRatio_working_3-way'!Y226+4*PI())/3)</f>
        <v>-0.21977945906647925</v>
      </c>
      <c r="AI226" s="11">
        <f>'OddsRatio_working_3-way'!U226/(3*'OddsRatio_working_3-way'!X226^(1/3))*SIN(('OddsRatio_working_3-way'!Y226)/3)</f>
        <v>-5.1940869651106988E-2</v>
      </c>
      <c r="AJ226" s="11">
        <f>'OddsRatio_working_3-way'!U226/(3*'OddsRatio_working_3-way'!X226^(1/3))*SIN(('OddsRatio_working_3-way'!Y226+2*PI())/3)</f>
        <v>-0.43261005921425322</v>
      </c>
      <c r="AK226" s="11">
        <f>'OddsRatio_working_3-way'!U226/(3*'OddsRatio_working_3-way'!X226^(1/3))*SIN(('OddsRatio_working_3-way'!Y226+4*PI())/3)</f>
        <v>0.48455092886536022</v>
      </c>
      <c r="AL226" s="11">
        <f>'OddsRatio_working_3-way'!Z226+'OddsRatio_working_3-way'!AF226</f>
        <v>1.059046286715976</v>
      </c>
      <c r="AM226" s="11">
        <f>'OddsRatio_working_3-way'!AA226+'OddsRatio_working_3-way'!AG226</f>
        <v>-0.61948736858301778</v>
      </c>
      <c r="AN226" s="11">
        <f>'OddsRatio_working_3-way'!AB226+'OddsRatio_working_3-way'!AH226</f>
        <v>-0.4395589181329585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1.059046286715976</v>
      </c>
      <c r="AS226" s="11">
        <f>IF(('OddsRatio_working_3-way'!X226=0),IF(Q226&gt;0,-Q226^(1/3),(-Q226)^(1/3)),'OddsRatio_working_3-way'!AM226-'OddsRatio_working_3-way'!R226/3)</f>
        <v>-0.61948736858301778</v>
      </c>
      <c r="AT226" s="11">
        <f>IF(('OddsRatio_working_3-way'!X226=0),IF(Q226&gt;0,-Q226^(1/3),(-Q226)^(1/3)),'OddsRatio_working_3-way'!AN226-'OddsRatio_working_3-way'!R226/3)</f>
        <v>-0.4395589181329585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2.23</v>
      </c>
      <c r="B227" s="4">
        <f>IF('True_Odds_Calculator_3-way'!B228="","",'True_Odds_Calculator_3-way'!B228)</f>
        <v>3.08</v>
      </c>
      <c r="C227" s="4">
        <f>IF('True_Odds_Calculator_3-way'!C228="","",'True_Odds_Calculator_3-way'!C228)</f>
        <v>3.75</v>
      </c>
      <c r="D227" s="9">
        <f t="shared" si="52"/>
        <v>0.43348934608061318</v>
      </c>
      <c r="E227" s="9">
        <f t="shared" si="53"/>
        <v>0.31152865107327626</v>
      </c>
      <c r="F227" s="9">
        <f t="shared" si="54"/>
        <v>0.25498200284611061</v>
      </c>
      <c r="G227" s="9">
        <f t="shared" si="55"/>
        <v>1.0624892435729782</v>
      </c>
      <c r="H227" s="9">
        <f t="shared" si="56"/>
        <v>2.3068617695947631</v>
      </c>
      <c r="I227" s="9">
        <f t="shared" si="57"/>
        <v>3.2099776266317952</v>
      </c>
      <c r="J227" s="9">
        <f t="shared" si="58"/>
        <v>3.92184541982569</v>
      </c>
      <c r="K227" s="11">
        <f t="shared" si="59"/>
        <v>0.44843049327354262</v>
      </c>
      <c r="L227" s="11">
        <f t="shared" si="60"/>
        <v>0.32467532467532467</v>
      </c>
      <c r="M227" s="11">
        <f t="shared" si="61"/>
        <v>0.26666666666666666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-0.27315823190262656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0.23528041465261196</v>
      </c>
      <c r="Q227" s="11">
        <f>2*'OddsRatio_working_3-way'!K227*'OddsRatio_working_3-way'!L227*'OddsRatio_working_3-way'!M227</f>
        <v>7.7650301865548513E-2</v>
      </c>
      <c r="R227" s="11">
        <f t="shared" si="62"/>
        <v>0</v>
      </c>
      <c r="S227" s="11">
        <f t="shared" si="63"/>
        <v>-0.86133378816305628</v>
      </c>
      <c r="T227" s="11">
        <f t="shared" si="64"/>
        <v>-0.28426857695150376</v>
      </c>
      <c r="U227" s="11">
        <f>'OddsRatio_working_3-way'!S227-'OddsRatio_working_3-way'!R227^2/3</f>
        <v>-0.86133378816305628</v>
      </c>
      <c r="V227" s="11">
        <f>'OddsRatio_working_3-way'!S227*'OddsRatio_working_3-way'!R227/3-2*'OddsRatio_working_3-way'!R227^3/27-'OddsRatio_working_3-way'!T227</f>
        <v>0.28426857695150376</v>
      </c>
      <c r="W227" s="11">
        <f>'OddsRatio_working_3-way'!V227^2+4*'OddsRatio_working_3-way'!U227^3/27</f>
        <v>-1.3861005986917363E-2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0.15384215110702787</v>
      </c>
      <c r="Y227" s="11">
        <f>IF('OddsRatio_working_3-way'!W227&gt;=0,IF('OddsRatio_working_3-way'!V227+SQRT('OddsRatio_working_3-way'!W227)&gt;0,0,PI()),ACOS('OddsRatio_working_3-way'!V227/(2*'OddsRatio_working_3-way'!X227)))</f>
        <v>0.39265366216477693</v>
      </c>
      <c r="Z227" s="11">
        <f>'OddsRatio_working_3-way'!X227^(1/3)*COS('OddsRatio_working_3-way'!Y227/3)</f>
        <v>0.53124462178648924</v>
      </c>
      <c r="AA227" s="11">
        <f>'OddsRatio_working_3-way'!X227^(1/3)*COS(('OddsRatio_working_3-way'!Y227+2*PI())/3)</f>
        <v>-0.32618476549972214</v>
      </c>
      <c r="AB227" s="11">
        <f>'OddsRatio_working_3-way'!X227^(1/3)*COS(('OddsRatio_working_3-way'!Y227+4*PI())/3)</f>
        <v>-0.20505985628676696</v>
      </c>
      <c r="AC227" s="11">
        <f>'OddsRatio_working_3-way'!X227^(1/3)*SIN('OddsRatio_working_3-way'!Y227/3)</f>
        <v>6.9931498939668588E-2</v>
      </c>
      <c r="AD227" s="11">
        <f>'OddsRatio_working_3-way'!X227^(1/3)*SIN(('OddsRatio_working_3-way'!Y227+2*PI())/3)</f>
        <v>0.42510558862112141</v>
      </c>
      <c r="AE227" s="11">
        <f>'OddsRatio_working_3-way'!X227^(1/3)*SIN(('OddsRatio_working_3-way'!Y227+4*PI())/3)</f>
        <v>-0.49503708756079007</v>
      </c>
      <c r="AF227" s="11">
        <f>-'OddsRatio_working_3-way'!U227/(3*'OddsRatio_working_3-way'!X227^(1/3))*COS(('OddsRatio_working_3-way'!Y227)/3)</f>
        <v>0.53124462178648901</v>
      </c>
      <c r="AG227" s="11">
        <f>-'OddsRatio_working_3-way'!U227/(3*'OddsRatio_working_3-way'!X227^(1/3))*COS(('OddsRatio_working_3-way'!Y227+2*PI())/3)</f>
        <v>-0.32618476549972203</v>
      </c>
      <c r="AH227" s="11">
        <f>-'OddsRatio_working_3-way'!U227/(3*'OddsRatio_working_3-way'!X227^(1/3))*COS(('OddsRatio_working_3-way'!Y227+4*PI())/3)</f>
        <v>-0.20505985628676687</v>
      </c>
      <c r="AI227" s="11">
        <f>'OddsRatio_working_3-way'!U227/(3*'OddsRatio_working_3-way'!X227^(1/3))*SIN(('OddsRatio_working_3-way'!Y227)/3)</f>
        <v>-6.993149893966856E-2</v>
      </c>
      <c r="AJ227" s="11">
        <f>'OddsRatio_working_3-way'!U227/(3*'OddsRatio_working_3-way'!X227^(1/3))*SIN(('OddsRatio_working_3-way'!Y227+2*PI())/3)</f>
        <v>-0.42510558862112124</v>
      </c>
      <c r="AK227" s="11">
        <f>'OddsRatio_working_3-way'!U227/(3*'OddsRatio_working_3-way'!X227^(1/3))*SIN(('OddsRatio_working_3-way'!Y227+4*PI())/3)</f>
        <v>0.4950370875607899</v>
      </c>
      <c r="AL227" s="11">
        <f>'OddsRatio_working_3-way'!Z227+'OddsRatio_working_3-way'!AF227</f>
        <v>1.0624892435729782</v>
      </c>
      <c r="AM227" s="11">
        <f>'OddsRatio_working_3-way'!AA227+'OddsRatio_working_3-way'!AG227</f>
        <v>-0.65236953099944417</v>
      </c>
      <c r="AN227" s="11">
        <f>'OddsRatio_working_3-way'!AB227+'OddsRatio_working_3-way'!AH227</f>
        <v>-0.41011971257353386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1.0624892435729782</v>
      </c>
      <c r="AS227" s="11">
        <f>IF(('OddsRatio_working_3-way'!X227=0),IF(Q227&gt;0,-Q227^(1/3),(-Q227)^(1/3)),'OddsRatio_working_3-way'!AM227-'OddsRatio_working_3-way'!R227/3)</f>
        <v>-0.65236953099944417</v>
      </c>
      <c r="AT227" s="11">
        <f>IF(('OddsRatio_working_3-way'!X227=0),IF(Q227&gt;0,-Q227^(1/3),(-Q227)^(1/3)),'OddsRatio_working_3-way'!AN227-'OddsRatio_working_3-way'!R227/3)</f>
        <v>-0.41011971257353386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1.45</v>
      </c>
      <c r="B2" s="4">
        <f>IF('True_Odds_Calculator_2-way'!B3="","",'True_Odds_Calculator_2-way'!B3)</f>
        <v>2.78</v>
      </c>
      <c r="C2" s="4">
        <f t="shared" ref="C2:C65" si="0">IF(A2="","",((1/A2)+(1/B2))-1)</f>
        <v>4.9367402629620472E-2</v>
      </c>
      <c r="D2" s="4">
        <f>IF(A2="","",(2*A2)/(2-($C2*A2)))</f>
        <v>1.5038239134489835</v>
      </c>
      <c r="E2" s="4">
        <f>IF(B2="","",(2*B2)/(2-($C2*B2)))</f>
        <v>2.9848204368752311</v>
      </c>
      <c r="G2" s="4">
        <f t="shared" ref="G2:G65" si="1">IF(A2="","",C2+1)</f>
        <v>1.0493674026296205</v>
      </c>
    </row>
    <row r="3" spans="1:7" x14ac:dyDescent="0.2">
      <c r="A3" s="4">
        <f>IF('True_Odds_Calculator_2-way'!A4="","",'True_Odds_Calculator_2-way'!A4)</f>
        <v>1.51</v>
      </c>
      <c r="B3" s="4">
        <f>IF('True_Odds_Calculator_2-way'!B4="","",'True_Odds_Calculator_2-way'!B4)</f>
        <v>2.71</v>
      </c>
      <c r="C3" s="4">
        <f t="shared" si="0"/>
        <v>3.1255345666039602E-2</v>
      </c>
      <c r="D3" s="4">
        <f t="shared" ref="D3:D66" si="2">IF(A3="","",(2*A3)/(2-($C3*A3)))</f>
        <v>1.546493830426485</v>
      </c>
      <c r="E3" s="4">
        <f t="shared" ref="E3:E66" si="3">IF(B3="","",(2*B3)/(2-($C3*B3)))</f>
        <v>2.8298468241070509</v>
      </c>
      <c r="G3" s="4">
        <f t="shared" si="1"/>
        <v>1.0312553456660396</v>
      </c>
    </row>
    <row r="4" spans="1:7" x14ac:dyDescent="0.2">
      <c r="A4" s="4">
        <f>IF('True_Odds_Calculator_2-way'!A5="","",'True_Odds_Calculator_2-way'!A5)</f>
        <v>1.85</v>
      </c>
      <c r="B4" s="4">
        <f>IF('True_Odds_Calculator_2-way'!B5="","",'True_Odds_Calculator_2-way'!B5)</f>
        <v>2.04</v>
      </c>
      <c r="C4" s="4">
        <f t="shared" si="0"/>
        <v>3.0736618971912932E-2</v>
      </c>
      <c r="D4" s="4">
        <f t="shared" si="2"/>
        <v>1.9041372351160444</v>
      </c>
      <c r="E4" s="4">
        <f t="shared" si="3"/>
        <v>2.1060267857142851</v>
      </c>
      <c r="G4" s="4">
        <f t="shared" si="1"/>
        <v>1.0307366189719129</v>
      </c>
    </row>
    <row r="5" spans="1:7" x14ac:dyDescent="0.2">
      <c r="A5" s="4">
        <f>IF('True_Odds_Calculator_2-way'!A6="","",'True_Odds_Calculator_2-way'!A6)</f>
        <v>1.65</v>
      </c>
      <c r="B5" s="4">
        <f>IF('True_Odds_Calculator_2-way'!B6="","",'True_Odds_Calculator_2-way'!B6)</f>
        <v>2.33</v>
      </c>
      <c r="C5" s="4">
        <f t="shared" si="0"/>
        <v>3.5245155416829377E-2</v>
      </c>
      <c r="D5" s="4">
        <f t="shared" si="2"/>
        <v>1.6994142999226434</v>
      </c>
      <c r="E5" s="4">
        <f t="shared" si="3"/>
        <v>2.4297677358192451</v>
      </c>
      <c r="G5" s="4">
        <f t="shared" si="1"/>
        <v>1.0352451554168294</v>
      </c>
    </row>
    <row r="6" spans="1:7" x14ac:dyDescent="0.2">
      <c r="A6" s="4">
        <f>IF('True_Odds_Calculator_2-way'!A7="","",'True_Odds_Calculator_2-way'!A7)</f>
        <v>1.93</v>
      </c>
      <c r="B6" s="4">
        <f>IF('True_Odds_Calculator_2-way'!B7="","",'True_Odds_Calculator_2-way'!B7)</f>
        <v>1.96</v>
      </c>
      <c r="C6" s="4">
        <f t="shared" si="0"/>
        <v>2.8338796658559762E-2</v>
      </c>
      <c r="D6" s="4">
        <f t="shared" si="2"/>
        <v>1.9842635333613092</v>
      </c>
      <c r="E6" s="4">
        <f t="shared" si="3"/>
        <v>2.0159880622468553</v>
      </c>
      <c r="G6" s="4">
        <f t="shared" si="1"/>
        <v>1.0283387966585598</v>
      </c>
    </row>
    <row r="7" spans="1:7" x14ac:dyDescent="0.2">
      <c r="A7" s="4">
        <f>IF('True_Odds_Calculator_2-way'!A8="","",'True_Odds_Calculator_2-way'!A8)</f>
        <v>1.96</v>
      </c>
      <c r="B7" s="4">
        <f>IF('True_Odds_Calculator_2-way'!B8="","",'True_Odds_Calculator_2-way'!B8)</f>
        <v>1.91</v>
      </c>
      <c r="C7" s="4">
        <f t="shared" si="0"/>
        <v>3.3764291056736839E-2</v>
      </c>
      <c r="D7" s="4">
        <f t="shared" si="2"/>
        <v>2.0270738574832143</v>
      </c>
      <c r="E7" s="4">
        <f t="shared" si="3"/>
        <v>1.9736398144242935</v>
      </c>
      <c r="G7" s="4">
        <f t="shared" si="1"/>
        <v>1.0337642910567368</v>
      </c>
    </row>
    <row r="8" spans="1:7" x14ac:dyDescent="0.2">
      <c r="A8" s="4">
        <f>IF('True_Odds_Calculator_2-way'!A9="","",'True_Odds_Calculator_2-way'!A9)</f>
        <v>1.6</v>
      </c>
      <c r="B8" s="4">
        <f>IF('True_Odds_Calculator_2-way'!B9="","",'True_Odds_Calculator_2-way'!B9)</f>
        <v>2.4900000000000002</v>
      </c>
      <c r="C8" s="4">
        <f t="shared" si="0"/>
        <v>2.6606425702811132E-2</v>
      </c>
      <c r="D8" s="4">
        <f t="shared" si="2"/>
        <v>1.6347968814115716</v>
      </c>
      <c r="E8" s="4">
        <f t="shared" si="3"/>
        <v>2.5753070458952809</v>
      </c>
      <c r="G8" s="4">
        <f t="shared" si="1"/>
        <v>1.0266064257028111</v>
      </c>
    </row>
    <row r="9" spans="1:7" x14ac:dyDescent="0.2">
      <c r="A9" s="4">
        <f>IF('True_Odds_Calculator_2-way'!A10="","",'True_Odds_Calculator_2-way'!A10)</f>
        <v>1.93</v>
      </c>
      <c r="B9" s="4">
        <f>IF('True_Odds_Calculator_2-way'!B10="","",'True_Odds_Calculator_2-way'!B10)</f>
        <v>1.9</v>
      </c>
      <c r="C9" s="4">
        <f t="shared" si="0"/>
        <v>4.445050449959087E-2</v>
      </c>
      <c r="D9" s="4">
        <f t="shared" si="2"/>
        <v>2.0164971130052241</v>
      </c>
      <c r="E9" s="4">
        <f t="shared" si="3"/>
        <v>1.9837706248309437</v>
      </c>
      <c r="G9" s="4">
        <f t="shared" si="1"/>
        <v>1.0444505044995909</v>
      </c>
    </row>
    <row r="10" spans="1:7" x14ac:dyDescent="0.2">
      <c r="A10" s="4">
        <f>IF('True_Odds_Calculator_2-way'!A11="","",'True_Odds_Calculator_2-way'!A11)</f>
        <v>1.66</v>
      </c>
      <c r="B10" s="4">
        <f>IF('True_Odds_Calculator_2-way'!B11="","",'True_Odds_Calculator_2-way'!B11)</f>
        <v>2.16</v>
      </c>
      <c r="C10" s="4">
        <f t="shared" si="0"/>
        <v>6.5372601517179829E-2</v>
      </c>
      <c r="D10" s="4">
        <f t="shared" si="2"/>
        <v>1.7552379087526921</v>
      </c>
      <c r="E10" s="4">
        <f t="shared" si="3"/>
        <v>2.324086077262121</v>
      </c>
      <c r="G10" s="4">
        <f t="shared" si="1"/>
        <v>1.0653726015171798</v>
      </c>
    </row>
    <row r="11" spans="1:7" x14ac:dyDescent="0.2">
      <c r="A11" s="4">
        <f>IF('True_Odds_Calculator_2-way'!A12="","",'True_Odds_Calculator_2-way'!A12)</f>
        <v>2.09</v>
      </c>
      <c r="B11" s="4">
        <f>IF('True_Odds_Calculator_2-way'!B12="","",'True_Odds_Calculator_2-way'!B12)</f>
        <v>1.8</v>
      </c>
      <c r="C11" s="4">
        <f t="shared" si="0"/>
        <v>3.4024455077086735E-2</v>
      </c>
      <c r="D11" s="4">
        <f t="shared" si="2"/>
        <v>2.1670506912442398</v>
      </c>
      <c r="E11" s="4">
        <f t="shared" si="3"/>
        <v>1.8568608094768018</v>
      </c>
      <c r="G11" s="4">
        <f t="shared" si="1"/>
        <v>1.0340244550770867</v>
      </c>
    </row>
    <row r="12" spans="1:7" x14ac:dyDescent="0.2">
      <c r="A12" s="4">
        <f>IF('True_Odds_Calculator_2-way'!A13="","",'True_Odds_Calculator_2-way'!A13)</f>
        <v>1.85</v>
      </c>
      <c r="B12" s="4">
        <f>IF('True_Odds_Calculator_2-way'!B13="","",'True_Odds_Calculator_2-way'!B13)</f>
        <v>2.04</v>
      </c>
      <c r="C12" s="4">
        <f t="shared" si="0"/>
        <v>3.0736618971912932E-2</v>
      </c>
      <c r="D12" s="4">
        <f t="shared" si="2"/>
        <v>1.9041372351160444</v>
      </c>
      <c r="E12" s="4">
        <f t="shared" si="3"/>
        <v>2.1060267857142851</v>
      </c>
      <c r="G12" s="4">
        <f t="shared" si="1"/>
        <v>1.0307366189719129</v>
      </c>
    </row>
    <row r="13" spans="1:7" x14ac:dyDescent="0.2">
      <c r="A13" s="4">
        <f>IF('True_Odds_Calculator_2-way'!A14="","",'True_Odds_Calculator_2-way'!A14)</f>
        <v>1.54</v>
      </c>
      <c r="B13" s="4">
        <f>IF('True_Odds_Calculator_2-way'!B14="","",'True_Odds_Calculator_2-way'!B14)</f>
        <v>2.5</v>
      </c>
      <c r="C13" s="4">
        <f t="shared" si="0"/>
        <v>4.9350649350649256E-2</v>
      </c>
      <c r="D13" s="4">
        <f t="shared" si="2"/>
        <v>1.6008316008316008</v>
      </c>
      <c r="E13" s="4">
        <f t="shared" si="3"/>
        <v>2.664359861591695</v>
      </c>
      <c r="G13" s="4">
        <f t="shared" si="1"/>
        <v>1.0493506493506493</v>
      </c>
    </row>
    <row r="14" spans="1:7" x14ac:dyDescent="0.2">
      <c r="A14" s="4">
        <f>IF('True_Odds_Calculator_2-way'!A15="","",'True_Odds_Calculator_2-way'!A15)</f>
        <v>1.74</v>
      </c>
      <c r="B14" s="4">
        <f>IF('True_Odds_Calculator_2-way'!B15="","",'True_Odds_Calculator_2-way'!B15)</f>
        <v>2.11</v>
      </c>
      <c r="C14" s="4">
        <f t="shared" si="0"/>
        <v>4.8646292967260418E-2</v>
      </c>
      <c r="D14" s="4">
        <f t="shared" si="2"/>
        <v>1.8168951353491363</v>
      </c>
      <c r="E14" s="4">
        <f t="shared" si="3"/>
        <v>2.2241473314351485</v>
      </c>
      <c r="G14" s="4">
        <f t="shared" si="1"/>
        <v>1.0486462929672604</v>
      </c>
    </row>
    <row r="15" spans="1:7" x14ac:dyDescent="0.2">
      <c r="A15" s="4">
        <f>IF('True_Odds_Calculator_2-way'!A16="","",'True_Odds_Calculator_2-way'!A16)</f>
        <v>1.46</v>
      </c>
      <c r="B15" s="4">
        <f>IF('True_Odds_Calculator_2-way'!B16="","",'True_Odds_Calculator_2-way'!B16)</f>
        <v>2.71</v>
      </c>
      <c r="C15" s="4">
        <f t="shared" si="0"/>
        <v>5.3935196886215397E-2</v>
      </c>
      <c r="D15" s="4">
        <f t="shared" si="2"/>
        <v>1.5198402028194982</v>
      </c>
      <c r="E15" s="4">
        <f t="shared" si="3"/>
        <v>2.9236680706421341</v>
      </c>
      <c r="G15" s="4">
        <f t="shared" si="1"/>
        <v>1.0539351968862154</v>
      </c>
    </row>
    <row r="16" spans="1:7" x14ac:dyDescent="0.2">
      <c r="A16" s="4">
        <f>IF('True_Odds_Calculator_2-way'!A17="","",'True_Odds_Calculator_2-way'!A17)</f>
        <v>1.6</v>
      </c>
      <c r="B16" s="4">
        <f>IF('True_Odds_Calculator_2-way'!B17="","",'True_Odds_Calculator_2-way'!B17)</f>
        <v>2.38</v>
      </c>
      <c r="C16" s="4">
        <f t="shared" si="0"/>
        <v>4.5168067226890818E-2</v>
      </c>
      <c r="D16" s="4">
        <f t="shared" si="2"/>
        <v>1.65998256320837</v>
      </c>
      <c r="E16" s="4">
        <f t="shared" si="3"/>
        <v>2.5151915455746368</v>
      </c>
      <c r="G16" s="4">
        <f t="shared" si="1"/>
        <v>1.0451680672268908</v>
      </c>
    </row>
    <row r="17" spans="1:7" x14ac:dyDescent="0.2">
      <c r="A17" s="4">
        <f>IF('True_Odds_Calculator_2-way'!A18="","",'True_Odds_Calculator_2-way'!A18)</f>
        <v>1.51</v>
      </c>
      <c r="B17" s="4">
        <f>IF('True_Odds_Calculator_2-way'!B18="","",'True_Odds_Calculator_2-way'!B18)</f>
        <v>2.71</v>
      </c>
      <c r="C17" s="4">
        <f t="shared" si="0"/>
        <v>3.1255345666039602E-2</v>
      </c>
      <c r="D17" s="4">
        <f t="shared" si="2"/>
        <v>1.546493830426485</v>
      </c>
      <c r="E17" s="4">
        <f t="shared" si="3"/>
        <v>2.8298468241070509</v>
      </c>
      <c r="G17" s="4">
        <f t="shared" si="1"/>
        <v>1.0312553456660396</v>
      </c>
    </row>
    <row r="18" spans="1:7" x14ac:dyDescent="0.2">
      <c r="A18" s="4">
        <f>IF('True_Odds_Calculator_2-way'!A19="","",'True_Odds_Calculator_2-way'!A19)</f>
        <v>1.83</v>
      </c>
      <c r="B18" s="4">
        <f>IF('True_Odds_Calculator_2-way'!B19="","",'True_Odds_Calculator_2-way'!B19)</f>
        <v>2.0699999999999998</v>
      </c>
      <c r="C18" s="4">
        <f t="shared" si="0"/>
        <v>2.9539874871307603E-2</v>
      </c>
      <c r="D18" s="4">
        <f t="shared" si="2"/>
        <v>1.8808371192373576</v>
      </c>
      <c r="E18" s="4">
        <f t="shared" si="3"/>
        <v>2.1352836729517204</v>
      </c>
      <c r="G18" s="4">
        <f t="shared" si="1"/>
        <v>1.0295398748713076</v>
      </c>
    </row>
    <row r="19" spans="1:7" x14ac:dyDescent="0.2">
      <c r="A19" s="4">
        <f>IF('True_Odds_Calculator_2-way'!A20="","",'True_Odds_Calculator_2-way'!A20)</f>
        <v>1.72</v>
      </c>
      <c r="B19" s="4">
        <f>IF('True_Odds_Calculator_2-way'!B20="","",'True_Odds_Calculator_2-way'!B20)</f>
        <v>2.23</v>
      </c>
      <c r="C19" s="4">
        <f t="shared" si="0"/>
        <v>2.982584211075201E-2</v>
      </c>
      <c r="D19" s="4">
        <f t="shared" si="2"/>
        <v>1.7652798232695142</v>
      </c>
      <c r="E19" s="4">
        <f t="shared" si="3"/>
        <v>2.3067115708443593</v>
      </c>
      <c r="G19" s="4">
        <f t="shared" si="1"/>
        <v>1.029825842110752</v>
      </c>
    </row>
    <row r="20" spans="1:7" x14ac:dyDescent="0.2">
      <c r="A20" s="4">
        <f>IF('True_Odds_Calculator_2-way'!A21="","",'True_Odds_Calculator_2-way'!A21)</f>
        <v>1.78</v>
      </c>
      <c r="B20" s="4">
        <f>IF('True_Odds_Calculator_2-way'!B21="","",'True_Odds_Calculator_2-way'!B21)</f>
        <v>2.14</v>
      </c>
      <c r="C20" s="4">
        <f t="shared" si="0"/>
        <v>2.908747243515708E-2</v>
      </c>
      <c r="D20" s="4">
        <f t="shared" si="2"/>
        <v>1.8273049985608751</v>
      </c>
      <c r="E20" s="4">
        <f t="shared" si="3"/>
        <v>2.2087440565928333</v>
      </c>
      <c r="G20" s="4">
        <f t="shared" si="1"/>
        <v>1.0290874724351571</v>
      </c>
    </row>
    <row r="21" spans="1:7" x14ac:dyDescent="0.2">
      <c r="A21" s="4">
        <f>IF('True_Odds_Calculator_2-way'!A22="","",'True_Odds_Calculator_2-way'!A22)</f>
        <v>2.1800000000000002</v>
      </c>
      <c r="B21" s="4">
        <f>IF('True_Odds_Calculator_2-way'!B22="","",'True_Odds_Calculator_2-way'!B22)</f>
        <v>1.75</v>
      </c>
      <c r="C21" s="4">
        <f t="shared" si="0"/>
        <v>3.0144167758846541E-2</v>
      </c>
      <c r="D21" s="4">
        <f t="shared" si="2"/>
        <v>2.2540620384047267</v>
      </c>
      <c r="E21" s="4">
        <f t="shared" si="3"/>
        <v>1.797408716136631</v>
      </c>
      <c r="G21" s="4">
        <f t="shared" si="1"/>
        <v>1.0301441677588465</v>
      </c>
    </row>
    <row r="22" spans="1:7" x14ac:dyDescent="0.2">
      <c r="A22" s="4">
        <f>IF('True_Odds_Calculator_2-way'!A23="","",'True_Odds_Calculator_2-way'!A23)</f>
        <v>1.54</v>
      </c>
      <c r="B22" s="4">
        <f>IF('True_Odds_Calculator_2-way'!B23="","",'True_Odds_Calculator_2-way'!B23)</f>
        <v>2.5099999999999998</v>
      </c>
      <c r="C22" s="4">
        <f t="shared" si="0"/>
        <v>4.7757023852641467E-2</v>
      </c>
      <c r="D22" s="4">
        <f t="shared" si="2"/>
        <v>1.5987922405592092</v>
      </c>
      <c r="E22" s="4">
        <f t="shared" si="3"/>
        <v>2.6700283207846929</v>
      </c>
      <c r="G22" s="4">
        <f t="shared" si="1"/>
        <v>1.0477570238526415</v>
      </c>
    </row>
    <row r="23" spans="1:7" x14ac:dyDescent="0.2">
      <c r="A23" s="4">
        <f>IF('True_Odds_Calculator_2-way'!A24="","",'True_Odds_Calculator_2-way'!A24)</f>
        <v>1.76</v>
      </c>
      <c r="B23" s="4">
        <f>IF('True_Odds_Calculator_2-way'!B24="","",'True_Odds_Calculator_2-way'!B24)</f>
        <v>2.15</v>
      </c>
      <c r="C23" s="4">
        <f t="shared" si="0"/>
        <v>3.3298097251585723E-2</v>
      </c>
      <c r="D23" s="4">
        <f t="shared" si="2"/>
        <v>1.8131288931480596</v>
      </c>
      <c r="E23" s="4">
        <f t="shared" si="3"/>
        <v>2.2298173246906305</v>
      </c>
      <c r="G23" s="4">
        <f t="shared" si="1"/>
        <v>1.0332980972515857</v>
      </c>
    </row>
    <row r="24" spans="1:7" x14ac:dyDescent="0.2">
      <c r="A24" s="4">
        <f>IF('True_Odds_Calculator_2-way'!A25="","",'True_Odds_Calculator_2-way'!A25)</f>
        <v>1.78</v>
      </c>
      <c r="B24" s="4">
        <f>IF('True_Odds_Calculator_2-way'!B25="","",'True_Odds_Calculator_2-way'!B25)</f>
        <v>2.13</v>
      </c>
      <c r="C24" s="4">
        <f t="shared" si="0"/>
        <v>3.128132088410629E-2</v>
      </c>
      <c r="D24" s="4">
        <f t="shared" si="2"/>
        <v>1.8309750325976726</v>
      </c>
      <c r="E24" s="4">
        <f t="shared" si="3"/>
        <v>2.2034055907479515</v>
      </c>
      <c r="G24" s="4">
        <f t="shared" si="1"/>
        <v>1.0312813208841063</v>
      </c>
    </row>
    <row r="25" spans="1:7" x14ac:dyDescent="0.2">
      <c r="A25" s="4">
        <f>IF('True_Odds_Calculator_2-way'!A26="","",'True_Odds_Calculator_2-way'!A26)</f>
        <v>1.79</v>
      </c>
      <c r="B25" s="4">
        <f>IF('True_Odds_Calculator_2-way'!B26="","",'True_Odds_Calculator_2-way'!B26)</f>
        <v>2.1</v>
      </c>
      <c r="C25" s="4">
        <f t="shared" si="0"/>
        <v>3.4849694067571102E-2</v>
      </c>
      <c r="D25" s="4">
        <f t="shared" si="2"/>
        <v>1.8476284099287292</v>
      </c>
      <c r="E25" s="4">
        <f t="shared" si="3"/>
        <v>2.1797622499275153</v>
      </c>
      <c r="G25" s="4">
        <f t="shared" si="1"/>
        <v>1.0348496940675711</v>
      </c>
    </row>
    <row r="26" spans="1:7" x14ac:dyDescent="0.2">
      <c r="A26" s="4">
        <f>IF('True_Odds_Calculator_2-way'!A27="","",'True_Odds_Calculator_2-way'!A27)</f>
        <v>1.63</v>
      </c>
      <c r="B26" s="4">
        <f>IF('True_Odds_Calculator_2-way'!B27="","",'True_Odds_Calculator_2-way'!B27)</f>
        <v>2.4</v>
      </c>
      <c r="C26" s="4">
        <f t="shared" si="0"/>
        <v>3.0163599182004175E-2</v>
      </c>
      <c r="D26" s="4">
        <f t="shared" si="2"/>
        <v>1.6710807347287484</v>
      </c>
      <c r="E26" s="4">
        <f t="shared" si="3"/>
        <v>2.49013367281986</v>
      </c>
      <c r="G26" s="4">
        <f t="shared" si="1"/>
        <v>1.0301635991820042</v>
      </c>
    </row>
    <row r="27" spans="1:7" x14ac:dyDescent="0.2">
      <c r="A27" s="4">
        <f>IF('True_Odds_Calculator_2-way'!A28="","",'True_Odds_Calculator_2-way'!A28)</f>
        <v>1.59</v>
      </c>
      <c r="B27" s="4">
        <f>IF('True_Odds_Calculator_2-way'!B28="","",'True_Odds_Calculator_2-way'!B28)</f>
        <v>2.5</v>
      </c>
      <c r="C27" s="4">
        <f t="shared" si="0"/>
        <v>2.8930817610062887E-2</v>
      </c>
      <c r="D27" s="4">
        <f t="shared" si="2"/>
        <v>1.6274309109518936</v>
      </c>
      <c r="E27" s="4">
        <f t="shared" si="3"/>
        <v>2.5938009787928222</v>
      </c>
      <c r="G27" s="4">
        <f t="shared" si="1"/>
        <v>1.0289308176100629</v>
      </c>
    </row>
    <row r="28" spans="1:7" x14ac:dyDescent="0.2">
      <c r="A28" s="4">
        <f>IF('True_Odds_Calculator_2-way'!A29="","",'True_Odds_Calculator_2-way'!A29)</f>
        <v>2.16</v>
      </c>
      <c r="B28" s="4">
        <f>IF('True_Odds_Calculator_2-way'!B29="","",'True_Odds_Calculator_2-way'!B29)</f>
        <v>1.77</v>
      </c>
      <c r="C28" s="4">
        <f t="shared" si="0"/>
        <v>2.79347143753923E-2</v>
      </c>
      <c r="D28" s="4">
        <f t="shared" si="2"/>
        <v>2.2271932890597692</v>
      </c>
      <c r="E28" s="4">
        <f t="shared" si="3"/>
        <v>1.8148675590999714</v>
      </c>
      <c r="G28" s="4">
        <f t="shared" si="1"/>
        <v>1.0279347143753923</v>
      </c>
    </row>
    <row r="29" spans="1:7" x14ac:dyDescent="0.2">
      <c r="A29" s="4">
        <f>IF('True_Odds_Calculator_2-way'!A30="","",'True_Odds_Calculator_2-way'!A30)</f>
        <v>1.78</v>
      </c>
      <c r="B29" s="4">
        <f>IF('True_Odds_Calculator_2-way'!B30="","",'True_Odds_Calculator_2-way'!B30)</f>
        <v>2.14</v>
      </c>
      <c r="C29" s="4">
        <f t="shared" si="0"/>
        <v>2.908747243515708E-2</v>
      </c>
      <c r="D29" s="4">
        <f t="shared" si="2"/>
        <v>1.8273049985608751</v>
      </c>
      <c r="E29" s="4">
        <f t="shared" si="3"/>
        <v>2.2087440565928333</v>
      </c>
      <c r="G29" s="4">
        <f t="shared" si="1"/>
        <v>1.0290874724351571</v>
      </c>
    </row>
    <row r="30" spans="1:7" x14ac:dyDescent="0.2">
      <c r="A30" s="4">
        <f>IF('True_Odds_Calculator_2-way'!A31="","",'True_Odds_Calculator_2-way'!A31)</f>
        <v>1.42</v>
      </c>
      <c r="B30" s="4">
        <f>IF('True_Odds_Calculator_2-way'!B31="","",'True_Odds_Calculator_2-way'!B31)</f>
        <v>3</v>
      </c>
      <c r="C30" s="4">
        <f t="shared" si="0"/>
        <v>3.7558685446009488E-2</v>
      </c>
      <c r="D30" s="4">
        <f t="shared" si="2"/>
        <v>1.4589041095890412</v>
      </c>
      <c r="E30" s="4">
        <f t="shared" si="3"/>
        <v>3.1791044776119408</v>
      </c>
      <c r="G30" s="4">
        <f t="shared" si="1"/>
        <v>1.0375586854460095</v>
      </c>
    </row>
    <row r="31" spans="1:7" x14ac:dyDescent="0.2">
      <c r="A31" s="4">
        <f>IF('True_Odds_Calculator_2-way'!A32="","",'True_Odds_Calculator_2-way'!A32)</f>
        <v>2.2000000000000002</v>
      </c>
      <c r="B31" s="4">
        <f>IF('True_Odds_Calculator_2-way'!B32="","",'True_Odds_Calculator_2-way'!B32)</f>
        <v>1.74</v>
      </c>
      <c r="C31" s="4">
        <f t="shared" si="0"/>
        <v>2.925809822361547E-2</v>
      </c>
      <c r="D31" s="4">
        <f t="shared" si="2"/>
        <v>2.2731591448931119</v>
      </c>
      <c r="E31" s="4">
        <f t="shared" si="3"/>
        <v>1.78544776119403</v>
      </c>
      <c r="G31" s="4">
        <f t="shared" si="1"/>
        <v>1.0292580982236155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2.19</v>
      </c>
      <c r="C32" s="4">
        <f t="shared" si="0"/>
        <v>2.8049575994781417E-2</v>
      </c>
      <c r="D32" s="4">
        <f t="shared" si="2"/>
        <v>1.7940315974253949</v>
      </c>
      <c r="E32" s="4">
        <f t="shared" si="3"/>
        <v>2.2593957258658803</v>
      </c>
      <c r="G32" s="4">
        <f t="shared" si="1"/>
        <v>1.0280495759947814</v>
      </c>
    </row>
    <row r="33" spans="1:7" x14ac:dyDescent="0.2">
      <c r="A33" s="4">
        <f>IF('True_Odds_Calculator_2-way'!A34="","",'True_Odds_Calculator_2-way'!A34)</f>
        <v>2.08</v>
      </c>
      <c r="B33" s="4">
        <f>IF('True_Odds_Calculator_2-way'!B34="","",'True_Odds_Calculator_2-way'!B34)</f>
        <v>1.82</v>
      </c>
      <c r="C33" s="4">
        <f t="shared" si="0"/>
        <v>3.0219780219780112E-2</v>
      </c>
      <c r="D33" s="4">
        <f t="shared" si="2"/>
        <v>2.1474926253687316</v>
      </c>
      <c r="E33" s="4">
        <f t="shared" si="3"/>
        <v>1.8714652956298199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1.59</v>
      </c>
      <c r="B34" s="4">
        <f>IF('True_Odds_Calculator_2-way'!B35="","",'True_Odds_Calculator_2-way'!B35)</f>
        <v>2.4700000000000002</v>
      </c>
      <c r="C34" s="4">
        <f t="shared" si="0"/>
        <v>3.37891172052045E-2</v>
      </c>
      <c r="D34" s="4">
        <f t="shared" si="2"/>
        <v>1.6338901254342355</v>
      </c>
      <c r="E34" s="4">
        <f t="shared" si="3"/>
        <v>2.5775604633610079</v>
      </c>
      <c r="G34" s="4">
        <f t="shared" si="1"/>
        <v>1.0337891172052045</v>
      </c>
    </row>
    <row r="35" spans="1:7" x14ac:dyDescent="0.2">
      <c r="A35" s="4">
        <f>IF('True_Odds_Calculator_2-way'!A36="","",'True_Odds_Calculator_2-way'!A36)</f>
        <v>1.98</v>
      </c>
      <c r="B35" s="4">
        <f>IF('True_Odds_Calculator_2-way'!B36="","",'True_Odds_Calculator_2-way'!B36)</f>
        <v>1.9</v>
      </c>
      <c r="C35" s="4">
        <f t="shared" si="0"/>
        <v>3.1366294524189264E-2</v>
      </c>
      <c r="D35" s="4">
        <f t="shared" si="2"/>
        <v>2.0434546442151005</v>
      </c>
      <c r="E35" s="4">
        <f t="shared" si="3"/>
        <v>1.9583550234252993</v>
      </c>
      <c r="G35" s="4">
        <f t="shared" si="1"/>
        <v>1.0313662945241893</v>
      </c>
    </row>
    <row r="36" spans="1:7" x14ac:dyDescent="0.2">
      <c r="A36" s="4">
        <f>IF('True_Odds_Calculator_2-way'!A37="","",'True_Odds_Calculator_2-way'!A37)</f>
        <v>2.09</v>
      </c>
      <c r="B36" s="4">
        <f>IF('True_Odds_Calculator_2-way'!B37="","",'True_Odds_Calculator_2-way'!B37)</f>
        <v>1.8</v>
      </c>
      <c r="C36" s="4">
        <f t="shared" si="0"/>
        <v>3.4024455077086735E-2</v>
      </c>
      <c r="D36" s="4">
        <f t="shared" si="2"/>
        <v>2.1670506912442398</v>
      </c>
      <c r="E36" s="4">
        <f t="shared" si="3"/>
        <v>1.8568608094768018</v>
      </c>
      <c r="G36" s="4">
        <f t="shared" si="1"/>
        <v>1.0340244550770867</v>
      </c>
    </row>
    <row r="37" spans="1:7" x14ac:dyDescent="0.2">
      <c r="A37" s="4">
        <f>IF('True_Odds_Calculator_2-way'!A38="","",'True_Odds_Calculator_2-way'!A38)</f>
        <v>2.1800000000000002</v>
      </c>
      <c r="B37" s="4">
        <f>IF('True_Odds_Calculator_2-way'!B38="","",'True_Odds_Calculator_2-way'!B38)</f>
        <v>1.74</v>
      </c>
      <c r="C37" s="4">
        <f t="shared" si="0"/>
        <v>3.3428240008436028E-2</v>
      </c>
      <c r="D37" s="4">
        <f t="shared" si="2"/>
        <v>2.2624358821424311</v>
      </c>
      <c r="E37" s="4">
        <f t="shared" si="3"/>
        <v>1.7921194368326561</v>
      </c>
      <c r="G37" s="4">
        <f t="shared" si="1"/>
        <v>1.033428240008436</v>
      </c>
    </row>
    <row r="38" spans="1:7" x14ac:dyDescent="0.2">
      <c r="A38" s="4">
        <f>IF('True_Odds_Calculator_2-way'!A39="","",'True_Odds_Calculator_2-way'!A39)</f>
        <v>1.97</v>
      </c>
      <c r="B38" s="4">
        <f>IF('True_Odds_Calculator_2-way'!B39="","",'True_Odds_Calculator_2-way'!B39)</f>
        <v>1.92</v>
      </c>
      <c r="C38" s="4">
        <f t="shared" si="0"/>
        <v>2.844754653130277E-2</v>
      </c>
      <c r="D38" s="4">
        <f t="shared" si="2"/>
        <v>2.0267924123888115</v>
      </c>
      <c r="E38" s="4">
        <f t="shared" si="3"/>
        <v>1.9739066903246005</v>
      </c>
      <c r="G38" s="4">
        <f t="shared" si="1"/>
        <v>1.0284475465313028</v>
      </c>
    </row>
    <row r="39" spans="1:7" x14ac:dyDescent="0.2">
      <c r="A39" s="4">
        <f>IF('True_Odds_Calculator_2-way'!A40="","",'True_Odds_Calculator_2-way'!A40)</f>
        <v>2.19</v>
      </c>
      <c r="B39" s="4">
        <f>IF('True_Odds_Calculator_2-way'!B40="","",'True_Odds_Calculator_2-way'!B40)</f>
        <v>1.74</v>
      </c>
      <c r="C39" s="4">
        <f t="shared" si="0"/>
        <v>3.1333648244370904E-2</v>
      </c>
      <c r="D39" s="4">
        <f t="shared" si="2"/>
        <v>2.2678093197643276</v>
      </c>
      <c r="E39" s="4">
        <f t="shared" si="3"/>
        <v>1.7887621461765948</v>
      </c>
      <c r="G39" s="4">
        <f t="shared" si="1"/>
        <v>1.0313336482443709</v>
      </c>
    </row>
    <row r="40" spans="1:7" x14ac:dyDescent="0.2">
      <c r="A40" s="4">
        <f>IF('True_Odds_Calculator_2-way'!A41="","",'True_Odds_Calculator_2-way'!A41)</f>
        <v>2.19</v>
      </c>
      <c r="B40" s="4">
        <f>IF('True_Odds_Calculator_2-way'!B41="","",'True_Odds_Calculator_2-way'!B41)</f>
        <v>1.74</v>
      </c>
      <c r="C40" s="4">
        <f t="shared" si="0"/>
        <v>3.1333648244370904E-2</v>
      </c>
      <c r="D40" s="4">
        <f t="shared" si="2"/>
        <v>2.2678093197643276</v>
      </c>
      <c r="E40" s="4">
        <f t="shared" si="3"/>
        <v>1.7887621461765948</v>
      </c>
      <c r="G40" s="4">
        <f t="shared" si="1"/>
        <v>1.0313336482443709</v>
      </c>
    </row>
    <row r="41" spans="1:7" x14ac:dyDescent="0.2">
      <c r="A41" s="4">
        <f>IF('True_Odds_Calculator_2-way'!A42="","",'True_Odds_Calculator_2-way'!A42)</f>
        <v>2.4300000000000002</v>
      </c>
      <c r="B41" s="4">
        <f>IF('True_Odds_Calculator_2-way'!B42="","",'True_Odds_Calculator_2-way'!B42)</f>
        <v>1.61</v>
      </c>
      <c r="C41" s="4">
        <f t="shared" si="0"/>
        <v>3.2640646167216181E-2</v>
      </c>
      <c r="D41" s="4">
        <f t="shared" si="2"/>
        <v>2.5303495779840248</v>
      </c>
      <c r="E41" s="4">
        <f t="shared" si="3"/>
        <v>1.6534454704900365</v>
      </c>
      <c r="G41" s="4">
        <f t="shared" si="1"/>
        <v>1.0326406461672162</v>
      </c>
    </row>
    <row r="42" spans="1:7" x14ac:dyDescent="0.2">
      <c r="A42" s="4">
        <f>IF('True_Odds_Calculator_2-way'!A43="","",'True_Odds_Calculator_2-way'!A43)</f>
        <v>2.19</v>
      </c>
      <c r="B42" s="4">
        <f>IF('True_Odds_Calculator_2-way'!B43="","",'True_Odds_Calculator_2-way'!B43)</f>
        <v>1.73</v>
      </c>
      <c r="C42" s="4">
        <f t="shared" si="0"/>
        <v>3.4655686647135031E-2</v>
      </c>
      <c r="D42" s="4">
        <f t="shared" si="2"/>
        <v>2.2763841740018629</v>
      </c>
      <c r="E42" s="4">
        <f t="shared" si="3"/>
        <v>1.7834631769717797</v>
      </c>
      <c r="G42" s="4">
        <f t="shared" si="1"/>
        <v>1.034655686647135</v>
      </c>
    </row>
    <row r="43" spans="1:7" x14ac:dyDescent="0.2">
      <c r="A43" s="4">
        <f>IF('True_Odds_Calculator_2-way'!A44="","",'True_Odds_Calculator_2-way'!A44)</f>
        <v>2.19</v>
      </c>
      <c r="B43" s="4">
        <f>IF('True_Odds_Calculator_2-way'!B44="","",'True_Odds_Calculator_2-way'!B44)</f>
        <v>1.74</v>
      </c>
      <c r="C43" s="4">
        <f t="shared" si="0"/>
        <v>3.1333648244370904E-2</v>
      </c>
      <c r="D43" s="4">
        <f t="shared" si="2"/>
        <v>2.2678093197643276</v>
      </c>
      <c r="E43" s="4">
        <f t="shared" si="3"/>
        <v>1.7887621461765948</v>
      </c>
      <c r="G43" s="4">
        <f t="shared" si="1"/>
        <v>1.0313336482443709</v>
      </c>
    </row>
    <row r="44" spans="1:7" x14ac:dyDescent="0.2">
      <c r="A44" s="4">
        <f>IF('True_Odds_Calculator_2-way'!A45="","",'True_Odds_Calculator_2-way'!A45)</f>
        <v>2.2200000000000002</v>
      </c>
      <c r="B44" s="4">
        <f>IF('True_Odds_Calculator_2-way'!B45="","",'True_Odds_Calculator_2-way'!B45)</f>
        <v>1.68</v>
      </c>
      <c r="C44" s="4">
        <f t="shared" si="0"/>
        <v>4.5688545688545634E-2</v>
      </c>
      <c r="D44" s="4">
        <f t="shared" si="2"/>
        <v>2.3386004514672689</v>
      </c>
      <c r="E44" s="4">
        <f t="shared" si="3"/>
        <v>1.7470489038785832</v>
      </c>
      <c r="G44" s="4">
        <f t="shared" si="1"/>
        <v>1.0456885456885456</v>
      </c>
    </row>
    <row r="45" spans="1:7" x14ac:dyDescent="0.2">
      <c r="A45" s="4">
        <f>IF('True_Odds_Calculator_2-way'!A46="","",'True_Odds_Calculator_2-way'!A46)</f>
        <v>1.95</v>
      </c>
      <c r="B45" s="4">
        <f>IF('True_Odds_Calculator_2-way'!B46="","",'True_Odds_Calculator_2-way'!B46)</f>
        <v>1.88</v>
      </c>
      <c r="C45" s="4">
        <f t="shared" si="0"/>
        <v>4.4735406437534042E-2</v>
      </c>
      <c r="D45" s="4">
        <f t="shared" si="2"/>
        <v>2.0389321468298109</v>
      </c>
      <c r="E45" s="4">
        <f t="shared" si="3"/>
        <v>1.9625267665952888</v>
      </c>
      <c r="G45" s="4">
        <f t="shared" si="1"/>
        <v>1.044735406437534</v>
      </c>
    </row>
    <row r="46" spans="1:7" x14ac:dyDescent="0.2">
      <c r="A46" s="4">
        <f>IF('True_Odds_Calculator_2-way'!A47="","",'True_Odds_Calculator_2-way'!A47)</f>
        <v>1.99</v>
      </c>
      <c r="B46" s="4">
        <f>IF('True_Odds_Calculator_2-way'!B47="","",'True_Odds_Calculator_2-way'!B47)</f>
        <v>1.85</v>
      </c>
      <c r="C46" s="4">
        <f t="shared" si="0"/>
        <v>4.3053103354610656E-2</v>
      </c>
      <c r="D46" s="4">
        <f t="shared" si="2"/>
        <v>2.0790625441197226</v>
      </c>
      <c r="E46" s="4">
        <f t="shared" si="3"/>
        <v>1.9267303414889438</v>
      </c>
      <c r="G46" s="4">
        <f t="shared" si="1"/>
        <v>1.0430531033546107</v>
      </c>
    </row>
    <row r="47" spans="1:7" x14ac:dyDescent="0.2">
      <c r="A47" s="4">
        <f>IF('True_Odds_Calculator_2-way'!A48="","",'True_Odds_Calculator_2-way'!A48)</f>
        <v>2.04</v>
      </c>
      <c r="B47" s="4">
        <f>IF('True_Odds_Calculator_2-way'!B48="","",'True_Odds_Calculator_2-way'!B48)</f>
        <v>1.81</v>
      </c>
      <c r="C47" s="4">
        <f t="shared" si="0"/>
        <v>4.2682266276676373E-2</v>
      </c>
      <c r="D47" s="4">
        <f t="shared" si="2"/>
        <v>2.1328558225508316</v>
      </c>
      <c r="E47" s="4">
        <f t="shared" si="3"/>
        <v>1.8827248623291861</v>
      </c>
      <c r="G47" s="4">
        <f t="shared" si="1"/>
        <v>1.0426822662766764</v>
      </c>
    </row>
    <row r="48" spans="1:7" x14ac:dyDescent="0.2">
      <c r="A48" s="4">
        <f>IF('True_Odds_Calculator_2-way'!A49="","",'True_Odds_Calculator_2-way'!A49)</f>
        <v>1.93</v>
      </c>
      <c r="B48" s="4">
        <f>IF('True_Odds_Calculator_2-way'!B49="","",'True_Odds_Calculator_2-way'!B49)</f>
        <v>1.91</v>
      </c>
      <c r="C48" s="4">
        <f t="shared" si="0"/>
        <v>4.1694924449990456E-2</v>
      </c>
      <c r="D48" s="4">
        <f t="shared" si="2"/>
        <v>2.0109101819272834</v>
      </c>
      <c r="E48" s="4">
        <f t="shared" si="3"/>
        <v>1.9892075654965866</v>
      </c>
      <c r="G48" s="4">
        <f t="shared" si="1"/>
        <v>1.0416949244499905</v>
      </c>
    </row>
    <row r="49" spans="1:7" x14ac:dyDescent="0.2">
      <c r="A49" s="4">
        <f>IF('True_Odds_Calculator_2-way'!A50="","",'True_Odds_Calculator_2-way'!A50)</f>
        <v>1.93</v>
      </c>
      <c r="B49" s="4">
        <f>IF('True_Odds_Calculator_2-way'!B50="","",'True_Odds_Calculator_2-way'!B50)</f>
        <v>1.91</v>
      </c>
      <c r="C49" s="4">
        <f t="shared" si="0"/>
        <v>4.1694924449990456E-2</v>
      </c>
      <c r="D49" s="4">
        <f t="shared" si="2"/>
        <v>2.0109101819272834</v>
      </c>
      <c r="E49" s="4">
        <f t="shared" si="3"/>
        <v>1.9892075654965866</v>
      </c>
      <c r="G49" s="4">
        <f t="shared" si="1"/>
        <v>1.0416949244499905</v>
      </c>
    </row>
    <row r="50" spans="1:7" x14ac:dyDescent="0.2">
      <c r="A50" s="4">
        <f>IF('True_Odds_Calculator_2-way'!A51="","",'True_Odds_Calculator_2-way'!A51)</f>
        <v>2.0099999999999998</v>
      </c>
      <c r="B50" s="4">
        <f>IF('True_Odds_Calculator_2-way'!B51="","",'True_Odds_Calculator_2-way'!B51)</f>
        <v>1.83</v>
      </c>
      <c r="C50" s="4">
        <f t="shared" si="0"/>
        <v>4.3960525242639381E-2</v>
      </c>
      <c r="D50" s="4">
        <f t="shared" si="2"/>
        <v>2.1029071263184975</v>
      </c>
      <c r="E50" s="4">
        <f t="shared" si="3"/>
        <v>1.9066946582691862</v>
      </c>
      <c r="G50" s="4">
        <f t="shared" si="1"/>
        <v>1.0439605252426394</v>
      </c>
    </row>
    <row r="51" spans="1:7" x14ac:dyDescent="0.2">
      <c r="A51" s="4">
        <f>IF('True_Odds_Calculator_2-way'!A52="","",'True_Odds_Calculator_2-way'!A52)</f>
        <v>2.0499999999999998</v>
      </c>
      <c r="B51" s="4">
        <f>IF('True_Odds_Calculator_2-way'!B52="","",'True_Odds_Calculator_2-way'!B52)</f>
        <v>1.79</v>
      </c>
      <c r="C51" s="4">
        <f t="shared" si="0"/>
        <v>4.6464095925875526E-2</v>
      </c>
      <c r="D51" s="4">
        <f t="shared" si="2"/>
        <v>2.1525150315295498</v>
      </c>
      <c r="E51" s="4">
        <f t="shared" si="3"/>
        <v>1.8676676421936633</v>
      </c>
      <c r="G51" s="4">
        <f t="shared" si="1"/>
        <v>1.0464640959258755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1.98</v>
      </c>
      <c r="C52" s="4">
        <f t="shared" si="0"/>
        <v>4.5591045591045543E-2</v>
      </c>
      <c r="D52" s="4">
        <f t="shared" si="2"/>
        <v>1.931452675982072</v>
      </c>
      <c r="E52" s="4">
        <f t="shared" si="3"/>
        <v>2.0735918482875744</v>
      </c>
      <c r="G52" s="4">
        <f t="shared" si="1"/>
        <v>1.0455910455910455</v>
      </c>
    </row>
    <row r="53" spans="1:7" x14ac:dyDescent="0.2">
      <c r="A53" s="4">
        <f>IF('True_Odds_Calculator_2-way'!A54="","",'True_Odds_Calculator_2-way'!A54)</f>
        <v>2.12</v>
      </c>
      <c r="B53" s="4">
        <f>IF('True_Odds_Calculator_2-way'!B54="","",'True_Odds_Calculator_2-way'!B54)</f>
        <v>1.74</v>
      </c>
      <c r="C53" s="4">
        <f t="shared" si="0"/>
        <v>4.6410756885707949E-2</v>
      </c>
      <c r="D53" s="4">
        <f t="shared" si="2"/>
        <v>2.2296905222437133</v>
      </c>
      <c r="E53" s="4">
        <f t="shared" si="3"/>
        <v>1.8132127408572549</v>
      </c>
      <c r="G53" s="4">
        <f t="shared" si="1"/>
        <v>1.0464107568857079</v>
      </c>
    </row>
    <row r="54" spans="1:7" x14ac:dyDescent="0.2">
      <c r="A54" s="4">
        <f>IF('True_Odds_Calculator_2-way'!A55="","",'True_Odds_Calculator_2-way'!A55)</f>
        <v>1.95</v>
      </c>
      <c r="B54" s="4">
        <f>IF('True_Odds_Calculator_2-way'!B55="","",'True_Odds_Calculator_2-way'!B55)</f>
        <v>1.88</v>
      </c>
      <c r="C54" s="4">
        <f t="shared" si="0"/>
        <v>4.4735406437534042E-2</v>
      </c>
      <c r="D54" s="4">
        <f t="shared" si="2"/>
        <v>2.0389321468298109</v>
      </c>
      <c r="E54" s="4">
        <f t="shared" si="3"/>
        <v>1.9625267665952888</v>
      </c>
      <c r="G54" s="4">
        <f t="shared" si="1"/>
        <v>1.044735406437534</v>
      </c>
    </row>
    <row r="55" spans="1:7" x14ac:dyDescent="0.2">
      <c r="A55" s="4">
        <f>IF('True_Odds_Calculator_2-way'!A56="","",'True_Odds_Calculator_2-way'!A56)</f>
        <v>1.87</v>
      </c>
      <c r="B55" s="4">
        <f>IF('True_Odds_Calculator_2-way'!B56="","",'True_Odds_Calculator_2-way'!B56)</f>
        <v>1.96</v>
      </c>
      <c r="C55" s="4">
        <f t="shared" si="0"/>
        <v>4.4963439921422932E-2</v>
      </c>
      <c r="D55" s="4">
        <f t="shared" si="2"/>
        <v>1.9520664678312738</v>
      </c>
      <c r="E55" s="4">
        <f t="shared" si="3"/>
        <v>2.0503468337435664</v>
      </c>
      <c r="G55" s="4">
        <f t="shared" si="1"/>
        <v>1.0449634399214229</v>
      </c>
    </row>
    <row r="56" spans="1:7" x14ac:dyDescent="0.2">
      <c r="A56" s="4">
        <f>IF('True_Odds_Calculator_2-way'!A57="","",'True_Odds_Calculator_2-way'!A57)</f>
        <v>2.16</v>
      </c>
      <c r="B56" s="4">
        <f>IF('True_Odds_Calculator_2-way'!B57="","",'True_Odds_Calculator_2-way'!B57)</f>
        <v>1.71</v>
      </c>
      <c r="C56" s="4">
        <f t="shared" si="0"/>
        <v>4.7758284600389889E-2</v>
      </c>
      <c r="D56" s="4">
        <f t="shared" si="2"/>
        <v>2.2774694783573808</v>
      </c>
      <c r="E56" s="4">
        <f t="shared" si="3"/>
        <v>1.7827975673327543</v>
      </c>
      <c r="G56" s="4">
        <f t="shared" si="1"/>
        <v>1.0477582846003899</v>
      </c>
    </row>
    <row r="57" spans="1:7" x14ac:dyDescent="0.2">
      <c r="A57" s="4">
        <f>IF('True_Odds_Calculator_2-way'!A58="","",'True_Odds_Calculator_2-way'!A58)</f>
        <v>2.19</v>
      </c>
      <c r="B57" s="4">
        <f>IF('True_Odds_Calculator_2-way'!B58="","",'True_Odds_Calculator_2-way'!B58)</f>
        <v>1.69</v>
      </c>
      <c r="C57" s="4">
        <f t="shared" si="0"/>
        <v>4.8336980897571102E-2</v>
      </c>
      <c r="D57" s="4">
        <f t="shared" si="2"/>
        <v>2.3123926150385805</v>
      </c>
      <c r="E57" s="4">
        <f t="shared" si="3"/>
        <v>1.7619671038537528</v>
      </c>
      <c r="G57" s="4">
        <f t="shared" si="1"/>
        <v>1.0483369808975711</v>
      </c>
    </row>
    <row r="58" spans="1:7" x14ac:dyDescent="0.2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1.83</v>
      </c>
      <c r="C58" s="4">
        <f t="shared" si="0"/>
        <v>4.3960525242639381E-2</v>
      </c>
      <c r="D58" s="4">
        <f t="shared" si="2"/>
        <v>2.1029071263184975</v>
      </c>
      <c r="E58" s="4">
        <f t="shared" si="3"/>
        <v>1.9066946582691862</v>
      </c>
      <c r="G58" s="4">
        <f t="shared" si="1"/>
        <v>1.0439605252426394</v>
      </c>
    </row>
    <row r="59" spans="1:7" x14ac:dyDescent="0.2">
      <c r="A59" s="4">
        <f>IF('True_Odds_Calculator_2-way'!A60="","",'True_Odds_Calculator_2-way'!A60)</f>
        <v>2.2200000000000002</v>
      </c>
      <c r="B59" s="4">
        <f>IF('True_Odds_Calculator_2-way'!B60="","",'True_Odds_Calculator_2-way'!B60)</f>
        <v>1.67</v>
      </c>
      <c r="C59" s="4">
        <f t="shared" si="0"/>
        <v>4.9252845660031408E-2</v>
      </c>
      <c r="D59" s="4">
        <f t="shared" si="2"/>
        <v>2.348387914106544</v>
      </c>
      <c r="E59" s="4">
        <f t="shared" si="3"/>
        <v>1.7416263447174332</v>
      </c>
      <c r="G59" s="4">
        <f t="shared" si="1"/>
        <v>1.0492528456600314</v>
      </c>
    </row>
    <row r="60" spans="1:7" x14ac:dyDescent="0.2">
      <c r="A60" s="4">
        <f>IF('True_Odds_Calculator_2-way'!A61="","",'True_Odds_Calculator_2-way'!A61)</f>
        <v>2.06</v>
      </c>
      <c r="B60" s="4">
        <f>IF('True_Odds_Calculator_2-way'!B61="","",'True_Odds_Calculator_2-way'!B61)</f>
        <v>1.78</v>
      </c>
      <c r="C60" s="4">
        <f t="shared" si="0"/>
        <v>4.7234646012872306E-2</v>
      </c>
      <c r="D60" s="4">
        <f t="shared" si="2"/>
        <v>2.165347820951931</v>
      </c>
      <c r="E60" s="4">
        <f t="shared" si="3"/>
        <v>1.8581129015911626</v>
      </c>
      <c r="G60" s="4">
        <f t="shared" si="1"/>
        <v>1.0472346460128723</v>
      </c>
    </row>
    <row r="61" spans="1:7" x14ac:dyDescent="0.2">
      <c r="A61" s="4">
        <f>IF('True_Odds_Calculator_2-way'!A62="","",'True_Odds_Calculator_2-way'!A62)</f>
        <v>2.21</v>
      </c>
      <c r="B61" s="4">
        <f>IF('True_Odds_Calculator_2-way'!B62="","",'True_Odds_Calculator_2-way'!B62)</f>
        <v>1.68</v>
      </c>
      <c r="C61" s="4">
        <f t="shared" si="0"/>
        <v>4.772678302090072E-2</v>
      </c>
      <c r="D61" s="4">
        <f t="shared" si="2"/>
        <v>2.3330400904863642</v>
      </c>
      <c r="E61" s="4">
        <f t="shared" si="3"/>
        <v>1.7501649853870085</v>
      </c>
      <c r="G61" s="4">
        <f t="shared" si="1"/>
        <v>1.0477267830209007</v>
      </c>
    </row>
    <row r="62" spans="1:7" x14ac:dyDescent="0.2">
      <c r="A62" s="4">
        <f>IF('True_Odds_Calculator_2-way'!A63="","",'True_Odds_Calculator_2-way'!A63)</f>
        <v>2.2599999999999998</v>
      </c>
      <c r="B62" s="4">
        <f>IF('True_Odds_Calculator_2-way'!B63="","",'True_Odds_Calculator_2-way'!B63)</f>
        <v>1.65</v>
      </c>
      <c r="C62" s="4">
        <f t="shared" si="0"/>
        <v>4.85384821668009E-2</v>
      </c>
      <c r="D62" s="4">
        <f t="shared" si="2"/>
        <v>2.3911510099390831</v>
      </c>
      <c r="E62" s="4">
        <f t="shared" si="3"/>
        <v>1.7188292233233464</v>
      </c>
      <c r="G62" s="4">
        <f t="shared" si="1"/>
        <v>1.0485384821668009</v>
      </c>
    </row>
    <row r="63" spans="1:7" x14ac:dyDescent="0.2">
      <c r="A63" s="4">
        <f>IF('True_Odds_Calculator_2-way'!A64="","",'True_Odds_Calculator_2-way'!A64)</f>
        <v>2.13</v>
      </c>
      <c r="B63" s="4">
        <f>IF('True_Odds_Calculator_2-way'!B64="","",'True_Odds_Calculator_2-way'!B64)</f>
        <v>1.73</v>
      </c>
      <c r="C63" s="4">
        <f t="shared" si="0"/>
        <v>4.7518250156042274E-2</v>
      </c>
      <c r="D63" s="4">
        <f t="shared" si="2"/>
        <v>2.243538616091814</v>
      </c>
      <c r="E63" s="4">
        <f t="shared" si="3"/>
        <v>1.8041567725036107</v>
      </c>
      <c r="G63" s="4">
        <f t="shared" si="1"/>
        <v>1.0475182501560423</v>
      </c>
    </row>
    <row r="64" spans="1:7" x14ac:dyDescent="0.2">
      <c r="A64" s="4">
        <f>IF('True_Odds_Calculator_2-way'!A65="","",'True_Odds_Calculator_2-way'!A65)</f>
        <v>2.5499999999999998</v>
      </c>
      <c r="B64" s="4">
        <f>IF('True_Odds_Calculator_2-way'!B65="","",'True_Odds_Calculator_2-way'!B65)</f>
        <v>1.53</v>
      </c>
      <c r="C64" s="4">
        <f t="shared" si="0"/>
        <v>4.5751633986928164E-2</v>
      </c>
      <c r="D64" s="4">
        <f t="shared" si="2"/>
        <v>2.7079646017699113</v>
      </c>
      <c r="E64" s="4">
        <f t="shared" si="3"/>
        <v>1.5854922279792747</v>
      </c>
      <c r="G64" s="4">
        <f t="shared" si="1"/>
        <v>1.0457516339869282</v>
      </c>
    </row>
    <row r="65" spans="1:7" x14ac:dyDescent="0.2">
      <c r="A65" s="4">
        <f>IF('True_Odds_Calculator_2-way'!A66="","",'True_Odds_Calculator_2-way'!A66)</f>
        <v>2.14</v>
      </c>
      <c r="B65" s="4">
        <f>IF('True_Odds_Calculator_2-way'!B66="","",'True_Odds_Calculator_2-way'!B66)</f>
        <v>1.72</v>
      </c>
      <c r="C65" s="4">
        <f t="shared" si="0"/>
        <v>4.8685068463377501E-2</v>
      </c>
      <c r="D65" s="4">
        <f t="shared" si="2"/>
        <v>2.2576054955839058</v>
      </c>
      <c r="E65" s="4">
        <f t="shared" si="3"/>
        <v>1.7951619196254389</v>
      </c>
      <c r="G65" s="4">
        <f t="shared" si="1"/>
        <v>1.0486850684633775</v>
      </c>
    </row>
    <row r="66" spans="1:7" x14ac:dyDescent="0.2">
      <c r="A66" s="4">
        <f>IF('True_Odds_Calculator_2-way'!A67="","",'True_Odds_Calculator_2-way'!A67)</f>
        <v>2.09</v>
      </c>
      <c r="B66" s="4">
        <f>IF('True_Odds_Calculator_2-way'!B67="","",'True_Odds_Calculator_2-way'!B67)</f>
        <v>1.76</v>
      </c>
      <c r="C66" s="4">
        <f t="shared" ref="C66:C129" si="4">IF(A66="","",((1/A66)+(1/B66))-1)</f>
        <v>4.6650717703349276E-2</v>
      </c>
      <c r="D66" s="4">
        <f t="shared" si="2"/>
        <v>2.1971090670170828</v>
      </c>
      <c r="E66" s="4">
        <f t="shared" si="3"/>
        <v>1.8353457738748626</v>
      </c>
      <c r="G66" s="4">
        <f t="shared" ref="G66:G129" si="5">IF(A66="","",C66+1)</f>
        <v>1.0466507177033493</v>
      </c>
    </row>
    <row r="67" spans="1:7" x14ac:dyDescent="0.2">
      <c r="A67" s="4">
        <f>IF('True_Odds_Calculator_2-way'!A68="","",'True_Odds_Calculator_2-way'!A68)</f>
        <v>2.0499999999999998</v>
      </c>
      <c r="B67" s="4">
        <f>IF('True_Odds_Calculator_2-way'!B68="","",'True_Odds_Calculator_2-way'!B68)</f>
        <v>1.86</v>
      </c>
      <c r="C67" s="4">
        <f t="shared" si="4"/>
        <v>2.5439286650930981E-2</v>
      </c>
      <c r="D67" s="4">
        <f t="shared" ref="D67:D130" si="6">IF(A67="","",(2*A67)/(2-($C67*A67)))</f>
        <v>2.1048854540436102</v>
      </c>
      <c r="E67" s="4">
        <f t="shared" ref="E67:E130" si="7">IF(B67="","",(2*B67)/(2-($C67*B67)))</f>
        <v>1.905071196602548</v>
      </c>
      <c r="G67" s="4">
        <f t="shared" si="5"/>
        <v>1.025439286650931</v>
      </c>
    </row>
    <row r="68" spans="1:7" x14ac:dyDescent="0.2">
      <c r="A68" s="4">
        <f>IF('True_Odds_Calculator_2-way'!A69="","",'True_Odds_Calculator_2-way'!A69)</f>
        <v>1.66</v>
      </c>
      <c r="B68" s="4">
        <f>IF('True_Odds_Calculator_2-way'!B69="","",'True_Odds_Calculator_2-way'!B69)</f>
        <v>2.34</v>
      </c>
      <c r="C68" s="4">
        <f t="shared" si="4"/>
        <v>2.9760065904644417E-2</v>
      </c>
      <c r="D68" s="4">
        <f t="shared" si="6"/>
        <v>1.7020418894049603</v>
      </c>
      <c r="E68" s="4">
        <f t="shared" si="7"/>
        <v>2.4244164274123086</v>
      </c>
      <c r="G68" s="4">
        <f t="shared" si="5"/>
        <v>1.0297600659046444</v>
      </c>
    </row>
    <row r="69" spans="1:7" x14ac:dyDescent="0.2">
      <c r="A69" s="4">
        <f>IF('True_Odds_Calculator_2-way'!A70="","",'True_Odds_Calculator_2-way'!A70)</f>
        <v>1.92</v>
      </c>
      <c r="B69" s="4">
        <f>IF('True_Odds_Calculator_2-way'!B70="","",'True_Odds_Calculator_2-way'!B70)</f>
        <v>1.92</v>
      </c>
      <c r="C69" s="4">
        <f t="shared" si="4"/>
        <v>4.1666666666666741E-2</v>
      </c>
      <c r="D69" s="4">
        <f t="shared" si="6"/>
        <v>2</v>
      </c>
      <c r="E69" s="4">
        <f t="shared" si="7"/>
        <v>2</v>
      </c>
      <c r="G69" s="4">
        <f t="shared" si="5"/>
        <v>1.0416666666666667</v>
      </c>
    </row>
    <row r="70" spans="1:7" x14ac:dyDescent="0.2">
      <c r="A70" s="4">
        <f>IF('True_Odds_Calculator_2-way'!A71="","",'True_Odds_Calculator_2-way'!A71)</f>
        <v>2.4700000000000002</v>
      </c>
      <c r="B70" s="4">
        <f>IF('True_Odds_Calculator_2-way'!B71="","",'True_Odds_Calculator_2-way'!B71)</f>
        <v>1.56</v>
      </c>
      <c r="C70" s="4">
        <f t="shared" si="4"/>
        <v>4.5883940620782715E-2</v>
      </c>
      <c r="D70" s="4">
        <f t="shared" si="6"/>
        <v>2.6183745583038869</v>
      </c>
      <c r="E70" s="4">
        <f t="shared" si="7"/>
        <v>1.6179039301310043</v>
      </c>
      <c r="G70" s="4">
        <f t="shared" si="5"/>
        <v>1.0458839406207827</v>
      </c>
    </row>
    <row r="71" spans="1:7" x14ac:dyDescent="0.2">
      <c r="A71" s="4">
        <f>IF('True_Odds_Calculator_2-way'!A72="","",'True_Odds_Calculator_2-way'!A72)</f>
        <v>2.38</v>
      </c>
      <c r="B71" s="4">
        <f>IF('True_Odds_Calculator_2-way'!B72="","",'True_Odds_Calculator_2-way'!B72)</f>
        <v>1.6</v>
      </c>
      <c r="C71" s="4">
        <f t="shared" si="4"/>
        <v>4.5168067226890818E-2</v>
      </c>
      <c r="D71" s="4">
        <f t="shared" si="6"/>
        <v>2.5151915455746368</v>
      </c>
      <c r="E71" s="4">
        <f t="shared" si="7"/>
        <v>1.65998256320837</v>
      </c>
      <c r="G71" s="4">
        <f t="shared" si="5"/>
        <v>1.0451680672268908</v>
      </c>
    </row>
    <row r="72" spans="1:7" x14ac:dyDescent="0.2">
      <c r="A72" s="4">
        <f>IF('True_Odds_Calculator_2-way'!A73="","",'True_Odds_Calculator_2-way'!A73)</f>
        <v>2.36</v>
      </c>
      <c r="B72" s="4">
        <f>IF('True_Odds_Calculator_2-way'!B73="","",'True_Odds_Calculator_2-way'!B73)</f>
        <v>1.6</v>
      </c>
      <c r="C72" s="4">
        <f t="shared" si="4"/>
        <v>4.8728813559322015E-2</v>
      </c>
      <c r="D72" s="4">
        <f t="shared" si="6"/>
        <v>2.5039787798408488</v>
      </c>
      <c r="E72" s="4">
        <f t="shared" si="7"/>
        <v>1.6649029982363315</v>
      </c>
      <c r="G72" s="4">
        <f t="shared" si="5"/>
        <v>1.048728813559322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1.65</v>
      </c>
      <c r="C73" s="4">
        <f t="shared" si="4"/>
        <v>4.658924042183954E-2</v>
      </c>
      <c r="D73" s="4">
        <f t="shared" si="6"/>
        <v>2.3967365221564547</v>
      </c>
      <c r="E73" s="4">
        <f t="shared" si="7"/>
        <v>1.7159546443706333</v>
      </c>
      <c r="G73" s="4">
        <f t="shared" si="5"/>
        <v>1.0465892404218395</v>
      </c>
    </row>
    <row r="74" spans="1:7" x14ac:dyDescent="0.2">
      <c r="A74" s="4">
        <f>IF('True_Odds_Calculator_2-way'!A75="","",'True_Odds_Calculator_2-way'!A75)</f>
        <v>2.23</v>
      </c>
      <c r="B74" s="4">
        <f>IF('True_Odds_Calculator_2-way'!B75="","",'True_Odds_Calculator_2-way'!B75)</f>
        <v>1.67</v>
      </c>
      <c r="C74" s="4">
        <f t="shared" si="4"/>
        <v>4.7232888483123459E-2</v>
      </c>
      <c r="D74" s="4">
        <f t="shared" si="6"/>
        <v>2.3539711134287793</v>
      </c>
      <c r="E74" s="4">
        <f t="shared" si="7"/>
        <v>1.7385681940197473</v>
      </c>
      <c r="G74" s="4">
        <f t="shared" si="5"/>
        <v>1.0472328884831235</v>
      </c>
    </row>
    <row r="75" spans="1:7" x14ac:dyDescent="0.2">
      <c r="A75" s="4">
        <f>IF('True_Odds_Calculator_2-way'!A76="","",'True_Odds_Calculator_2-way'!A76)</f>
        <v>2.34</v>
      </c>
      <c r="B75" s="4">
        <f>IF('True_Odds_Calculator_2-way'!B76="","",'True_Odds_Calculator_2-way'!B76)</f>
        <v>1.61</v>
      </c>
      <c r="C75" s="4">
        <f t="shared" si="4"/>
        <v>4.8468439772787697E-2</v>
      </c>
      <c r="D75" s="4">
        <f t="shared" si="6"/>
        <v>2.4806742608810168</v>
      </c>
      <c r="E75" s="4">
        <f t="shared" si="7"/>
        <v>1.6753679903944503</v>
      </c>
      <c r="G75" s="4">
        <f t="shared" si="5"/>
        <v>1.0484684397727877</v>
      </c>
    </row>
    <row r="76" spans="1:7" x14ac:dyDescent="0.2">
      <c r="A76" s="4">
        <f>IF('True_Odds_Calculator_2-way'!A77="","",'True_Odds_Calculator_2-way'!A77)</f>
        <v>2.84</v>
      </c>
      <c r="B76" s="4">
        <f>IF('True_Odds_Calculator_2-way'!B77="","",'True_Odds_Calculator_2-way'!B77)</f>
        <v>1.43</v>
      </c>
      <c r="C76" s="4">
        <f t="shared" si="4"/>
        <v>5.1413375357037383E-2</v>
      </c>
      <c r="D76" s="4">
        <f t="shared" si="6"/>
        <v>3.0636692818346409</v>
      </c>
      <c r="E76" s="4">
        <f t="shared" si="7"/>
        <v>1.4845737680947508</v>
      </c>
      <c r="G76" s="4">
        <f t="shared" si="5"/>
        <v>1.0514133753570374</v>
      </c>
    </row>
    <row r="77" spans="1:7" x14ac:dyDescent="0.2">
      <c r="A77" s="4">
        <f>IF('True_Odds_Calculator_2-way'!A78="","",'True_Odds_Calculator_2-way'!A78)</f>
        <v>2.29</v>
      </c>
      <c r="B77" s="4">
        <f>IF('True_Odds_Calculator_2-way'!B78="","",'True_Odds_Calculator_2-way'!B78)</f>
        <v>1.64</v>
      </c>
      <c r="C77" s="4">
        <f t="shared" si="4"/>
        <v>4.6437320268399196E-2</v>
      </c>
      <c r="D77" s="4">
        <f t="shared" si="6"/>
        <v>2.4185986604842866</v>
      </c>
      <c r="E77" s="4">
        <f t="shared" si="7"/>
        <v>1.7049210096241147</v>
      </c>
      <c r="G77" s="4">
        <f t="shared" si="5"/>
        <v>1.0464373202683992</v>
      </c>
    </row>
    <row r="78" spans="1:7" x14ac:dyDescent="0.2">
      <c r="A78" s="4">
        <f>IF('True_Odds_Calculator_2-way'!A79="","",'True_Odds_Calculator_2-way'!A79)</f>
        <v>2.5099999999999998</v>
      </c>
      <c r="B78" s="4">
        <f>IF('True_Odds_Calculator_2-way'!B79="","",'True_Odds_Calculator_2-way'!B79)</f>
        <v>1.52</v>
      </c>
      <c r="C78" s="4">
        <f t="shared" si="4"/>
        <v>5.6301111344097432E-2</v>
      </c>
      <c r="D78" s="4">
        <f t="shared" si="6"/>
        <v>2.700835339091038</v>
      </c>
      <c r="E78" s="4">
        <f t="shared" si="7"/>
        <v>1.5879463914093066</v>
      </c>
      <c r="G78" s="4">
        <f t="shared" si="5"/>
        <v>1.0563011113440974</v>
      </c>
    </row>
    <row r="79" spans="1:7" x14ac:dyDescent="0.2">
      <c r="A79" s="4">
        <f>IF('True_Odds_Calculator_2-way'!A80="","",'True_Odds_Calculator_2-way'!A80)</f>
        <v>1.93</v>
      </c>
      <c r="B79" s="4">
        <f>IF('True_Odds_Calculator_2-way'!B80="","",'True_Odds_Calculator_2-way'!B80)</f>
        <v>1.87</v>
      </c>
      <c r="C79" s="4">
        <f t="shared" si="4"/>
        <v>5.2894073314676771E-2</v>
      </c>
      <c r="D79" s="4">
        <f t="shared" si="6"/>
        <v>2.0338113888027949</v>
      </c>
      <c r="E79" s="4">
        <f t="shared" si="7"/>
        <v>1.9672944318770271</v>
      </c>
      <c r="G79" s="4">
        <f t="shared" si="5"/>
        <v>1.0528940733146768</v>
      </c>
    </row>
    <row r="80" spans="1:7" x14ac:dyDescent="0.2">
      <c r="A80" s="4">
        <f>IF('True_Odds_Calculator_2-way'!A81="","",'True_Odds_Calculator_2-way'!A81)</f>
        <v>1.89</v>
      </c>
      <c r="B80" s="4">
        <f>IF('True_Odds_Calculator_2-way'!B81="","",'True_Odds_Calculator_2-way'!B81)</f>
        <v>2.02</v>
      </c>
      <c r="C80" s="4">
        <f t="shared" si="4"/>
        <v>2.4150034051024338E-2</v>
      </c>
      <c r="D80" s="4">
        <f t="shared" si="6"/>
        <v>1.9341405339682862</v>
      </c>
      <c r="E80" s="4">
        <f t="shared" si="7"/>
        <v>2.0705027387602368</v>
      </c>
      <c r="G80" s="4">
        <f t="shared" si="5"/>
        <v>1.0241500340510243</v>
      </c>
    </row>
    <row r="81" spans="1:7" x14ac:dyDescent="0.2">
      <c r="A81" s="4">
        <f>IF('True_Odds_Calculator_2-way'!A82="","",'True_Odds_Calculator_2-way'!A82)</f>
        <v>1.68</v>
      </c>
      <c r="B81" s="4">
        <f>IF('True_Odds_Calculator_2-way'!B82="","",'True_Odds_Calculator_2-way'!B82)</f>
        <v>2.2999999999999998</v>
      </c>
      <c r="C81" s="4">
        <f t="shared" si="4"/>
        <v>3.002070393374745E-2</v>
      </c>
      <c r="D81" s="4">
        <f t="shared" si="6"/>
        <v>1.7234611953612846</v>
      </c>
      <c r="E81" s="4">
        <f t="shared" si="7"/>
        <v>2.3822441430332923</v>
      </c>
      <c r="G81" s="4">
        <f t="shared" si="5"/>
        <v>1.0300207039337475</v>
      </c>
    </row>
    <row r="82" spans="1:7" x14ac:dyDescent="0.2">
      <c r="A82" s="4">
        <f>IF('True_Odds_Calculator_2-way'!A83="","",'True_Odds_Calculator_2-way'!A83)</f>
        <v>1.64</v>
      </c>
      <c r="B82" s="4">
        <f>IF('True_Odds_Calculator_2-way'!B83="","",'True_Odds_Calculator_2-way'!B83)</f>
        <v>2.39</v>
      </c>
      <c r="C82" s="4">
        <f t="shared" si="4"/>
        <v>2.8166139401979873E-2</v>
      </c>
      <c r="D82" s="4">
        <f t="shared" si="6"/>
        <v>1.6787733424704472</v>
      </c>
      <c r="E82" s="4">
        <f t="shared" si="7"/>
        <v>2.4732458354366487</v>
      </c>
      <c r="G82" s="4">
        <f t="shared" si="5"/>
        <v>1.0281661394019799</v>
      </c>
    </row>
    <row r="83" spans="1:7" x14ac:dyDescent="0.2">
      <c r="A83" s="4">
        <f>IF('True_Odds_Calculator_2-way'!A84="","",'True_Odds_Calculator_2-way'!A84)</f>
        <v>1.9</v>
      </c>
      <c r="B83" s="4">
        <f>IF('True_Odds_Calculator_2-way'!B84="","",'True_Odds_Calculator_2-way'!B84)</f>
        <v>1.99</v>
      </c>
      <c r="C83" s="4">
        <f t="shared" si="4"/>
        <v>2.8828352287754377E-2</v>
      </c>
      <c r="D83" s="4">
        <f t="shared" si="6"/>
        <v>1.9535003874967702</v>
      </c>
      <c r="E83" s="4">
        <f t="shared" si="7"/>
        <v>2.0487672717420748</v>
      </c>
      <c r="G83" s="4">
        <f t="shared" si="5"/>
        <v>1.0288283522877544</v>
      </c>
    </row>
    <row r="84" spans="1:7" x14ac:dyDescent="0.2">
      <c r="A84" s="4">
        <f>IF('True_Odds_Calculator_2-way'!A85="","",'True_Odds_Calculator_2-way'!A85)</f>
        <v>1.9</v>
      </c>
      <c r="B84" s="4">
        <f>IF('True_Odds_Calculator_2-way'!B85="","",'True_Odds_Calculator_2-way'!B85)</f>
        <v>1.99</v>
      </c>
      <c r="C84" s="4">
        <f t="shared" si="4"/>
        <v>2.8828352287754377E-2</v>
      </c>
      <c r="D84" s="4">
        <f t="shared" si="6"/>
        <v>1.9535003874967702</v>
      </c>
      <c r="E84" s="4">
        <f t="shared" si="7"/>
        <v>2.0487672717420748</v>
      </c>
      <c r="G84" s="4">
        <f t="shared" si="5"/>
        <v>1.0288283522877544</v>
      </c>
    </row>
    <row r="85" spans="1:7" x14ac:dyDescent="0.2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1.81</v>
      </c>
      <c r="C85" s="4">
        <f t="shared" si="4"/>
        <v>3.5577975284917462E-2</v>
      </c>
      <c r="D85" s="4">
        <f t="shared" si="6"/>
        <v>2.1491381535549374</v>
      </c>
      <c r="E85" s="4">
        <f t="shared" si="7"/>
        <v>1.8702173858786533</v>
      </c>
      <c r="G85" s="4">
        <f t="shared" si="5"/>
        <v>1.0355779752849175</v>
      </c>
    </row>
    <row r="86" spans="1:7" x14ac:dyDescent="0.2">
      <c r="A86" s="4">
        <f>IF('True_Odds_Calculator_2-way'!A87="","",'True_Odds_Calculator_2-way'!A87)</f>
        <v>2.39</v>
      </c>
      <c r="B86" s="4">
        <f>IF('True_Odds_Calculator_2-way'!B87="","",'True_Odds_Calculator_2-way'!B87)</f>
        <v>1.63</v>
      </c>
      <c r="C86" s="4">
        <f t="shared" si="4"/>
        <v>3.19069743563416E-2</v>
      </c>
      <c r="D86" s="4">
        <f t="shared" si="6"/>
        <v>2.4847402493861024</v>
      </c>
      <c r="E86" s="4">
        <f t="shared" si="7"/>
        <v>1.6735184827201064</v>
      </c>
      <c r="G86" s="4">
        <f t="shared" si="5"/>
        <v>1.0319069743563416</v>
      </c>
    </row>
    <row r="87" spans="1:7" x14ac:dyDescent="0.2">
      <c r="A87" s="4">
        <f>IF('True_Odds_Calculator_2-way'!A88="","",'True_Odds_Calculator_2-way'!A88)</f>
        <v>2.2200000000000002</v>
      </c>
      <c r="B87" s="4">
        <f>IF('True_Odds_Calculator_2-way'!B88="","",'True_Odds_Calculator_2-way'!B88)</f>
        <v>1.71</v>
      </c>
      <c r="C87" s="4">
        <f t="shared" si="4"/>
        <v>3.5245772087877381E-2</v>
      </c>
      <c r="D87" s="4">
        <f t="shared" si="6"/>
        <v>2.3103888990323171</v>
      </c>
      <c r="E87" s="4">
        <f t="shared" si="7"/>
        <v>1.7631322279503969</v>
      </c>
      <c r="G87" s="4">
        <f t="shared" si="5"/>
        <v>1.0352457720878774</v>
      </c>
    </row>
    <row r="88" spans="1:7" x14ac:dyDescent="0.2">
      <c r="A88" s="4">
        <f>IF('True_Odds_Calculator_2-way'!A89="","",'True_Odds_Calculator_2-way'!A89)</f>
        <v>1.97</v>
      </c>
      <c r="B88" s="4">
        <f>IF('True_Odds_Calculator_2-way'!B89="","",'True_Odds_Calculator_2-way'!B89)</f>
        <v>1.92</v>
      </c>
      <c r="C88" s="4">
        <f t="shared" si="4"/>
        <v>2.844754653130277E-2</v>
      </c>
      <c r="D88" s="4">
        <f t="shared" si="6"/>
        <v>2.0267924123888115</v>
      </c>
      <c r="E88" s="4">
        <f t="shared" si="7"/>
        <v>1.9739066903246005</v>
      </c>
      <c r="G88" s="4">
        <f t="shared" si="5"/>
        <v>1.0284475465313028</v>
      </c>
    </row>
    <row r="89" spans="1:7" x14ac:dyDescent="0.2">
      <c r="A89" s="4">
        <f>IF('True_Odds_Calculator_2-way'!A90="","",'True_Odds_Calculator_2-way'!A90)</f>
        <v>2.23</v>
      </c>
      <c r="B89" s="4">
        <f>IF('True_Odds_Calculator_2-way'!B90="","",'True_Odds_Calculator_2-way'!B90)</f>
        <v>1.71</v>
      </c>
      <c r="C89" s="4">
        <f t="shared" si="4"/>
        <v>3.3225814910969431E-2</v>
      </c>
      <c r="D89" s="4">
        <f t="shared" si="6"/>
        <v>2.315792669966295</v>
      </c>
      <c r="E89" s="4">
        <f t="shared" si="7"/>
        <v>1.7599981538319522</v>
      </c>
      <c r="G89" s="4">
        <f t="shared" si="5"/>
        <v>1.0332258149109694</v>
      </c>
    </row>
    <row r="90" spans="1:7" x14ac:dyDescent="0.2">
      <c r="A90" s="4">
        <f>IF('True_Odds_Calculator_2-way'!A91="","",'True_Odds_Calculator_2-way'!A91)</f>
        <v>1.36</v>
      </c>
      <c r="B90" s="4">
        <f>IF('True_Odds_Calculator_2-way'!B91="","",'True_Odds_Calculator_2-way'!B91)</f>
        <v>3.25</v>
      </c>
      <c r="C90" s="4">
        <f t="shared" si="4"/>
        <v>4.2986425339366363E-2</v>
      </c>
      <c r="D90" s="4">
        <f t="shared" si="6"/>
        <v>1.4009508716323296</v>
      </c>
      <c r="E90" s="4">
        <f t="shared" si="7"/>
        <v>3.4940711462450582</v>
      </c>
      <c r="G90" s="4">
        <f t="shared" si="5"/>
        <v>1.0429864253393664</v>
      </c>
    </row>
    <row r="91" spans="1:7" x14ac:dyDescent="0.2">
      <c r="A91" s="4">
        <f>IF('True_Odds_Calculator_2-way'!A92="","",'True_Odds_Calculator_2-way'!A92)</f>
        <v>1.93</v>
      </c>
      <c r="B91" s="4">
        <f>IF('True_Odds_Calculator_2-way'!B92="","",'True_Odds_Calculator_2-way'!B92)</f>
        <v>1.95</v>
      </c>
      <c r="C91" s="4">
        <f t="shared" si="4"/>
        <v>3.0955227846419575E-2</v>
      </c>
      <c r="D91" s="4">
        <f t="shared" si="6"/>
        <v>1.9894277785119598</v>
      </c>
      <c r="E91" s="4">
        <f t="shared" si="7"/>
        <v>2.0106851876586083</v>
      </c>
      <c r="G91" s="4">
        <f t="shared" si="5"/>
        <v>1.0309552278464196</v>
      </c>
    </row>
    <row r="92" spans="1:7" x14ac:dyDescent="0.2">
      <c r="A92" s="4">
        <f>IF('True_Odds_Calculator_2-way'!A93="","",'True_Odds_Calculator_2-way'!A93)</f>
        <v>1.35</v>
      </c>
      <c r="B92" s="4">
        <f>IF('True_Odds_Calculator_2-way'!B93="","",'True_Odds_Calculator_2-way'!B93)</f>
        <v>3.28</v>
      </c>
      <c r="C92" s="4">
        <f t="shared" si="4"/>
        <v>4.5618789521228553E-2</v>
      </c>
      <c r="D92" s="4">
        <f t="shared" si="6"/>
        <v>1.3928908461780434</v>
      </c>
      <c r="E92" s="4">
        <f t="shared" si="7"/>
        <v>3.5452361889511605</v>
      </c>
      <c r="G92" s="4">
        <f t="shared" si="5"/>
        <v>1.0456187895212286</v>
      </c>
    </row>
    <row r="93" spans="1:7" x14ac:dyDescent="0.2">
      <c r="A93" s="4">
        <f>IF('True_Odds_Calculator_2-way'!A94="","",'True_Odds_Calculator_2-way'!A94)</f>
        <v>1.66</v>
      </c>
      <c r="B93" s="4">
        <f>IF('True_Odds_Calculator_2-way'!B94="","",'True_Odds_Calculator_2-way'!B94)</f>
        <v>2.33</v>
      </c>
      <c r="C93" s="4">
        <f t="shared" si="4"/>
        <v>3.1594187910440219E-2</v>
      </c>
      <c r="D93" s="4">
        <f t="shared" si="6"/>
        <v>1.7047027193794351</v>
      </c>
      <c r="E93" s="4">
        <f t="shared" si="7"/>
        <v>2.4190380886859724</v>
      </c>
      <c r="G93" s="4">
        <f t="shared" si="5"/>
        <v>1.0315941879104402</v>
      </c>
    </row>
    <row r="94" spans="1:7" x14ac:dyDescent="0.2">
      <c r="A94" s="4">
        <f>IF('True_Odds_Calculator_2-way'!A95="","",'True_Odds_Calculator_2-way'!A95)</f>
        <v>1.41</v>
      </c>
      <c r="B94" s="4">
        <f>IF('True_Odds_Calculator_2-way'!B95="","",'True_Odds_Calculator_2-way'!B95)</f>
        <v>2.98</v>
      </c>
      <c r="C94" s="4">
        <f t="shared" si="4"/>
        <v>4.4790327954686182E-2</v>
      </c>
      <c r="D94" s="4">
        <f t="shared" si="6"/>
        <v>1.4559756055303372</v>
      </c>
      <c r="E94" s="4">
        <f t="shared" si="7"/>
        <v>3.1930997796185125</v>
      </c>
      <c r="G94" s="4">
        <f t="shared" si="5"/>
        <v>1.0447903279546862</v>
      </c>
    </row>
    <row r="95" spans="1:7" x14ac:dyDescent="0.2">
      <c r="A95" s="4">
        <f>IF('True_Odds_Calculator_2-way'!A96="","",'True_Odds_Calculator_2-way'!A96)</f>
        <v>1.95</v>
      </c>
      <c r="B95" s="4">
        <f>IF('True_Odds_Calculator_2-way'!B96="","",'True_Odds_Calculator_2-way'!B96)</f>
        <v>1.93</v>
      </c>
      <c r="C95" s="4">
        <f t="shared" si="4"/>
        <v>3.0955227846419575E-2</v>
      </c>
      <c r="D95" s="4">
        <f t="shared" si="6"/>
        <v>2.0106851876586083</v>
      </c>
      <c r="E95" s="4">
        <f t="shared" si="7"/>
        <v>1.9894277785119598</v>
      </c>
      <c r="G95" s="4">
        <f t="shared" si="5"/>
        <v>1.0309552278464196</v>
      </c>
    </row>
    <row r="96" spans="1:7" x14ac:dyDescent="0.2">
      <c r="A96" s="4">
        <f>IF('True_Odds_Calculator_2-way'!A97="","",'True_Odds_Calculator_2-way'!A97)</f>
        <v>1.78</v>
      </c>
      <c r="B96" s="4">
        <f>IF('True_Odds_Calculator_2-way'!B97="","",'True_Odds_Calculator_2-way'!B97)</f>
        <v>2.12</v>
      </c>
      <c r="C96" s="4">
        <f t="shared" si="4"/>
        <v>3.3495866016535869E-2</v>
      </c>
      <c r="D96" s="4">
        <f t="shared" si="6"/>
        <v>1.8346946713341112</v>
      </c>
      <c r="E96" s="4">
        <f t="shared" si="7"/>
        <v>2.1980428704566637</v>
      </c>
      <c r="G96" s="4">
        <f t="shared" si="5"/>
        <v>1.0334958660165359</v>
      </c>
    </row>
    <row r="97" spans="1:7" x14ac:dyDescent="0.2">
      <c r="A97" s="4">
        <f>IF('True_Odds_Calculator_2-way'!A98="","",'True_Odds_Calculator_2-way'!A98)</f>
        <v>1.84</v>
      </c>
      <c r="B97" s="4">
        <f>IF('True_Odds_Calculator_2-way'!B98="","",'True_Odds_Calculator_2-way'!B98)</f>
        <v>2.06</v>
      </c>
      <c r="C97" s="4">
        <f t="shared" si="4"/>
        <v>2.891515407344869E-2</v>
      </c>
      <c r="D97" s="4">
        <f t="shared" si="6"/>
        <v>1.8902852583283463</v>
      </c>
      <c r="E97" s="4">
        <f t="shared" si="7"/>
        <v>2.1232354918216445</v>
      </c>
      <c r="G97" s="4">
        <f t="shared" si="5"/>
        <v>1.0289151540734487</v>
      </c>
    </row>
    <row r="98" spans="1:7" x14ac:dyDescent="0.2">
      <c r="A98" s="4">
        <f>IF('True_Odds_Calculator_2-way'!A99="","",'True_Odds_Calculator_2-way'!A99)</f>
        <v>2.19</v>
      </c>
      <c r="B98" s="4">
        <f>IF('True_Odds_Calculator_2-way'!B99="","",'True_Odds_Calculator_2-way'!B99)</f>
        <v>1.74</v>
      </c>
      <c r="C98" s="4">
        <f t="shared" si="4"/>
        <v>3.1333648244370904E-2</v>
      </c>
      <c r="D98" s="4">
        <f t="shared" si="6"/>
        <v>2.2678093197643276</v>
      </c>
      <c r="E98" s="4">
        <f t="shared" si="7"/>
        <v>1.7887621461765948</v>
      </c>
      <c r="G98" s="4">
        <f t="shared" si="5"/>
        <v>1.0313336482443709</v>
      </c>
    </row>
    <row r="99" spans="1:7" x14ac:dyDescent="0.2">
      <c r="A99" s="4">
        <f>IF('True_Odds_Calculator_2-way'!A100="","",'True_Odds_Calculator_2-way'!A100)</f>
        <v>2.57</v>
      </c>
      <c r="B99" s="4">
        <f>IF('True_Odds_Calculator_2-way'!B100="","",'True_Odds_Calculator_2-way'!B100)</f>
        <v>1.55</v>
      </c>
      <c r="C99" s="4">
        <f t="shared" si="4"/>
        <v>3.4266348688339443E-2</v>
      </c>
      <c r="D99" s="4">
        <f t="shared" si="6"/>
        <v>2.6883752319892018</v>
      </c>
      <c r="E99" s="4">
        <f t="shared" si="7"/>
        <v>1.5922854002198461</v>
      </c>
      <c r="G99" s="4">
        <f t="shared" si="5"/>
        <v>1.0342663486883394</v>
      </c>
    </row>
    <row r="100" spans="1:7" x14ac:dyDescent="0.2">
      <c r="A100" s="4">
        <f>IF('True_Odds_Calculator_2-way'!A101="","",'True_Odds_Calculator_2-way'!A101)</f>
        <v>2.2000000000000002</v>
      </c>
      <c r="B100" s="4">
        <f>IF('True_Odds_Calculator_2-way'!B101="","",'True_Odds_Calculator_2-way'!B101)</f>
        <v>1.73</v>
      </c>
      <c r="C100" s="4">
        <f t="shared" si="4"/>
        <v>3.2580136626379375E-2</v>
      </c>
      <c r="D100" s="4">
        <f t="shared" si="6"/>
        <v>2.2817745803357314</v>
      </c>
      <c r="E100" s="4">
        <f t="shared" si="7"/>
        <v>1.7801683816651075</v>
      </c>
      <c r="G100" s="4">
        <f t="shared" si="5"/>
        <v>1.0325801366263794</v>
      </c>
    </row>
    <row r="101" spans="1:7" x14ac:dyDescent="0.2">
      <c r="A101" s="4">
        <f>IF('True_Odds_Calculator_2-way'!A102="","",'True_Odds_Calculator_2-way'!A102)</f>
        <v>2.17</v>
      </c>
      <c r="B101" s="4">
        <f>IF('True_Odds_Calculator_2-way'!B102="","",'True_Odds_Calculator_2-way'!B102)</f>
        <v>1.68</v>
      </c>
      <c r="C101" s="4">
        <f t="shared" si="4"/>
        <v>5.6067588325652729E-2</v>
      </c>
      <c r="D101" s="4">
        <f t="shared" si="6"/>
        <v>2.3105590062111796</v>
      </c>
      <c r="E101" s="4">
        <f t="shared" si="7"/>
        <v>1.76303317535545</v>
      </c>
      <c r="G101" s="4">
        <f t="shared" si="5"/>
        <v>1.0560675883256527</v>
      </c>
    </row>
    <row r="102" spans="1:7" x14ac:dyDescent="0.2">
      <c r="A102" s="4">
        <f>IF('True_Odds_Calculator_2-way'!A103="","",'True_Odds_Calculator_2-way'!A103)</f>
        <v>2.19</v>
      </c>
      <c r="B102" s="4">
        <f>IF('True_Odds_Calculator_2-way'!B103="","",'True_Odds_Calculator_2-way'!B103)</f>
        <v>1.67</v>
      </c>
      <c r="C102" s="4">
        <f t="shared" si="4"/>
        <v>5.5423399775790916E-2</v>
      </c>
      <c r="D102" s="4">
        <f t="shared" si="6"/>
        <v>2.3314952347560003</v>
      </c>
      <c r="E102" s="4">
        <f t="shared" si="7"/>
        <v>1.7510353577669786</v>
      </c>
      <c r="G102" s="4">
        <f t="shared" si="5"/>
        <v>1.0554233997757909</v>
      </c>
    </row>
    <row r="103" spans="1:7" x14ac:dyDescent="0.2">
      <c r="A103" s="4">
        <f>IF('True_Odds_Calculator_2-way'!A104="","",'True_Odds_Calculator_2-way'!A104)</f>
        <v>2.16</v>
      </c>
      <c r="B103" s="4">
        <f>IF('True_Odds_Calculator_2-way'!B104="","",'True_Odds_Calculator_2-way'!B104)</f>
        <v>1.68</v>
      </c>
      <c r="C103" s="4">
        <f t="shared" si="4"/>
        <v>5.8201058201058142E-2</v>
      </c>
      <c r="D103" s="4">
        <f t="shared" si="6"/>
        <v>2.3048780487804881</v>
      </c>
      <c r="E103" s="4">
        <f t="shared" si="7"/>
        <v>1.7663551401869158</v>
      </c>
      <c r="G103" s="4">
        <f t="shared" si="5"/>
        <v>1.0582010582010581</v>
      </c>
    </row>
    <row r="104" spans="1:7" x14ac:dyDescent="0.2">
      <c r="A104" s="4">
        <f>IF('True_Odds_Calculator_2-way'!A105="","",'True_Odds_Calculator_2-way'!A105)</f>
        <v>2.09</v>
      </c>
      <c r="B104" s="4">
        <f>IF('True_Odds_Calculator_2-way'!B105="","",'True_Odds_Calculator_2-way'!B105)</f>
        <v>1.73</v>
      </c>
      <c r="C104" s="4">
        <f t="shared" si="4"/>
        <v>5.6503581602456165E-2</v>
      </c>
      <c r="D104" s="4">
        <f t="shared" si="6"/>
        <v>2.2211505974137671</v>
      </c>
      <c r="E104" s="4">
        <f t="shared" si="7"/>
        <v>1.8188998163845365</v>
      </c>
      <c r="G104" s="4">
        <f t="shared" si="5"/>
        <v>1.0565035816024562</v>
      </c>
    </row>
    <row r="105" spans="1:7" x14ac:dyDescent="0.2">
      <c r="A105" s="4">
        <f>IF('True_Odds_Calculator_2-way'!A106="","",'True_Odds_Calculator_2-way'!A106)</f>
        <v>1.88</v>
      </c>
      <c r="B105" s="4">
        <f>IF('True_Odds_Calculator_2-way'!B106="","",'True_Odds_Calculator_2-way'!B106)</f>
        <v>1.91</v>
      </c>
      <c r="C105" s="4">
        <f t="shared" si="4"/>
        <v>5.5475103041104923E-2</v>
      </c>
      <c r="D105" s="4">
        <f t="shared" si="6"/>
        <v>1.9834290764471936</v>
      </c>
      <c r="E105" s="4">
        <f t="shared" si="7"/>
        <v>2.0168501460345989</v>
      </c>
      <c r="G105" s="4">
        <f t="shared" si="5"/>
        <v>1.0554751030411049</v>
      </c>
    </row>
    <row r="106" spans="1:7" x14ac:dyDescent="0.2">
      <c r="A106" s="4">
        <f>IF('True_Odds_Calculator_2-way'!A107="","",'True_Odds_Calculator_2-way'!A107)</f>
        <v>1.77</v>
      </c>
      <c r="B106" s="4">
        <f>IF('True_Odds_Calculator_2-way'!B107="","",'True_Odds_Calculator_2-way'!B107)</f>
        <v>2</v>
      </c>
      <c r="C106" s="4">
        <f t="shared" si="4"/>
        <v>6.4971751412429501E-2</v>
      </c>
      <c r="D106" s="4">
        <f t="shared" si="6"/>
        <v>1.8779840848806368</v>
      </c>
      <c r="E106" s="4">
        <f t="shared" si="7"/>
        <v>2.1389728096676741</v>
      </c>
      <c r="G106" s="4">
        <f t="shared" si="5"/>
        <v>1.0649717514124295</v>
      </c>
    </row>
    <row r="107" spans="1:7" x14ac:dyDescent="0.2">
      <c r="A107" s="4">
        <f>IF('True_Odds_Calculator_2-way'!A108="","",'True_Odds_Calculator_2-way'!A108)</f>
        <v>1.96</v>
      </c>
      <c r="B107" s="4">
        <f>IF('True_Odds_Calculator_2-way'!B108="","",'True_Odds_Calculator_2-way'!B108)</f>
        <v>1.83</v>
      </c>
      <c r="C107" s="4">
        <f t="shared" si="4"/>
        <v>5.6652169064347113E-2</v>
      </c>
      <c r="D107" s="4">
        <f t="shared" si="6"/>
        <v>2.0752140708169406</v>
      </c>
      <c r="E107" s="4">
        <f t="shared" si="7"/>
        <v>1.9300473525613433</v>
      </c>
      <c r="G107" s="4">
        <f t="shared" si="5"/>
        <v>1.0566521690643471</v>
      </c>
    </row>
    <row r="108" spans="1:7" x14ac:dyDescent="0.2">
      <c r="A108" s="4">
        <f>IF('True_Odds_Calculator_2-way'!A109="","",'True_Odds_Calculator_2-way'!A109)</f>
        <v>1.8</v>
      </c>
      <c r="B108" s="4">
        <f>IF('True_Odds_Calculator_2-way'!B109="","",'True_Odds_Calculator_2-way'!B109)</f>
        <v>2</v>
      </c>
      <c r="C108" s="4">
        <f t="shared" si="4"/>
        <v>5.555555555555558E-2</v>
      </c>
      <c r="D108" s="4">
        <f t="shared" si="6"/>
        <v>1.8947368421052633</v>
      </c>
      <c r="E108" s="4">
        <f t="shared" si="7"/>
        <v>2.1176470588235294</v>
      </c>
      <c r="G108" s="4">
        <f t="shared" si="5"/>
        <v>1.0555555555555556</v>
      </c>
    </row>
    <row r="109" spans="1:7" x14ac:dyDescent="0.2">
      <c r="A109" s="4">
        <f>IF('True_Odds_Calculator_2-way'!A110="","",'True_Odds_Calculator_2-way'!A110)</f>
        <v>1.65</v>
      </c>
      <c r="B109" s="4">
        <f>IF('True_Odds_Calculator_2-way'!B110="","",'True_Odds_Calculator_2-way'!B110)</f>
        <v>2.09</v>
      </c>
      <c r="C109" s="4">
        <f t="shared" si="4"/>
        <v>8.4529505582137343E-2</v>
      </c>
      <c r="D109" s="4">
        <f t="shared" si="6"/>
        <v>1.7736916548797739</v>
      </c>
      <c r="E109" s="4">
        <f t="shared" si="7"/>
        <v>2.2925045703839126</v>
      </c>
      <c r="G109" s="4">
        <f t="shared" si="5"/>
        <v>1.0845295055821373</v>
      </c>
    </row>
    <row r="110" spans="1:7" x14ac:dyDescent="0.2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2.0499999999999998</v>
      </c>
      <c r="C110" s="4">
        <f t="shared" si="4"/>
        <v>6.2517521726941361E-2</v>
      </c>
      <c r="D110" s="4">
        <f t="shared" si="6"/>
        <v>1.84008253804488</v>
      </c>
      <c r="E110" s="4">
        <f t="shared" si="7"/>
        <v>2.1903592262818541</v>
      </c>
      <c r="G110" s="4">
        <f t="shared" si="5"/>
        <v>1.0625175217269414</v>
      </c>
    </row>
    <row r="111" spans="1:7" x14ac:dyDescent="0.2">
      <c r="A111" s="4">
        <f>IF('True_Odds_Calculator_2-way'!A112="","",'True_Odds_Calculator_2-way'!A112)</f>
        <v>1.88</v>
      </c>
      <c r="B111" s="4">
        <f>IF('True_Odds_Calculator_2-way'!B112="","",'True_Odds_Calculator_2-way'!B112)</f>
        <v>1.9</v>
      </c>
      <c r="C111" s="4">
        <f t="shared" si="4"/>
        <v>5.8230683090705337E-2</v>
      </c>
      <c r="D111" s="4">
        <f t="shared" si="6"/>
        <v>1.988864142538975</v>
      </c>
      <c r="E111" s="4">
        <f t="shared" si="7"/>
        <v>2.0112612612612608</v>
      </c>
      <c r="G111" s="4">
        <f t="shared" si="5"/>
        <v>1.0582306830907053</v>
      </c>
    </row>
    <row r="112" spans="1:7" x14ac:dyDescent="0.2">
      <c r="A112" s="4">
        <f>IF('True_Odds_Calculator_2-way'!A113="","",'True_Odds_Calculator_2-way'!A113)</f>
        <v>1.75</v>
      </c>
      <c r="B112" s="4">
        <f>IF('True_Odds_Calculator_2-way'!B113="","",'True_Odds_Calculator_2-way'!B113)</f>
        <v>1.96</v>
      </c>
      <c r="C112" s="4">
        <f t="shared" si="4"/>
        <v>8.163265306122458E-2</v>
      </c>
      <c r="D112" s="4">
        <f t="shared" si="6"/>
        <v>1.8846153846153848</v>
      </c>
      <c r="E112" s="4">
        <f t="shared" si="7"/>
        <v>2.1304347826086958</v>
      </c>
      <c r="G112" s="4">
        <f t="shared" si="5"/>
        <v>1.0816326530612246</v>
      </c>
    </row>
    <row r="113" spans="1:7" x14ac:dyDescent="0.2">
      <c r="A113" s="4">
        <f>IF('True_Odds_Calculator_2-way'!A114="","",'True_Odds_Calculator_2-way'!A114)</f>
        <v>1.82</v>
      </c>
      <c r="B113" s="4">
        <f>IF('True_Odds_Calculator_2-way'!B114="","",'True_Odds_Calculator_2-way'!B114)</f>
        <v>1.98</v>
      </c>
      <c r="C113" s="4">
        <f t="shared" si="4"/>
        <v>5.4501054501054469E-2</v>
      </c>
      <c r="D113" s="4">
        <f t="shared" si="6"/>
        <v>1.9149750239132743</v>
      </c>
      <c r="E113" s="4">
        <f t="shared" si="7"/>
        <v>2.0929260076663954</v>
      </c>
      <c r="G113" s="4">
        <f t="shared" si="5"/>
        <v>1.0545010545010545</v>
      </c>
    </row>
    <row r="114" spans="1:7" x14ac:dyDescent="0.2">
      <c r="A114" s="4">
        <f>IF('True_Odds_Calculator_2-way'!A115="","",'True_Odds_Calculator_2-way'!A115)</f>
        <v>2.65</v>
      </c>
      <c r="B114" s="4">
        <f>IF('True_Odds_Calculator_2-way'!B115="","",'True_Odds_Calculator_2-way'!B115)</f>
        <v>1.53</v>
      </c>
      <c r="C114" s="4">
        <f t="shared" si="4"/>
        <v>3.0953261807867838E-2</v>
      </c>
      <c r="D114" s="4">
        <f t="shared" si="6"/>
        <v>2.7633327653774069</v>
      </c>
      <c r="E114" s="4">
        <f t="shared" si="7"/>
        <v>1.5671079331336362</v>
      </c>
      <c r="G114" s="4">
        <f t="shared" si="5"/>
        <v>1.0309532618078678</v>
      </c>
    </row>
    <row r="115" spans="1:7" x14ac:dyDescent="0.2">
      <c r="A115" s="4">
        <f>IF('True_Odds_Calculator_2-way'!A116="","",'True_Odds_Calculator_2-way'!A116)</f>
        <v>1.98</v>
      </c>
      <c r="B115" s="4">
        <f>IF('True_Odds_Calculator_2-way'!B116="","",'True_Odds_Calculator_2-way'!B116)</f>
        <v>1.93</v>
      </c>
      <c r="C115" s="4">
        <f t="shared" si="4"/>
        <v>2.3185220076411994E-2</v>
      </c>
      <c r="D115" s="4">
        <f t="shared" si="6"/>
        <v>2.0265153523890338</v>
      </c>
      <c r="E115" s="4">
        <f t="shared" si="7"/>
        <v>1.974169551066798</v>
      </c>
      <c r="G115" s="4">
        <f t="shared" si="5"/>
        <v>1.023185220076412</v>
      </c>
    </row>
    <row r="116" spans="1:7" x14ac:dyDescent="0.2">
      <c r="A116" s="4">
        <f>IF('True_Odds_Calculator_2-way'!A117="","",'True_Odds_Calculator_2-way'!A117)</f>
        <v>2.5</v>
      </c>
      <c r="B116" s="4">
        <f>IF('True_Odds_Calculator_2-way'!B117="","",'True_Odds_Calculator_2-way'!B117)</f>
        <v>1.56</v>
      </c>
      <c r="C116" s="4">
        <f t="shared" si="4"/>
        <v>4.102564102564088E-2</v>
      </c>
      <c r="D116" s="4">
        <f t="shared" si="6"/>
        <v>2.6351351351351346</v>
      </c>
      <c r="E116" s="4">
        <f t="shared" si="7"/>
        <v>1.6115702479338843</v>
      </c>
      <c r="G116" s="4">
        <f t="shared" si="5"/>
        <v>1.0410256410256409</v>
      </c>
    </row>
    <row r="117" spans="1:7" x14ac:dyDescent="0.2">
      <c r="A117" s="4">
        <f>IF('True_Odds_Calculator_2-way'!A118="","",'True_Odds_Calculator_2-way'!A118)</f>
        <v>2.6</v>
      </c>
      <c r="B117" s="4">
        <f>IF('True_Odds_Calculator_2-way'!B118="","",'True_Odds_Calculator_2-way'!B118)</f>
        <v>1.52</v>
      </c>
      <c r="C117" s="4">
        <f t="shared" si="4"/>
        <v>4.2510121457489891E-2</v>
      </c>
      <c r="D117" s="4">
        <f t="shared" si="6"/>
        <v>2.7520891364902509</v>
      </c>
      <c r="E117" s="4">
        <f t="shared" si="7"/>
        <v>1.5707472178060415</v>
      </c>
      <c r="G117" s="4">
        <f t="shared" si="5"/>
        <v>1.0425101214574899</v>
      </c>
    </row>
    <row r="118" spans="1:7" x14ac:dyDescent="0.2">
      <c r="A118" s="4">
        <f>IF('True_Odds_Calculator_2-way'!A119="","",'True_Odds_Calculator_2-way'!A119)</f>
        <v>2.4300000000000002</v>
      </c>
      <c r="B118" s="4">
        <f>IF('True_Odds_Calculator_2-way'!B119="","",'True_Odds_Calculator_2-way'!B119)</f>
        <v>1.58</v>
      </c>
      <c r="C118" s="4">
        <f t="shared" si="4"/>
        <v>4.4434026149919204E-2</v>
      </c>
      <c r="D118" s="4">
        <f t="shared" si="6"/>
        <v>2.5686759884926742</v>
      </c>
      <c r="E118" s="4">
        <f t="shared" si="7"/>
        <v>1.6374802746620036</v>
      </c>
      <c r="G118" s="4">
        <f t="shared" si="5"/>
        <v>1.0444340261499192</v>
      </c>
    </row>
    <row r="119" spans="1:7" x14ac:dyDescent="0.2">
      <c r="A119" s="4">
        <f>IF('True_Odds_Calculator_2-way'!A120="","",'True_Odds_Calculator_2-way'!A120)</f>
        <v>2.67</v>
      </c>
      <c r="B119" s="4">
        <f>IF('True_Odds_Calculator_2-way'!B120="","",'True_Odds_Calculator_2-way'!B120)</f>
        <v>1.5</v>
      </c>
      <c r="C119" s="4">
        <f t="shared" si="4"/>
        <v>4.1198501872659055E-2</v>
      </c>
      <c r="D119" s="4">
        <f t="shared" si="6"/>
        <v>2.8253968253968247</v>
      </c>
      <c r="E119" s="4">
        <f t="shared" si="7"/>
        <v>1.5478260869565217</v>
      </c>
      <c r="G119" s="4">
        <f t="shared" si="5"/>
        <v>1.0411985018726591</v>
      </c>
    </row>
    <row r="120" spans="1:7" x14ac:dyDescent="0.2">
      <c r="A120" s="4">
        <f>IF('True_Odds_Calculator_2-way'!A121="","",'True_Odds_Calculator_2-way'!A121)</f>
        <v>2.29</v>
      </c>
      <c r="B120" s="4">
        <f>IF('True_Odds_Calculator_2-way'!B121="","",'True_Odds_Calculator_2-way'!B121)</f>
        <v>1.65</v>
      </c>
      <c r="C120" s="4">
        <f t="shared" si="4"/>
        <v>4.2741828768029677E-2</v>
      </c>
      <c r="D120" s="4">
        <f t="shared" si="6"/>
        <v>2.40783813923849</v>
      </c>
      <c r="E120" s="4">
        <f t="shared" si="7"/>
        <v>1.7103089283693562</v>
      </c>
      <c r="G120" s="4">
        <f t="shared" si="5"/>
        <v>1.0427418287680297</v>
      </c>
    </row>
    <row r="121" spans="1:7" x14ac:dyDescent="0.2">
      <c r="A121" s="4">
        <f>IF('True_Odds_Calculator_2-way'!A122="","",'True_Odds_Calculator_2-way'!A122)</f>
        <v>2.12</v>
      </c>
      <c r="B121" s="4">
        <f>IF('True_Odds_Calculator_2-way'!B122="","",'True_Odds_Calculator_2-way'!B122)</f>
        <v>1.78</v>
      </c>
      <c r="C121" s="4">
        <f t="shared" si="4"/>
        <v>3.3495866016535869E-2</v>
      </c>
      <c r="D121" s="4">
        <f t="shared" si="6"/>
        <v>2.1980428704566637</v>
      </c>
      <c r="E121" s="4">
        <f t="shared" si="7"/>
        <v>1.8346946713341112</v>
      </c>
      <c r="G121" s="4">
        <f t="shared" si="5"/>
        <v>1.0334958660165359</v>
      </c>
    </row>
    <row r="122" spans="1:7" x14ac:dyDescent="0.2">
      <c r="A122" s="4">
        <f>IF('True_Odds_Calculator_2-way'!A123="","",'True_Odds_Calculator_2-way'!A123)</f>
        <v>2.04</v>
      </c>
      <c r="B122" s="4">
        <f>IF('True_Odds_Calculator_2-way'!B123="","",'True_Odds_Calculator_2-way'!B123)</f>
        <v>1.85</v>
      </c>
      <c r="C122" s="4">
        <f t="shared" si="4"/>
        <v>3.0736618971912932E-2</v>
      </c>
      <c r="D122" s="4">
        <f t="shared" si="6"/>
        <v>2.1060267857142851</v>
      </c>
      <c r="E122" s="4">
        <f t="shared" si="7"/>
        <v>1.9041372351160444</v>
      </c>
      <c r="G122" s="4">
        <f t="shared" si="5"/>
        <v>1.0307366189719129</v>
      </c>
    </row>
    <row r="123" spans="1:7" x14ac:dyDescent="0.2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2.1800000000000002</v>
      </c>
      <c r="C123" s="4">
        <f t="shared" si="4"/>
        <v>3.3428240008436028E-2</v>
      </c>
      <c r="D123" s="4">
        <f t="shared" si="6"/>
        <v>1.7921194368326561</v>
      </c>
      <c r="E123" s="4">
        <f t="shared" si="7"/>
        <v>2.2624358821424311</v>
      </c>
      <c r="G123" s="4">
        <f t="shared" si="5"/>
        <v>1.033428240008436</v>
      </c>
    </row>
    <row r="124" spans="1:7" x14ac:dyDescent="0.2">
      <c r="A124" s="4">
        <f>IF('True_Odds_Calculator_2-way'!A125="","",'True_Odds_Calculator_2-way'!A125)</f>
        <v>1.84</v>
      </c>
      <c r="B124" s="4">
        <f>IF('True_Odds_Calculator_2-way'!B125="","",'True_Odds_Calculator_2-way'!B125)</f>
        <v>2</v>
      </c>
      <c r="C124" s="4">
        <f t="shared" si="4"/>
        <v>4.3478260869565188E-2</v>
      </c>
      <c r="D124" s="4">
        <f t="shared" si="6"/>
        <v>1.9166666666666665</v>
      </c>
      <c r="E124" s="4">
        <f t="shared" si="7"/>
        <v>2.0909090909090908</v>
      </c>
      <c r="G124" s="4">
        <f t="shared" si="5"/>
        <v>1.0434782608695652</v>
      </c>
    </row>
    <row r="125" spans="1:7" x14ac:dyDescent="0.2">
      <c r="A125" s="4">
        <f>IF('True_Odds_Calculator_2-way'!A126="","",'True_Odds_Calculator_2-way'!A126)</f>
        <v>1.7</v>
      </c>
      <c r="B125" s="4">
        <f>IF('True_Odds_Calculator_2-way'!B126="","",'True_Odds_Calculator_2-way'!B126)</f>
        <v>2.17</v>
      </c>
      <c r="C125" s="4">
        <f t="shared" si="4"/>
        <v>4.9064787205204574E-2</v>
      </c>
      <c r="D125" s="4">
        <f t="shared" si="6"/>
        <v>1.773984130800673</v>
      </c>
      <c r="E125" s="4">
        <f t="shared" si="7"/>
        <v>2.2920161540851192</v>
      </c>
      <c r="G125" s="4">
        <f t="shared" si="5"/>
        <v>1.0490647872052046</v>
      </c>
    </row>
    <row r="126" spans="1:7" x14ac:dyDescent="0.2">
      <c r="A126" s="4">
        <f>IF('True_Odds_Calculator_2-way'!A127="","",'True_Odds_Calculator_2-way'!A127)</f>
        <v>1.65</v>
      </c>
      <c r="B126" s="4">
        <f>IF('True_Odds_Calculator_2-way'!B127="","",'True_Odds_Calculator_2-way'!B127)</f>
        <v>2.2799999999999998</v>
      </c>
      <c r="C126" s="4">
        <f t="shared" si="4"/>
        <v>4.4657097288676173E-2</v>
      </c>
      <c r="D126" s="4">
        <f t="shared" si="6"/>
        <v>1.7131147540983604</v>
      </c>
      <c r="E126" s="4">
        <f t="shared" si="7"/>
        <v>2.402298850574712</v>
      </c>
      <c r="G126" s="4">
        <f t="shared" si="5"/>
        <v>1.0446570972886762</v>
      </c>
    </row>
    <row r="127" spans="1:7" x14ac:dyDescent="0.2">
      <c r="A127" s="4">
        <f>IF('True_Odds_Calculator_2-way'!A128="","",'True_Odds_Calculator_2-way'!A128)</f>
        <v>1.63</v>
      </c>
      <c r="B127" s="4">
        <f>IF('True_Odds_Calculator_2-way'!B128="","",'True_Odds_Calculator_2-way'!B128)</f>
        <v>2.31</v>
      </c>
      <c r="C127" s="4">
        <f t="shared" si="4"/>
        <v>4.6397365415770331E-2</v>
      </c>
      <c r="D127" s="4">
        <f t="shared" si="6"/>
        <v>1.6940588936629699</v>
      </c>
      <c r="E127" s="4">
        <f t="shared" si="7"/>
        <v>2.4407999222117787</v>
      </c>
      <c r="G127" s="4">
        <f t="shared" si="5"/>
        <v>1.0463973654157703</v>
      </c>
    </row>
    <row r="128" spans="1:7" x14ac:dyDescent="0.2">
      <c r="A128" s="4">
        <f>IF('True_Odds_Calculator_2-way'!A129="","",'True_Odds_Calculator_2-way'!A129)</f>
        <v>1.36</v>
      </c>
      <c r="B128" s="4">
        <f>IF('True_Odds_Calculator_2-way'!B129="","",'True_Odds_Calculator_2-way'!B129)</f>
        <v>3.37</v>
      </c>
      <c r="C128" s="4">
        <f t="shared" si="4"/>
        <v>3.2030022691569071E-2</v>
      </c>
      <c r="D128" s="4">
        <f t="shared" si="6"/>
        <v>1.3902808954680579</v>
      </c>
      <c r="E128" s="4">
        <f t="shared" si="7"/>
        <v>3.5622571117674484</v>
      </c>
      <c r="G128" s="4">
        <f t="shared" si="5"/>
        <v>1.0320300226915691</v>
      </c>
    </row>
    <row r="129" spans="1:7" x14ac:dyDescent="0.2">
      <c r="A129" s="4">
        <f>IF('True_Odds_Calculator_2-way'!A130="","",'True_Odds_Calculator_2-way'!A130)</f>
        <v>2.29</v>
      </c>
      <c r="B129" s="4">
        <f>IF('True_Odds_Calculator_2-way'!B130="","",'True_Odds_Calculator_2-way'!B130)</f>
        <v>1.68</v>
      </c>
      <c r="C129" s="4">
        <f t="shared" si="4"/>
        <v>3.1919317945518833E-2</v>
      </c>
      <c r="D129" s="4">
        <f t="shared" si="6"/>
        <v>2.3768688990485605</v>
      </c>
      <c r="E129" s="4">
        <f t="shared" si="7"/>
        <v>1.7262855604415328</v>
      </c>
      <c r="G129" s="4">
        <f t="shared" si="5"/>
        <v>1.0319193179455188</v>
      </c>
    </row>
    <row r="130" spans="1:7" x14ac:dyDescent="0.2">
      <c r="A130" s="4">
        <f>IF('True_Odds_Calculator_2-way'!A131="","",'True_Odds_Calculator_2-way'!A131)</f>
        <v>1.56</v>
      </c>
      <c r="B130" s="4">
        <f>IF('True_Odds_Calculator_2-way'!B131="","",'True_Odds_Calculator_2-way'!B131)</f>
        <v>2.5299999999999998</v>
      </c>
      <c r="C130" s="4">
        <f t="shared" ref="C130:C193" si="8">IF(A130="","",((1/A130)+(1/B130))-1)</f>
        <v>3.6282558021688338E-2</v>
      </c>
      <c r="D130" s="4">
        <f t="shared" si="6"/>
        <v>1.6054344288968434</v>
      </c>
      <c r="E130" s="4">
        <f t="shared" si="7"/>
        <v>2.6517065305025525</v>
      </c>
      <c r="G130" s="4">
        <f t="shared" ref="G130:G193" si="9">IF(A130="","",C130+1)</f>
        <v>1.0362825580216883</v>
      </c>
    </row>
    <row r="131" spans="1:7" x14ac:dyDescent="0.2">
      <c r="A131" s="4">
        <f>IF('True_Odds_Calculator_2-way'!A132="","",'True_Odds_Calculator_2-way'!A132)</f>
        <v>2.08</v>
      </c>
      <c r="B131" s="4">
        <f>IF('True_Odds_Calculator_2-way'!B132="","",'True_Odds_Calculator_2-way'!B132)</f>
        <v>1.83</v>
      </c>
      <c r="C131" s="4">
        <f t="shared" si="8"/>
        <v>2.7217318200924545E-2</v>
      </c>
      <c r="D131" s="4">
        <f t="shared" ref="D131:D194" si="10">IF(A131="","",(2*A131)/(2-($C131*A131)))</f>
        <v>2.1405916094927453</v>
      </c>
      <c r="E131" s="4">
        <f t="shared" ref="E131:E194" si="11">IF(B131="","",(2*B131)/(2-($C131*B131)))</f>
        <v>1.8767379942806428</v>
      </c>
      <c r="G131" s="4">
        <f t="shared" si="9"/>
        <v>1.0272173182009245</v>
      </c>
    </row>
    <row r="132" spans="1:7" x14ac:dyDescent="0.2">
      <c r="A132" s="4">
        <f>IF('True_Odds_Calculator_2-way'!A133="","",'True_Odds_Calculator_2-way'!A133)</f>
        <v>1.84</v>
      </c>
      <c r="B132" s="4">
        <f>IF('True_Odds_Calculator_2-way'!B133="","",'True_Odds_Calculator_2-way'!B133)</f>
        <v>2.06</v>
      </c>
      <c r="C132" s="4">
        <f t="shared" si="8"/>
        <v>2.891515407344869E-2</v>
      </c>
      <c r="D132" s="4">
        <f t="shared" si="10"/>
        <v>1.8902852583283463</v>
      </c>
      <c r="E132" s="4">
        <f t="shared" si="11"/>
        <v>2.1232354918216445</v>
      </c>
      <c r="G132" s="4">
        <f t="shared" si="9"/>
        <v>1.0289151540734487</v>
      </c>
    </row>
    <row r="133" spans="1:7" x14ac:dyDescent="0.2">
      <c r="A133" s="4">
        <f>IF('True_Odds_Calculator_2-way'!A134="","",'True_Odds_Calculator_2-way'!A134)</f>
        <v>1.95</v>
      </c>
      <c r="B133" s="4">
        <f>IF('True_Odds_Calculator_2-way'!B134="","",'True_Odds_Calculator_2-way'!B134)</f>
        <v>1.95</v>
      </c>
      <c r="C133" s="4">
        <f t="shared" si="8"/>
        <v>2.5641025641025772E-2</v>
      </c>
      <c r="D133" s="4">
        <f t="shared" si="10"/>
        <v>2.0000000000000004</v>
      </c>
      <c r="E133" s="4">
        <f t="shared" si="11"/>
        <v>2.0000000000000004</v>
      </c>
      <c r="G133" s="4">
        <f t="shared" si="9"/>
        <v>1.0256410256410258</v>
      </c>
    </row>
    <row r="134" spans="1:7" x14ac:dyDescent="0.2">
      <c r="A134" s="4">
        <f>IF('True_Odds_Calculator_2-way'!A135="","",'True_Odds_Calculator_2-way'!A135)</f>
        <v>1.81</v>
      </c>
      <c r="B134" s="4">
        <f>IF('True_Odds_Calculator_2-way'!B135="","",'True_Odds_Calculator_2-way'!B135)</f>
        <v>2.1</v>
      </c>
      <c r="C134" s="4">
        <f t="shared" si="8"/>
        <v>2.8676664035780064E-2</v>
      </c>
      <c r="D134" s="4">
        <f t="shared" si="10"/>
        <v>1.858225372769494</v>
      </c>
      <c r="E134" s="4">
        <f t="shared" si="11"/>
        <v>2.1651951011107946</v>
      </c>
      <c r="G134" s="4">
        <f t="shared" si="9"/>
        <v>1.0286766640357801</v>
      </c>
    </row>
    <row r="135" spans="1:7" x14ac:dyDescent="0.2">
      <c r="A135" s="4">
        <f>IF('True_Odds_Calculator_2-way'!A136="","",'True_Odds_Calculator_2-way'!A136)</f>
        <v>2.48</v>
      </c>
      <c r="B135" s="4">
        <f>IF('True_Odds_Calculator_2-way'!B136="","",'True_Odds_Calculator_2-way'!B136)</f>
        <v>1.59</v>
      </c>
      <c r="C135" s="4">
        <f t="shared" si="8"/>
        <v>3.2156624061675743E-2</v>
      </c>
      <c r="D135" s="4">
        <f t="shared" si="10"/>
        <v>2.5829948906065767</v>
      </c>
      <c r="E135" s="4">
        <f t="shared" si="11"/>
        <v>1.6317139783166432</v>
      </c>
      <c r="G135" s="4">
        <f t="shared" si="9"/>
        <v>1.0321566240616757</v>
      </c>
    </row>
    <row r="136" spans="1:7" x14ac:dyDescent="0.2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2.0499999999999998</v>
      </c>
      <c r="C136" s="4">
        <f t="shared" si="8"/>
        <v>2.5439286650930981E-2</v>
      </c>
      <c r="D136" s="4">
        <f t="shared" si="10"/>
        <v>1.905071196602548</v>
      </c>
      <c r="E136" s="4">
        <f t="shared" si="11"/>
        <v>2.1048854540436102</v>
      </c>
      <c r="G136" s="4">
        <f t="shared" si="9"/>
        <v>1.025439286650931</v>
      </c>
    </row>
    <row r="137" spans="1:7" x14ac:dyDescent="0.2">
      <c r="A137" s="4">
        <f>IF('True_Odds_Calculator_2-way'!A138="","",'True_Odds_Calculator_2-way'!A138)</f>
        <v>2.16</v>
      </c>
      <c r="B137" s="4">
        <f>IF('True_Odds_Calculator_2-way'!B138="","",'True_Odds_Calculator_2-way'!B138)</f>
        <v>1.76</v>
      </c>
      <c r="C137" s="4">
        <f t="shared" si="8"/>
        <v>3.1144781144781142E-2</v>
      </c>
      <c r="D137" s="4">
        <f t="shared" si="10"/>
        <v>2.235183443085607</v>
      </c>
      <c r="E137" s="4">
        <f t="shared" si="11"/>
        <v>1.8095963442498098</v>
      </c>
      <c r="G137" s="4">
        <f t="shared" si="9"/>
        <v>1.0311447811447811</v>
      </c>
    </row>
    <row r="138" spans="1:7" x14ac:dyDescent="0.2">
      <c r="A138" s="4">
        <f>IF('True_Odds_Calculator_2-way'!A139="","",'True_Odds_Calculator_2-way'!A139)</f>
        <v>2.25</v>
      </c>
      <c r="B138" s="4">
        <f>IF('True_Odds_Calculator_2-way'!B139="","",'True_Odds_Calculator_2-way'!B139)</f>
        <v>1.71</v>
      </c>
      <c r="C138" s="4">
        <f t="shared" si="8"/>
        <v>2.9239766081871288E-2</v>
      </c>
      <c r="D138" s="4">
        <f t="shared" si="10"/>
        <v>2.3265306122448979</v>
      </c>
      <c r="E138" s="4">
        <f t="shared" si="11"/>
        <v>1.7538461538461536</v>
      </c>
      <c r="G138" s="4">
        <f t="shared" si="9"/>
        <v>1.0292397660818713</v>
      </c>
    </row>
    <row r="139" spans="1:7" x14ac:dyDescent="0.2">
      <c r="A139" s="4">
        <f>IF('True_Odds_Calculator_2-way'!A140="","",'True_Odds_Calculator_2-way'!A140)</f>
        <v>2.1800000000000002</v>
      </c>
      <c r="B139" s="4">
        <f>IF('True_Odds_Calculator_2-way'!B140="","",'True_Odds_Calculator_2-way'!B140)</f>
        <v>1.75</v>
      </c>
      <c r="C139" s="4">
        <f t="shared" si="8"/>
        <v>3.0144167758846541E-2</v>
      </c>
      <c r="D139" s="4">
        <f t="shared" si="10"/>
        <v>2.2540620384047267</v>
      </c>
      <c r="E139" s="4">
        <f t="shared" si="11"/>
        <v>1.797408716136631</v>
      </c>
      <c r="G139" s="4">
        <f t="shared" si="9"/>
        <v>1.0301441677588465</v>
      </c>
    </row>
    <row r="140" spans="1:7" x14ac:dyDescent="0.2">
      <c r="A140" s="4">
        <f>IF('True_Odds_Calculator_2-way'!A141="","",'True_Odds_Calculator_2-way'!A141)</f>
        <v>1.91</v>
      </c>
      <c r="B140" s="4">
        <f>IF('True_Odds_Calculator_2-way'!B141="","",'True_Odds_Calculator_2-way'!B141)</f>
        <v>1.99</v>
      </c>
      <c r="C140" s="4">
        <f t="shared" si="8"/>
        <v>2.6072772238153963E-2</v>
      </c>
      <c r="D140" s="4">
        <f t="shared" si="10"/>
        <v>1.9587724496895047</v>
      </c>
      <c r="E140" s="4">
        <f t="shared" si="11"/>
        <v>2.0430003493778384</v>
      </c>
      <c r="G140" s="4">
        <f t="shared" si="9"/>
        <v>1.026072772238154</v>
      </c>
    </row>
    <row r="141" spans="1:7" x14ac:dyDescent="0.2">
      <c r="A141" s="4">
        <f>IF('True_Odds_Calculator_2-way'!A142="","",'True_Odds_Calculator_2-way'!A142)</f>
        <v>1.72</v>
      </c>
      <c r="B141" s="4">
        <f>IF('True_Odds_Calculator_2-way'!B142="","",'True_Odds_Calculator_2-way'!B142)</f>
        <v>2.23</v>
      </c>
      <c r="C141" s="4">
        <f t="shared" si="8"/>
        <v>2.982584211075201E-2</v>
      </c>
      <c r="D141" s="4">
        <f t="shared" si="10"/>
        <v>1.7652798232695142</v>
      </c>
      <c r="E141" s="4">
        <f t="shared" si="11"/>
        <v>2.3067115708443593</v>
      </c>
      <c r="G141" s="4">
        <f t="shared" si="9"/>
        <v>1.029825842110752</v>
      </c>
    </row>
    <row r="142" spans="1:7" x14ac:dyDescent="0.2">
      <c r="A142" s="4">
        <f>IF('True_Odds_Calculator_2-way'!A143="","",'True_Odds_Calculator_2-way'!A143)</f>
        <v>1.76</v>
      </c>
      <c r="B142" s="4">
        <f>IF('True_Odds_Calculator_2-way'!B143="","",'True_Odds_Calculator_2-way'!B143)</f>
        <v>2.1800000000000002</v>
      </c>
      <c r="C142" s="4">
        <f t="shared" si="8"/>
        <v>2.6897414512093487E-2</v>
      </c>
      <c r="D142" s="4">
        <f t="shared" si="10"/>
        <v>1.8026686713023867</v>
      </c>
      <c r="E142" s="4">
        <f t="shared" si="11"/>
        <v>2.2458440646218687</v>
      </c>
      <c r="G142" s="4">
        <f t="shared" si="9"/>
        <v>1.0268974145120935</v>
      </c>
    </row>
    <row r="143" spans="1:7" x14ac:dyDescent="0.2">
      <c r="A143" s="4">
        <f>IF('True_Odds_Calculator_2-way'!A144="","",'True_Odds_Calculator_2-way'!A144)</f>
        <v>2.21</v>
      </c>
      <c r="B143" s="4">
        <f>IF('True_Odds_Calculator_2-way'!B144="","",'True_Odds_Calculator_2-way'!B144)</f>
        <v>1.65</v>
      </c>
      <c r="C143" s="4">
        <f t="shared" si="8"/>
        <v>5.8549293843411565E-2</v>
      </c>
      <c r="D143" s="4">
        <f t="shared" si="10"/>
        <v>2.3628705653653008</v>
      </c>
      <c r="E143" s="4">
        <f t="shared" si="11"/>
        <v>1.7337453940330441</v>
      </c>
      <c r="G143" s="4">
        <f t="shared" si="9"/>
        <v>1.0585492938434116</v>
      </c>
    </row>
    <row r="144" spans="1:7" x14ac:dyDescent="0.2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2.08</v>
      </c>
      <c r="C144" s="4">
        <f t="shared" si="8"/>
        <v>5.5481874447391721E-2</v>
      </c>
      <c r="D144" s="4">
        <f t="shared" si="10"/>
        <v>1.8282481309355427</v>
      </c>
      <c r="E144" s="4">
        <f t="shared" si="11"/>
        <v>2.2073676506464994</v>
      </c>
      <c r="G144" s="4">
        <f t="shared" si="9"/>
        <v>1.0554818744473917</v>
      </c>
    </row>
    <row r="145" spans="1:7" x14ac:dyDescent="0.2">
      <c r="A145" s="4">
        <f>IF('True_Odds_Calculator_2-way'!A146="","",'True_Odds_Calculator_2-way'!A146)</f>
        <v>1.72</v>
      </c>
      <c r="B145" s="4">
        <f>IF('True_Odds_Calculator_2-way'!B146="","",'True_Odds_Calculator_2-way'!B146)</f>
        <v>2.11</v>
      </c>
      <c r="C145" s="4">
        <f t="shared" si="8"/>
        <v>5.5328998126308981E-2</v>
      </c>
      <c r="D145" s="4">
        <f t="shared" si="10"/>
        <v>1.8059315286624205</v>
      </c>
      <c r="E145" s="4">
        <f t="shared" si="11"/>
        <v>2.2408001975796497</v>
      </c>
      <c r="G145" s="4">
        <f t="shared" si="9"/>
        <v>1.055328998126309</v>
      </c>
    </row>
    <row r="146" spans="1:7" x14ac:dyDescent="0.2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1.85</v>
      </c>
      <c r="C146" s="4">
        <f t="shared" si="8"/>
        <v>5.0744622173193532E-2</v>
      </c>
      <c r="D146" s="4">
        <f t="shared" si="10"/>
        <v>2.0625711035267349</v>
      </c>
      <c r="E146" s="4">
        <f t="shared" si="11"/>
        <v>1.9411134903640255</v>
      </c>
      <c r="G146" s="4">
        <f t="shared" si="9"/>
        <v>1.0507446221731935</v>
      </c>
    </row>
    <row r="147" spans="1:7" x14ac:dyDescent="0.2">
      <c r="A147" s="4">
        <f>IF('True_Odds_Calculator_2-way'!A148="","",'True_Odds_Calculator_2-way'!A148)</f>
        <v>1.81</v>
      </c>
      <c r="B147" s="4">
        <f>IF('True_Odds_Calculator_2-way'!B148="","",'True_Odds_Calculator_2-way'!B148)</f>
        <v>2.1</v>
      </c>
      <c r="C147" s="4">
        <f t="shared" si="8"/>
        <v>2.8676664035780064E-2</v>
      </c>
      <c r="D147" s="4">
        <f t="shared" si="10"/>
        <v>1.858225372769494</v>
      </c>
      <c r="E147" s="4">
        <f t="shared" si="11"/>
        <v>2.1651951011107946</v>
      </c>
      <c r="G147" s="4">
        <f t="shared" si="9"/>
        <v>1.0286766640357801</v>
      </c>
    </row>
    <row r="148" spans="1:7" x14ac:dyDescent="0.2">
      <c r="A148" s="4">
        <f>IF('True_Odds_Calculator_2-way'!A149="","",'True_Odds_Calculator_2-way'!A149)</f>
        <v>1.52</v>
      </c>
      <c r="B148" s="4">
        <f>IF('True_Odds_Calculator_2-way'!B149="","",'True_Odds_Calculator_2-way'!B149)</f>
        <v>2.65</v>
      </c>
      <c r="C148" s="4">
        <f t="shared" si="8"/>
        <v>3.5253227408142962E-2</v>
      </c>
      <c r="D148" s="4">
        <f t="shared" si="10"/>
        <v>1.5618456766188444</v>
      </c>
      <c r="E148" s="4">
        <f t="shared" si="11"/>
        <v>2.7798481711525187</v>
      </c>
      <c r="G148" s="4">
        <f t="shared" si="9"/>
        <v>1.035253227408143</v>
      </c>
    </row>
    <row r="149" spans="1:7" x14ac:dyDescent="0.2">
      <c r="A149" s="4">
        <f>IF('True_Odds_Calculator_2-way'!A150="","",'True_Odds_Calculator_2-way'!A150)</f>
        <v>1.73</v>
      </c>
      <c r="B149" s="4">
        <f>IF('True_Odds_Calculator_2-way'!B150="","",'True_Odds_Calculator_2-way'!B150)</f>
        <v>2.2200000000000002</v>
      </c>
      <c r="C149" s="4">
        <f t="shared" si="8"/>
        <v>2.8485132531375301E-2</v>
      </c>
      <c r="D149" s="4">
        <f t="shared" si="10"/>
        <v>1.7737034129219971</v>
      </c>
      <c r="E149" s="4">
        <f t="shared" si="11"/>
        <v>2.2924849280725841</v>
      </c>
      <c r="G149" s="4">
        <f t="shared" si="9"/>
        <v>1.0284851325313753</v>
      </c>
    </row>
    <row r="150" spans="1:7" x14ac:dyDescent="0.2">
      <c r="A150" s="4">
        <f>IF('True_Odds_Calculator_2-way'!A151="","",'True_Odds_Calculator_2-way'!A151)</f>
        <v>1.99</v>
      </c>
      <c r="B150" s="4">
        <f>IF('True_Odds_Calculator_2-way'!B151="","",'True_Odds_Calculator_2-way'!B151)</f>
        <v>1.92</v>
      </c>
      <c r="C150" s="4">
        <f t="shared" si="8"/>
        <v>2.3345896147403788E-2</v>
      </c>
      <c r="D150" s="4">
        <f t="shared" si="10"/>
        <v>2.0373253705876082</v>
      </c>
      <c r="E150" s="4">
        <f t="shared" si="11"/>
        <v>1.9640176827387685</v>
      </c>
      <c r="G150" s="4">
        <f t="shared" si="9"/>
        <v>1.0233458961474038</v>
      </c>
    </row>
    <row r="151" spans="1:7" x14ac:dyDescent="0.2">
      <c r="A151" s="4">
        <f>IF('True_Odds_Calculator_2-way'!A152="","",'True_Odds_Calculator_2-way'!A152)</f>
        <v>1.71</v>
      </c>
      <c r="B151" s="4">
        <f>IF('True_Odds_Calculator_2-way'!B152="","",'True_Odds_Calculator_2-way'!B152)</f>
        <v>2.25</v>
      </c>
      <c r="C151" s="4">
        <f t="shared" si="8"/>
        <v>2.9239766081871288E-2</v>
      </c>
      <c r="D151" s="4">
        <f t="shared" si="10"/>
        <v>1.7538461538461536</v>
      </c>
      <c r="E151" s="4">
        <f t="shared" si="11"/>
        <v>2.3265306122448979</v>
      </c>
      <c r="G151" s="4">
        <f t="shared" si="9"/>
        <v>1.0292397660818713</v>
      </c>
    </row>
    <row r="152" spans="1:7" x14ac:dyDescent="0.2">
      <c r="A152" s="4">
        <f>IF('True_Odds_Calculator_2-way'!A153="","",'True_Odds_Calculator_2-way'!A153)</f>
        <v>1.75</v>
      </c>
      <c r="B152" s="4">
        <f>IF('True_Odds_Calculator_2-way'!B153="","",'True_Odds_Calculator_2-way'!B153)</f>
        <v>2.19</v>
      </c>
      <c r="C152" s="4">
        <f t="shared" si="8"/>
        <v>2.8049575994781417E-2</v>
      </c>
      <c r="D152" s="4">
        <f t="shared" si="10"/>
        <v>1.7940315974253949</v>
      </c>
      <c r="E152" s="4">
        <f t="shared" si="11"/>
        <v>2.2593957258658803</v>
      </c>
      <c r="G152" s="4">
        <f t="shared" si="9"/>
        <v>1.0280495759947814</v>
      </c>
    </row>
    <row r="153" spans="1:7" x14ac:dyDescent="0.2">
      <c r="A153" s="4">
        <f>IF('True_Odds_Calculator_2-way'!A154="","",'True_Odds_Calculator_2-way'!A154)</f>
        <v>2.0699999999999998</v>
      </c>
      <c r="B153" s="4">
        <f>IF('True_Odds_Calculator_2-way'!B154="","",'True_Odds_Calculator_2-way'!B154)</f>
        <v>1.83</v>
      </c>
      <c r="C153" s="4">
        <f t="shared" si="8"/>
        <v>2.9539874871307603E-2</v>
      </c>
      <c r="D153" s="4">
        <f t="shared" si="10"/>
        <v>2.1352836729517204</v>
      </c>
      <c r="E153" s="4">
        <f t="shared" si="11"/>
        <v>1.8808371192373576</v>
      </c>
      <c r="G153" s="4">
        <f t="shared" si="9"/>
        <v>1.0295398748713076</v>
      </c>
    </row>
    <row r="154" spans="1:7" x14ac:dyDescent="0.2">
      <c r="A154" s="4">
        <f>IF('True_Odds_Calculator_2-way'!A155="","",'True_Odds_Calculator_2-way'!A155)</f>
        <v>2</v>
      </c>
      <c r="B154" s="4">
        <f>IF('True_Odds_Calculator_2-way'!B155="","",'True_Odds_Calculator_2-way'!B155)</f>
        <v>1.89</v>
      </c>
      <c r="C154" s="4">
        <f t="shared" si="8"/>
        <v>2.9100529100529293E-2</v>
      </c>
      <c r="D154" s="4">
        <f t="shared" si="10"/>
        <v>2.0599455040871937</v>
      </c>
      <c r="E154" s="4">
        <f t="shared" si="11"/>
        <v>1.9434447300771212</v>
      </c>
      <c r="G154" s="4">
        <f t="shared" si="9"/>
        <v>1.0291005291005293</v>
      </c>
    </row>
    <row r="155" spans="1:7" x14ac:dyDescent="0.2">
      <c r="A155" s="4">
        <f>IF('True_Odds_Calculator_2-way'!A156="","",'True_Odds_Calculator_2-way'!A156)</f>
        <v>2.02</v>
      </c>
      <c r="B155" s="4">
        <f>IF('True_Odds_Calculator_2-way'!B156="","",'True_Odds_Calculator_2-way'!B156)</f>
        <v>1.87</v>
      </c>
      <c r="C155" s="4">
        <f t="shared" si="8"/>
        <v>2.9808863239265015E-2</v>
      </c>
      <c r="D155" s="4">
        <f t="shared" si="10"/>
        <v>2.082703865027292</v>
      </c>
      <c r="E155" s="4">
        <f t="shared" si="11"/>
        <v>1.9236135865967305</v>
      </c>
      <c r="G155" s="4">
        <f t="shared" si="9"/>
        <v>1.029808863239265</v>
      </c>
    </row>
    <row r="156" spans="1:7" x14ac:dyDescent="0.2">
      <c r="A156" s="4">
        <f>IF('True_Odds_Calculator_2-way'!A157="","",'True_Odds_Calculator_2-way'!A157)</f>
        <v>1.66</v>
      </c>
      <c r="B156" s="4">
        <f>IF('True_Odds_Calculator_2-way'!B157="","",'True_Odds_Calculator_2-way'!B157)</f>
        <v>2.3199999999999998</v>
      </c>
      <c r="C156" s="4">
        <f t="shared" si="8"/>
        <v>3.3444121312837582E-2</v>
      </c>
      <c r="D156" s="4">
        <f t="shared" si="10"/>
        <v>1.707394928178755</v>
      </c>
      <c r="E156" s="4">
        <f t="shared" si="11"/>
        <v>2.4136375031336175</v>
      </c>
      <c r="G156" s="4">
        <f t="shared" si="9"/>
        <v>1.0334441213128376</v>
      </c>
    </row>
    <row r="157" spans="1:7" x14ac:dyDescent="0.2">
      <c r="A157" s="4">
        <f>IF('True_Odds_Calculator_2-way'!A158="","",'True_Odds_Calculator_2-way'!A158)</f>
        <v>1.82</v>
      </c>
      <c r="B157" s="4">
        <f>IF('True_Odds_Calculator_2-way'!B158="","",'True_Odds_Calculator_2-way'!B158)</f>
        <v>2.0699999999999998</v>
      </c>
      <c r="C157" s="4">
        <f t="shared" si="8"/>
        <v>3.2542336890162948E-2</v>
      </c>
      <c r="D157" s="4">
        <f t="shared" si="10"/>
        <v>1.8755413949320454</v>
      </c>
      <c r="E157" s="4">
        <f t="shared" si="11"/>
        <v>2.1421504520384373</v>
      </c>
      <c r="G157" s="4">
        <f t="shared" si="9"/>
        <v>1.0325423368901629</v>
      </c>
    </row>
    <row r="158" spans="1:7" x14ac:dyDescent="0.2">
      <c r="A158" s="4">
        <f>IF('True_Odds_Calculator_2-way'!A159="","",'True_Odds_Calculator_2-way'!A159)</f>
        <v>1.97</v>
      </c>
      <c r="B158" s="4">
        <f>IF('True_Odds_Calculator_2-way'!B159="","",'True_Odds_Calculator_2-way'!B159)</f>
        <v>1.92</v>
      </c>
      <c r="C158" s="4">
        <f t="shared" si="8"/>
        <v>2.844754653130277E-2</v>
      </c>
      <c r="D158" s="4">
        <f t="shared" si="10"/>
        <v>2.0267924123888115</v>
      </c>
      <c r="E158" s="4">
        <f t="shared" si="11"/>
        <v>1.9739066903246005</v>
      </c>
      <c r="G158" s="4">
        <f t="shared" si="9"/>
        <v>1.0284475465313028</v>
      </c>
    </row>
    <row r="159" spans="1:7" x14ac:dyDescent="0.2">
      <c r="A159" s="4">
        <f>IF('True_Odds_Calculator_2-way'!A160="","",'True_Odds_Calculator_2-way'!A160)</f>
        <v>1.75</v>
      </c>
      <c r="B159" s="4">
        <f>IF('True_Odds_Calculator_2-way'!B160="","",'True_Odds_Calculator_2-way'!B160)</f>
        <v>2.16</v>
      </c>
      <c r="C159" s="4">
        <f t="shared" si="8"/>
        <v>3.4391534391534417E-2</v>
      </c>
      <c r="D159" s="4">
        <f t="shared" si="10"/>
        <v>1.8042959427207637</v>
      </c>
      <c r="E159" s="4">
        <f t="shared" si="11"/>
        <v>2.2433234421364987</v>
      </c>
      <c r="G159" s="4">
        <f t="shared" si="9"/>
        <v>1.0343915343915344</v>
      </c>
    </row>
    <row r="160" spans="1:7" x14ac:dyDescent="0.2">
      <c r="A160" s="4">
        <f>IF('True_Odds_Calculator_2-way'!A161="","",'True_Odds_Calculator_2-way'!A161)</f>
        <v>2.2999999999999998</v>
      </c>
      <c r="B160" s="4">
        <f>IF('True_Odds_Calculator_2-way'!B161="","",'True_Odds_Calculator_2-way'!B161)</f>
        <v>1.68</v>
      </c>
      <c r="C160" s="4">
        <f t="shared" si="8"/>
        <v>3.002070393374745E-2</v>
      </c>
      <c r="D160" s="4">
        <f t="shared" si="10"/>
        <v>2.3822441430332923</v>
      </c>
      <c r="E160" s="4">
        <f t="shared" si="11"/>
        <v>1.7234611953612846</v>
      </c>
      <c r="G160" s="4">
        <f t="shared" si="9"/>
        <v>1.0300207039337475</v>
      </c>
    </row>
    <row r="161" spans="1:7" x14ac:dyDescent="0.2">
      <c r="A161" s="4">
        <f>IF('True_Odds_Calculator_2-way'!A162="","",'True_Odds_Calculator_2-way'!A162)</f>
        <v>2.31</v>
      </c>
      <c r="B161" s="4">
        <f>IF('True_Odds_Calculator_2-way'!B162="","",'True_Odds_Calculator_2-way'!B162)</f>
        <v>1.68</v>
      </c>
      <c r="C161" s="4">
        <f t="shared" si="8"/>
        <v>2.813852813852824E-2</v>
      </c>
      <c r="D161" s="4">
        <f t="shared" si="10"/>
        <v>2.3875968992248064</v>
      </c>
      <c r="E161" s="4">
        <f t="shared" si="11"/>
        <v>1.7206703910614525</v>
      </c>
      <c r="G161" s="4">
        <f t="shared" si="9"/>
        <v>1.0281385281385282</v>
      </c>
    </row>
    <row r="162" spans="1:7" x14ac:dyDescent="0.2">
      <c r="A162" s="4">
        <f>IF('True_Odds_Calculator_2-way'!A163="","",'True_Odds_Calculator_2-way'!A163)</f>
        <v>2.0099999999999998</v>
      </c>
      <c r="B162" s="4">
        <f>IF('True_Odds_Calculator_2-way'!B163="","",'True_Odds_Calculator_2-way'!B163)</f>
        <v>1.9</v>
      </c>
      <c r="C162" s="4">
        <f t="shared" si="8"/>
        <v>2.3828227284629522E-2</v>
      </c>
      <c r="D162" s="4">
        <f t="shared" si="10"/>
        <v>2.05931517929361</v>
      </c>
      <c r="E162" s="4">
        <f t="shared" si="11"/>
        <v>1.9440061084245355</v>
      </c>
      <c r="G162" s="4">
        <f t="shared" si="9"/>
        <v>1.0238282272846295</v>
      </c>
    </row>
    <row r="163" spans="1:7" x14ac:dyDescent="0.2">
      <c r="A163" s="4">
        <f>IF('True_Odds_Calculator_2-way'!A164="","",'True_Odds_Calculator_2-way'!A164)</f>
        <v>1.72</v>
      </c>
      <c r="B163" s="4">
        <f>IF('True_Odds_Calculator_2-way'!B164="","",'True_Odds_Calculator_2-way'!B164)</f>
        <v>2.23</v>
      </c>
      <c r="C163" s="4">
        <f t="shared" si="8"/>
        <v>2.982584211075201E-2</v>
      </c>
      <c r="D163" s="4">
        <f t="shared" si="10"/>
        <v>1.7652798232695142</v>
      </c>
      <c r="E163" s="4">
        <f t="shared" si="11"/>
        <v>2.3067115708443593</v>
      </c>
      <c r="G163" s="4">
        <f t="shared" si="9"/>
        <v>1.029825842110752</v>
      </c>
    </row>
    <row r="164" spans="1:7" x14ac:dyDescent="0.2">
      <c r="A164" s="4">
        <f>IF('True_Odds_Calculator_2-way'!A165="","",'True_Odds_Calculator_2-way'!A165)</f>
        <v>2.2799999999999998</v>
      </c>
      <c r="B164" s="4">
        <f>IF('True_Odds_Calculator_2-way'!B165="","",'True_Odds_Calculator_2-way'!B165)</f>
        <v>1.65</v>
      </c>
      <c r="C164" s="4">
        <f t="shared" si="8"/>
        <v>4.4657097288676173E-2</v>
      </c>
      <c r="D164" s="4">
        <f t="shared" si="10"/>
        <v>2.402298850574712</v>
      </c>
      <c r="E164" s="4">
        <f t="shared" si="11"/>
        <v>1.7131147540983604</v>
      </c>
      <c r="G164" s="4">
        <f t="shared" si="9"/>
        <v>1.0446570972886762</v>
      </c>
    </row>
    <row r="165" spans="1:7" x14ac:dyDescent="0.2">
      <c r="A165" s="4">
        <f>IF('True_Odds_Calculator_2-way'!A166="","",'True_Odds_Calculator_2-way'!A166)</f>
        <v>2.63</v>
      </c>
      <c r="B165" s="4">
        <f>IF('True_Odds_Calculator_2-way'!B166="","",'True_Odds_Calculator_2-way'!B166)</f>
        <v>1.51</v>
      </c>
      <c r="C165" s="4">
        <f t="shared" si="8"/>
        <v>4.2479792511268322E-2</v>
      </c>
      <c r="D165" s="4">
        <f t="shared" si="10"/>
        <v>2.7856065654262965</v>
      </c>
      <c r="E165" s="4">
        <f t="shared" si="11"/>
        <v>1.5600337831202247</v>
      </c>
      <c r="G165" s="4">
        <f t="shared" si="9"/>
        <v>1.0424797925112683</v>
      </c>
    </row>
    <row r="166" spans="1:7" x14ac:dyDescent="0.2">
      <c r="A166" s="4">
        <f>IF('True_Odds_Calculator_2-way'!A167="","",'True_Odds_Calculator_2-way'!A167)</f>
        <v>2.59</v>
      </c>
      <c r="B166" s="4">
        <f>IF('True_Odds_Calculator_2-way'!B167="","",'True_Odds_Calculator_2-way'!B167)</f>
        <v>1.52</v>
      </c>
      <c r="C166" s="4">
        <f t="shared" si="8"/>
        <v>4.3995122942491527E-2</v>
      </c>
      <c r="D166" s="4">
        <f t="shared" si="10"/>
        <v>2.7464769080507887</v>
      </c>
      <c r="E166" s="4">
        <f t="shared" si="11"/>
        <v>1.5725812894463531</v>
      </c>
      <c r="G166" s="4">
        <f t="shared" si="9"/>
        <v>1.0439951229424915</v>
      </c>
    </row>
    <row r="167" spans="1:7" x14ac:dyDescent="0.2">
      <c r="A167" s="4">
        <f>IF('True_Odds_Calculator_2-way'!A168="","",'True_Odds_Calculator_2-way'!A168)</f>
        <v>2.6</v>
      </c>
      <c r="B167" s="4">
        <f>IF('True_Odds_Calculator_2-way'!B168="","",'True_Odds_Calculator_2-way'!B168)</f>
        <v>1.52</v>
      </c>
      <c r="C167" s="4">
        <f t="shared" si="8"/>
        <v>4.2510121457489891E-2</v>
      </c>
      <c r="D167" s="4">
        <f t="shared" si="10"/>
        <v>2.7520891364902509</v>
      </c>
      <c r="E167" s="4">
        <f t="shared" si="11"/>
        <v>1.5707472178060415</v>
      </c>
      <c r="G167" s="4">
        <f t="shared" si="9"/>
        <v>1.0425101214574899</v>
      </c>
    </row>
    <row r="168" spans="1:7" x14ac:dyDescent="0.2">
      <c r="A168" s="4">
        <f>IF('True_Odds_Calculator_2-way'!A169="","",'True_Odds_Calculator_2-way'!A169)</f>
        <v>2.4900000000000002</v>
      </c>
      <c r="B168" s="4">
        <f>IF('True_Odds_Calculator_2-way'!B169="","",'True_Odds_Calculator_2-way'!B169)</f>
        <v>1.56</v>
      </c>
      <c r="C168" s="4">
        <f t="shared" si="8"/>
        <v>4.26320667284521E-2</v>
      </c>
      <c r="D168" s="4">
        <f t="shared" si="10"/>
        <v>2.6295694557270508</v>
      </c>
      <c r="E168" s="4">
        <f t="shared" si="11"/>
        <v>1.6136590229312062</v>
      </c>
      <c r="G168" s="4">
        <f t="shared" si="9"/>
        <v>1.0426320667284521</v>
      </c>
    </row>
    <row r="169" spans="1:7" x14ac:dyDescent="0.2">
      <c r="A169" s="4">
        <f>IF('True_Odds_Calculator_2-way'!A170="","",'True_Odds_Calculator_2-way'!A170)</f>
        <v>1.93</v>
      </c>
      <c r="B169" s="4">
        <f>IF('True_Odds_Calculator_2-way'!B170="","",'True_Odds_Calculator_2-way'!B170)</f>
        <v>1.95</v>
      </c>
      <c r="C169" s="4">
        <f t="shared" si="8"/>
        <v>3.0955227846419575E-2</v>
      </c>
      <c r="D169" s="4">
        <f t="shared" si="10"/>
        <v>1.9894277785119598</v>
      </c>
      <c r="E169" s="4">
        <f t="shared" si="11"/>
        <v>2.0106851876586083</v>
      </c>
      <c r="G169" s="4">
        <f t="shared" si="9"/>
        <v>1.0309552278464196</v>
      </c>
    </row>
    <row r="170" spans="1:7" x14ac:dyDescent="0.2">
      <c r="A170" s="4">
        <f>IF('True_Odds_Calculator_2-way'!A171="","",'True_Odds_Calculator_2-way'!A171)</f>
        <v>1.81</v>
      </c>
      <c r="B170" s="4">
        <f>IF('True_Odds_Calculator_2-way'!B171="","",'True_Odds_Calculator_2-way'!B171)</f>
        <v>2.0699999999999998</v>
      </c>
      <c r="C170" s="4">
        <f t="shared" si="8"/>
        <v>3.5577975284917462E-2</v>
      </c>
      <c r="D170" s="4">
        <f t="shared" si="10"/>
        <v>1.8702173858786533</v>
      </c>
      <c r="E170" s="4">
        <f t="shared" si="11"/>
        <v>2.1491381535549374</v>
      </c>
      <c r="G170" s="4">
        <f t="shared" si="9"/>
        <v>1.0355779752849175</v>
      </c>
    </row>
    <row r="171" spans="1:7" x14ac:dyDescent="0.2">
      <c r="A171" s="4">
        <f>IF('True_Odds_Calculator_2-way'!A172="","",'True_Odds_Calculator_2-way'!A172)</f>
        <v>1.79</v>
      </c>
      <c r="B171" s="4">
        <f>IF('True_Odds_Calculator_2-way'!B172="","",'True_Odds_Calculator_2-way'!B172)</f>
        <v>2.11</v>
      </c>
      <c r="C171" s="4">
        <f t="shared" si="8"/>
        <v>3.2592867166194583E-2</v>
      </c>
      <c r="D171" s="4">
        <f t="shared" si="10"/>
        <v>1.8437843247333352</v>
      </c>
      <c r="E171" s="4">
        <f t="shared" si="11"/>
        <v>2.1851369724319478</v>
      </c>
      <c r="G171" s="4">
        <f t="shared" si="9"/>
        <v>1.0325928671661946</v>
      </c>
    </row>
    <row r="172" spans="1:7" x14ac:dyDescent="0.2">
      <c r="A172" s="4">
        <f>IF('True_Odds_Calculator_2-way'!A173="","",'True_Odds_Calculator_2-way'!A173)</f>
        <v>1.85</v>
      </c>
      <c r="B172" s="4">
        <f>IF('True_Odds_Calculator_2-way'!B173="","",'True_Odds_Calculator_2-way'!B173)</f>
        <v>2.0499999999999998</v>
      </c>
      <c r="C172" s="4">
        <f t="shared" si="8"/>
        <v>2.8345418589321048E-2</v>
      </c>
      <c r="D172" s="4">
        <f t="shared" si="10"/>
        <v>1.8998121477770822</v>
      </c>
      <c r="E172" s="4">
        <f t="shared" si="11"/>
        <v>2.1113430758524703</v>
      </c>
      <c r="G172" s="4">
        <f t="shared" si="9"/>
        <v>1.028345418589321</v>
      </c>
    </row>
    <row r="173" spans="1:7" x14ac:dyDescent="0.2">
      <c r="A173" s="4">
        <f>IF('True_Odds_Calculator_2-way'!A174="","",'True_Odds_Calculator_2-way'!A174)</f>
        <v>1.97</v>
      </c>
      <c r="B173" s="4">
        <f>IF('True_Odds_Calculator_2-way'!B174="","",'True_Odds_Calculator_2-way'!B174)</f>
        <v>1.93</v>
      </c>
      <c r="C173" s="4">
        <f t="shared" si="8"/>
        <v>2.5748928223876311E-2</v>
      </c>
      <c r="D173" s="4">
        <f t="shared" si="10"/>
        <v>2.0212647191728026</v>
      </c>
      <c r="E173" s="4">
        <f t="shared" si="11"/>
        <v>1.9791780536685666</v>
      </c>
      <c r="G173" s="4">
        <f t="shared" si="9"/>
        <v>1.0257489282238763</v>
      </c>
    </row>
    <row r="174" spans="1:7" x14ac:dyDescent="0.2">
      <c r="A174" s="4">
        <f>IF('True_Odds_Calculator_2-way'!A175="","",'True_Odds_Calculator_2-way'!A175)</f>
        <v>2.63</v>
      </c>
      <c r="B174" s="4">
        <f>IF('True_Odds_Calculator_2-way'!B175="","",'True_Odds_Calculator_2-way'!B175)</f>
        <v>1.5</v>
      </c>
      <c r="C174" s="4">
        <f t="shared" si="8"/>
        <v>4.6894803548795938E-2</v>
      </c>
      <c r="D174" s="4">
        <f t="shared" si="10"/>
        <v>2.802841918294849</v>
      </c>
      <c r="E174" s="4">
        <f t="shared" si="11"/>
        <v>1.554679802955665</v>
      </c>
      <c r="G174" s="4">
        <f t="shared" si="9"/>
        <v>1.0468948035487959</v>
      </c>
    </row>
    <row r="175" spans="1:7" x14ac:dyDescent="0.2">
      <c r="A175" s="4">
        <f>IF('True_Odds_Calculator_2-way'!A176="","",'True_Odds_Calculator_2-way'!A176)</f>
        <v>2.59</v>
      </c>
      <c r="B175" s="4">
        <f>IF('True_Odds_Calculator_2-way'!B176="","",'True_Odds_Calculator_2-way'!B176)</f>
        <v>1.49</v>
      </c>
      <c r="C175" s="4">
        <f t="shared" si="8"/>
        <v>5.7241325697701573E-2</v>
      </c>
      <c r="D175" s="4">
        <f t="shared" si="10"/>
        <v>2.7973614584465949</v>
      </c>
      <c r="E175" s="4">
        <f t="shared" si="11"/>
        <v>1.556371115726644</v>
      </c>
      <c r="G175" s="4">
        <f t="shared" si="9"/>
        <v>1.0572413256977016</v>
      </c>
    </row>
    <row r="176" spans="1:7" x14ac:dyDescent="0.2">
      <c r="A176" s="4">
        <f>IF('True_Odds_Calculator_2-way'!A177="","",'True_Odds_Calculator_2-way'!A177)</f>
        <v>1.93</v>
      </c>
      <c r="B176" s="4">
        <f>IF('True_Odds_Calculator_2-way'!B177="","",'True_Odds_Calculator_2-way'!B177)</f>
        <v>1.97</v>
      </c>
      <c r="C176" s="4">
        <f t="shared" si="8"/>
        <v>2.5748928223876311E-2</v>
      </c>
      <c r="D176" s="4">
        <f t="shared" si="10"/>
        <v>1.9791780536685666</v>
      </c>
      <c r="E176" s="4">
        <f t="shared" si="11"/>
        <v>2.0212647191728026</v>
      </c>
      <c r="G176" s="4">
        <f t="shared" si="9"/>
        <v>1.0257489282238763</v>
      </c>
    </row>
    <row r="177" spans="1:7" x14ac:dyDescent="0.2">
      <c r="A177" s="4">
        <f>IF('True_Odds_Calculator_2-way'!A178="","",'True_Odds_Calculator_2-way'!A178)</f>
        <v>2.17</v>
      </c>
      <c r="B177" s="4">
        <f>IF('True_Odds_Calculator_2-way'!B178="","",'True_Odds_Calculator_2-way'!B178)</f>
        <v>1.76</v>
      </c>
      <c r="C177" s="4">
        <f t="shared" si="8"/>
        <v>2.9011311269375728E-2</v>
      </c>
      <c r="D177" s="4">
        <f t="shared" si="10"/>
        <v>2.2405256365129644</v>
      </c>
      <c r="E177" s="4">
        <f t="shared" si="11"/>
        <v>1.8061099025820484</v>
      </c>
      <c r="G177" s="4">
        <f t="shared" si="9"/>
        <v>1.0290113112693757</v>
      </c>
    </row>
    <row r="178" spans="1:7" x14ac:dyDescent="0.2">
      <c r="A178" s="4">
        <f>IF('True_Odds_Calculator_2-way'!A179="","",'True_Odds_Calculator_2-way'!A179)</f>
        <v>2.34</v>
      </c>
      <c r="B178" s="4">
        <f>IF('True_Odds_Calculator_2-way'!B179="","",'True_Odds_Calculator_2-way'!B179)</f>
        <v>1.66</v>
      </c>
      <c r="C178" s="4">
        <f t="shared" si="8"/>
        <v>2.9760065904644417E-2</v>
      </c>
      <c r="D178" s="4">
        <f t="shared" si="10"/>
        <v>2.4244164274123086</v>
      </c>
      <c r="E178" s="4">
        <f t="shared" si="11"/>
        <v>1.7020418894049603</v>
      </c>
      <c r="G178" s="4">
        <f t="shared" si="9"/>
        <v>1.0297600659046444</v>
      </c>
    </row>
    <row r="179" spans="1:7" x14ac:dyDescent="0.2">
      <c r="A179" s="4">
        <f>IF('True_Odds_Calculator_2-way'!A180="","",'True_Odds_Calculator_2-way'!A180)</f>
        <v>1.81</v>
      </c>
      <c r="B179" s="4">
        <f>IF('True_Odds_Calculator_2-way'!B180="","",'True_Odds_Calculator_2-way'!B180)</f>
        <v>2.06</v>
      </c>
      <c r="C179" s="4">
        <f t="shared" si="8"/>
        <v>3.7923081049187513E-2</v>
      </c>
      <c r="D179" s="4">
        <f t="shared" si="10"/>
        <v>1.8743276529432467</v>
      </c>
      <c r="E179" s="4">
        <f t="shared" si="11"/>
        <v>2.1437359857413907</v>
      </c>
      <c r="G179" s="4">
        <f t="shared" si="9"/>
        <v>1.0379230810491875</v>
      </c>
    </row>
    <row r="180" spans="1:7" x14ac:dyDescent="0.2">
      <c r="A180" s="4">
        <f>IF('True_Odds_Calculator_2-way'!A181="","",'True_Odds_Calculator_2-way'!A181)</f>
        <v>1.79</v>
      </c>
      <c r="B180" s="4">
        <f>IF('True_Odds_Calculator_2-way'!B181="","",'True_Odds_Calculator_2-way'!B181)</f>
        <v>2.08</v>
      </c>
      <c r="C180" s="4">
        <f t="shared" si="8"/>
        <v>3.9428448646325664E-2</v>
      </c>
      <c r="D180" s="4">
        <f t="shared" si="10"/>
        <v>1.8554769261437256</v>
      </c>
      <c r="E180" s="4">
        <f t="shared" si="11"/>
        <v>2.1689385995572641</v>
      </c>
      <c r="G180" s="4">
        <f t="shared" si="9"/>
        <v>1.0394284486463257</v>
      </c>
    </row>
    <row r="181" spans="1:7" x14ac:dyDescent="0.2">
      <c r="A181" s="4">
        <f>IF('True_Odds_Calculator_2-way'!A182="","",'True_Odds_Calculator_2-way'!A182)</f>
        <v>2.08</v>
      </c>
      <c r="B181" s="4">
        <f>IF('True_Odds_Calculator_2-way'!B182="","",'True_Odds_Calculator_2-way'!B182)</f>
        <v>1.81</v>
      </c>
      <c r="C181" s="4">
        <f t="shared" si="8"/>
        <v>3.3255418614534626E-2</v>
      </c>
      <c r="D181" s="4">
        <f t="shared" si="10"/>
        <v>2.1545152798443401</v>
      </c>
      <c r="E181" s="4">
        <f t="shared" si="11"/>
        <v>1.8661643699811639</v>
      </c>
      <c r="G181" s="4">
        <f t="shared" si="9"/>
        <v>1.0332554186145346</v>
      </c>
    </row>
    <row r="182" spans="1:7" x14ac:dyDescent="0.2">
      <c r="A182" s="4">
        <f>IF('True_Odds_Calculator_2-way'!A183="","",'True_Odds_Calculator_2-way'!A183)</f>
        <v>2.4900000000000002</v>
      </c>
      <c r="B182" s="4">
        <f>IF('True_Odds_Calculator_2-way'!B183="","",'True_Odds_Calculator_2-way'!B183)</f>
        <v>1.58</v>
      </c>
      <c r="C182" s="4">
        <f t="shared" si="8"/>
        <v>3.4517818107874465E-2</v>
      </c>
      <c r="D182" s="4">
        <f t="shared" si="10"/>
        <v>2.6018120494676276</v>
      </c>
      <c r="E182" s="4">
        <f t="shared" si="11"/>
        <v>1.6242929689112753</v>
      </c>
      <c r="G182" s="4">
        <f t="shared" si="9"/>
        <v>1.0345178181078745</v>
      </c>
    </row>
    <row r="183" spans="1:7" x14ac:dyDescent="0.2">
      <c r="A183" s="4">
        <f>IF('True_Odds_Calculator_2-way'!A184="","",'True_Odds_Calculator_2-way'!A184)</f>
        <v>1.73</v>
      </c>
      <c r="B183" s="4">
        <f>IF('True_Odds_Calculator_2-way'!B184="","",'True_Odds_Calculator_2-way'!B184)</f>
        <v>2.2000000000000002</v>
      </c>
      <c r="C183" s="4">
        <f t="shared" si="8"/>
        <v>3.2580136626379375E-2</v>
      </c>
      <c r="D183" s="4">
        <f t="shared" si="10"/>
        <v>1.7801683816651075</v>
      </c>
      <c r="E183" s="4">
        <f t="shared" si="11"/>
        <v>2.2817745803357314</v>
      </c>
      <c r="G183" s="4">
        <f t="shared" si="9"/>
        <v>1.0325801366263794</v>
      </c>
    </row>
    <row r="184" spans="1:7" x14ac:dyDescent="0.2">
      <c r="A184" s="4">
        <f>IF('True_Odds_Calculator_2-way'!A185="","",'True_Odds_Calculator_2-way'!A185)</f>
        <v>2.15</v>
      </c>
      <c r="B184" s="4">
        <f>IF('True_Odds_Calculator_2-way'!B185="","",'True_Odds_Calculator_2-way'!B185)</f>
        <v>1.76</v>
      </c>
      <c r="C184" s="4">
        <f t="shared" si="8"/>
        <v>3.3298097251585723E-2</v>
      </c>
      <c r="D184" s="4">
        <f t="shared" si="10"/>
        <v>2.2298173246906305</v>
      </c>
      <c r="E184" s="4">
        <f t="shared" si="11"/>
        <v>1.8131288931480596</v>
      </c>
      <c r="G184" s="4">
        <f t="shared" si="9"/>
        <v>1.0332980972515857</v>
      </c>
    </row>
    <row r="185" spans="1:7" x14ac:dyDescent="0.2">
      <c r="A185" s="4">
        <f>IF('True_Odds_Calculator_2-way'!A186="","",'True_Odds_Calculator_2-way'!A186)</f>
        <v>2.09</v>
      </c>
      <c r="B185" s="4">
        <f>IF('True_Odds_Calculator_2-way'!B186="","",'True_Odds_Calculator_2-way'!B186)</f>
        <v>1.8</v>
      </c>
      <c r="C185" s="4">
        <f t="shared" si="8"/>
        <v>3.4024455077086735E-2</v>
      </c>
      <c r="D185" s="4">
        <f t="shared" si="10"/>
        <v>2.1670506912442398</v>
      </c>
      <c r="E185" s="4">
        <f t="shared" si="11"/>
        <v>1.8568608094768018</v>
      </c>
      <c r="G185" s="4">
        <f t="shared" si="9"/>
        <v>1.0340244550770867</v>
      </c>
    </row>
    <row r="186" spans="1:7" x14ac:dyDescent="0.2">
      <c r="A186" s="4">
        <f>IF('True_Odds_Calculator_2-way'!A187="","",'True_Odds_Calculator_2-way'!A187)</f>
        <v>2.09</v>
      </c>
      <c r="B186" s="4">
        <f>IF('True_Odds_Calculator_2-way'!B187="","",'True_Odds_Calculator_2-way'!B187)</f>
        <v>1.79</v>
      </c>
      <c r="C186" s="4">
        <f t="shared" si="8"/>
        <v>3.7128117398625982E-2</v>
      </c>
      <c r="D186" s="4">
        <f t="shared" si="10"/>
        <v>2.1743628490889537</v>
      </c>
      <c r="E186" s="4">
        <f t="shared" si="11"/>
        <v>1.8515255747197545</v>
      </c>
      <c r="G186" s="4">
        <f t="shared" si="9"/>
        <v>1.037128117398626</v>
      </c>
    </row>
    <row r="187" spans="1:7" x14ac:dyDescent="0.2">
      <c r="A187" s="4">
        <f>IF('True_Odds_Calculator_2-way'!A188="","",'True_Odds_Calculator_2-way'!A188)</f>
        <v>1.99</v>
      </c>
      <c r="B187" s="4">
        <f>IF('True_Odds_Calculator_2-way'!B188="","",'True_Odds_Calculator_2-way'!B188)</f>
        <v>1.88</v>
      </c>
      <c r="C187" s="4">
        <f t="shared" si="8"/>
        <v>3.4427456431091574E-2</v>
      </c>
      <c r="D187" s="4">
        <f t="shared" si="10"/>
        <v>2.0605860321656753</v>
      </c>
      <c r="E187" s="4">
        <f t="shared" si="11"/>
        <v>1.9428749480681344</v>
      </c>
      <c r="G187" s="4">
        <f t="shared" si="9"/>
        <v>1.0344274564310916</v>
      </c>
    </row>
    <row r="188" spans="1:7" x14ac:dyDescent="0.2">
      <c r="A188" s="4">
        <f>IF('True_Odds_Calculator_2-way'!A189="","",'True_Odds_Calculator_2-way'!A189)</f>
        <v>2.0099999999999998</v>
      </c>
      <c r="B188" s="4">
        <f>IF('True_Odds_Calculator_2-way'!B189="","",'True_Odds_Calculator_2-way'!B189)</f>
        <v>1.87</v>
      </c>
      <c r="C188" s="4">
        <f t="shared" si="8"/>
        <v>3.22717960997152E-2</v>
      </c>
      <c r="D188" s="4">
        <f t="shared" si="10"/>
        <v>2.0773758532069522</v>
      </c>
      <c r="E188" s="4">
        <f t="shared" si="11"/>
        <v>1.9281811886013285</v>
      </c>
      <c r="G188" s="4">
        <f t="shared" si="9"/>
        <v>1.0322717960997152</v>
      </c>
    </row>
    <row r="189" spans="1:7" x14ac:dyDescent="0.2">
      <c r="A189" s="4">
        <f>IF('True_Odds_Calculator_2-way'!A190="","",'True_Odds_Calculator_2-way'!A190)</f>
        <v>1.9</v>
      </c>
      <c r="B189" s="4">
        <f>IF('True_Odds_Calculator_2-way'!B190="","",'True_Odds_Calculator_2-way'!B190)</f>
        <v>1.96</v>
      </c>
      <c r="C189" s="4">
        <f t="shared" si="8"/>
        <v>3.6519871106337254E-2</v>
      </c>
      <c r="D189" s="4">
        <f t="shared" si="10"/>
        <v>1.9682875264270612</v>
      </c>
      <c r="E189" s="4">
        <f t="shared" si="11"/>
        <v>2.0327510917030565</v>
      </c>
      <c r="G189" s="4">
        <f t="shared" si="9"/>
        <v>1.0365198711063373</v>
      </c>
    </row>
    <row r="190" spans="1:7" x14ac:dyDescent="0.2">
      <c r="A190" s="4">
        <f>IF('True_Odds_Calculator_2-way'!A191="","",'True_Odds_Calculator_2-way'!A191)</f>
        <v>2.17</v>
      </c>
      <c r="B190" s="4">
        <f>IF('True_Odds_Calculator_2-way'!B191="","",'True_Odds_Calculator_2-way'!B191)</f>
        <v>1.74</v>
      </c>
      <c r="C190" s="4">
        <f t="shared" si="8"/>
        <v>3.5542136765718491E-2</v>
      </c>
      <c r="D190" s="4">
        <f t="shared" si="10"/>
        <v>2.2570386753541753</v>
      </c>
      <c r="E190" s="4">
        <f t="shared" si="11"/>
        <v>1.7955204717295163</v>
      </c>
      <c r="G190" s="4">
        <f t="shared" si="9"/>
        <v>1.0355421367657185</v>
      </c>
    </row>
    <row r="191" spans="1:7" x14ac:dyDescent="0.2">
      <c r="A191" s="4">
        <f>IF('True_Odds_Calculator_2-way'!A192="","",'True_Odds_Calculator_2-way'!A192)</f>
        <v>2.13</v>
      </c>
      <c r="B191" s="4">
        <f>IF('True_Odds_Calculator_2-way'!B192="","",'True_Odds_Calculator_2-way'!B192)</f>
        <v>1.76</v>
      </c>
      <c r="C191" s="4">
        <f t="shared" si="8"/>
        <v>3.7665386256935607E-2</v>
      </c>
      <c r="D191" s="4">
        <f t="shared" si="10"/>
        <v>2.2190126672191313</v>
      </c>
      <c r="E191" s="4">
        <f t="shared" si="11"/>
        <v>1.8203360202000585</v>
      </c>
      <c r="G191" s="4">
        <f t="shared" si="9"/>
        <v>1.0376653862569356</v>
      </c>
    </row>
    <row r="192" spans="1:7" x14ac:dyDescent="0.2">
      <c r="A192" s="4">
        <f>IF('True_Odds_Calculator_2-way'!A193="","",'True_Odds_Calculator_2-way'!A193)</f>
        <v>1.97</v>
      </c>
      <c r="B192" s="4">
        <f>IF('True_Odds_Calculator_2-way'!B193="","",'True_Odds_Calculator_2-way'!B193)</f>
        <v>1.9</v>
      </c>
      <c r="C192" s="4">
        <f t="shared" si="8"/>
        <v>3.3930002671653803E-2</v>
      </c>
      <c r="D192" s="4">
        <f t="shared" si="10"/>
        <v>2.0381159814865235</v>
      </c>
      <c r="E192" s="4">
        <f t="shared" si="11"/>
        <v>1.9632835038027801</v>
      </c>
      <c r="G192" s="4">
        <f t="shared" si="9"/>
        <v>1.0339300026716538</v>
      </c>
    </row>
    <row r="193" spans="1:7" x14ac:dyDescent="0.2">
      <c r="A193" s="4">
        <f>IF('True_Odds_Calculator_2-way'!A194="","",'True_Odds_Calculator_2-way'!A194)</f>
        <v>2.11</v>
      </c>
      <c r="B193" s="4">
        <f>IF('True_Odds_Calculator_2-way'!B194="","",'True_Odds_Calculator_2-way'!B194)</f>
        <v>1.77</v>
      </c>
      <c r="C193" s="4">
        <f t="shared" si="8"/>
        <v>3.8905400701529036E-2</v>
      </c>
      <c r="D193" s="4">
        <f t="shared" si="10"/>
        <v>2.2003122514507911</v>
      </c>
      <c r="E193" s="4">
        <f t="shared" si="11"/>
        <v>1.8331165484575556</v>
      </c>
      <c r="G193" s="4">
        <f t="shared" si="9"/>
        <v>1.038905400701529</v>
      </c>
    </row>
    <row r="194" spans="1:7" x14ac:dyDescent="0.2">
      <c r="A194" s="4">
        <f>IF('True_Odds_Calculator_2-way'!A195="","",'True_Odds_Calculator_2-way'!A195)</f>
        <v>1.86</v>
      </c>
      <c r="B194" s="4">
        <f>IF('True_Odds_Calculator_2-way'!B195="","",'True_Odds_Calculator_2-way'!B195)</f>
        <v>2.0099999999999998</v>
      </c>
      <c r="C194" s="4">
        <f t="shared" ref="C194:C257" si="12">IF(A194="","",((1/A194)+(1/B194))-1)</f>
        <v>3.5146846413095734E-2</v>
      </c>
      <c r="D194" s="4">
        <f t="shared" si="10"/>
        <v>1.9228514118191637</v>
      </c>
      <c r="E194" s="4">
        <f t="shared" si="11"/>
        <v>2.0835980605249955</v>
      </c>
      <c r="G194" s="4">
        <f t="shared" ref="G194:G257" si="13">IF(A194="","",C194+1)</f>
        <v>1.0351468464130957</v>
      </c>
    </row>
    <row r="195" spans="1:7" x14ac:dyDescent="0.2">
      <c r="A195" s="4">
        <f>IF('True_Odds_Calculator_2-way'!A196="","",'True_Odds_Calculator_2-way'!A196)</f>
        <v>2.3199999999999998</v>
      </c>
      <c r="B195" s="4">
        <f>IF('True_Odds_Calculator_2-way'!B196="","",'True_Odds_Calculator_2-way'!B196)</f>
        <v>1.65</v>
      </c>
      <c r="C195" s="4">
        <f t="shared" si="12"/>
        <v>3.709508881922674E-2</v>
      </c>
      <c r="D195" s="4">
        <f t="shared" ref="D195:D258" si="14">IF(A195="","",(2*A195)/(2-($C195*A195)))</f>
        <v>2.4243191893603542</v>
      </c>
      <c r="E195" s="4">
        <f t="shared" ref="E195:E258" si="15">IF(B195="","",(2*B195)/(2-($C195*B195)))</f>
        <v>1.702089817696754</v>
      </c>
      <c r="G195" s="4">
        <f t="shared" si="13"/>
        <v>1.0370950888192267</v>
      </c>
    </row>
    <row r="196" spans="1:7" x14ac:dyDescent="0.2">
      <c r="A196" s="4">
        <f>IF('True_Odds_Calculator_2-way'!A197="","",'True_Odds_Calculator_2-way'!A197)</f>
        <v>1.93</v>
      </c>
      <c r="B196" s="4">
        <f>IF('True_Odds_Calculator_2-way'!B197="","",'True_Odds_Calculator_2-way'!B197)</f>
        <v>1.93</v>
      </c>
      <c r="C196" s="4">
        <f t="shared" si="12"/>
        <v>3.62694300518136E-2</v>
      </c>
      <c r="D196" s="4">
        <f t="shared" si="14"/>
        <v>2.0000000000000004</v>
      </c>
      <c r="E196" s="4">
        <f t="shared" si="15"/>
        <v>2.0000000000000004</v>
      </c>
      <c r="G196" s="4">
        <f t="shared" si="13"/>
        <v>1.0362694300518136</v>
      </c>
    </row>
    <row r="197" spans="1:7" x14ac:dyDescent="0.2">
      <c r="A197" s="4">
        <f>IF('True_Odds_Calculator_2-way'!A198="","",'True_Odds_Calculator_2-way'!A198)</f>
        <v>2</v>
      </c>
      <c r="B197" s="4">
        <f>IF('True_Odds_Calculator_2-way'!B198="","",'True_Odds_Calculator_2-way'!B198)</f>
        <v>1.88</v>
      </c>
      <c r="C197" s="4">
        <f t="shared" si="12"/>
        <v>3.1914893617021267E-2</v>
      </c>
      <c r="D197" s="4">
        <f t="shared" si="14"/>
        <v>2.0659340659340657</v>
      </c>
      <c r="E197" s="4">
        <f t="shared" si="15"/>
        <v>1.9381443298969072</v>
      </c>
      <c r="G197" s="4">
        <f t="shared" si="13"/>
        <v>1.0319148936170213</v>
      </c>
    </row>
    <row r="198" spans="1:7" x14ac:dyDescent="0.2">
      <c r="A198" s="4">
        <f>IF('True_Odds_Calculator_2-way'!A199="","",'True_Odds_Calculator_2-way'!A199)</f>
        <v>2.14</v>
      </c>
      <c r="B198" s="4">
        <f>IF('True_Odds_Calculator_2-way'!B199="","",'True_Odds_Calculator_2-way'!B199)</f>
        <v>1.75</v>
      </c>
      <c r="C198" s="4">
        <f t="shared" si="12"/>
        <v>3.8718291054739673E-2</v>
      </c>
      <c r="D198" s="4">
        <f t="shared" si="14"/>
        <v>2.2324888226527575</v>
      </c>
      <c r="E198" s="4">
        <f t="shared" si="15"/>
        <v>1.81136638452237</v>
      </c>
      <c r="G198" s="4">
        <f t="shared" si="13"/>
        <v>1.0387182910547397</v>
      </c>
    </row>
    <row r="199" spans="1:7" x14ac:dyDescent="0.2">
      <c r="A199" s="4">
        <f>IF('True_Odds_Calculator_2-way'!A200="","",'True_Odds_Calculator_2-way'!A200)</f>
        <v>2.0299999999999998</v>
      </c>
      <c r="B199" s="4">
        <f>IF('True_Odds_Calculator_2-way'!B200="","",'True_Odds_Calculator_2-way'!B200)</f>
        <v>1.85</v>
      </c>
      <c r="C199" s="4">
        <f t="shared" si="12"/>
        <v>3.315137797896428E-2</v>
      </c>
      <c r="D199" s="4">
        <f t="shared" si="14"/>
        <v>2.1006852188505105</v>
      </c>
      <c r="E199" s="4">
        <f t="shared" si="15"/>
        <v>1.9085249650616189</v>
      </c>
      <c r="G199" s="4">
        <f t="shared" si="13"/>
        <v>1.0331513779789643</v>
      </c>
    </row>
    <row r="200" spans="1:7" x14ac:dyDescent="0.2">
      <c r="A200" s="4">
        <f>IF('True_Odds_Calculator_2-way'!A201="","",'True_Odds_Calculator_2-way'!A201)</f>
        <v>2.2799999999999998</v>
      </c>
      <c r="B200" s="4">
        <f>IF('True_Odds_Calculator_2-way'!B201="","",'True_Odds_Calculator_2-way'!B201)</f>
        <v>1.67</v>
      </c>
      <c r="C200" s="4">
        <f t="shared" si="12"/>
        <v>3.7398886437651102E-2</v>
      </c>
      <c r="D200" s="4">
        <f t="shared" si="14"/>
        <v>2.3815361521140859</v>
      </c>
      <c r="E200" s="4">
        <f t="shared" si="15"/>
        <v>1.723831944947483</v>
      </c>
      <c r="G200" s="4">
        <f t="shared" si="13"/>
        <v>1.0373988864376511</v>
      </c>
    </row>
    <row r="201" spans="1:7" x14ac:dyDescent="0.2">
      <c r="A201" s="4">
        <f>IF('True_Odds_Calculator_2-way'!A202="","",'True_Odds_Calculator_2-way'!A202)</f>
        <v>2.09</v>
      </c>
      <c r="B201" s="4">
        <f>IF('True_Odds_Calculator_2-way'!B202="","",'True_Odds_Calculator_2-way'!B202)</f>
        <v>1.79</v>
      </c>
      <c r="C201" s="4">
        <f t="shared" si="12"/>
        <v>3.7128117398625982E-2</v>
      </c>
      <c r="D201" s="4">
        <f t="shared" si="14"/>
        <v>2.1743628490889537</v>
      </c>
      <c r="E201" s="4">
        <f t="shared" si="15"/>
        <v>1.8515255747197545</v>
      </c>
      <c r="G201" s="4">
        <f t="shared" si="13"/>
        <v>1.037128117398626</v>
      </c>
    </row>
    <row r="202" spans="1:7" x14ac:dyDescent="0.2">
      <c r="A202" s="4">
        <f>IF('True_Odds_Calculator_2-way'!A203="","",'True_Odds_Calculator_2-way'!A203)</f>
        <v>2.13</v>
      </c>
      <c r="B202" s="4">
        <f>IF('True_Odds_Calculator_2-way'!B203="","",'True_Odds_Calculator_2-way'!B203)</f>
        <v>1.76</v>
      </c>
      <c r="C202" s="4">
        <f t="shared" si="12"/>
        <v>3.7665386256935607E-2</v>
      </c>
      <c r="D202" s="4">
        <f t="shared" si="14"/>
        <v>2.2190126672191313</v>
      </c>
      <c r="E202" s="4">
        <f t="shared" si="15"/>
        <v>1.8203360202000585</v>
      </c>
      <c r="G202" s="4">
        <f t="shared" si="13"/>
        <v>1.0376653862569356</v>
      </c>
    </row>
    <row r="203" spans="1:7" x14ac:dyDescent="0.2">
      <c r="A203" s="4">
        <f>IF('True_Odds_Calculator_2-way'!A204="","",'True_Odds_Calculator_2-way'!A204)</f>
        <v>2.1800000000000002</v>
      </c>
      <c r="B203" s="4">
        <f>IF('True_Odds_Calculator_2-way'!B204="","",'True_Odds_Calculator_2-way'!B204)</f>
        <v>1.72</v>
      </c>
      <c r="C203" s="4">
        <f t="shared" si="12"/>
        <v>4.0110945167484591E-2</v>
      </c>
      <c r="D203" s="4">
        <f t="shared" si="14"/>
        <v>2.2796692607003894</v>
      </c>
      <c r="E203" s="4">
        <f t="shared" si="15"/>
        <v>1.7814519194222731</v>
      </c>
      <c r="G203" s="4">
        <f t="shared" si="13"/>
        <v>1.0401109451674846</v>
      </c>
    </row>
    <row r="204" spans="1:7" x14ac:dyDescent="0.2">
      <c r="A204" s="4">
        <f>IF('True_Odds_Calculator_2-way'!A205="","",'True_Odds_Calculator_2-way'!A205)</f>
        <v>2.27</v>
      </c>
      <c r="B204" s="4">
        <f>IF('True_Odds_Calculator_2-way'!B205="","",'True_Odds_Calculator_2-way'!B205)</f>
        <v>1.68</v>
      </c>
      <c r="C204" s="4">
        <f t="shared" si="12"/>
        <v>3.5766729599328695E-2</v>
      </c>
      <c r="D204" s="4">
        <f t="shared" si="14"/>
        <v>2.3660503784588656</v>
      </c>
      <c r="E204" s="4">
        <f t="shared" si="15"/>
        <v>1.7320374239258789</v>
      </c>
      <c r="G204" s="4">
        <f t="shared" si="13"/>
        <v>1.0357667295993287</v>
      </c>
    </row>
    <row r="205" spans="1:7" x14ac:dyDescent="0.2">
      <c r="A205" s="4">
        <f>IF('True_Odds_Calculator_2-way'!A206="","",'True_Odds_Calculator_2-way'!A206)</f>
        <v>2.17</v>
      </c>
      <c r="B205" s="4">
        <f>IF('True_Odds_Calculator_2-way'!B206="","",'True_Odds_Calculator_2-way'!B206)</f>
        <v>1.73</v>
      </c>
      <c r="C205" s="4">
        <f t="shared" si="12"/>
        <v>3.8864175168482618E-2</v>
      </c>
      <c r="D205" s="4">
        <f t="shared" si="14"/>
        <v>2.2655321203343295</v>
      </c>
      <c r="E205" s="4">
        <f t="shared" si="15"/>
        <v>1.7901814453637255</v>
      </c>
      <c r="G205" s="4">
        <f t="shared" si="13"/>
        <v>1.0388641751684826</v>
      </c>
    </row>
    <row r="206" spans="1:7" x14ac:dyDescent="0.2">
      <c r="A206" s="4">
        <f>IF('True_Odds_Calculator_2-way'!A207="","",'True_Odds_Calculator_2-way'!A207)</f>
        <v>2.3199999999999998</v>
      </c>
      <c r="B206" s="4">
        <f>IF('True_Odds_Calculator_2-way'!B207="","",'True_Odds_Calculator_2-way'!B207)</f>
        <v>1.65</v>
      </c>
      <c r="C206" s="4">
        <f t="shared" si="12"/>
        <v>3.709508881922674E-2</v>
      </c>
      <c r="D206" s="4">
        <f t="shared" si="14"/>
        <v>2.4243191893603542</v>
      </c>
      <c r="E206" s="4">
        <f t="shared" si="15"/>
        <v>1.702089817696754</v>
      </c>
      <c r="G206" s="4">
        <f t="shared" si="13"/>
        <v>1.0370950888192267</v>
      </c>
    </row>
    <row r="207" spans="1:7" x14ac:dyDescent="0.2">
      <c r="A207" s="4">
        <f>IF('True_Odds_Calculator_2-way'!A208="","",'True_Odds_Calculator_2-way'!A208)</f>
        <v>2.4500000000000002</v>
      </c>
      <c r="B207" s="4">
        <f>IF('True_Odds_Calculator_2-way'!B208="","",'True_Odds_Calculator_2-way'!B208)</f>
        <v>1.59</v>
      </c>
      <c r="C207" s="4">
        <f t="shared" si="12"/>
        <v>3.7094082916185211E-2</v>
      </c>
      <c r="D207" s="4">
        <f t="shared" si="14"/>
        <v>2.5666282325811234</v>
      </c>
      <c r="E207" s="4">
        <f t="shared" si="15"/>
        <v>1.6383135317001365</v>
      </c>
      <c r="G207" s="4">
        <f t="shared" si="13"/>
        <v>1.0370940829161852</v>
      </c>
    </row>
    <row r="208" spans="1:7" x14ac:dyDescent="0.2">
      <c r="A208" s="4">
        <f>IF('True_Odds_Calculator_2-way'!A209="","",'True_Odds_Calculator_2-way'!A209)</f>
        <v>2.09</v>
      </c>
      <c r="B208" s="4">
        <f>IF('True_Odds_Calculator_2-way'!B209="","",'True_Odds_Calculator_2-way'!B209)</f>
        <v>1.78</v>
      </c>
      <c r="C208" s="4">
        <f t="shared" si="12"/>
        <v>4.0266652330519959E-2</v>
      </c>
      <c r="D208" s="4">
        <f t="shared" si="14"/>
        <v>2.1818075186206087</v>
      </c>
      <c r="E208" s="4">
        <f t="shared" si="15"/>
        <v>1.8461614808198106</v>
      </c>
      <c r="G208" s="4">
        <f t="shared" si="13"/>
        <v>1.04026665233052</v>
      </c>
    </row>
    <row r="209" spans="1:7" x14ac:dyDescent="0.2">
      <c r="A209" s="4">
        <f>IF('True_Odds_Calculator_2-way'!A210="","",'True_Odds_Calculator_2-way'!A210)</f>
        <v>2.11</v>
      </c>
      <c r="B209" s="4">
        <f>IF('True_Odds_Calculator_2-way'!B210="","",'True_Odds_Calculator_2-way'!B210)</f>
        <v>1.77</v>
      </c>
      <c r="C209" s="4">
        <f t="shared" si="12"/>
        <v>3.8905400701529036E-2</v>
      </c>
      <c r="D209" s="4">
        <f t="shared" si="14"/>
        <v>2.2003122514507911</v>
      </c>
      <c r="E209" s="4">
        <f t="shared" si="15"/>
        <v>1.8331165484575556</v>
      </c>
      <c r="G209" s="4">
        <f t="shared" si="13"/>
        <v>1.038905400701529</v>
      </c>
    </row>
    <row r="210" spans="1:7" x14ac:dyDescent="0.2">
      <c r="A210" s="4">
        <f>IF('True_Odds_Calculator_2-way'!A211="","",'True_Odds_Calculator_2-way'!A211)</f>
        <v>2.4500000000000002</v>
      </c>
      <c r="B210" s="4">
        <f>IF('True_Odds_Calculator_2-way'!B211="","",'True_Odds_Calculator_2-way'!B211)</f>
        <v>1.6</v>
      </c>
      <c r="C210" s="4">
        <f t="shared" si="12"/>
        <v>3.3163265306122458E-2</v>
      </c>
      <c r="D210" s="4">
        <f t="shared" si="14"/>
        <v>2.5537459283387625</v>
      </c>
      <c r="E210" s="4">
        <f t="shared" si="15"/>
        <v>1.6436058700209644</v>
      </c>
      <c r="G210" s="4">
        <f t="shared" si="13"/>
        <v>1.0331632653061225</v>
      </c>
    </row>
    <row r="211" spans="1:7" x14ac:dyDescent="0.2">
      <c r="A211" s="4">
        <f>IF('True_Odds_Calculator_2-way'!A212="","",'True_Odds_Calculator_2-way'!A212)</f>
        <v>2.52</v>
      </c>
      <c r="B211" s="4">
        <f>IF('True_Odds_Calculator_2-way'!B212="","",'True_Odds_Calculator_2-way'!B212)</f>
        <v>1.57</v>
      </c>
      <c r="C211" s="4">
        <f t="shared" si="12"/>
        <v>3.3768071984632497E-2</v>
      </c>
      <c r="D211" s="4">
        <f t="shared" si="14"/>
        <v>2.6319850984566258</v>
      </c>
      <c r="E211" s="4">
        <f t="shared" si="15"/>
        <v>1.6127506929724442</v>
      </c>
      <c r="G211" s="4">
        <f t="shared" si="13"/>
        <v>1.0337680719846325</v>
      </c>
    </row>
    <row r="212" spans="1:7" x14ac:dyDescent="0.2">
      <c r="A212" s="4">
        <f>IF('True_Odds_Calculator_2-way'!A213="","",'True_Odds_Calculator_2-way'!A213)</f>
        <v>2.5</v>
      </c>
      <c r="B212" s="4">
        <f>IF('True_Odds_Calculator_2-way'!B213="","",'True_Odds_Calculator_2-way'!B213)</f>
        <v>1.58</v>
      </c>
      <c r="C212" s="4">
        <f t="shared" si="12"/>
        <v>3.2911392405063244E-2</v>
      </c>
      <c r="D212" s="4">
        <f t="shared" si="14"/>
        <v>2.6072607260726071</v>
      </c>
      <c r="E212" s="4">
        <f t="shared" si="15"/>
        <v>1.62217659137577</v>
      </c>
      <c r="G212" s="4">
        <f t="shared" si="13"/>
        <v>1.0329113924050632</v>
      </c>
    </row>
    <row r="213" spans="1:7" x14ac:dyDescent="0.2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2.13</v>
      </c>
      <c r="C213" s="4">
        <f t="shared" si="12"/>
        <v>3.128132088410629E-2</v>
      </c>
      <c r="D213" s="4">
        <f t="shared" si="14"/>
        <v>1.8309750325976726</v>
      </c>
      <c r="E213" s="4">
        <f t="shared" si="15"/>
        <v>2.2034055907479515</v>
      </c>
      <c r="G213" s="4">
        <f t="shared" si="13"/>
        <v>1.0312813208841063</v>
      </c>
    </row>
    <row r="214" spans="1:7" x14ac:dyDescent="0.2">
      <c r="A214" s="4">
        <f>IF('True_Odds_Calculator_2-way'!A215="","",'True_Odds_Calculator_2-way'!A215)</f>
        <v>2.34</v>
      </c>
      <c r="B214" s="4">
        <f>IF('True_Odds_Calculator_2-way'!B215="","",'True_Odds_Calculator_2-way'!B215)</f>
        <v>1.65</v>
      </c>
      <c r="C214" s="4">
        <f t="shared" si="12"/>
        <v>3.3411033411033575E-2</v>
      </c>
      <c r="D214" s="4">
        <f t="shared" si="14"/>
        <v>2.4351939451277205</v>
      </c>
      <c r="E214" s="4">
        <f t="shared" si="15"/>
        <v>1.6967699406723797</v>
      </c>
      <c r="G214" s="4">
        <f t="shared" si="13"/>
        <v>1.0334110334110336</v>
      </c>
    </row>
    <row r="215" spans="1:7" x14ac:dyDescent="0.2">
      <c r="A215" s="4">
        <f>IF('True_Odds_Calculator_2-way'!A216="","",'True_Odds_Calculator_2-way'!A216)</f>
        <v>2.0699999999999998</v>
      </c>
      <c r="B215" s="4">
        <f>IF('True_Odds_Calculator_2-way'!B216="","",'True_Odds_Calculator_2-way'!B216)</f>
        <v>1.83</v>
      </c>
      <c r="C215" s="4">
        <f t="shared" si="12"/>
        <v>2.9539874871307603E-2</v>
      </c>
      <c r="D215" s="4">
        <f t="shared" si="14"/>
        <v>2.1352836729517204</v>
      </c>
      <c r="E215" s="4">
        <f t="shared" si="15"/>
        <v>1.8808371192373576</v>
      </c>
      <c r="G215" s="4">
        <f t="shared" si="13"/>
        <v>1.0295398748713076</v>
      </c>
    </row>
    <row r="216" spans="1:7" x14ac:dyDescent="0.2">
      <c r="A216" s="4">
        <f>IF('True_Odds_Calculator_2-way'!A217="","",'True_Odds_Calculator_2-way'!A217)</f>
        <v>2.17</v>
      </c>
      <c r="B216" s="4">
        <f>IF('True_Odds_Calculator_2-way'!B217="","",'True_Odds_Calculator_2-way'!B217)</f>
        <v>1.75</v>
      </c>
      <c r="C216" s="4">
        <f t="shared" si="12"/>
        <v>3.2258064516129004E-2</v>
      </c>
      <c r="D216" s="4">
        <f t="shared" si="14"/>
        <v>2.2487046632124348</v>
      </c>
      <c r="E216" s="4">
        <f t="shared" si="15"/>
        <v>1.8008298755186722</v>
      </c>
      <c r="G216" s="4">
        <f t="shared" si="13"/>
        <v>1.032258064516129</v>
      </c>
    </row>
    <row r="217" spans="1:7" x14ac:dyDescent="0.2">
      <c r="A217" s="4">
        <f>IF('True_Odds_Calculator_2-way'!A218="","",'True_Odds_Calculator_2-way'!A218)</f>
        <v>2.2400000000000002</v>
      </c>
      <c r="B217" s="4">
        <f>IF('True_Odds_Calculator_2-way'!B218="","",'True_Odds_Calculator_2-way'!B218)</f>
        <v>1.7</v>
      </c>
      <c r="C217" s="4">
        <f t="shared" si="12"/>
        <v>3.4663865546218364E-2</v>
      </c>
      <c r="D217" s="4">
        <f t="shared" si="14"/>
        <v>2.3304773561811505</v>
      </c>
      <c r="E217" s="4">
        <f t="shared" si="15"/>
        <v>1.7516099356025756</v>
      </c>
      <c r="G217" s="4">
        <f t="shared" si="13"/>
        <v>1.0346638655462184</v>
      </c>
    </row>
    <row r="218" spans="1:7" x14ac:dyDescent="0.2">
      <c r="A218" s="4">
        <f>IF('True_Odds_Calculator_2-way'!A219="","",'True_Odds_Calculator_2-way'!A219)</f>
        <v>2.1800000000000002</v>
      </c>
      <c r="B218" s="4">
        <f>IF('True_Odds_Calculator_2-way'!B219="","",'True_Odds_Calculator_2-way'!B219)</f>
        <v>1.74</v>
      </c>
      <c r="C218" s="4">
        <f t="shared" si="12"/>
        <v>3.3428240008436028E-2</v>
      </c>
      <c r="D218" s="4">
        <f t="shared" si="14"/>
        <v>2.2624358821424311</v>
      </c>
      <c r="E218" s="4">
        <f t="shared" si="15"/>
        <v>1.7921194368326561</v>
      </c>
      <c r="G218" s="4">
        <f t="shared" si="13"/>
        <v>1.033428240008436</v>
      </c>
    </row>
    <row r="219" spans="1:7" x14ac:dyDescent="0.2">
      <c r="A219" s="4">
        <f>IF('True_Odds_Calculator_2-way'!A220="","",'True_Odds_Calculator_2-way'!A220)</f>
        <v>2.06</v>
      </c>
      <c r="B219" s="4">
        <f>IF('True_Odds_Calculator_2-way'!B220="","",'True_Odds_Calculator_2-way'!B220)</f>
        <v>1.84</v>
      </c>
      <c r="C219" s="4">
        <f t="shared" si="12"/>
        <v>2.891515407344869E-2</v>
      </c>
      <c r="D219" s="4">
        <f t="shared" si="14"/>
        <v>2.1232354918216445</v>
      </c>
      <c r="E219" s="4">
        <f t="shared" si="15"/>
        <v>1.8902852583283463</v>
      </c>
      <c r="G219" s="4">
        <f t="shared" si="13"/>
        <v>1.0289151540734487</v>
      </c>
    </row>
    <row r="220" spans="1:7" x14ac:dyDescent="0.2">
      <c r="A220" s="4">
        <f>IF('True_Odds_Calculator_2-way'!A221="","",'True_Odds_Calculator_2-way'!A221)</f>
        <v>2.39</v>
      </c>
      <c r="B220" s="4">
        <f>IF('True_Odds_Calculator_2-way'!B221="","",'True_Odds_Calculator_2-way'!B221)</f>
        <v>1.6</v>
      </c>
      <c r="C220" s="4">
        <f t="shared" si="12"/>
        <v>4.3410041841004166E-2</v>
      </c>
      <c r="D220" s="4">
        <f t="shared" si="14"/>
        <v>2.5207646671061306</v>
      </c>
      <c r="E220" s="4">
        <f t="shared" si="15"/>
        <v>1.6575639358474208</v>
      </c>
      <c r="G220" s="4">
        <f t="shared" si="13"/>
        <v>1.0434100418410042</v>
      </c>
    </row>
    <row r="221" spans="1:7" x14ac:dyDescent="0.2">
      <c r="A221" s="4">
        <f>IF('True_Odds_Calculator_2-way'!A222="","",'True_Odds_Calculator_2-way'!A222)</f>
        <v>2.2200000000000002</v>
      </c>
      <c r="B221" s="4">
        <f>IF('True_Odds_Calculator_2-way'!B222="","",'True_Odds_Calculator_2-way'!B222)</f>
        <v>1.68</v>
      </c>
      <c r="C221" s="4">
        <f t="shared" si="12"/>
        <v>4.5688545688545634E-2</v>
      </c>
      <c r="D221" s="4">
        <f t="shared" si="14"/>
        <v>2.3386004514672689</v>
      </c>
      <c r="E221" s="4">
        <f t="shared" si="15"/>
        <v>1.7470489038785832</v>
      </c>
      <c r="G221" s="4">
        <f t="shared" si="13"/>
        <v>1.0456885456885456</v>
      </c>
    </row>
    <row r="222" spans="1:7" x14ac:dyDescent="0.2">
      <c r="A222" s="4">
        <f>IF('True_Odds_Calculator_2-way'!A223="","",'True_Odds_Calculator_2-way'!A223)</f>
        <v>2.61</v>
      </c>
      <c r="B222" s="4">
        <f>IF('True_Odds_Calculator_2-way'!B223="","",'True_Odds_Calculator_2-way'!B223)</f>
        <v>1.52</v>
      </c>
      <c r="C222" s="4">
        <f t="shared" si="12"/>
        <v>4.1036499294212714E-2</v>
      </c>
      <c r="D222" s="4">
        <f t="shared" si="14"/>
        <v>2.7576810788266375</v>
      </c>
      <c r="E222" s="4">
        <f t="shared" si="15"/>
        <v>1.5689314245036781</v>
      </c>
      <c r="G222" s="4">
        <f t="shared" si="13"/>
        <v>1.0410364992942127</v>
      </c>
    </row>
    <row r="223" spans="1:7" x14ac:dyDescent="0.2">
      <c r="A223" s="4">
        <f>IF('True_Odds_Calculator_2-way'!A224="","",'True_Odds_Calculator_2-way'!A224)</f>
        <v>2.68</v>
      </c>
      <c r="B223" s="4">
        <f>IF('True_Odds_Calculator_2-way'!B224="","",'True_Odds_Calculator_2-way'!B224)</f>
        <v>1.49</v>
      </c>
      <c r="C223" s="4">
        <f t="shared" si="12"/>
        <v>4.4275267955524278E-2</v>
      </c>
      <c r="D223" s="4">
        <f t="shared" si="14"/>
        <v>2.8490296803652964</v>
      </c>
      <c r="E223" s="4">
        <f t="shared" si="15"/>
        <v>1.5408242012656272</v>
      </c>
      <c r="G223" s="4">
        <f t="shared" si="13"/>
        <v>1.0442752679555243</v>
      </c>
    </row>
    <row r="224" spans="1:7" x14ac:dyDescent="0.2">
      <c r="A224" s="4">
        <f>IF('True_Odds_Calculator_2-way'!A225="","",'True_Odds_Calculator_2-way'!A225)</f>
        <v>1.97</v>
      </c>
      <c r="B224" s="4">
        <f>IF('True_Odds_Calculator_2-way'!B225="","",'True_Odds_Calculator_2-way'!B225)</f>
        <v>1.88</v>
      </c>
      <c r="C224" s="4">
        <f t="shared" si="12"/>
        <v>3.9529106814990778E-2</v>
      </c>
      <c r="D224" s="4">
        <f t="shared" si="14"/>
        <v>2.049811822005756</v>
      </c>
      <c r="E224" s="4">
        <f t="shared" si="15"/>
        <v>1.9525516659637281</v>
      </c>
      <c r="G224" s="4">
        <f t="shared" si="13"/>
        <v>1.0395291068149908</v>
      </c>
    </row>
    <row r="225" spans="1:7" x14ac:dyDescent="0.2">
      <c r="A225" s="4">
        <f>IF('True_Odds_Calculator_2-way'!A226="","",'True_Odds_Calculator_2-way'!A226)</f>
        <v>2.54</v>
      </c>
      <c r="B225" s="4">
        <f>IF('True_Odds_Calculator_2-way'!B226="","",'True_Odds_Calculator_2-way'!B226)</f>
        <v>1.54</v>
      </c>
      <c r="C225" s="4">
        <f t="shared" si="12"/>
        <v>4.3051436752224115E-2</v>
      </c>
      <c r="D225" s="4">
        <f t="shared" si="14"/>
        <v>2.6869075422448137</v>
      </c>
      <c r="E225" s="4">
        <f t="shared" si="15"/>
        <v>1.5928007166707387</v>
      </c>
      <c r="G225" s="4">
        <f t="shared" si="13"/>
        <v>1.0430514367522241</v>
      </c>
    </row>
    <row r="226" spans="1:7" x14ac:dyDescent="0.2">
      <c r="A226" s="4">
        <f>IF('True_Odds_Calculator_2-way'!A227="","",'True_Odds_Calculator_2-way'!A227)</f>
        <v>2.38</v>
      </c>
      <c r="B226" s="4">
        <f>IF('True_Odds_Calculator_2-way'!B227="","",'True_Odds_Calculator_2-way'!B227)</f>
        <v>1.61</v>
      </c>
      <c r="C226" s="4">
        <f t="shared" si="12"/>
        <v>4.1286079649250906E-2</v>
      </c>
      <c r="D226" s="4">
        <f t="shared" si="14"/>
        <v>2.5029721079103791</v>
      </c>
      <c r="E226" s="4">
        <f t="shared" si="15"/>
        <v>1.6653483419531487</v>
      </c>
      <c r="G226" s="4">
        <f t="shared" si="13"/>
        <v>1.0412860796492509</v>
      </c>
    </row>
    <row r="227" spans="1:7" x14ac:dyDescent="0.2">
      <c r="A227" s="4">
        <f>IF('True_Odds_Calculator_2-way'!A228="","",'True_Odds_Calculator_2-way'!A228)</f>
        <v>2.77</v>
      </c>
      <c r="B227" s="4">
        <f>IF('True_Odds_Calculator_2-way'!B228="","",'True_Odds_Calculator_2-way'!B228)</f>
        <v>1.47</v>
      </c>
      <c r="C227" s="4">
        <f t="shared" si="12"/>
        <v>4.1282939168447275E-2</v>
      </c>
      <c r="D227" s="4">
        <f t="shared" si="14"/>
        <v>2.9379847757855626</v>
      </c>
      <c r="E227" s="4">
        <f t="shared" si="15"/>
        <v>1.5159999255384502</v>
      </c>
      <c r="G227" s="4">
        <f t="shared" si="13"/>
        <v>1.0412829391684473</v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1.23</v>
      </c>
      <c r="B2" s="4">
        <f>IF('True_Odds_Calculator_3-way'!B3="","",'True_Odds_Calculator_3-way'!B3)</f>
        <v>6.59</v>
      </c>
      <c r="C2" s="4">
        <f>IF('True_Odds_Calculator_3-way'!C3="","",'True_Odds_Calculator_3-way'!C3)</f>
        <v>13.07</v>
      </c>
      <c r="D2" s="4">
        <f>IF(A2="","",((1/A2)+(1/B2)+(1/C2))-1)</f>
        <v>4.1264292475227338E-2</v>
      </c>
      <c r="E2" s="4">
        <f>IF(A2="","",(3*A2)/(3-($D2*A2)))</f>
        <v>1.2511677055564323</v>
      </c>
      <c r="F2" s="4">
        <f>IF(B2="","",(3*B2)/(3-($D2*B2)))</f>
        <v>7.2468859774421244</v>
      </c>
      <c r="G2" s="4">
        <f>IF(C2="","",(3*C2)/(3-($D2*C2)))</f>
        <v>15.934647561337025</v>
      </c>
      <c r="I2" s="4">
        <f>IF(A2="","",D2+1)</f>
        <v>1.0412642924752273</v>
      </c>
    </row>
    <row r="3" spans="1:9" x14ac:dyDescent="0.2">
      <c r="A3" s="4">
        <f>IF('True_Odds_Calculator_3-way'!A4="","",'True_Odds_Calculator_3-way'!A4)</f>
        <v>2.11</v>
      </c>
      <c r="B3" s="4">
        <f>IF('True_Odds_Calculator_3-way'!B4="","",'True_Odds_Calculator_3-way'!B4)</f>
        <v>3.86</v>
      </c>
      <c r="C3" s="4">
        <f>IF('True_Odds_Calculator_3-way'!C4="","",'True_Odds_Calculator_3-way'!C4)</f>
        <v>3.45</v>
      </c>
      <c r="D3" s="4">
        <f t="shared" ref="D3:D66" si="0">IF(A3="","",((1/A3)+(1/B3)+(1/C3))-1)</f>
        <v>2.2856079265821005E-2</v>
      </c>
      <c r="E3" s="4">
        <f t="shared" ref="E3:E66" si="1">IF(A3="","",(3*A3)/(3-($D3*A3)))</f>
        <v>2.144473357980929</v>
      </c>
      <c r="F3" s="4">
        <f t="shared" ref="F3:F66" si="2">IF(B3="","",(3*B3)/(3-($D3*B3)))</f>
        <v>3.9769549076323334</v>
      </c>
      <c r="G3" s="4">
        <f t="shared" ref="G3:G66" si="3">IF(C3="","",(3*C3)/(3-($D3*C3)))</f>
        <v>3.5431293521192595</v>
      </c>
      <c r="I3" s="4">
        <f t="shared" ref="I3:I66" si="4">IF(A3="","",D3+1)</f>
        <v>1.022856079265821</v>
      </c>
    </row>
    <row r="4" spans="1:9" x14ac:dyDescent="0.2">
      <c r="A4" s="4">
        <f>IF('True_Odds_Calculator_3-way'!A5="","",'True_Odds_Calculator_3-way'!A5)</f>
        <v>2.76</v>
      </c>
      <c r="B4" s="4">
        <f>IF('True_Odds_Calculator_3-way'!B5="","",'True_Odds_Calculator_3-way'!B5)</f>
        <v>3.52</v>
      </c>
      <c r="C4" s="4">
        <f>IF('True_Odds_Calculator_3-way'!C5="","",'True_Odds_Calculator_3-way'!C5)</f>
        <v>2.62</v>
      </c>
      <c r="D4" s="4">
        <f t="shared" si="0"/>
        <v>2.808913898359644E-2</v>
      </c>
      <c r="E4" s="4">
        <f t="shared" si="1"/>
        <v>2.8332159898938212</v>
      </c>
      <c r="F4" s="4">
        <f t="shared" si="2"/>
        <v>3.6399657098578064</v>
      </c>
      <c r="G4" s="4">
        <f t="shared" si="3"/>
        <v>2.6858880058348356</v>
      </c>
      <c r="I4" s="4">
        <f t="shared" si="4"/>
        <v>1.0280891389835964</v>
      </c>
    </row>
    <row r="5" spans="1:9" x14ac:dyDescent="0.2">
      <c r="A5" s="4">
        <f>IF('True_Odds_Calculator_3-way'!A6="","",'True_Odds_Calculator_3-way'!A6)</f>
        <v>2.04</v>
      </c>
      <c r="B5" s="4">
        <f>IF('True_Odds_Calculator_3-way'!B6="","",'True_Odds_Calculator_3-way'!B6)</f>
        <v>3.77</v>
      </c>
      <c r="C5" s="4">
        <f>IF('True_Odds_Calculator_3-way'!C6="","",'True_Odds_Calculator_3-way'!C6)</f>
        <v>3.66</v>
      </c>
      <c r="D5" s="4">
        <f t="shared" si="0"/>
        <v>2.8672111537139777E-2</v>
      </c>
      <c r="E5" s="4">
        <f t="shared" si="1"/>
        <v>2.0805648474082972</v>
      </c>
      <c r="F5" s="4">
        <f t="shared" si="2"/>
        <v>3.910915311357916</v>
      </c>
      <c r="G5" s="4">
        <f t="shared" si="3"/>
        <v>3.7926674154541979</v>
      </c>
      <c r="I5" s="4">
        <f t="shared" si="4"/>
        <v>1.0286721115371398</v>
      </c>
    </row>
    <row r="6" spans="1:9" x14ac:dyDescent="0.2">
      <c r="A6" s="4">
        <f>IF('True_Odds_Calculator_3-way'!A7="","",'True_Odds_Calculator_3-way'!A7)</f>
        <v>1.67</v>
      </c>
      <c r="B6" s="4">
        <f>IF('True_Odds_Calculator_3-way'!B7="","",'True_Odds_Calculator_3-way'!B7)</f>
        <v>4.05</v>
      </c>
      <c r="C6" s="4">
        <f>IF('True_Odds_Calculator_3-way'!C7="","",'True_Odds_Calculator_3-way'!C7)</f>
        <v>5.39</v>
      </c>
      <c r="D6" s="4">
        <f t="shared" si="0"/>
        <v>3.1244732413822973E-2</v>
      </c>
      <c r="E6" s="4">
        <f t="shared" si="1"/>
        <v>1.6995602838345278</v>
      </c>
      <c r="F6" s="4">
        <f t="shared" si="2"/>
        <v>4.2283535985979448</v>
      </c>
      <c r="G6" s="4">
        <f t="shared" si="3"/>
        <v>5.7105707056875294</v>
      </c>
      <c r="I6" s="4">
        <f t="shared" si="4"/>
        <v>1.031244732413823</v>
      </c>
    </row>
    <row r="7" spans="1:9" x14ac:dyDescent="0.2">
      <c r="A7" s="4">
        <f>IF('True_Odds_Calculator_3-way'!A8="","",'True_Odds_Calculator_3-way'!A8)</f>
        <v>1.97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4.0599999999999996</v>
      </c>
      <c r="D7" s="4">
        <f t="shared" si="0"/>
        <v>3.403167673510854E-2</v>
      </c>
      <c r="E7" s="4">
        <f t="shared" si="1"/>
        <v>2.015030836580777</v>
      </c>
      <c r="F7" s="4">
        <f t="shared" si="2"/>
        <v>3.7206789213197271</v>
      </c>
      <c r="G7" s="4">
        <f t="shared" si="3"/>
        <v>4.2560159316547042</v>
      </c>
      <c r="I7" s="4">
        <f t="shared" si="4"/>
        <v>1.0340316767351085</v>
      </c>
    </row>
    <row r="8" spans="1:9" x14ac:dyDescent="0.2">
      <c r="A8" s="4">
        <f>IF('True_Odds_Calculator_3-way'!A9="","",'True_Odds_Calculator_3-way'!A9)</f>
        <v>1.37</v>
      </c>
      <c r="B8" s="4">
        <f>IF('True_Odds_Calculator_3-way'!B9="","",'True_Odds_Calculator_3-way'!B9)</f>
        <v>5.44</v>
      </c>
      <c r="C8" s="4">
        <f>IF('True_Odds_Calculator_3-way'!C9="","",'True_Odds_Calculator_3-way'!C9)</f>
        <v>8.74</v>
      </c>
      <c r="D8" s="4">
        <f t="shared" si="0"/>
        <v>2.816701268357491E-2</v>
      </c>
      <c r="E8" s="4">
        <f t="shared" si="1"/>
        <v>1.387851849225628</v>
      </c>
      <c r="F8" s="4">
        <f t="shared" si="2"/>
        <v>5.7328100554961781</v>
      </c>
      <c r="G8" s="4">
        <f t="shared" si="3"/>
        <v>9.5213184073493302</v>
      </c>
      <c r="I8" s="4">
        <f t="shared" si="4"/>
        <v>1.0281670126835749</v>
      </c>
    </row>
    <row r="9" spans="1:9" x14ac:dyDescent="0.2">
      <c r="A9" s="4">
        <f>IF('True_Odds_Calculator_3-way'!A10="","",'True_Odds_Calculator_3-way'!A10)</f>
        <v>3.2</v>
      </c>
      <c r="B9" s="4">
        <f>IF('True_Odds_Calculator_3-way'!B10="","",'True_Odds_Calculator_3-way'!B10)</f>
        <v>3.28</v>
      </c>
      <c r="C9" s="4">
        <f>IF('True_Odds_Calculator_3-way'!C10="","",'True_Odds_Calculator_3-way'!C10)</f>
        <v>2.34</v>
      </c>
      <c r="D9" s="4">
        <f t="shared" si="0"/>
        <v>4.472847613091524E-2</v>
      </c>
      <c r="E9" s="4">
        <f t="shared" si="1"/>
        <v>3.3603222322757662</v>
      </c>
      <c r="F9" s="4">
        <f t="shared" si="2"/>
        <v>3.4486497820779731</v>
      </c>
      <c r="G9" s="4">
        <f t="shared" si="3"/>
        <v>2.4245895942801186</v>
      </c>
      <c r="I9" s="4">
        <f t="shared" si="4"/>
        <v>1.0447284761309152</v>
      </c>
    </row>
    <row r="10" spans="1:9" x14ac:dyDescent="0.2">
      <c r="A10" s="4">
        <f>IF('True_Odds_Calculator_3-way'!A11="","",'True_Odds_Calculator_3-way'!A11)</f>
        <v>8.73</v>
      </c>
      <c r="B10" s="4">
        <f>IF('True_Odds_Calculator_3-way'!B11="","",'True_Odds_Calculator_3-way'!B11)</f>
        <v>4.8600000000000003</v>
      </c>
      <c r="C10" s="4">
        <f>IF('True_Odds_Calculator_3-way'!C11="","",'True_Odds_Calculator_3-way'!C11)</f>
        <v>1.32</v>
      </c>
      <c r="D10" s="4">
        <f t="shared" si="0"/>
        <v>7.788461167613514E-2</v>
      </c>
      <c r="E10" s="4">
        <f t="shared" si="1"/>
        <v>11.28846544567962</v>
      </c>
      <c r="F10" s="4">
        <f t="shared" si="2"/>
        <v>5.561742077565496</v>
      </c>
      <c r="G10" s="4">
        <f t="shared" si="3"/>
        <v>1.3668405727831363</v>
      </c>
      <c r="I10" s="4">
        <f t="shared" si="4"/>
        <v>1.0778846116761351</v>
      </c>
    </row>
    <row r="11" spans="1:9" x14ac:dyDescent="0.2">
      <c r="A11" s="4">
        <f>IF('True_Odds_Calculator_3-way'!A12="","",'True_Odds_Calculator_3-way'!A12)</f>
        <v>2.4500000000000002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3.2</v>
      </c>
      <c r="D11" s="4">
        <f t="shared" si="0"/>
        <v>2.6473662859639147E-2</v>
      </c>
      <c r="E11" s="4">
        <f t="shared" si="1"/>
        <v>2.5041399003037772</v>
      </c>
      <c r="F11" s="4">
        <f t="shared" si="2"/>
        <v>3.3671638654542426</v>
      </c>
      <c r="G11" s="4">
        <f t="shared" si="3"/>
        <v>3.2929893217102393</v>
      </c>
      <c r="I11" s="4">
        <f t="shared" si="4"/>
        <v>1.0264736628596391</v>
      </c>
    </row>
    <row r="12" spans="1:9" x14ac:dyDescent="0.2">
      <c r="A12" s="4">
        <f>IF('True_Odds_Calculator_3-way'!A13="","",'True_Odds_Calculator_3-way'!A13)</f>
        <v>3.19</v>
      </c>
      <c r="B12" s="4">
        <f>IF('True_Odds_Calculator_3-way'!B13="","",'True_Odds_Calculator_3-way'!B13)</f>
        <v>3.42</v>
      </c>
      <c r="C12" s="4">
        <f>IF('True_Odds_Calculator_3-way'!C13="","",'True_Odds_Calculator_3-way'!C13)</f>
        <v>2.37</v>
      </c>
      <c r="D12" s="4">
        <f t="shared" si="0"/>
        <v>2.7818212913206963E-2</v>
      </c>
      <c r="E12" s="4">
        <f t="shared" si="1"/>
        <v>3.2872365663222403</v>
      </c>
      <c r="F12" s="4">
        <f t="shared" si="2"/>
        <v>3.5320097883462722</v>
      </c>
      <c r="G12" s="4">
        <f t="shared" si="3"/>
        <v>2.4232543789424632</v>
      </c>
      <c r="I12" s="4">
        <f t="shared" si="4"/>
        <v>1.027818212913207</v>
      </c>
    </row>
    <row r="13" spans="1:9" x14ac:dyDescent="0.2">
      <c r="A13" s="4">
        <f>IF('True_Odds_Calculator_3-way'!A14="","",'True_Odds_Calculator_3-way'!A14)</f>
        <v>1.34</v>
      </c>
      <c r="B13" s="4">
        <f>IF('True_Odds_Calculator_3-way'!B14="","",'True_Odds_Calculator_3-way'!B14)</f>
        <v>5.3</v>
      </c>
      <c r="C13" s="4">
        <f>IF('True_Odds_Calculator_3-way'!C14="","",'True_Odds_Calculator_3-way'!C14)</f>
        <v>8.51</v>
      </c>
      <c r="D13" s="4">
        <f t="shared" si="0"/>
        <v>5.2456715160423828E-2</v>
      </c>
      <c r="E13" s="4">
        <f t="shared" si="1"/>
        <v>1.3721503978170806</v>
      </c>
      <c r="F13" s="4">
        <f t="shared" si="2"/>
        <v>5.841337353116093</v>
      </c>
      <c r="G13" s="4">
        <f t="shared" si="3"/>
        <v>9.9976763959544801</v>
      </c>
      <c r="I13" s="4">
        <f t="shared" si="4"/>
        <v>1.0524567151604238</v>
      </c>
    </row>
    <row r="14" spans="1:9" x14ac:dyDescent="0.2">
      <c r="A14" s="4">
        <f>IF('True_Odds_Calculator_3-way'!A15="","",'True_Odds_Calculator_3-way'!A15)</f>
        <v>2.1800000000000002</v>
      </c>
      <c r="B14" s="4">
        <f>IF('True_Odds_Calculator_3-way'!B15="","",'True_Odds_Calculator_3-way'!B15)</f>
        <v>3.73</v>
      </c>
      <c r="C14" s="4">
        <f>IF('True_Odds_Calculator_3-way'!C15="","",'True_Odds_Calculator_3-way'!C15)</f>
        <v>3.16</v>
      </c>
      <c r="D14" s="4">
        <f t="shared" si="0"/>
        <v>4.3267807278115189E-2</v>
      </c>
      <c r="E14" s="4">
        <f t="shared" si="1"/>
        <v>2.25076697971866</v>
      </c>
      <c r="F14" s="4">
        <f t="shared" si="2"/>
        <v>3.9420687403654497</v>
      </c>
      <c r="G14" s="4">
        <f t="shared" si="3"/>
        <v>3.3108954634620522</v>
      </c>
      <c r="I14" s="4">
        <f t="shared" si="4"/>
        <v>1.0432678072781152</v>
      </c>
    </row>
    <row r="15" spans="1:9" x14ac:dyDescent="0.2">
      <c r="A15" s="4">
        <f>IF('True_Odds_Calculator_3-way'!A16="","",'True_Odds_Calculator_3-way'!A16)</f>
        <v>4.3099999999999996</v>
      </c>
      <c r="B15" s="4">
        <f>IF('True_Odds_Calculator_3-way'!B16="","",'True_Odds_Calculator_3-way'!B16)</f>
        <v>4.46</v>
      </c>
      <c r="C15" s="4">
        <f>IF('True_Odds_Calculator_3-way'!C16="","",'True_Odds_Calculator_3-way'!C16)</f>
        <v>1.69</v>
      </c>
      <c r="D15" s="4">
        <f t="shared" si="0"/>
        <v>4.7949784453050981E-2</v>
      </c>
      <c r="E15" s="4">
        <f t="shared" si="1"/>
        <v>4.6288731517366317</v>
      </c>
      <c r="F15" s="4">
        <f t="shared" si="2"/>
        <v>4.8023361985817079</v>
      </c>
      <c r="G15" s="4">
        <f t="shared" si="3"/>
        <v>1.7369171044340079</v>
      </c>
      <c r="I15" s="4">
        <f t="shared" si="4"/>
        <v>1.047949784453051</v>
      </c>
    </row>
    <row r="16" spans="1:9" x14ac:dyDescent="0.2">
      <c r="A16" s="4">
        <f>IF('True_Odds_Calculator_3-way'!A17="","",'True_Odds_Calculator_3-way'!A17)</f>
        <v>1.88</v>
      </c>
      <c r="B16" s="4">
        <f>IF('True_Odds_Calculator_3-way'!B17="","",'True_Odds_Calculator_3-way'!B17)</f>
        <v>3.9</v>
      </c>
      <c r="C16" s="4">
        <f>IF('True_Odds_Calculator_3-way'!C17="","",'True_Odds_Calculator_3-way'!C17)</f>
        <v>3.9</v>
      </c>
      <c r="D16" s="4">
        <f t="shared" si="0"/>
        <v>4.4735406437534042E-2</v>
      </c>
      <c r="E16" s="4">
        <f t="shared" si="1"/>
        <v>1.9342244108336262</v>
      </c>
      <c r="F16" s="4">
        <f t="shared" si="2"/>
        <v>4.1408132530120474</v>
      </c>
      <c r="G16" s="4">
        <f t="shared" si="3"/>
        <v>4.1408132530120474</v>
      </c>
      <c r="I16" s="4">
        <f t="shared" si="4"/>
        <v>1.044735406437534</v>
      </c>
    </row>
    <row r="17" spans="1:9" x14ac:dyDescent="0.2">
      <c r="A17" s="4">
        <f>IF('True_Odds_Calculator_3-way'!A18="","",'True_Odds_Calculator_3-way'!A18)</f>
        <v>1.45</v>
      </c>
      <c r="B17" s="4">
        <f>IF('True_Odds_Calculator_3-way'!B18="","",'True_Odds_Calculator_3-way'!B18)</f>
        <v>4.92</v>
      </c>
      <c r="C17" s="4">
        <f>IF('True_Odds_Calculator_3-way'!C18="","",'True_Odds_Calculator_3-way'!C18)</f>
        <v>7.5</v>
      </c>
      <c r="D17" s="4">
        <f t="shared" si="0"/>
        <v>2.6240538267451763E-2</v>
      </c>
      <c r="E17" s="4">
        <f t="shared" si="1"/>
        <v>1.4686264822134387</v>
      </c>
      <c r="F17" s="4">
        <f t="shared" si="2"/>
        <v>5.1412510810031726</v>
      </c>
      <c r="G17" s="4">
        <f t="shared" si="3"/>
        <v>8.0265526552655295</v>
      </c>
      <c r="I17" s="4">
        <f t="shared" si="4"/>
        <v>1.0262405382674518</v>
      </c>
    </row>
    <row r="18" spans="1: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3.86</v>
      </c>
      <c r="C18" s="4">
        <f>IF('True_Odds_Calculator_3-way'!C19="","",'True_Odds_Calculator_3-way'!C19)</f>
        <v>4.9400000000000004</v>
      </c>
      <c r="D18" s="4">
        <f t="shared" si="0"/>
        <v>2.3294260119512966E-2</v>
      </c>
      <c r="E18" s="4">
        <f t="shared" si="1"/>
        <v>1.8049466385906956</v>
      </c>
      <c r="F18" s="4">
        <f t="shared" si="2"/>
        <v>3.9792663646404898</v>
      </c>
      <c r="G18" s="4">
        <f t="shared" si="3"/>
        <v>5.1370462106477772</v>
      </c>
      <c r="I18" s="4">
        <f t="shared" si="4"/>
        <v>1.023294260119513</v>
      </c>
    </row>
    <row r="19" spans="1:9" x14ac:dyDescent="0.2">
      <c r="A19" s="4">
        <f>IF('True_Odds_Calculator_3-way'!A20="","",'True_Odds_Calculator_3-way'!A20)</f>
        <v>4.0599999999999996</v>
      </c>
      <c r="B19" s="4">
        <f>IF('True_Odds_Calculator_3-way'!B20="","",'True_Odds_Calculator_3-way'!B20)</f>
        <v>3.86</v>
      </c>
      <c r="C19" s="4">
        <f>IF('True_Odds_Calculator_3-way'!C20="","",'True_Odds_Calculator_3-way'!C20)</f>
        <v>1.93</v>
      </c>
      <c r="D19" s="4">
        <f t="shared" si="0"/>
        <v>2.3507491258071944E-2</v>
      </c>
      <c r="E19" s="4">
        <f t="shared" si="1"/>
        <v>4.1934068286417636</v>
      </c>
      <c r="F19" s="4">
        <f t="shared" si="2"/>
        <v>3.9803921568627452</v>
      </c>
      <c r="G19" s="4">
        <f t="shared" si="3"/>
        <v>1.9596358725553946</v>
      </c>
      <c r="I19" s="4">
        <f t="shared" si="4"/>
        <v>1.0235074912580719</v>
      </c>
    </row>
    <row r="20" spans="1:9" x14ac:dyDescent="0.2">
      <c r="A20" s="4">
        <f>IF('True_Odds_Calculator_3-way'!A21="","",'True_Odds_Calculator_3-way'!A21)</f>
        <v>2.4500000000000002</v>
      </c>
      <c r="B20" s="4">
        <f>IF('True_Odds_Calculator_3-way'!B21="","",'True_Odds_Calculator_3-way'!B21)</f>
        <v>3.56</v>
      </c>
      <c r="C20" s="4">
        <f>IF('True_Odds_Calculator_3-way'!C21="","",'True_Odds_Calculator_3-way'!C21)</f>
        <v>3.01</v>
      </c>
      <c r="D20" s="4">
        <f t="shared" si="0"/>
        <v>2.1288055331879274E-2</v>
      </c>
      <c r="E20" s="4">
        <f t="shared" si="1"/>
        <v>2.4933474568759197</v>
      </c>
      <c r="F20" s="4">
        <f t="shared" si="2"/>
        <v>3.6522628267968549</v>
      </c>
      <c r="G20" s="4">
        <f t="shared" si="3"/>
        <v>3.0756937914142624</v>
      </c>
      <c r="I20" s="4">
        <f t="shared" si="4"/>
        <v>1.0212880553318793</v>
      </c>
    </row>
    <row r="21" spans="1:9" x14ac:dyDescent="0.2">
      <c r="A21" s="4">
        <f>IF('True_Odds_Calculator_3-way'!A22="","",'True_Odds_Calculator_3-way'!A22)</f>
        <v>2.75</v>
      </c>
      <c r="B21" s="4">
        <f>IF('True_Odds_Calculator_3-way'!B22="","",'True_Odds_Calculator_3-way'!B22)</f>
        <v>3.25</v>
      </c>
      <c r="C21" s="4">
        <f>IF('True_Odds_Calculator_3-way'!C22="","",'True_Odds_Calculator_3-way'!C22)</f>
        <v>2.85</v>
      </c>
      <c r="D21" s="4">
        <f t="shared" si="0"/>
        <v>2.2205864311127588E-2</v>
      </c>
      <c r="E21" s="4">
        <f t="shared" si="1"/>
        <v>2.8071403971989444</v>
      </c>
      <c r="F21" s="4">
        <f t="shared" si="2"/>
        <v>3.3301103091379547</v>
      </c>
      <c r="G21" s="4">
        <f t="shared" si="3"/>
        <v>2.9114180259554714</v>
      </c>
      <c r="I21" s="4">
        <f t="shared" si="4"/>
        <v>1.0222058643111276</v>
      </c>
    </row>
    <row r="22" spans="1:9" x14ac:dyDescent="0.2">
      <c r="A22" s="4">
        <f>IF('True_Odds_Calculator_3-way'!A23="","",'True_Odds_Calculator_3-way'!A23)</f>
        <v>1.51</v>
      </c>
      <c r="B22" s="4">
        <f>IF('True_Odds_Calculator_3-way'!B23="","",'True_Odds_Calculator_3-way'!B23)</f>
        <v>4.5999999999999996</v>
      </c>
      <c r="C22" s="4">
        <f>IF('True_Odds_Calculator_3-way'!C23="","",'True_Odds_Calculator_3-way'!C23)</f>
        <v>5.86</v>
      </c>
      <c r="D22" s="4">
        <f t="shared" si="0"/>
        <v>5.029142414078791E-2</v>
      </c>
      <c r="E22" s="4">
        <f t="shared" si="1"/>
        <v>1.5492158430955423</v>
      </c>
      <c r="F22" s="4">
        <f t="shared" si="2"/>
        <v>4.9843616574879723</v>
      </c>
      <c r="G22" s="4">
        <f t="shared" si="3"/>
        <v>6.4983736860703267</v>
      </c>
      <c r="I22" s="4">
        <f t="shared" si="4"/>
        <v>1.0502914241407879</v>
      </c>
    </row>
    <row r="23" spans="1:9" x14ac:dyDescent="0.2">
      <c r="A23" s="4">
        <f>IF('True_Odds_Calculator_3-way'!A24="","",'True_Odds_Calculator_3-way'!A24)</f>
        <v>2.7</v>
      </c>
      <c r="B23" s="4">
        <f>IF('True_Odds_Calculator_3-way'!B24="","",'True_Odds_Calculator_3-way'!B24)</f>
        <v>3.35</v>
      </c>
      <c r="C23" s="4">
        <f>IF('True_Odds_Calculator_3-way'!C24="","",'True_Odds_Calculator_3-way'!C24)</f>
        <v>2.79</v>
      </c>
      <c r="D23" s="4">
        <f t="shared" si="0"/>
        <v>2.7300772125037787E-2</v>
      </c>
      <c r="E23" s="4">
        <f t="shared" si="1"/>
        <v>2.7680119778212871</v>
      </c>
      <c r="F23" s="4">
        <f t="shared" si="2"/>
        <v>3.455338988272505</v>
      </c>
      <c r="G23" s="4">
        <f t="shared" si="3"/>
        <v>2.862682706869268</v>
      </c>
      <c r="I23" s="4">
        <f t="shared" si="4"/>
        <v>1.0273007721250378</v>
      </c>
    </row>
    <row r="24" spans="1:9" x14ac:dyDescent="0.2">
      <c r="A24" s="4">
        <f>IF('True_Odds_Calculator_3-way'!A25="","",'True_Odds_Calculator_3-way'!A25)</f>
        <v>3.26</v>
      </c>
      <c r="B24" s="4">
        <f>IF('True_Odds_Calculator_3-way'!B25="","",'True_Odds_Calculator_3-way'!B25)</f>
        <v>3.48</v>
      </c>
      <c r="C24" s="4">
        <f>IF('True_Odds_Calculator_3-way'!C25="","",'True_Odds_Calculator_3-way'!C25)</f>
        <v>2.31</v>
      </c>
      <c r="D24" s="4">
        <f t="shared" si="0"/>
        <v>2.7005220997182056E-2</v>
      </c>
      <c r="E24" s="4">
        <f t="shared" si="1"/>
        <v>3.3585591811040412</v>
      </c>
      <c r="F24" s="4">
        <f t="shared" si="2"/>
        <v>3.5925401140774063</v>
      </c>
      <c r="G24" s="4">
        <f t="shared" si="3"/>
        <v>2.3590542210495085</v>
      </c>
      <c r="I24" s="4">
        <f t="shared" si="4"/>
        <v>1.0270052209971821</v>
      </c>
    </row>
    <row r="25" spans="1:9" x14ac:dyDescent="0.2">
      <c r="A25" s="4">
        <f>IF('True_Odds_Calculator_3-way'!A26="","",'True_Odds_Calculator_3-way'!A26)</f>
        <v>1.71</v>
      </c>
      <c r="B25" s="4">
        <f>IF('True_Odds_Calculator_3-way'!B26="","",'True_Odds_Calculator_3-way'!B26)</f>
        <v>4.0199999999999996</v>
      </c>
      <c r="C25" s="4">
        <f>IF('True_Odds_Calculator_3-way'!C26="","",'True_Odds_Calculator_3-way'!C26)</f>
        <v>5.05</v>
      </c>
      <c r="D25" s="4">
        <f t="shared" si="0"/>
        <v>3.1571342523097456E-2</v>
      </c>
      <c r="E25" s="4">
        <f t="shared" si="1"/>
        <v>1.741336508880815</v>
      </c>
      <c r="F25" s="4">
        <f t="shared" si="2"/>
        <v>4.197581186360134</v>
      </c>
      <c r="G25" s="4">
        <f t="shared" si="3"/>
        <v>5.3334465122210135</v>
      </c>
      <c r="I25" s="4">
        <f t="shared" si="4"/>
        <v>1.0315713425230975</v>
      </c>
    </row>
    <row r="26" spans="1:9" x14ac:dyDescent="0.2">
      <c r="A26" s="4">
        <f>IF('True_Odds_Calculator_3-way'!A27="","",'True_Odds_Calculator_3-way'!A27)</f>
        <v>1.91</v>
      </c>
      <c r="B26" s="4">
        <f>IF('True_Odds_Calculator_3-way'!B27="","",'True_Odds_Calculator_3-way'!B27)</f>
        <v>3.79</v>
      </c>
      <c r="C26" s="4">
        <f>IF('True_Odds_Calculator_3-way'!C27="","",'True_Odds_Calculator_3-way'!C27)</f>
        <v>4.1500000000000004</v>
      </c>
      <c r="D26" s="4">
        <f t="shared" si="0"/>
        <v>2.8376307589833782E-2</v>
      </c>
      <c r="E26" s="4">
        <f t="shared" si="1"/>
        <v>1.9451414093637507</v>
      </c>
      <c r="F26" s="4">
        <f t="shared" si="2"/>
        <v>3.9309184550030132</v>
      </c>
      <c r="G26" s="4">
        <f t="shared" si="3"/>
        <v>4.3195595237496125</v>
      </c>
      <c r="I26" s="4">
        <f t="shared" si="4"/>
        <v>1.0283763075898338</v>
      </c>
    </row>
    <row r="27" spans="1:9" x14ac:dyDescent="0.2">
      <c r="A27" s="4">
        <f>IF('True_Odds_Calculator_3-way'!A28="","",'True_Odds_Calculator_3-way'!A28)</f>
        <v>9.43</v>
      </c>
      <c r="B27" s="4">
        <f>IF('True_Odds_Calculator_3-way'!B28="","",'True_Odds_Calculator_3-way'!B28)</f>
        <v>5.49</v>
      </c>
      <c r="C27" s="4">
        <f>IF('True_Odds_Calculator_3-way'!C28="","",'True_Odds_Calculator_3-way'!C28)</f>
        <v>1.36</v>
      </c>
      <c r="D27" s="4">
        <f t="shared" si="0"/>
        <v>2.3488018830546853E-2</v>
      </c>
      <c r="E27" s="4">
        <f t="shared" si="1"/>
        <v>10.181723492937152</v>
      </c>
      <c r="F27" s="4">
        <f t="shared" si="2"/>
        <v>5.7365756586819812</v>
      </c>
      <c r="G27" s="4">
        <f t="shared" si="3"/>
        <v>1.3746369998813992</v>
      </c>
      <c r="I27" s="4">
        <f t="shared" si="4"/>
        <v>1.0234880188305469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3.31</v>
      </c>
      <c r="C28" s="4">
        <f>IF('True_Odds_Calculator_3-way'!C29="","",'True_Odds_Calculator_3-way'!C29)</f>
        <v>3.47</v>
      </c>
      <c r="D28" s="4">
        <f t="shared" si="0"/>
        <v>2.1333724424344114E-2</v>
      </c>
      <c r="E28" s="4">
        <f t="shared" si="1"/>
        <v>2.3589176119986455</v>
      </c>
      <c r="F28" s="4">
        <f t="shared" si="2"/>
        <v>3.3897895764713182</v>
      </c>
      <c r="G28" s="4">
        <f t="shared" si="3"/>
        <v>3.5577921061809081</v>
      </c>
      <c r="I28" s="4">
        <f t="shared" si="4"/>
        <v>1.0213337244243441</v>
      </c>
    </row>
    <row r="29" spans="1:9" x14ac:dyDescent="0.2">
      <c r="A29" s="4">
        <f>IF('True_Odds_Calculator_3-way'!A30="","",'True_Odds_Calculator_3-way'!A30)</f>
        <v>3.56</v>
      </c>
      <c r="B29" s="4">
        <f>IF('True_Odds_Calculator_3-way'!B30="","",'True_Odds_Calculator_3-way'!B30)</f>
        <v>3.68</v>
      </c>
      <c r="C29" s="4">
        <f>IF('True_Odds_Calculator_3-way'!C30="","",'True_Odds_Calculator_3-way'!C30)</f>
        <v>2.13</v>
      </c>
      <c r="D29" s="4">
        <f t="shared" si="0"/>
        <v>2.2121574914394371E-2</v>
      </c>
      <c r="E29" s="4">
        <f t="shared" si="1"/>
        <v>3.6559727038771759</v>
      </c>
      <c r="F29" s="4">
        <f t="shared" si="2"/>
        <v>3.7826450953373141</v>
      </c>
      <c r="G29" s="4">
        <f t="shared" si="3"/>
        <v>2.1639882886187922</v>
      </c>
      <c r="I29" s="4">
        <f t="shared" si="4"/>
        <v>1.0221215749143944</v>
      </c>
    </row>
    <row r="30" spans="1:9" x14ac:dyDescent="0.2">
      <c r="A30" s="4">
        <f>IF('True_Odds_Calculator_3-way'!A31="","",'True_Odds_Calculator_3-way'!A31)</f>
        <v>1.1299999999999999</v>
      </c>
      <c r="B30" s="4">
        <f>IF('True_Odds_Calculator_3-way'!B31="","",'True_Odds_Calculator_3-way'!B31)</f>
        <v>9.94</v>
      </c>
      <c r="C30" s="4">
        <f>IF('True_Odds_Calculator_3-way'!C31="","",'True_Odds_Calculator_3-way'!C31)</f>
        <v>24.65</v>
      </c>
      <c r="D30" s="4">
        <f t="shared" si="0"/>
        <v>2.6127325261230183E-2</v>
      </c>
      <c r="E30" s="4">
        <f t="shared" si="1"/>
        <v>1.1412311899677867</v>
      </c>
      <c r="F30" s="4">
        <f t="shared" si="2"/>
        <v>10.882042507008759</v>
      </c>
      <c r="G30" s="4">
        <f t="shared" si="3"/>
        <v>31.388459499301494</v>
      </c>
      <c r="I30" s="4">
        <f t="shared" si="4"/>
        <v>1.0261273252612302</v>
      </c>
    </row>
    <row r="31" spans="1:9" x14ac:dyDescent="0.2">
      <c r="A31" s="4">
        <f>IF('True_Odds_Calculator_3-way'!A32="","",'True_Odds_Calculator_3-way'!A32)</f>
        <v>3.77</v>
      </c>
      <c r="B31" s="4">
        <f>IF('True_Odds_Calculator_3-way'!B32="","",'True_Odds_Calculator_3-way'!B32)</f>
        <v>3.41</v>
      </c>
      <c r="C31" s="4">
        <f>IF('True_Odds_Calculator_3-way'!C32="","",'True_Odds_Calculator_3-way'!C32)</f>
        <v>2.16</v>
      </c>
      <c r="D31" s="4">
        <f t="shared" si="0"/>
        <v>2.1470084317692706E-2</v>
      </c>
      <c r="E31" s="4">
        <f t="shared" si="1"/>
        <v>3.8745378968747493</v>
      </c>
      <c r="F31" s="4">
        <f t="shared" si="2"/>
        <v>3.4953004630642059</v>
      </c>
      <c r="G31" s="4">
        <f t="shared" si="3"/>
        <v>2.1939145417418473</v>
      </c>
      <c r="I31" s="4">
        <f t="shared" si="4"/>
        <v>1.0214700843176927</v>
      </c>
    </row>
    <row r="32" spans="1:9" x14ac:dyDescent="0.2">
      <c r="A32" s="4">
        <f>IF('True_Odds_Calculator_3-way'!A33="","",'True_Odds_Calculator_3-way'!A33)</f>
        <v>2.44</v>
      </c>
      <c r="B32" s="4">
        <f>IF('True_Odds_Calculator_3-way'!B33="","",'True_Odds_Calculator_3-way'!B33)</f>
        <v>3.58</v>
      </c>
      <c r="C32" s="4">
        <f>IF('True_Odds_Calculator_3-way'!C33="","",'True_Odds_Calculator_3-way'!C33)</f>
        <v>3.01</v>
      </c>
      <c r="D32" s="4">
        <f t="shared" si="0"/>
        <v>2.1391588133580441E-2</v>
      </c>
      <c r="E32" s="4">
        <f t="shared" si="1"/>
        <v>2.4832040042119377</v>
      </c>
      <c r="F32" s="4">
        <f t="shared" si="2"/>
        <v>3.6737817101142989</v>
      </c>
      <c r="G32" s="4">
        <f t="shared" si="3"/>
        <v>3.0760202957889105</v>
      </c>
      <c r="I32" s="4">
        <f t="shared" si="4"/>
        <v>1.0213915881335804</v>
      </c>
    </row>
    <row r="33" spans="1:9" x14ac:dyDescent="0.2">
      <c r="A33" s="4">
        <f>IF('True_Odds_Calculator_3-way'!A34="","",'True_Odds_Calculator_3-way'!A34)</f>
        <v>6.69</v>
      </c>
      <c r="B33" s="4">
        <f>IF('True_Odds_Calculator_3-way'!B34="","",'True_Odds_Calculator_3-way'!B34)</f>
        <v>3.92</v>
      </c>
      <c r="C33" s="4">
        <f>IF('True_Odds_Calculator_3-way'!C34="","",'True_Odds_Calculator_3-way'!C34)</f>
        <v>1.61</v>
      </c>
      <c r="D33" s="4">
        <f t="shared" si="0"/>
        <v>2.5696884329867498E-2</v>
      </c>
      <c r="E33" s="4">
        <f t="shared" si="1"/>
        <v>7.096667822311046</v>
      </c>
      <c r="F33" s="4">
        <f t="shared" si="2"/>
        <v>4.0561959550819697</v>
      </c>
      <c r="G33" s="4">
        <f t="shared" si="3"/>
        <v>1.6325134398464696</v>
      </c>
      <c r="I33" s="4">
        <f t="shared" si="4"/>
        <v>1.0256968843298675</v>
      </c>
    </row>
    <row r="34" spans="1:9" x14ac:dyDescent="0.2">
      <c r="A34" s="4">
        <f>IF('True_Odds_Calculator_3-way'!A35="","",'True_Odds_Calculator_3-way'!A35)</f>
        <v>1.65</v>
      </c>
      <c r="B34" s="4">
        <f>IF('True_Odds_Calculator_3-way'!B35="","",'True_Odds_Calculator_3-way'!B35)</f>
        <v>4.24</v>
      </c>
      <c r="C34" s="4">
        <f>IF('True_Odds_Calculator_3-way'!C35="","",'True_Odds_Calculator_3-way'!C35)</f>
        <v>5.24</v>
      </c>
      <c r="D34" s="4">
        <f t="shared" si="0"/>
        <v>3.2749357320868144E-2</v>
      </c>
      <c r="E34" s="4">
        <f t="shared" si="1"/>
        <v>1.6802651826736561</v>
      </c>
      <c r="F34" s="4">
        <f t="shared" si="2"/>
        <v>4.4457761191133764</v>
      </c>
      <c r="G34" s="4">
        <f t="shared" si="3"/>
        <v>5.5579256336342651</v>
      </c>
      <c r="I34" s="4">
        <f t="shared" si="4"/>
        <v>1.0327493573208681</v>
      </c>
    </row>
    <row r="35" spans="1:9" x14ac:dyDescent="0.2">
      <c r="A35" s="4">
        <f>IF('True_Odds_Calculator_3-way'!A36="","",'True_Odds_Calculator_3-way'!A36)</f>
        <v>2.88</v>
      </c>
      <c r="B35" s="4">
        <f>IF('True_Odds_Calculator_3-way'!B36="","",'True_Odds_Calculator_3-way'!B36)</f>
        <v>3.21</v>
      </c>
      <c r="C35" s="4">
        <f>IF('True_Odds_Calculator_3-way'!C36="","",'True_Odds_Calculator_3-way'!C36)</f>
        <v>2.71</v>
      </c>
      <c r="D35" s="4">
        <f t="shared" si="0"/>
        <v>2.7752392009901428E-2</v>
      </c>
      <c r="E35" s="4">
        <f t="shared" si="1"/>
        <v>2.958830026350673</v>
      </c>
      <c r="F35" s="4">
        <f t="shared" si="2"/>
        <v>3.3082383340050141</v>
      </c>
      <c r="G35" s="4">
        <f t="shared" si="3"/>
        <v>2.7796857795752725</v>
      </c>
      <c r="I35" s="4">
        <f t="shared" si="4"/>
        <v>1.0277523920099014</v>
      </c>
    </row>
    <row r="36" spans="1:9" x14ac:dyDescent="0.2">
      <c r="A36" s="4">
        <f>IF('True_Odds_Calculator_3-way'!A37="","",'True_Odds_Calculator_3-way'!A37)</f>
        <v>4.4400000000000004</v>
      </c>
      <c r="B36" s="4">
        <f>IF('True_Odds_Calculator_3-way'!B37="","",'True_Odds_Calculator_3-way'!B37)</f>
        <v>3.55</v>
      </c>
      <c r="C36" s="4">
        <f>IF('True_Odds_Calculator_3-way'!C37="","",'True_Odds_Calculator_3-way'!C37)</f>
        <v>1.92</v>
      </c>
      <c r="D36" s="4">
        <f t="shared" si="0"/>
        <v>2.7748699403629118E-2</v>
      </c>
      <c r="E36" s="4">
        <f t="shared" si="1"/>
        <v>4.6301514057355488</v>
      </c>
      <c r="F36" s="4">
        <f t="shared" si="2"/>
        <v>3.6705252229262282</v>
      </c>
      <c r="G36" s="4">
        <f t="shared" si="3"/>
        <v>1.9547140952636857</v>
      </c>
      <c r="I36" s="4">
        <f t="shared" si="4"/>
        <v>1.0277486994036291</v>
      </c>
    </row>
    <row r="37" spans="1:9" x14ac:dyDescent="0.2">
      <c r="A37" s="4">
        <f>IF('True_Odds_Calculator_3-way'!A38="","",'True_Odds_Calculator_3-way'!A38)</f>
        <v>2.02</v>
      </c>
      <c r="B37" s="4">
        <f>IF('True_Odds_Calculator_3-way'!B38="","",'True_Odds_Calculator_3-way'!B38)</f>
        <v>3.52</v>
      </c>
      <c r="C37" s="4">
        <f>IF('True_Odds_Calculator_3-way'!C38="","",'True_Odds_Calculator_3-way'!C38)</f>
        <v>4.03</v>
      </c>
      <c r="D37" s="4">
        <f t="shared" si="0"/>
        <v>2.7279371857781287E-2</v>
      </c>
      <c r="E37" s="4">
        <f t="shared" si="1"/>
        <v>2.0577978582080165</v>
      </c>
      <c r="F37" s="4">
        <f t="shared" si="2"/>
        <v>3.6363929240267558</v>
      </c>
      <c r="G37" s="4">
        <f t="shared" si="3"/>
        <v>4.1832981727254639</v>
      </c>
      <c r="I37" s="4">
        <f t="shared" si="4"/>
        <v>1.0272793718577813</v>
      </c>
    </row>
    <row r="38" spans="1:9" x14ac:dyDescent="0.2">
      <c r="A38" s="4">
        <f>IF('True_Odds_Calculator_3-way'!A39="","",'True_Odds_Calculator_3-way'!A39)</f>
        <v>1.81</v>
      </c>
      <c r="B38" s="4">
        <f>IF('True_Odds_Calculator_3-way'!B39="","",'True_Odds_Calculator_3-way'!B39)</f>
        <v>3.62</v>
      </c>
      <c r="C38" s="4">
        <f>IF('True_Odds_Calculator_3-way'!C39="","",'True_Odds_Calculator_3-way'!C39)</f>
        <v>4.93</v>
      </c>
      <c r="D38" s="4">
        <f t="shared" si="0"/>
        <v>3.1569038360248047E-2</v>
      </c>
      <c r="E38" s="4">
        <f t="shared" si="1"/>
        <v>1.845143814230475</v>
      </c>
      <c r="F38" s="4">
        <f t="shared" si="2"/>
        <v>3.7633587786259546</v>
      </c>
      <c r="G38" s="4">
        <f t="shared" si="3"/>
        <v>5.1997552590175413</v>
      </c>
      <c r="I38" s="4">
        <f t="shared" si="4"/>
        <v>1.031569038360248</v>
      </c>
    </row>
    <row r="39" spans="1:9" x14ac:dyDescent="0.2">
      <c r="A39" s="4">
        <f>IF('True_Odds_Calculator_3-way'!A40="","",'True_Odds_Calculator_3-way'!A40)</f>
        <v>2.42</v>
      </c>
      <c r="B39" s="4">
        <f>IF('True_Odds_Calculator_3-way'!B40="","",'True_Odds_Calculator_3-way'!B40)</f>
        <v>3.3</v>
      </c>
      <c r="C39" s="4">
        <f>IF('True_Odds_Calculator_3-way'!C40="","",'True_Odds_Calculator_3-way'!C40)</f>
        <v>3.22</v>
      </c>
      <c r="D39" s="4">
        <f t="shared" si="0"/>
        <v>2.6812449737350974E-2</v>
      </c>
      <c r="E39" s="4">
        <f t="shared" si="1"/>
        <v>2.473498582170619</v>
      </c>
      <c r="F39" s="4">
        <f t="shared" si="2"/>
        <v>3.4002870275197332</v>
      </c>
      <c r="G39" s="4">
        <f t="shared" si="3"/>
        <v>3.3154132708053634</v>
      </c>
      <c r="I39" s="4">
        <f t="shared" si="4"/>
        <v>1.026812449737351</v>
      </c>
    </row>
    <row r="40" spans="1:9" x14ac:dyDescent="0.2">
      <c r="A40" s="4">
        <f>IF('True_Odds_Calculator_3-way'!A41="","",'True_Odds_Calculator_3-way'!A41)</f>
        <v>2.06</v>
      </c>
      <c r="B40" s="4">
        <f>IF('True_Odds_Calculator_3-way'!B41="","",'True_Odds_Calculator_3-way'!B41)</f>
        <v>3.42</v>
      </c>
      <c r="C40" s="4">
        <f>IF('True_Odds_Calculator_3-way'!C41="","",'True_Odds_Calculator_3-way'!C41)</f>
        <v>4.01</v>
      </c>
      <c r="D40" s="4">
        <f t="shared" si="0"/>
        <v>2.721111262608833E-2</v>
      </c>
      <c r="E40" s="4">
        <f t="shared" si="1"/>
        <v>2.0992239234443124</v>
      </c>
      <c r="F40" s="4">
        <f t="shared" si="2"/>
        <v>3.5294870472941136</v>
      </c>
      <c r="G40" s="4">
        <f t="shared" si="3"/>
        <v>4.1613576806076855</v>
      </c>
      <c r="I40" s="4">
        <f t="shared" si="4"/>
        <v>1.0272111126260883</v>
      </c>
    </row>
    <row r="41" spans="1:9" x14ac:dyDescent="0.2">
      <c r="A41" s="4">
        <f>IF('True_Odds_Calculator_3-way'!A42="","",'True_Odds_Calculator_3-way'!A42)</f>
        <v>2.0699999999999998</v>
      </c>
      <c r="B41" s="4">
        <f>IF('True_Odds_Calculator_3-way'!B42="","",'True_Odds_Calculator_3-way'!B42)</f>
        <v>3.19</v>
      </c>
      <c r="C41" s="4">
        <f>IF('True_Odds_Calculator_3-way'!C42="","",'True_Odds_Calculator_3-way'!C42)</f>
        <v>4.28</v>
      </c>
      <c r="D41" s="4">
        <f t="shared" si="0"/>
        <v>3.0216271077148971E-2</v>
      </c>
      <c r="E41" s="4">
        <f t="shared" si="1"/>
        <v>2.1140768686207196</v>
      </c>
      <c r="F41" s="4">
        <f t="shared" si="2"/>
        <v>3.2958970681393196</v>
      </c>
      <c r="G41" s="4">
        <f t="shared" si="3"/>
        <v>4.4728166245021868</v>
      </c>
      <c r="I41" s="4">
        <f t="shared" si="4"/>
        <v>1.030216271077149</v>
      </c>
    </row>
    <row r="42" spans="1:9" x14ac:dyDescent="0.2">
      <c r="A42" s="4">
        <f>IF('True_Odds_Calculator_3-way'!A43="","",'True_Odds_Calculator_3-way'!A43)</f>
        <v>2.1800000000000002</v>
      </c>
      <c r="B42" s="4">
        <f>IF('True_Odds_Calculator_3-way'!B43="","",'True_Odds_Calculator_3-way'!B43)</f>
        <v>3.35</v>
      </c>
      <c r="C42" s="4">
        <f>IF('True_Odds_Calculator_3-way'!C43="","",'True_Odds_Calculator_3-way'!C43)</f>
        <v>3.68</v>
      </c>
      <c r="D42" s="4">
        <f t="shared" si="0"/>
        <v>2.8962189451624987E-2</v>
      </c>
      <c r="E42" s="4">
        <f t="shared" si="1"/>
        <v>2.2268663114365612</v>
      </c>
      <c r="F42" s="4">
        <f t="shared" si="2"/>
        <v>3.4619637560307859</v>
      </c>
      <c r="G42" s="4">
        <f t="shared" si="3"/>
        <v>3.8155550423460909</v>
      </c>
      <c r="I42" s="4">
        <f t="shared" si="4"/>
        <v>1.028962189451625</v>
      </c>
    </row>
    <row r="43" spans="1:9" x14ac:dyDescent="0.2">
      <c r="A43" s="4">
        <f>IF('True_Odds_Calculator_3-way'!A44="","",'True_Odds_Calculator_3-way'!A44)</f>
        <v>2.27</v>
      </c>
      <c r="B43" s="4">
        <f>IF('True_Odds_Calculator_3-way'!B44="","",'True_Odds_Calculator_3-way'!B44)</f>
        <v>3.29</v>
      </c>
      <c r="C43" s="4">
        <f>IF('True_Odds_Calculator_3-way'!C44="","",'True_Odds_Calculator_3-way'!C44)</f>
        <v>3.54</v>
      </c>
      <c r="D43" s="4">
        <f t="shared" si="0"/>
        <v>2.696587784860327E-2</v>
      </c>
      <c r="E43" s="4">
        <f t="shared" si="1"/>
        <v>2.3172822461596128</v>
      </c>
      <c r="F43" s="4">
        <f t="shared" si="2"/>
        <v>3.3902586943365542</v>
      </c>
      <c r="G43" s="4">
        <f t="shared" si="3"/>
        <v>3.6563438970214901</v>
      </c>
      <c r="I43" s="4">
        <f t="shared" si="4"/>
        <v>1.0269658778486033</v>
      </c>
    </row>
    <row r="44" spans="1:9" x14ac:dyDescent="0.2">
      <c r="A44" s="4">
        <f>IF('True_Odds_Calculator_3-way'!A45="","",'True_Odds_Calculator_3-way'!A45)</f>
        <v>2.93</v>
      </c>
      <c r="B44" s="4">
        <f>IF('True_Odds_Calculator_3-way'!B45="","",'True_Odds_Calculator_3-way'!B45)</f>
        <v>3.29</v>
      </c>
      <c r="C44" s="4">
        <f>IF('True_Odds_Calculator_3-way'!C45="","",'True_Odds_Calculator_3-way'!C45)</f>
        <v>2.5099999999999998</v>
      </c>
      <c r="D44" s="4">
        <f t="shared" si="0"/>
        <v>4.365467061079209E-2</v>
      </c>
      <c r="E44" s="4">
        <f t="shared" si="1"/>
        <v>3.0604871173528925</v>
      </c>
      <c r="F44" s="4">
        <f t="shared" si="2"/>
        <v>3.4554272749953858</v>
      </c>
      <c r="G44" s="4">
        <f t="shared" si="3"/>
        <v>2.6051516200049476</v>
      </c>
      <c r="I44" s="4">
        <f t="shared" si="4"/>
        <v>1.0436546706107921</v>
      </c>
    </row>
    <row r="45" spans="1:9" x14ac:dyDescent="0.2">
      <c r="A45" s="4">
        <f>IF('True_Odds_Calculator_3-way'!A46="","",'True_Odds_Calculator_3-way'!A46)</f>
        <v>2.63</v>
      </c>
      <c r="B45" s="4">
        <f>IF('True_Odds_Calculator_3-way'!B46="","",'True_Odds_Calculator_3-way'!B46)</f>
        <v>3.26</v>
      </c>
      <c r="C45" s="4">
        <f>IF('True_Odds_Calculator_3-way'!C46="","",'True_Odds_Calculator_3-way'!C46)</f>
        <v>2.8</v>
      </c>
      <c r="D45" s="4">
        <f t="shared" si="0"/>
        <v>4.4119460282655121E-2</v>
      </c>
      <c r="E45" s="4">
        <f t="shared" si="1"/>
        <v>2.735816058141284</v>
      </c>
      <c r="F45" s="4">
        <f t="shared" si="2"/>
        <v>3.4241652577588186</v>
      </c>
      <c r="G45" s="4">
        <f t="shared" si="3"/>
        <v>2.9202505530722265</v>
      </c>
      <c r="I45" s="4">
        <f t="shared" si="4"/>
        <v>1.0441194602826551</v>
      </c>
    </row>
    <row r="46" spans="1:9" x14ac:dyDescent="0.2">
      <c r="A46" s="4">
        <f>IF('True_Odds_Calculator_3-way'!A47="","",'True_Odds_Calculator_3-way'!A47)</f>
        <v>3.65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2.11</v>
      </c>
      <c r="D46" s="4">
        <f t="shared" si="0"/>
        <v>4.3764240194505977E-2</v>
      </c>
      <c r="E46" s="4">
        <f t="shared" si="1"/>
        <v>3.8552801442720903</v>
      </c>
      <c r="F46" s="4">
        <f t="shared" si="2"/>
        <v>3.5553038956498146</v>
      </c>
      <c r="G46" s="4">
        <f t="shared" si="3"/>
        <v>2.1770102228019415</v>
      </c>
      <c r="I46" s="4">
        <f t="shared" si="4"/>
        <v>1.043764240194506</v>
      </c>
    </row>
    <row r="47" spans="1:9" x14ac:dyDescent="0.2">
      <c r="A47" s="4">
        <f>IF('True_Odds_Calculator_3-way'!A48="","",'True_Odds_Calculator_3-way'!A48)</f>
        <v>2.6</v>
      </c>
      <c r="B47" s="4">
        <f>IF('True_Odds_Calculator_3-way'!B48="","",'True_Odds_Calculator_3-way'!B48)</f>
        <v>3.31</v>
      </c>
      <c r="C47" s="4">
        <f>IF('True_Odds_Calculator_3-way'!C48="","",'True_Odds_Calculator_3-way'!C48)</f>
        <v>2.8</v>
      </c>
      <c r="D47" s="4">
        <f t="shared" si="0"/>
        <v>4.3873045383619358E-2</v>
      </c>
      <c r="E47" s="4">
        <f t="shared" si="1"/>
        <v>2.7027681816142493</v>
      </c>
      <c r="F47" s="4">
        <f t="shared" si="2"/>
        <v>3.4783763496737681</v>
      </c>
      <c r="G47" s="4">
        <f t="shared" si="3"/>
        <v>2.919550256857613</v>
      </c>
      <c r="I47" s="4">
        <f t="shared" si="4"/>
        <v>1.0438730453836194</v>
      </c>
    </row>
    <row r="48" spans="1:9" x14ac:dyDescent="0.2">
      <c r="A48" s="4">
        <f>IF('True_Odds_Calculator_3-way'!A49="","",'True_Odds_Calculator_3-way'!A49)</f>
        <v>4.84</v>
      </c>
      <c r="B48" s="4">
        <f>IF('True_Odds_Calculator_3-way'!B49="","",'True_Odds_Calculator_3-way'!B49)</f>
        <v>3.59</v>
      </c>
      <c r="C48" s="4">
        <f>IF('True_Odds_Calculator_3-way'!C49="","",'True_Odds_Calculator_3-way'!C49)</f>
        <v>1.78</v>
      </c>
      <c r="D48" s="4">
        <f t="shared" si="0"/>
        <v>4.6960855090348863E-2</v>
      </c>
      <c r="E48" s="4">
        <f t="shared" si="1"/>
        <v>5.2367549511890852</v>
      </c>
      <c r="F48" s="4">
        <f t="shared" si="2"/>
        <v>3.8037578390801885</v>
      </c>
      <c r="G48" s="4">
        <f t="shared" si="3"/>
        <v>1.8310184746655351</v>
      </c>
      <c r="I48" s="4">
        <f t="shared" si="4"/>
        <v>1.0469608550903489</v>
      </c>
    </row>
    <row r="49" spans="1:9" x14ac:dyDescent="0.2">
      <c r="A49" s="4">
        <f>IF('True_Odds_Calculator_3-way'!A50="","",'True_Odds_Calculator_3-way'!A50)</f>
        <v>1.92</v>
      </c>
      <c r="B49" s="4">
        <f>IF('True_Odds_Calculator_3-way'!B50="","",'True_Odds_Calculator_3-way'!B50)</f>
        <v>3.69</v>
      </c>
      <c r="C49" s="4">
        <f>IF('True_Odds_Calculator_3-way'!C50="","",'True_Odds_Calculator_3-way'!C50)</f>
        <v>3.94</v>
      </c>
      <c r="D49" s="4">
        <f t="shared" si="0"/>
        <v>4.5643149959418317E-2</v>
      </c>
      <c r="E49" s="4">
        <f t="shared" si="1"/>
        <v>1.977773973806255</v>
      </c>
      <c r="F49" s="4">
        <f t="shared" si="2"/>
        <v>3.9094825509544395</v>
      </c>
      <c r="G49" s="4">
        <f t="shared" si="3"/>
        <v>4.1912426592737884</v>
      </c>
      <c r="I49" s="4">
        <f t="shared" si="4"/>
        <v>1.0456431499594183</v>
      </c>
    </row>
    <row r="50" spans="1:9" x14ac:dyDescent="0.2">
      <c r="A50" s="4">
        <f>IF('True_Odds_Calculator_3-way'!A51="","",'True_Odds_Calculator_3-way'!A51)</f>
        <v>4.67</v>
      </c>
      <c r="B50" s="4">
        <f>IF('True_Odds_Calculator_3-way'!B51="","",'True_Odds_Calculator_3-way'!B51)</f>
        <v>3.62</v>
      </c>
      <c r="C50" s="4">
        <f>IF('True_Odds_Calculator_3-way'!C51="","",'True_Odds_Calculator_3-way'!C51)</f>
        <v>1.79</v>
      </c>
      <c r="D50" s="4">
        <f t="shared" si="0"/>
        <v>4.9035074112380617E-2</v>
      </c>
      <c r="E50" s="4">
        <f t="shared" si="1"/>
        <v>5.0559251654890733</v>
      </c>
      <c r="F50" s="4">
        <f t="shared" si="2"/>
        <v>3.8476622893230861</v>
      </c>
      <c r="G50" s="4">
        <f t="shared" si="3"/>
        <v>1.8439495270245594</v>
      </c>
      <c r="I50" s="4">
        <f t="shared" si="4"/>
        <v>1.0490350741123806</v>
      </c>
    </row>
    <row r="51" spans="1:9" x14ac:dyDescent="0.2">
      <c r="A51" s="4">
        <f>IF('True_Odds_Calculator_3-way'!A52="","",'True_Odds_Calculator_3-way'!A52)</f>
        <v>2.34</v>
      </c>
      <c r="B51" s="4">
        <f>IF('True_Odds_Calculator_3-way'!B52="","",'True_Odds_Calculator_3-way'!B52)</f>
        <v>3.32</v>
      </c>
      <c r="C51" s="4">
        <f>IF('True_Odds_Calculator_3-way'!C52="","",'True_Odds_Calculator_3-way'!C52)</f>
        <v>3.18</v>
      </c>
      <c r="D51" s="4">
        <f t="shared" si="0"/>
        <v>4.3020655432567168E-2</v>
      </c>
      <c r="E51" s="4">
        <f t="shared" si="1"/>
        <v>2.4212476556668565</v>
      </c>
      <c r="F51" s="4">
        <f t="shared" si="2"/>
        <v>3.4859651459701575</v>
      </c>
      <c r="G51" s="4">
        <f t="shared" si="3"/>
        <v>3.3319429099195528</v>
      </c>
      <c r="I51" s="4">
        <f t="shared" si="4"/>
        <v>1.0430206554325672</v>
      </c>
    </row>
    <row r="52" spans="1:9" x14ac:dyDescent="0.2">
      <c r="A52" s="4">
        <f>IF('True_Odds_Calculator_3-way'!A53="","",'True_Odds_Calculator_3-way'!A53)</f>
        <v>1.93</v>
      </c>
      <c r="B52" s="4">
        <f>IF('True_Odds_Calculator_3-way'!B53="","",'True_Odds_Calculator_3-way'!B53)</f>
        <v>3.57</v>
      </c>
      <c r="C52" s="4">
        <f>IF('True_Odds_Calculator_3-way'!C53="","",'True_Odds_Calculator_3-way'!C53)</f>
        <v>4.01</v>
      </c>
      <c r="D52" s="4">
        <f t="shared" si="0"/>
        <v>4.7623318447325147E-2</v>
      </c>
      <c r="E52" s="4">
        <f t="shared" si="1"/>
        <v>1.9909995846634723</v>
      </c>
      <c r="F52" s="4">
        <f t="shared" si="2"/>
        <v>3.7844726859765641</v>
      </c>
      <c r="G52" s="4">
        <f t="shared" si="3"/>
        <v>4.2826163795181289</v>
      </c>
      <c r="I52" s="4">
        <f t="shared" si="4"/>
        <v>1.0476233184473251</v>
      </c>
    </row>
    <row r="53" spans="1:9" x14ac:dyDescent="0.2">
      <c r="A53" s="4">
        <f>IF('True_Odds_Calculator_3-way'!A54="","",'True_Odds_Calculator_3-way'!A54)</f>
        <v>1.86</v>
      </c>
      <c r="B53" s="4">
        <f>IF('True_Odds_Calculator_3-way'!B54="","",'True_Odds_Calculator_3-way'!B54)</f>
        <v>3.75</v>
      </c>
      <c r="C53" s="4">
        <f>IF('True_Odds_Calculator_3-way'!C54="","",'True_Odds_Calculator_3-way'!C54)</f>
        <v>4.13</v>
      </c>
      <c r="D53" s="4">
        <f t="shared" si="0"/>
        <v>4.6431825874144073E-2</v>
      </c>
      <c r="E53" s="4">
        <f t="shared" si="1"/>
        <v>1.915132315936084</v>
      </c>
      <c r="F53" s="4">
        <f t="shared" si="2"/>
        <v>3.9810598470138681</v>
      </c>
      <c r="G53" s="4">
        <f t="shared" si="3"/>
        <v>4.4120214729329241</v>
      </c>
      <c r="I53" s="4">
        <f t="shared" si="4"/>
        <v>1.0464318258741441</v>
      </c>
    </row>
    <row r="54" spans="1:9" x14ac:dyDescent="0.2">
      <c r="A54" s="4">
        <f>IF('True_Odds_Calculator_3-way'!A55="","",'True_Odds_Calculator_3-way'!A55)</f>
        <v>3.64</v>
      </c>
      <c r="B54" s="4">
        <f>IF('True_Odds_Calculator_3-way'!B55="","",'True_Odds_Calculator_3-way'!B55)</f>
        <v>3.46</v>
      </c>
      <c r="C54" s="4">
        <f>IF('True_Odds_Calculator_3-way'!C55="","",'True_Odds_Calculator_3-way'!C55)</f>
        <v>2.08</v>
      </c>
      <c r="D54" s="4">
        <f t="shared" si="0"/>
        <v>4.4511846534967869E-2</v>
      </c>
      <c r="E54" s="4">
        <f t="shared" si="1"/>
        <v>3.847811475242886</v>
      </c>
      <c r="F54" s="4">
        <f t="shared" si="2"/>
        <v>3.6472382570419128</v>
      </c>
      <c r="G54" s="4">
        <f t="shared" si="3"/>
        <v>2.1462361682306694</v>
      </c>
      <c r="I54" s="4">
        <f t="shared" si="4"/>
        <v>1.0445118465349679</v>
      </c>
    </row>
    <row r="55" spans="1: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3.66</v>
      </c>
      <c r="C55" s="4">
        <f>IF('True_Odds_Calculator_3-way'!C56="","",'True_Odds_Calculator_3-way'!C56)</f>
        <v>4.18</v>
      </c>
      <c r="D55" s="4">
        <f t="shared" si="0"/>
        <v>4.7217851765382512E-2</v>
      </c>
      <c r="E55" s="4">
        <f t="shared" si="1"/>
        <v>1.9267077506003067</v>
      </c>
      <c r="F55" s="4">
        <f t="shared" si="2"/>
        <v>3.8837250049278342</v>
      </c>
      <c r="G55" s="4">
        <f t="shared" si="3"/>
        <v>4.4743697083833194</v>
      </c>
      <c r="I55" s="4">
        <f t="shared" si="4"/>
        <v>1.0472178517653825</v>
      </c>
    </row>
    <row r="56" spans="1:9" x14ac:dyDescent="0.2">
      <c r="A56" s="4">
        <f>IF('True_Odds_Calculator_3-way'!A57="","",'True_Odds_Calculator_3-way'!A57)</f>
        <v>2.58</v>
      </c>
      <c r="B56" s="4">
        <f>IF('True_Odds_Calculator_3-way'!B57="","",'True_Odds_Calculator_3-way'!B57)</f>
        <v>3.25</v>
      </c>
      <c r="C56" s="4">
        <f>IF('True_Odds_Calculator_3-way'!C57="","",'True_Odds_Calculator_3-way'!C57)</f>
        <v>2.87</v>
      </c>
      <c r="D56" s="4">
        <f t="shared" si="0"/>
        <v>4.3721262666242877E-2</v>
      </c>
      <c r="E56" s="4">
        <f t="shared" si="1"/>
        <v>2.6807988013523776</v>
      </c>
      <c r="F56" s="4">
        <f t="shared" si="2"/>
        <v>3.4115888883900833</v>
      </c>
      <c r="G56" s="4">
        <f t="shared" si="3"/>
        <v>2.9952827155294917</v>
      </c>
      <c r="I56" s="4">
        <f t="shared" si="4"/>
        <v>1.0437212626662429</v>
      </c>
    </row>
    <row r="57" spans="1:9" x14ac:dyDescent="0.2">
      <c r="A57" s="4">
        <f>IF('True_Odds_Calculator_3-way'!A58="","",'True_Odds_Calculator_3-way'!A58)</f>
        <v>3.22</v>
      </c>
      <c r="B57" s="4">
        <f>IF('True_Odds_Calculator_3-way'!B58="","",'True_Odds_Calculator_3-way'!B58)</f>
        <v>3.18</v>
      </c>
      <c r="C57" s="4">
        <f>IF('True_Odds_Calculator_3-way'!C58="","",'True_Odds_Calculator_3-way'!C58)</f>
        <v>2.38</v>
      </c>
      <c r="D57" s="4">
        <f t="shared" si="0"/>
        <v>4.5192482243102239E-2</v>
      </c>
      <c r="E57" s="4">
        <f t="shared" si="1"/>
        <v>3.3841537859366535</v>
      </c>
      <c r="F57" s="4">
        <f t="shared" si="2"/>
        <v>3.3399994371717368</v>
      </c>
      <c r="G57" s="4">
        <f t="shared" si="3"/>
        <v>2.4685024854268334</v>
      </c>
      <c r="I57" s="4">
        <f t="shared" si="4"/>
        <v>1.0451924822431022</v>
      </c>
    </row>
    <row r="58" spans="1:9" x14ac:dyDescent="0.2">
      <c r="A58" s="4">
        <f>IF('True_Odds_Calculator_3-way'!A59="","",'True_Odds_Calculator_3-way'!A59)</f>
        <v>2.96</v>
      </c>
      <c r="B58" s="4">
        <f>IF('True_Odds_Calculator_3-way'!B59="","",'True_Odds_Calculator_3-way'!B59)</f>
        <v>3.37</v>
      </c>
      <c r="C58" s="4">
        <f>IF('True_Odds_Calculator_3-way'!C59="","",'True_Odds_Calculator_3-way'!C59)</f>
        <v>2.44</v>
      </c>
      <c r="D58" s="4">
        <f t="shared" si="0"/>
        <v>4.4409808456118638E-2</v>
      </c>
      <c r="E58" s="4">
        <f t="shared" si="1"/>
        <v>3.0956439278315684</v>
      </c>
      <c r="F58" s="4">
        <f t="shared" si="2"/>
        <v>3.5469465889139404</v>
      </c>
      <c r="G58" s="4">
        <f t="shared" si="3"/>
        <v>2.5314353894207491</v>
      </c>
      <c r="I58" s="4">
        <f t="shared" si="4"/>
        <v>1.0444098084561186</v>
      </c>
    </row>
    <row r="59" spans="1:9" x14ac:dyDescent="0.2">
      <c r="A59" s="4">
        <f>IF('True_Odds_Calculator_3-way'!A60="","",'True_Odds_Calculator_3-way'!A60)</f>
        <v>2.27</v>
      </c>
      <c r="B59" s="4">
        <f>IF('True_Odds_Calculator_3-way'!B60="","",'True_Odds_Calculator_3-way'!B60)</f>
        <v>3.42</v>
      </c>
      <c r="C59" s="4">
        <f>IF('True_Odds_Calculator_3-way'!C60="","",'True_Odds_Calculator_3-way'!C60)</f>
        <v>3.21</v>
      </c>
      <c r="D59" s="4">
        <f t="shared" si="0"/>
        <v>4.4452774930725747E-2</v>
      </c>
      <c r="E59" s="4">
        <f t="shared" si="1"/>
        <v>2.3490111828347002</v>
      </c>
      <c r="F59" s="4">
        <f t="shared" si="2"/>
        <v>3.6025641285111627</v>
      </c>
      <c r="G59" s="4">
        <f t="shared" si="3"/>
        <v>3.3703068565936962</v>
      </c>
      <c r="I59" s="4">
        <f t="shared" si="4"/>
        <v>1.0444527749307257</v>
      </c>
    </row>
    <row r="60" spans="1:9" x14ac:dyDescent="0.2">
      <c r="A60" s="4">
        <f>IF('True_Odds_Calculator_3-way'!A61="","",'True_Odds_Calculator_3-way'!A61)</f>
        <v>1.79</v>
      </c>
      <c r="B60" s="4">
        <f>IF('True_Odds_Calculator_3-way'!B61="","",'True_Odds_Calculator_3-way'!B61)</f>
        <v>3.63</v>
      </c>
      <c r="C60" s="4">
        <f>IF('True_Odds_Calculator_3-way'!C61="","",'True_Odds_Calculator_3-way'!C61)</f>
        <v>4.7</v>
      </c>
      <c r="D60" s="4">
        <f t="shared" si="0"/>
        <v>4.6907268987815387E-2</v>
      </c>
      <c r="E60" s="4">
        <f t="shared" si="1"/>
        <v>1.8415410581885727</v>
      </c>
      <c r="F60" s="4">
        <f t="shared" si="2"/>
        <v>3.8484283067348448</v>
      </c>
      <c r="G60" s="4">
        <f t="shared" si="3"/>
        <v>5.0727894271449614</v>
      </c>
      <c r="I60" s="4">
        <f t="shared" si="4"/>
        <v>1.0469072689878154</v>
      </c>
    </row>
    <row r="61" spans="1:9" x14ac:dyDescent="0.2">
      <c r="A61" s="4">
        <f>IF('True_Odds_Calculator_3-way'!A62="","",'True_Odds_Calculator_3-way'!A62)</f>
        <v>2.33</v>
      </c>
      <c r="B61" s="4">
        <f>IF('True_Odds_Calculator_3-way'!B62="","",'True_Odds_Calculator_3-way'!B62)</f>
        <v>3.27</v>
      </c>
      <c r="C61" s="4">
        <f>IF('True_Odds_Calculator_3-way'!C62="","",'True_Odds_Calculator_3-way'!C62)</f>
        <v>3.23</v>
      </c>
      <c r="D61" s="4">
        <f t="shared" si="0"/>
        <v>4.459247012955414E-2</v>
      </c>
      <c r="E61" s="4">
        <f t="shared" si="1"/>
        <v>2.413591070458156</v>
      </c>
      <c r="F61" s="4">
        <f t="shared" si="2"/>
        <v>3.4370610773326042</v>
      </c>
      <c r="G61" s="4">
        <f t="shared" si="3"/>
        <v>3.392897152573314</v>
      </c>
      <c r="I61" s="4">
        <f t="shared" si="4"/>
        <v>1.0445924701295541</v>
      </c>
    </row>
    <row r="62" spans="1:9" x14ac:dyDescent="0.2">
      <c r="A62" s="4">
        <f>IF('True_Odds_Calculator_3-way'!A63="","",'True_Odds_Calculator_3-way'!A63)</f>
        <v>2.63</v>
      </c>
      <c r="B62" s="4">
        <f>IF('True_Odds_Calculator_3-way'!B63="","",'True_Odds_Calculator_3-way'!B63)</f>
        <v>3.29</v>
      </c>
      <c r="C62" s="4">
        <f>IF('True_Odds_Calculator_3-way'!C63="","",'True_Odds_Calculator_3-way'!C63)</f>
        <v>2.77</v>
      </c>
      <c r="D62" s="4">
        <f t="shared" si="0"/>
        <v>4.5190334988194136E-2</v>
      </c>
      <c r="E62" s="4">
        <f t="shared" si="1"/>
        <v>2.7384903913766423</v>
      </c>
      <c r="F62" s="4">
        <f t="shared" si="2"/>
        <v>3.461550037672986</v>
      </c>
      <c r="G62" s="4">
        <f t="shared" si="3"/>
        <v>2.8906129729797967</v>
      </c>
      <c r="I62" s="4">
        <f t="shared" si="4"/>
        <v>1.0451903349881941</v>
      </c>
    </row>
    <row r="63" spans="1:9" x14ac:dyDescent="0.2">
      <c r="A63" s="4">
        <f>IF('True_Odds_Calculator_3-way'!A64="","",'True_Odds_Calculator_3-way'!A64)</f>
        <v>2.1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3.67</v>
      </c>
      <c r="D63" s="4">
        <f t="shared" si="0"/>
        <v>4.3655290960636917E-2</v>
      </c>
      <c r="E63" s="4">
        <f t="shared" si="1"/>
        <v>2.1661961461258543</v>
      </c>
      <c r="F63" s="4">
        <f t="shared" si="2"/>
        <v>3.5659079462958641</v>
      </c>
      <c r="G63" s="4">
        <f t="shared" si="3"/>
        <v>3.8770539605657381</v>
      </c>
      <c r="I63" s="4">
        <f t="shared" si="4"/>
        <v>1.0436552909606369</v>
      </c>
    </row>
    <row r="64" spans="1:9" x14ac:dyDescent="0.2">
      <c r="A64" s="4">
        <f>IF('True_Odds_Calculator_3-way'!A65="","",'True_Odds_Calculator_3-way'!A65)</f>
        <v>2.0499999999999998</v>
      </c>
      <c r="B64" s="4">
        <f>IF('True_Odds_Calculator_3-way'!B65="","",'True_Odds_Calculator_3-way'!B65)</f>
        <v>3.08</v>
      </c>
      <c r="C64" s="4">
        <f>IF('True_Odds_Calculator_3-way'!C65="","",'True_Odds_Calculator_3-way'!C65)</f>
        <v>4.29</v>
      </c>
      <c r="D64" s="4">
        <f t="shared" si="0"/>
        <v>4.5580435824338128E-2</v>
      </c>
      <c r="E64" s="4">
        <f t="shared" si="1"/>
        <v>2.1159032583291322</v>
      </c>
      <c r="F64" s="4">
        <f t="shared" si="2"/>
        <v>3.231207299257302</v>
      </c>
      <c r="G64" s="4">
        <f t="shared" si="3"/>
        <v>4.5891188748633329</v>
      </c>
      <c r="I64" s="4">
        <f t="shared" si="4"/>
        <v>1.0455804358243381</v>
      </c>
    </row>
    <row r="65" spans="1:9" x14ac:dyDescent="0.2">
      <c r="A65" s="4">
        <f>IF('True_Odds_Calculator_3-way'!A66="","",'True_Odds_Calculator_3-way'!A66)</f>
        <v>6.73</v>
      </c>
      <c r="B65" s="4">
        <f>IF('True_Odds_Calculator_3-way'!B66="","",'True_Odds_Calculator_3-way'!B66)</f>
        <v>3.93</v>
      </c>
      <c r="C65" s="4">
        <f>IF('True_Odds_Calculator_3-way'!C66="","",'True_Odds_Calculator_3-way'!C66)</f>
        <v>1.55</v>
      </c>
      <c r="D65" s="4">
        <f t="shared" si="0"/>
        <v>4.8202626635243995E-2</v>
      </c>
      <c r="E65" s="4">
        <f t="shared" si="1"/>
        <v>7.5459813681040391</v>
      </c>
      <c r="F65" s="4">
        <f t="shared" si="2"/>
        <v>4.1948880557752233</v>
      </c>
      <c r="G65" s="4">
        <f t="shared" si="3"/>
        <v>1.5895882020811656</v>
      </c>
      <c r="I65" s="4">
        <f t="shared" si="4"/>
        <v>1.048202626635244</v>
      </c>
    </row>
    <row r="66" spans="1:9" x14ac:dyDescent="0.2">
      <c r="A66" s="4">
        <f>IF('True_Odds_Calculator_3-way'!A67="","",'True_Odds_Calculator_3-way'!A67)</f>
        <v>2.1800000000000002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3.55</v>
      </c>
      <c r="D66" s="4">
        <f t="shared" si="0"/>
        <v>4.5283785955833489E-2</v>
      </c>
      <c r="E66" s="4">
        <f t="shared" si="1"/>
        <v>2.2541764202315284</v>
      </c>
      <c r="F66" s="4">
        <f t="shared" si="2"/>
        <v>3.4508526558489581</v>
      </c>
      <c r="G66" s="4">
        <f t="shared" si="3"/>
        <v>3.7510004078472163</v>
      </c>
      <c r="I66" s="4">
        <f t="shared" si="4"/>
        <v>1.0452837859558335</v>
      </c>
    </row>
    <row r="67" spans="1:9" x14ac:dyDescent="0.2">
      <c r="A67" s="4">
        <f>IF('True_Odds_Calculator_3-way'!A68="","",'True_Odds_Calculator_3-way'!A68)</f>
        <v>3.26</v>
      </c>
      <c r="B67" s="4">
        <f>IF('True_Odds_Calculator_3-way'!B68="","",'True_Odds_Calculator_3-way'!B68)</f>
        <v>3.47</v>
      </c>
      <c r="C67" s="4">
        <f>IF('True_Odds_Calculator_3-way'!C68="","",'True_Odds_Calculator_3-way'!C68)</f>
        <v>2.34</v>
      </c>
      <c r="D67" s="4">
        <f t="shared" ref="D67:D130" si="5">IF(A67="","",((1/A67)+(1/B67)+(1/C67))-1)</f>
        <v>2.2283331648441873E-2</v>
      </c>
      <c r="E67" s="4">
        <f t="shared" ref="E67:E130" si="6">IF(A67="","",(3*A67)/(3-($D67*A67)))</f>
        <v>3.3408983628969295</v>
      </c>
      <c r="F67" s="4">
        <f t="shared" ref="F67:F130" si="7">IF(B67="","",(3*B67)/(3-($D67*B67)))</f>
        <v>3.5618032963647845</v>
      </c>
      <c r="G67" s="4">
        <f t="shared" ref="G67:G130" si="8">IF(C67="","",(3*C67)/(3-($D67*C67)))</f>
        <v>2.3813909530248645</v>
      </c>
      <c r="I67" s="4">
        <f t="shared" ref="I67:I130" si="9">IF(A67="","",D67+1)</f>
        <v>1.0222833316484419</v>
      </c>
    </row>
    <row r="68" spans="1:9" x14ac:dyDescent="0.2">
      <c r="A68" s="4">
        <f>IF('True_Odds_Calculator_3-way'!A69="","",'True_Odds_Calculator_3-way'!A69)</f>
        <v>2.2599999999999998</v>
      </c>
      <c r="B68" s="4">
        <f>IF('True_Odds_Calculator_3-way'!B69="","",'True_Odds_Calculator_3-way'!B69)</f>
        <v>3.73</v>
      </c>
      <c r="C68" s="4">
        <f>IF('True_Odds_Calculator_3-way'!C69="","",'True_Odds_Calculator_3-way'!C69)</f>
        <v>3.2</v>
      </c>
      <c r="D68" s="4">
        <f t="shared" si="5"/>
        <v>2.3074390851502979E-2</v>
      </c>
      <c r="E68" s="4">
        <f t="shared" si="6"/>
        <v>2.2999798781090877</v>
      </c>
      <c r="F68" s="4">
        <f t="shared" si="7"/>
        <v>3.8401712857248609</v>
      </c>
      <c r="G68" s="4">
        <f t="shared" si="8"/>
        <v>3.2807480127263355</v>
      </c>
      <c r="I68" s="4">
        <f t="shared" si="9"/>
        <v>1.023074390851503</v>
      </c>
    </row>
    <row r="69" spans="1:9" x14ac:dyDescent="0.2">
      <c r="A69" s="4">
        <f>IF('True_Odds_Calculator_3-way'!A70="","",'True_Odds_Calculator_3-way'!A70)</f>
        <v>2.08</v>
      </c>
      <c r="B69" s="4">
        <f>IF('True_Odds_Calculator_3-way'!B70="","",'True_Odds_Calculator_3-way'!B70)</f>
        <v>3.51</v>
      </c>
      <c r="C69" s="4">
        <f>IF('True_Odds_Calculator_3-way'!C70="","",'True_Odds_Calculator_3-way'!C70)</f>
        <v>3.58</v>
      </c>
      <c r="D69" s="4">
        <f t="shared" si="5"/>
        <v>4.4999124608063212E-2</v>
      </c>
      <c r="E69" s="4">
        <f t="shared" si="6"/>
        <v>2.1469846169617788</v>
      </c>
      <c r="F69" s="4">
        <f t="shared" si="7"/>
        <v>3.7050680374070595</v>
      </c>
      <c r="G69" s="4">
        <f t="shared" si="8"/>
        <v>3.7831512712566049</v>
      </c>
      <c r="I69" s="4">
        <f t="shared" si="9"/>
        <v>1.0449991246080632</v>
      </c>
    </row>
    <row r="70" spans="1:9" x14ac:dyDescent="0.2">
      <c r="A70" s="4">
        <f>IF('True_Odds_Calculator_3-way'!A71="","",'True_Odds_Calculator_3-way'!A71)</f>
        <v>2.12</v>
      </c>
      <c r="B70" s="4">
        <f>IF('True_Odds_Calculator_3-way'!B71="","",'True_Odds_Calculator_3-way'!B71)</f>
        <v>2.97</v>
      </c>
      <c r="C70" s="4">
        <f>IF('True_Odds_Calculator_3-way'!C71="","",'True_Odds_Calculator_3-way'!C71)</f>
        <v>4.2300000000000004</v>
      </c>
      <c r="D70" s="4">
        <f t="shared" si="5"/>
        <v>4.4805069293226474E-2</v>
      </c>
      <c r="E70" s="4">
        <f t="shared" si="6"/>
        <v>2.1893187555054019</v>
      </c>
      <c r="F70" s="4">
        <f t="shared" si="7"/>
        <v>3.1078551904916596</v>
      </c>
      <c r="G70" s="4">
        <f t="shared" si="8"/>
        <v>4.5152516925981372</v>
      </c>
      <c r="I70" s="4">
        <f t="shared" si="9"/>
        <v>1.0448050692932265</v>
      </c>
    </row>
    <row r="71" spans="1:9" x14ac:dyDescent="0.2">
      <c r="A71" s="4">
        <f>IF('True_Odds_Calculator_3-way'!A72="","",'True_Odds_Calculator_3-way'!A72)</f>
        <v>2.52</v>
      </c>
      <c r="B71" s="4">
        <f>IF('True_Odds_Calculator_3-way'!B72="","",'True_Odds_Calculator_3-way'!B72)</f>
        <v>2.91</v>
      </c>
      <c r="C71" s="4">
        <f>IF('True_Odds_Calculator_3-way'!C72="","",'True_Odds_Calculator_3-way'!C72)</f>
        <v>3.3</v>
      </c>
      <c r="D71" s="4">
        <f t="shared" si="5"/>
        <v>4.349831153954864E-2</v>
      </c>
      <c r="E71" s="4">
        <f t="shared" si="6"/>
        <v>2.615569188467076</v>
      </c>
      <c r="F71" s="4">
        <f t="shared" si="7"/>
        <v>3.0381915150054235</v>
      </c>
      <c r="G71" s="4">
        <f t="shared" si="8"/>
        <v>3.4658337057024022</v>
      </c>
      <c r="I71" s="4">
        <f t="shared" si="9"/>
        <v>1.0434983115395486</v>
      </c>
    </row>
    <row r="72" spans="1:9" x14ac:dyDescent="0.2">
      <c r="A72" s="4">
        <f>IF('True_Odds_Calculator_3-way'!A73="","",'True_Odds_Calculator_3-way'!A73)</f>
        <v>2.25</v>
      </c>
      <c r="B72" s="4">
        <f>IF('True_Odds_Calculator_3-way'!B73="","",'True_Odds_Calculator_3-way'!B73)</f>
        <v>3.03</v>
      </c>
      <c r="C72" s="4">
        <f>IF('True_Odds_Calculator_3-way'!C73="","",'True_Odds_Calculator_3-way'!C73)</f>
        <v>3.72</v>
      </c>
      <c r="D72" s="4">
        <f t="shared" si="5"/>
        <v>4.3294652045849702E-2</v>
      </c>
      <c r="E72" s="4">
        <f t="shared" si="6"/>
        <v>2.3255116637323945</v>
      </c>
      <c r="F72" s="4">
        <f t="shared" si="7"/>
        <v>3.1685532233883054</v>
      </c>
      <c r="G72" s="4">
        <f t="shared" si="8"/>
        <v>3.9310392931876308</v>
      </c>
      <c r="I72" s="4">
        <f t="shared" si="9"/>
        <v>1.0432946520458497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</v>
      </c>
      <c r="C73" s="4">
        <f>IF('True_Odds_Calculator_3-way'!C74="","",'True_Odds_Calculator_3-way'!C74)</f>
        <v>2.96</v>
      </c>
      <c r="D73" s="4">
        <f t="shared" si="5"/>
        <v>4.4305499529380121E-2</v>
      </c>
      <c r="E73" s="4">
        <f t="shared" si="6"/>
        <v>2.7904446251016197</v>
      </c>
      <c r="F73" s="4">
        <f t="shared" si="7"/>
        <v>3.1390784382694337</v>
      </c>
      <c r="G73" s="4">
        <f t="shared" si="8"/>
        <v>3.0953107658157597</v>
      </c>
      <c r="I73" s="4">
        <f t="shared" si="9"/>
        <v>1.0443054995293801</v>
      </c>
    </row>
    <row r="74" spans="1:9" x14ac:dyDescent="0.2">
      <c r="A74" s="4">
        <f>IF('True_Odds_Calculator_3-way'!A75="","",'True_Odds_Calculator_3-way'!A75)</f>
        <v>2.85</v>
      </c>
      <c r="B74" s="4">
        <f>IF('True_Odds_Calculator_3-way'!B75="","",'True_Odds_Calculator_3-way'!B75)</f>
        <v>3.16</v>
      </c>
      <c r="C74" s="4">
        <f>IF('True_Odds_Calculator_3-way'!C75="","",'True_Odds_Calculator_3-way'!C75)</f>
        <v>2.66</v>
      </c>
      <c r="D74" s="4">
        <f t="shared" si="5"/>
        <v>4.3272738809047695E-2</v>
      </c>
      <c r="E74" s="4">
        <f t="shared" si="6"/>
        <v>2.9721838068896145</v>
      </c>
      <c r="F74" s="4">
        <f t="shared" si="7"/>
        <v>3.310913483421448</v>
      </c>
      <c r="G74" s="4">
        <f t="shared" si="8"/>
        <v>2.7661323348739244</v>
      </c>
      <c r="I74" s="4">
        <f t="shared" si="9"/>
        <v>1.0432727388090477</v>
      </c>
    </row>
    <row r="75" spans="1:9" x14ac:dyDescent="0.2">
      <c r="A75" s="4">
        <f>IF('True_Odds_Calculator_3-way'!A76="","",'True_Odds_Calculator_3-way'!A76)</f>
        <v>2.2999999999999998</v>
      </c>
      <c r="B75" s="4">
        <f>IF('True_Odds_Calculator_3-way'!B76="","",'True_Odds_Calculator_3-way'!B76)</f>
        <v>2.96</v>
      </c>
      <c r="C75" s="4">
        <f>IF('True_Odds_Calculator_3-way'!C76="","",'True_Odds_Calculator_3-way'!C76)</f>
        <v>3.66</v>
      </c>
      <c r="D75" s="4">
        <f t="shared" si="5"/>
        <v>4.58444902493369E-2</v>
      </c>
      <c r="E75" s="4">
        <f t="shared" si="6"/>
        <v>2.3837839078934948</v>
      </c>
      <c r="F75" s="4">
        <f t="shared" si="7"/>
        <v>3.1002335797422655</v>
      </c>
      <c r="G75" s="4">
        <f t="shared" si="8"/>
        <v>3.8768323092178685</v>
      </c>
      <c r="I75" s="4">
        <f t="shared" si="9"/>
        <v>1.0458444902493369</v>
      </c>
    </row>
    <row r="76" spans="1:9" x14ac:dyDescent="0.2">
      <c r="A76" s="4">
        <f>IF('True_Odds_Calculator_3-way'!A77="","",'True_Odds_Calculator_3-way'!A77)</f>
        <v>3.43</v>
      </c>
      <c r="B76" s="4">
        <f>IF('True_Odds_Calculator_3-way'!B77="","",'True_Odds_Calculator_3-way'!B77)</f>
        <v>2.84</v>
      </c>
      <c r="C76" s="4">
        <f>IF('True_Odds_Calculator_3-way'!C77="","",'True_Odds_Calculator_3-way'!C77)</f>
        <v>2.5</v>
      </c>
      <c r="D76" s="4">
        <f t="shared" si="5"/>
        <v>4.3657865560711162E-2</v>
      </c>
      <c r="E76" s="4">
        <f t="shared" si="6"/>
        <v>3.6102051707779887</v>
      </c>
      <c r="F76" s="4">
        <f t="shared" si="7"/>
        <v>2.9624358319344082</v>
      </c>
      <c r="G76" s="4">
        <f t="shared" si="8"/>
        <v>2.5943878638087523</v>
      </c>
      <c r="I76" s="4">
        <f t="shared" si="9"/>
        <v>1.0436578655607112</v>
      </c>
    </row>
    <row r="77" spans="1:9" x14ac:dyDescent="0.2">
      <c r="A77" s="4">
        <f>IF('True_Odds_Calculator_3-way'!A78="","",'True_Odds_Calculator_3-way'!A78)</f>
        <v>2.15</v>
      </c>
      <c r="B77" s="4">
        <f>IF('True_Odds_Calculator_3-way'!B78="","",'True_Odds_Calculator_3-way'!B78)</f>
        <v>3</v>
      </c>
      <c r="C77" s="4">
        <f>IF('True_Odds_Calculator_3-way'!C78="","",'True_Odds_Calculator_3-way'!C78)</f>
        <v>4.0599999999999996</v>
      </c>
      <c r="D77" s="4">
        <f t="shared" si="5"/>
        <v>4.4755031122312605E-2</v>
      </c>
      <c r="E77" s="4">
        <f t="shared" si="6"/>
        <v>2.2212451933951591</v>
      </c>
      <c r="F77" s="4">
        <f t="shared" si="7"/>
        <v>3.14055566660004</v>
      </c>
      <c r="G77" s="4">
        <f t="shared" si="8"/>
        <v>4.3217625701397289</v>
      </c>
      <c r="I77" s="4">
        <f t="shared" si="9"/>
        <v>1.0447550311223126</v>
      </c>
    </row>
    <row r="78" spans="1:9" x14ac:dyDescent="0.2">
      <c r="A78" s="4">
        <f>IF('True_Odds_Calculator_3-way'!A79="","",'True_Odds_Calculator_3-way'!A79)</f>
        <v>2.9</v>
      </c>
      <c r="B78" s="4">
        <f>IF('True_Odds_Calculator_3-way'!B79="","",'True_Odds_Calculator_3-way'!B79)</f>
        <v>3.17</v>
      </c>
      <c r="C78" s="4">
        <f>IF('True_Odds_Calculator_3-way'!C79="","",'True_Odds_Calculator_3-way'!C79)</f>
        <v>2.5299999999999998</v>
      </c>
      <c r="D78" s="4">
        <f t="shared" si="5"/>
        <v>5.5541916452155338E-2</v>
      </c>
      <c r="E78" s="4">
        <f t="shared" si="6"/>
        <v>3.0645365590779181</v>
      </c>
      <c r="F78" s="4">
        <f t="shared" si="7"/>
        <v>3.367644681090332</v>
      </c>
      <c r="G78" s="4">
        <f t="shared" si="8"/>
        <v>2.6543297324666502</v>
      </c>
      <c r="I78" s="4">
        <f t="shared" si="9"/>
        <v>1.0555419164521553</v>
      </c>
    </row>
    <row r="79" spans="1:9" x14ac:dyDescent="0.2">
      <c r="A79" s="4">
        <f>IF('True_Odds_Calculator_3-way'!A80="","",'True_Odds_Calculator_3-way'!A80)</f>
        <v>1.44</v>
      </c>
      <c r="B79" s="4">
        <f>IF('True_Odds_Calculator_3-way'!B80="","",'True_Odds_Calculator_3-way'!B80)</f>
        <v>4.4400000000000004</v>
      </c>
      <c r="C79" s="4">
        <f>IF('True_Odds_Calculator_3-way'!C80="","",'True_Odds_Calculator_3-way'!C80)</f>
        <v>6.98</v>
      </c>
      <c r="D79" s="4">
        <f t="shared" si="5"/>
        <v>6.2936145314368641E-2</v>
      </c>
      <c r="E79" s="4">
        <f t="shared" si="6"/>
        <v>1.4848565508753027</v>
      </c>
      <c r="F79" s="4">
        <f t="shared" si="7"/>
        <v>4.8960444876651339</v>
      </c>
      <c r="G79" s="4">
        <f t="shared" si="8"/>
        <v>8.1774332573016739</v>
      </c>
      <c r="I79" s="4">
        <f t="shared" si="9"/>
        <v>1.0629361453143686</v>
      </c>
    </row>
    <row r="80" spans="1:9" x14ac:dyDescent="0.2">
      <c r="A80" s="4">
        <f>IF('True_Odds_Calculator_3-way'!A81="","",'True_Odds_Calculator_3-way'!A81)</f>
        <v>2.2400000000000002</v>
      </c>
      <c r="B80" s="4">
        <f>IF('True_Odds_Calculator_3-way'!B81="","",'True_Odds_Calculator_3-way'!B81)</f>
        <v>3.39</v>
      </c>
      <c r="C80" s="4">
        <f>IF('True_Odds_Calculator_3-way'!C81="","",'True_Odds_Calculator_3-way'!C81)</f>
        <v>3.56</v>
      </c>
      <c r="D80" s="4">
        <f t="shared" si="5"/>
        <v>2.2312698570528866E-2</v>
      </c>
      <c r="E80" s="4">
        <f t="shared" si="6"/>
        <v>2.2779510014264361</v>
      </c>
      <c r="F80" s="4">
        <f t="shared" si="7"/>
        <v>3.47768406333855</v>
      </c>
      <c r="G80" s="4">
        <f t="shared" si="8"/>
        <v>3.6568244305429398</v>
      </c>
      <c r="I80" s="4">
        <f t="shared" si="9"/>
        <v>1.0223126985705289</v>
      </c>
    </row>
    <row r="81" spans="1:9" x14ac:dyDescent="0.2">
      <c r="A81" s="4">
        <f>IF('True_Odds_Calculator_3-way'!A82="","",'True_Odds_Calculator_3-way'!A82)</f>
        <v>3.52</v>
      </c>
      <c r="B81" s="4">
        <f>IF('True_Odds_Calculator_3-way'!B82="","",'True_Odds_Calculator_3-way'!B82)</f>
        <v>3.54</v>
      </c>
      <c r="C81" s="4">
        <f>IF('True_Odds_Calculator_3-way'!C82="","",'True_Odds_Calculator_3-way'!C82)</f>
        <v>2.19</v>
      </c>
      <c r="D81" s="4">
        <f t="shared" si="5"/>
        <v>2.3197789363333943E-2</v>
      </c>
      <c r="E81" s="4">
        <f t="shared" si="6"/>
        <v>3.6184907573793526</v>
      </c>
      <c r="F81" s="4">
        <f t="shared" si="7"/>
        <v>3.6396289890452973</v>
      </c>
      <c r="G81" s="4">
        <f t="shared" si="8"/>
        <v>2.2277251582558519</v>
      </c>
      <c r="I81" s="4">
        <f t="shared" si="9"/>
        <v>1.0231977893633339</v>
      </c>
    </row>
    <row r="82" spans="1:9" x14ac:dyDescent="0.2">
      <c r="A82" s="4">
        <f>IF('True_Odds_Calculator_3-way'!A83="","",'True_Odds_Calculator_3-way'!A83)</f>
        <v>1.56</v>
      </c>
      <c r="B82" s="4">
        <f>IF('True_Odds_Calculator_3-way'!B83="","",'True_Odds_Calculator_3-way'!B83)</f>
        <v>4.4000000000000004</v>
      </c>
      <c r="C82" s="4">
        <f>IF('True_Odds_Calculator_3-way'!C83="","",'True_Odds_Calculator_3-way'!C83)</f>
        <v>6.43</v>
      </c>
      <c r="D82" s="4">
        <f t="shared" si="5"/>
        <v>2.38193636327384E-2</v>
      </c>
      <c r="E82" s="4">
        <f t="shared" si="6"/>
        <v>1.579564596219349</v>
      </c>
      <c r="F82" s="4">
        <f t="shared" si="7"/>
        <v>4.5592787055044717</v>
      </c>
      <c r="G82" s="4">
        <f t="shared" si="8"/>
        <v>6.7759304672499265</v>
      </c>
      <c r="I82" s="4">
        <f t="shared" si="9"/>
        <v>1.0238193636327384</v>
      </c>
    </row>
    <row r="83" spans="1:9" x14ac:dyDescent="0.2">
      <c r="A83" s="4">
        <f>IF('True_Odds_Calculator_3-way'!A84="","",'True_Odds_Calculator_3-way'!A84)</f>
        <v>3.51</v>
      </c>
      <c r="B83" s="4">
        <f>IF('True_Odds_Calculator_3-way'!B84="","",'True_Odds_Calculator_3-way'!B84)</f>
        <v>3.36</v>
      </c>
      <c r="C83" s="4">
        <f>IF('True_Odds_Calculator_3-way'!C84="","",'True_Odds_Calculator_3-way'!C84)</f>
        <v>2.2400000000000002</v>
      </c>
      <c r="D83" s="4">
        <f t="shared" si="5"/>
        <v>2.8947903947903919E-2</v>
      </c>
      <c r="E83" s="4">
        <f t="shared" si="6"/>
        <v>3.6330478713572787</v>
      </c>
      <c r="F83" s="4">
        <f t="shared" si="7"/>
        <v>3.4725870090100699</v>
      </c>
      <c r="G83" s="4">
        <f t="shared" si="8"/>
        <v>2.2894859450225189</v>
      </c>
      <c r="I83" s="4">
        <f t="shared" si="9"/>
        <v>1.0289479039479039</v>
      </c>
    </row>
    <row r="84" spans="1:9" x14ac:dyDescent="0.2">
      <c r="A84" s="4">
        <f>IF('True_Odds_Calculator_3-way'!A85="","",'True_Odds_Calculator_3-way'!A85)</f>
        <v>2.52</v>
      </c>
      <c r="B84" s="4">
        <f>IF('True_Odds_Calculator_3-way'!B85="","",'True_Odds_Calculator_3-way'!B85)</f>
        <v>3.29</v>
      </c>
      <c r="C84" s="4">
        <f>IF('True_Odds_Calculator_3-way'!C85="","",'True_Odds_Calculator_3-way'!C85)</f>
        <v>3.05</v>
      </c>
      <c r="D84" s="4">
        <f t="shared" si="5"/>
        <v>2.864561706556823E-2</v>
      </c>
      <c r="E84" s="4">
        <f t="shared" si="6"/>
        <v>2.5821320841930708</v>
      </c>
      <c r="F84" s="4">
        <f t="shared" si="7"/>
        <v>3.3967064929854698</v>
      </c>
      <c r="G84" s="4">
        <f t="shared" si="8"/>
        <v>3.1414897440951726</v>
      </c>
      <c r="I84" s="4">
        <f t="shared" si="9"/>
        <v>1.0286456170655682</v>
      </c>
    </row>
    <row r="85" spans="1:9" x14ac:dyDescent="0.2">
      <c r="A85" s="4">
        <f>IF('True_Odds_Calculator_3-way'!A86="","",'True_Odds_Calculator_3-way'!A86)</f>
        <v>3.11</v>
      </c>
      <c r="B85" s="4">
        <f>IF('True_Odds_Calculator_3-way'!B86="","",'True_Odds_Calculator_3-way'!B86)</f>
        <v>3.54</v>
      </c>
      <c r="C85" s="4">
        <f>IF('True_Odds_Calculator_3-way'!C86="","",'True_Odds_Calculator_3-way'!C86)</f>
        <v>2.36</v>
      </c>
      <c r="D85" s="4">
        <f t="shared" si="5"/>
        <v>2.7758097625665279E-2</v>
      </c>
      <c r="E85" s="4">
        <f t="shared" si="6"/>
        <v>3.2021445745753505</v>
      </c>
      <c r="F85" s="4">
        <f t="shared" si="7"/>
        <v>3.659877664997119</v>
      </c>
      <c r="G85" s="4">
        <f t="shared" si="8"/>
        <v>2.4126842666588746</v>
      </c>
      <c r="I85" s="4">
        <f t="shared" si="9"/>
        <v>1.0277580976256653</v>
      </c>
    </row>
    <row r="86" spans="1:9" x14ac:dyDescent="0.2">
      <c r="A86" s="4">
        <f>IF('True_Odds_Calculator_3-way'!A87="","",'True_Odds_Calculator_3-way'!A87)</f>
        <v>2.71</v>
      </c>
      <c r="B86" s="4">
        <f>IF('True_Odds_Calculator_3-way'!B87="","",'True_Odds_Calculator_3-way'!B87)</f>
        <v>2.91</v>
      </c>
      <c r="C86" s="4">
        <f>IF('True_Odds_Calculator_3-way'!C87="","",'True_Odds_Calculator_3-way'!C87)</f>
        <v>3.18</v>
      </c>
      <c r="D86" s="4">
        <f t="shared" si="5"/>
        <v>2.7111710525780541E-2</v>
      </c>
      <c r="E86" s="4">
        <f t="shared" si="6"/>
        <v>2.7780366507052152</v>
      </c>
      <c r="F86" s="4">
        <f t="shared" si="7"/>
        <v>2.9885951487552505</v>
      </c>
      <c r="G86" s="4">
        <f t="shared" si="8"/>
        <v>3.2740922147836415</v>
      </c>
      <c r="I86" s="4">
        <f t="shared" si="9"/>
        <v>1.0271117105257805</v>
      </c>
    </row>
    <row r="87" spans="1:9" x14ac:dyDescent="0.2">
      <c r="A87" s="4">
        <f>IF('True_Odds_Calculator_3-way'!A88="","",'True_Odds_Calculator_3-way'!A88)</f>
        <v>3.99</v>
      </c>
      <c r="B87" s="4">
        <f>IF('True_Odds_Calculator_3-way'!B88="","",'True_Odds_Calculator_3-way'!B88)</f>
        <v>3.29</v>
      </c>
      <c r="C87" s="4">
        <f>IF('True_Odds_Calculator_3-way'!C88="","",'True_Odds_Calculator_3-way'!C88)</f>
        <v>2.11</v>
      </c>
      <c r="D87" s="4">
        <f t="shared" si="5"/>
        <v>2.8511583486294567E-2</v>
      </c>
      <c r="E87" s="4">
        <f t="shared" si="6"/>
        <v>4.1472660110827615</v>
      </c>
      <c r="F87" s="4">
        <f t="shared" si="7"/>
        <v>3.3961910952560923</v>
      </c>
      <c r="G87" s="4">
        <f t="shared" si="8"/>
        <v>2.1531779949621654</v>
      </c>
      <c r="I87" s="4">
        <f t="shared" si="9"/>
        <v>1.0285115834862946</v>
      </c>
    </row>
    <row r="88" spans="1:9" x14ac:dyDescent="0.2">
      <c r="A88" s="4">
        <f>IF('True_Odds_Calculator_3-way'!A89="","",'True_Odds_Calculator_3-way'!A89)</f>
        <v>2.84</v>
      </c>
      <c r="B88" s="4">
        <f>IF('True_Odds_Calculator_3-way'!B89="","",'True_Odds_Calculator_3-way'!B89)</f>
        <v>3.21</v>
      </c>
      <c r="C88" s="4">
        <f>IF('True_Odds_Calculator_3-way'!C89="","",'True_Odds_Calculator_3-way'!C89)</f>
        <v>2.75</v>
      </c>
      <c r="D88" s="4">
        <f t="shared" si="5"/>
        <v>2.7275519443480611E-2</v>
      </c>
      <c r="E88" s="4">
        <f t="shared" si="6"/>
        <v>2.915274800668251</v>
      </c>
      <c r="F88" s="4">
        <f t="shared" si="7"/>
        <v>3.3064995471771113</v>
      </c>
      <c r="G88" s="4">
        <f t="shared" si="8"/>
        <v>2.8205202247106738</v>
      </c>
      <c r="I88" s="4">
        <f t="shared" si="9"/>
        <v>1.0272755194434806</v>
      </c>
    </row>
    <row r="89" spans="1:9" x14ac:dyDescent="0.2">
      <c r="A89" s="4">
        <f>IF('True_Odds_Calculator_3-way'!A90="","",'True_Odds_Calculator_3-way'!A90)</f>
        <v>2.14</v>
      </c>
      <c r="B89" s="4">
        <f>IF('True_Odds_Calculator_3-way'!B90="","",'True_Odds_Calculator_3-way'!B90)</f>
        <v>3.25</v>
      </c>
      <c r="C89" s="4">
        <f>IF('True_Odds_Calculator_3-way'!C90="","",'True_Odds_Calculator_3-way'!C90)</f>
        <v>3.95</v>
      </c>
      <c r="D89" s="4">
        <f t="shared" si="5"/>
        <v>2.8146584280501319E-2</v>
      </c>
      <c r="E89" s="4">
        <f t="shared" si="6"/>
        <v>2.1838470557840974</v>
      </c>
      <c r="F89" s="4">
        <f t="shared" si="7"/>
        <v>3.3522162228119949</v>
      </c>
      <c r="G89" s="4">
        <f t="shared" si="8"/>
        <v>4.102019485609766</v>
      </c>
      <c r="I89" s="4">
        <f t="shared" si="9"/>
        <v>1.0281465842805013</v>
      </c>
    </row>
    <row r="90" spans="1:9" x14ac:dyDescent="0.2">
      <c r="A90" s="4">
        <f>IF('True_Odds_Calculator_3-way'!A91="","",'True_Odds_Calculator_3-way'!A91)</f>
        <v>1.21</v>
      </c>
      <c r="B90" s="4">
        <f>IF('True_Odds_Calculator_3-way'!B91="","",'True_Odds_Calculator_3-way'!B91)</f>
        <v>7.04</v>
      </c>
      <c r="C90" s="4">
        <f>IF('True_Odds_Calculator_3-way'!C91="","",'True_Odds_Calculator_3-way'!C91)</f>
        <v>14.98</v>
      </c>
      <c r="D90" s="4">
        <f t="shared" si="5"/>
        <v>3.5247409769499916E-2</v>
      </c>
      <c r="E90" s="4">
        <f t="shared" si="6"/>
        <v>1.2274499878530138</v>
      </c>
      <c r="F90" s="4">
        <f t="shared" si="7"/>
        <v>7.6748139601350722</v>
      </c>
      <c r="G90" s="4">
        <f t="shared" si="8"/>
        <v>18.179657234557386</v>
      </c>
      <c r="I90" s="4">
        <f t="shared" si="9"/>
        <v>1.0352474097694999</v>
      </c>
    </row>
    <row r="91" spans="1:9" x14ac:dyDescent="0.2">
      <c r="A91" s="4">
        <f>IF('True_Odds_Calculator_3-way'!A92="","",'True_Odds_Calculator_3-way'!A92)</f>
        <v>3.2</v>
      </c>
      <c r="B91" s="4">
        <f>IF('True_Odds_Calculator_3-way'!B92="","",'True_Odds_Calculator_3-way'!B92)</f>
        <v>3.53</v>
      </c>
      <c r="C91" s="4">
        <f>IF('True_Odds_Calculator_3-way'!C92="","",'True_Odds_Calculator_3-way'!C92)</f>
        <v>2.31</v>
      </c>
      <c r="D91" s="4">
        <f t="shared" si="5"/>
        <v>2.8686551880602984E-2</v>
      </c>
      <c r="E91" s="4">
        <f t="shared" si="6"/>
        <v>3.3010074908199094</v>
      </c>
      <c r="F91" s="4">
        <f t="shared" si="7"/>
        <v>3.653315885317252</v>
      </c>
      <c r="G91" s="4">
        <f t="shared" si="8"/>
        <v>2.3621772955865907</v>
      </c>
      <c r="I91" s="4">
        <f t="shared" si="9"/>
        <v>1.028686551880603</v>
      </c>
    </row>
    <row r="92" spans="1:9" x14ac:dyDescent="0.2">
      <c r="A92" s="4">
        <f>IF('True_Odds_Calculator_3-way'!A93="","",'True_Odds_Calculator_3-way'!A93)</f>
        <v>10.23</v>
      </c>
      <c r="B92" s="4">
        <f>IF('True_Odds_Calculator_3-way'!B93="","",'True_Odds_Calculator_3-way'!B93)</f>
        <v>6.66</v>
      </c>
      <c r="C92" s="4">
        <f>IF('True_Odds_Calculator_3-way'!C93="","",'True_Odds_Calculator_3-way'!C93)</f>
        <v>1.27</v>
      </c>
      <c r="D92" s="4">
        <f t="shared" si="5"/>
        <v>3.5303435608236233E-2</v>
      </c>
      <c r="E92" s="4">
        <f t="shared" si="6"/>
        <v>11.630084400968714</v>
      </c>
      <c r="F92" s="4">
        <f t="shared" si="7"/>
        <v>7.2263557071227318</v>
      </c>
      <c r="G92" s="4">
        <f t="shared" si="8"/>
        <v>1.2892682703981648</v>
      </c>
      <c r="I92" s="4">
        <f t="shared" si="9"/>
        <v>1.0353034356082362</v>
      </c>
    </row>
    <row r="93" spans="1:9" x14ac:dyDescent="0.2">
      <c r="A93" s="4">
        <f>IF('True_Odds_Calculator_3-way'!A94="","",'True_Odds_Calculator_3-way'!A94)</f>
        <v>2.68</v>
      </c>
      <c r="B93" s="4">
        <f>IF('True_Odds_Calculator_3-way'!B94="","",'True_Odds_Calculator_3-way'!B94)</f>
        <v>3.61</v>
      </c>
      <c r="C93" s="4">
        <f>IF('True_Odds_Calculator_3-way'!C94="","",'True_Odds_Calculator_3-way'!C94)</f>
        <v>2.65</v>
      </c>
      <c r="D93" s="4">
        <f t="shared" si="5"/>
        <v>2.7501129173554073E-2</v>
      </c>
      <c r="E93" s="4">
        <f t="shared" si="6"/>
        <v>2.7474996802934299</v>
      </c>
      <c r="F93" s="4">
        <f t="shared" si="7"/>
        <v>3.7335546179491006</v>
      </c>
      <c r="G93" s="4">
        <f t="shared" si="8"/>
        <v>2.7159783497626351</v>
      </c>
      <c r="I93" s="4">
        <f t="shared" si="9"/>
        <v>1.0275011291735541</v>
      </c>
    </row>
    <row r="94" spans="1:9" x14ac:dyDescent="0.2">
      <c r="A94" s="4">
        <f>IF('True_Odds_Calculator_3-way'!A95="","",'True_Odds_Calculator_3-way'!A95)</f>
        <v>1.1599999999999999</v>
      </c>
      <c r="B94" s="4">
        <f>IF('True_Odds_Calculator_3-way'!B95="","",'True_Odds_Calculator_3-way'!B95)</f>
        <v>8.4</v>
      </c>
      <c r="C94" s="4">
        <f>IF('True_Odds_Calculator_3-way'!C95="","",'True_Odds_Calculator_3-way'!C95)</f>
        <v>17.93</v>
      </c>
      <c r="D94" s="4">
        <f t="shared" si="5"/>
        <v>3.6889032975345737E-2</v>
      </c>
      <c r="E94" s="4">
        <f t="shared" si="6"/>
        <v>1.17678538359723</v>
      </c>
      <c r="F94" s="4">
        <f t="shared" si="7"/>
        <v>9.3675696388587877</v>
      </c>
      <c r="G94" s="4">
        <f t="shared" si="8"/>
        <v>23.001140995439545</v>
      </c>
      <c r="I94" s="4">
        <f t="shared" si="9"/>
        <v>1.0368890329753457</v>
      </c>
    </row>
    <row r="95" spans="1:9" x14ac:dyDescent="0.2">
      <c r="A95" s="4">
        <f>IF('True_Odds_Calculator_3-way'!A96="","",'True_Odds_Calculator_3-way'!A96)</f>
        <v>1.68</v>
      </c>
      <c r="B95" s="4">
        <f>IF('True_Odds_Calculator_3-way'!B96="","",'True_Odds_Calculator_3-way'!B96)</f>
        <v>4.1500000000000004</v>
      </c>
      <c r="C95" s="4">
        <f>IF('True_Odds_Calculator_3-way'!C96="","",'True_Odds_Calculator_3-way'!C96)</f>
        <v>5.16</v>
      </c>
      <c r="D95" s="4">
        <f t="shared" si="5"/>
        <v>3.0000400272184979E-2</v>
      </c>
      <c r="E95" s="4">
        <f t="shared" si="6"/>
        <v>1.7087066548115724</v>
      </c>
      <c r="F95" s="4">
        <f t="shared" si="7"/>
        <v>4.3296842956587041</v>
      </c>
      <c r="G95" s="4">
        <f t="shared" si="8"/>
        <v>5.4407462524046304</v>
      </c>
      <c r="I95" s="4">
        <f t="shared" si="9"/>
        <v>1.030000400272185</v>
      </c>
    </row>
    <row r="96" spans="1:9" x14ac:dyDescent="0.2">
      <c r="A96" s="4">
        <f>IF('True_Odds_Calculator_3-way'!A97="","",'True_Odds_Calculator_3-way'!A97)</f>
        <v>6.96</v>
      </c>
      <c r="B96" s="4">
        <f>IF('True_Odds_Calculator_3-way'!B97="","",'True_Odds_Calculator_3-way'!B97)</f>
        <v>4.32</v>
      </c>
      <c r="C96" s="4">
        <f>IF('True_Odds_Calculator_3-way'!C97="","",'True_Odds_Calculator_3-way'!C97)</f>
        <v>1.52</v>
      </c>
      <c r="D96" s="4">
        <f t="shared" si="5"/>
        <v>3.3054379243127041E-2</v>
      </c>
      <c r="E96" s="4">
        <f t="shared" si="6"/>
        <v>7.5380652788920335</v>
      </c>
      <c r="F96" s="4">
        <f t="shared" si="7"/>
        <v>4.5359012144926076</v>
      </c>
      <c r="G96" s="4">
        <f t="shared" si="8"/>
        <v>1.5458898712364593</v>
      </c>
      <c r="I96" s="4">
        <f t="shared" si="9"/>
        <v>1.033054379243127</v>
      </c>
    </row>
    <row r="97" spans="1:9" x14ac:dyDescent="0.2">
      <c r="A97" s="4">
        <f>IF('True_Odds_Calculator_3-way'!A98="","",'True_Odds_Calculator_3-way'!A98)</f>
        <v>1.57</v>
      </c>
      <c r="B97" s="4">
        <f>IF('True_Odds_Calculator_3-way'!B98="","",'True_Odds_Calculator_3-way'!B98)</f>
        <v>4.43</v>
      </c>
      <c r="C97" s="4">
        <f>IF('True_Odds_Calculator_3-way'!C98="","",'True_Odds_Calculator_3-way'!C98)</f>
        <v>5.89</v>
      </c>
      <c r="D97" s="4">
        <f t="shared" si="5"/>
        <v>3.2455596397743092E-2</v>
      </c>
      <c r="E97" s="4">
        <f t="shared" si="6"/>
        <v>1.5971273606637288</v>
      </c>
      <c r="F97" s="4">
        <f t="shared" si="7"/>
        <v>4.6530001375493484</v>
      </c>
      <c r="G97" s="4">
        <f t="shared" si="8"/>
        <v>6.2908609190571196</v>
      </c>
      <c r="I97" s="4">
        <f t="shared" si="9"/>
        <v>1.0324555963977431</v>
      </c>
    </row>
    <row r="98" spans="1:9" x14ac:dyDescent="0.2">
      <c r="A98" s="4">
        <f>IF('True_Odds_Calculator_3-way'!A99="","",'True_Odds_Calculator_3-way'!A99)</f>
        <v>3.23</v>
      </c>
      <c r="B98" s="4">
        <f>IF('True_Odds_Calculator_3-way'!B99="","",'True_Odds_Calculator_3-way'!B99)</f>
        <v>3.46</v>
      </c>
      <c r="C98" s="4">
        <f>IF('True_Odds_Calculator_3-way'!C99="","",'True_Odds_Calculator_3-way'!C99)</f>
        <v>2.33</v>
      </c>
      <c r="D98" s="4">
        <f t="shared" si="5"/>
        <v>2.7799413616499846E-2</v>
      </c>
      <c r="E98" s="4">
        <f t="shared" si="6"/>
        <v>3.3296590322346629</v>
      </c>
      <c r="F98" s="4">
        <f t="shared" si="7"/>
        <v>3.5746090819661958</v>
      </c>
      <c r="G98" s="4">
        <f t="shared" si="8"/>
        <v>2.381416881130479</v>
      </c>
      <c r="I98" s="4">
        <f t="shared" si="9"/>
        <v>1.0277994136164998</v>
      </c>
    </row>
    <row r="99" spans="1:9" x14ac:dyDescent="0.2">
      <c r="A99" s="4">
        <f>IF('True_Odds_Calculator_3-way'!A100="","",'True_Odds_Calculator_3-way'!A100)</f>
        <v>1.88</v>
      </c>
      <c r="B99" s="4">
        <f>IF('True_Odds_Calculator_3-way'!B100="","",'True_Odds_Calculator_3-way'!B100)</f>
        <v>3.51</v>
      </c>
      <c r="C99" s="4">
        <f>IF('True_Odds_Calculator_3-way'!C100="","",'True_Odds_Calculator_3-way'!C100)</f>
        <v>4.6900000000000004</v>
      </c>
      <c r="D99" s="4">
        <f t="shared" si="5"/>
        <v>3.0034794721996994E-2</v>
      </c>
      <c r="E99" s="4">
        <f t="shared" si="6"/>
        <v>1.9160637782117826</v>
      </c>
      <c r="F99" s="4">
        <f t="shared" si="7"/>
        <v>3.6378361443381242</v>
      </c>
      <c r="G99" s="4">
        <f t="shared" si="8"/>
        <v>4.9210656647270419</v>
      </c>
      <c r="I99" s="4">
        <f t="shared" si="9"/>
        <v>1.030034794721997</v>
      </c>
    </row>
    <row r="100" spans="1:9" x14ac:dyDescent="0.2">
      <c r="A100" s="4">
        <f>IF('True_Odds_Calculator_3-way'!A101="","",'True_Odds_Calculator_3-way'!A101)</f>
        <v>2.96</v>
      </c>
      <c r="B100" s="4">
        <f>IF('True_Odds_Calculator_3-way'!B101="","",'True_Odds_Calculator_3-way'!B101)</f>
        <v>3.38</v>
      </c>
      <c r="C100" s="4">
        <f>IF('True_Odds_Calculator_3-way'!C101="","",'True_Odds_Calculator_3-way'!C101)</f>
        <v>2.54</v>
      </c>
      <c r="D100" s="4">
        <f t="shared" si="5"/>
        <v>2.739661340509314E-2</v>
      </c>
      <c r="E100" s="4">
        <f t="shared" si="6"/>
        <v>3.0422356615834891</v>
      </c>
      <c r="F100" s="4">
        <f t="shared" si="7"/>
        <v>3.4876528615775149</v>
      </c>
      <c r="G100" s="4">
        <f t="shared" si="8"/>
        <v>2.6003164178746085</v>
      </c>
      <c r="I100" s="4">
        <f t="shared" si="9"/>
        <v>1.0273966134050931</v>
      </c>
    </row>
    <row r="101" spans="1:9" x14ac:dyDescent="0.2">
      <c r="A101" s="4">
        <f>IF('True_Odds_Calculator_3-way'!A102="","",'True_Odds_Calculator_3-way'!A102)</f>
        <v>2.86</v>
      </c>
      <c r="B101" s="4">
        <f>IF('True_Odds_Calculator_3-way'!B102="","",'True_Odds_Calculator_3-way'!B102)</f>
        <v>3.09</v>
      </c>
      <c r="C101" s="4">
        <f>IF('True_Odds_Calculator_3-way'!C102="","",'True_Odds_Calculator_3-way'!C102)</f>
        <v>2.63</v>
      </c>
      <c r="D101" s="4">
        <f t="shared" si="5"/>
        <v>5.3503082001734814E-2</v>
      </c>
      <c r="E101" s="4">
        <f t="shared" si="6"/>
        <v>3.0137185464288088</v>
      </c>
      <c r="F101" s="4">
        <f t="shared" si="7"/>
        <v>3.270215612501385</v>
      </c>
      <c r="G101" s="4">
        <f t="shared" si="8"/>
        <v>2.7594292883414253</v>
      </c>
      <c r="I101" s="4">
        <f t="shared" si="9"/>
        <v>1.0535030820017348</v>
      </c>
    </row>
    <row r="102" spans="1:9" x14ac:dyDescent="0.2">
      <c r="A102" s="4">
        <f>IF('True_Odds_Calculator_3-way'!A103="","",'True_Odds_Calculator_3-way'!A103)</f>
        <v>4.26</v>
      </c>
      <c r="B102" s="4">
        <f>IF('True_Odds_Calculator_3-way'!B103="","",'True_Odds_Calculator_3-way'!B103)</f>
        <v>3.26</v>
      </c>
      <c r="C102" s="4">
        <f>IF('True_Odds_Calculator_3-way'!C103="","",'True_Odds_Calculator_3-way'!C103)</f>
        <v>1.93</v>
      </c>
      <c r="D102" s="4">
        <f t="shared" si="5"/>
        <v>5.962496532113426E-2</v>
      </c>
      <c r="E102" s="4">
        <f t="shared" si="6"/>
        <v>4.6540462299942336</v>
      </c>
      <c r="F102" s="4">
        <f t="shared" si="7"/>
        <v>3.4858572762062683</v>
      </c>
      <c r="G102" s="4">
        <f t="shared" si="8"/>
        <v>2.0069854066929995</v>
      </c>
      <c r="I102" s="4">
        <f t="shared" si="9"/>
        <v>1.0596249653211343</v>
      </c>
    </row>
    <row r="103" spans="1:9" x14ac:dyDescent="0.2">
      <c r="A103" s="4">
        <f>IF('True_Odds_Calculator_3-way'!A104="","",'True_Odds_Calculator_3-way'!A104)</f>
        <v>1.65</v>
      </c>
      <c r="B103" s="4">
        <f>IF('True_Odds_Calculator_3-way'!B104="","",'True_Odds_Calculator_3-way'!B104)</f>
        <v>3.8</v>
      </c>
      <c r="C103" s="4">
        <f>IF('True_Odds_Calculator_3-way'!C104="","",'True_Odds_Calculator_3-way'!C104)</f>
        <v>5.27</v>
      </c>
      <c r="D103" s="4">
        <f t="shared" si="5"/>
        <v>5.8971821480560127E-2</v>
      </c>
      <c r="E103" s="4">
        <f t="shared" si="6"/>
        <v>1.7053109097977956</v>
      </c>
      <c r="F103" s="4">
        <f t="shared" si="7"/>
        <v>4.1067657086987674</v>
      </c>
      <c r="G103" s="4">
        <f t="shared" si="8"/>
        <v>5.8790313971556332</v>
      </c>
      <c r="I103" s="4">
        <f t="shared" si="9"/>
        <v>1.0589718214805601</v>
      </c>
    </row>
    <row r="104" spans="1:9" x14ac:dyDescent="0.2">
      <c r="A104" s="4">
        <f>IF('True_Odds_Calculator_3-way'!A105="","",'True_Odds_Calculator_3-way'!A105)</f>
        <v>2.2599999999999998</v>
      </c>
      <c r="B104" s="4">
        <f>IF('True_Odds_Calculator_3-way'!B105="","",'True_Odds_Calculator_3-way'!B105)</f>
        <v>3.18</v>
      </c>
      <c r="C104" s="4">
        <f>IF('True_Odds_Calculator_3-way'!C105="","",'True_Odds_Calculator_3-way'!C105)</f>
        <v>3.36</v>
      </c>
      <c r="D104" s="4">
        <f t="shared" si="5"/>
        <v>5.4562332530273761E-2</v>
      </c>
      <c r="E104" s="4">
        <f t="shared" si="6"/>
        <v>2.3568761507360807</v>
      </c>
      <c r="F104" s="4">
        <f t="shared" si="7"/>
        <v>3.3752088220757646</v>
      </c>
      <c r="G104" s="4">
        <f t="shared" si="8"/>
        <v>3.5786932747803077</v>
      </c>
      <c r="I104" s="4">
        <f t="shared" si="9"/>
        <v>1.0545623325302738</v>
      </c>
    </row>
    <row r="105" spans="1:9" x14ac:dyDescent="0.2">
      <c r="A105" s="4">
        <f>IF('True_Odds_Calculator_3-way'!A106="","",'True_Odds_Calculator_3-way'!A106)</f>
        <v>1.97</v>
      </c>
      <c r="B105" s="4">
        <f>IF('True_Odds_Calculator_3-way'!B106="","",'True_Odds_Calculator_3-way'!B106)</f>
        <v>3.84</v>
      </c>
      <c r="C105" s="4">
        <f>IF('True_Odds_Calculator_3-way'!C106="","",'True_Odds_Calculator_3-way'!C106)</f>
        <v>3.22</v>
      </c>
      <c r="D105" s="4">
        <f t="shared" si="5"/>
        <v>7.8589886075816295E-2</v>
      </c>
      <c r="E105" s="4">
        <f t="shared" si="6"/>
        <v>2.0771987401043366</v>
      </c>
      <c r="F105" s="4">
        <f t="shared" si="7"/>
        <v>4.2694895306433986</v>
      </c>
      <c r="G105" s="4">
        <f t="shared" si="8"/>
        <v>3.5166396086709293</v>
      </c>
      <c r="I105" s="4">
        <f t="shared" si="9"/>
        <v>1.0785898860758163</v>
      </c>
    </row>
    <row r="106" spans="1:9" x14ac:dyDescent="0.2">
      <c r="A106" s="4">
        <f>IF('True_Odds_Calculator_3-way'!A107="","",'True_Odds_Calculator_3-way'!A107)</f>
        <v>2.98</v>
      </c>
      <c r="B106" s="4">
        <f>IF('True_Odds_Calculator_3-way'!B107="","",'True_Odds_Calculator_3-way'!B107)</f>
        <v>3.39</v>
      </c>
      <c r="C106" s="4">
        <f>IF('True_Odds_Calculator_3-way'!C107="","",'True_Odds_Calculator_3-way'!C107)</f>
        <v>2.2400000000000002</v>
      </c>
      <c r="D106" s="4">
        <f t="shared" si="5"/>
        <v>7.6984291964692364E-2</v>
      </c>
      <c r="E106" s="4">
        <f t="shared" si="6"/>
        <v>3.2267532523829385</v>
      </c>
      <c r="F106" s="4">
        <f t="shared" si="7"/>
        <v>3.713002435853737</v>
      </c>
      <c r="G106" s="4">
        <f t="shared" si="8"/>
        <v>2.3766114391947948</v>
      </c>
      <c r="I106" s="4">
        <f t="shared" si="9"/>
        <v>1.0769842919646924</v>
      </c>
    </row>
    <row r="107" spans="1:9" x14ac:dyDescent="0.2">
      <c r="A107" s="4">
        <f>IF('True_Odds_Calculator_3-way'!A108="","",'True_Odds_Calculator_3-way'!A108)</f>
        <v>4.01</v>
      </c>
      <c r="B107" s="4">
        <f>IF('True_Odds_Calculator_3-way'!B108="","",'True_Odds_Calculator_3-way'!B108)</f>
        <v>3.32</v>
      </c>
      <c r="C107" s="4">
        <f>IF('True_Odds_Calculator_3-way'!C108="","",'True_Odds_Calculator_3-way'!C108)</f>
        <v>1.8</v>
      </c>
      <c r="D107" s="4">
        <f t="shared" si="5"/>
        <v>0.10613693343615527</v>
      </c>
      <c r="E107" s="4">
        <f t="shared" si="6"/>
        <v>4.6729500226200811</v>
      </c>
      <c r="F107" s="4">
        <f t="shared" si="7"/>
        <v>3.7618615048433948</v>
      </c>
      <c r="G107" s="4">
        <f t="shared" si="8"/>
        <v>1.922424120551415</v>
      </c>
      <c r="I107" s="4">
        <f t="shared" si="9"/>
        <v>1.1061369334361553</v>
      </c>
    </row>
    <row r="108" spans="1:9" x14ac:dyDescent="0.2">
      <c r="A108" s="4">
        <f>IF('True_Odds_Calculator_3-way'!A109="","",'True_Odds_Calculator_3-way'!A109)</f>
        <v>3.68</v>
      </c>
      <c r="B108" s="4">
        <f>IF('True_Odds_Calculator_3-way'!B109="","",'True_Odds_Calculator_3-way'!B109)</f>
        <v>3.53</v>
      </c>
      <c r="C108" s="4">
        <f>IF('True_Odds_Calculator_3-way'!C109="","",'True_Odds_Calculator_3-way'!C109)</f>
        <v>1.91</v>
      </c>
      <c r="D108" s="4">
        <f t="shared" si="5"/>
        <v>7.8585458839036448E-2</v>
      </c>
      <c r="E108" s="4">
        <f t="shared" si="6"/>
        <v>4.0725902147084465</v>
      </c>
      <c r="F108" s="4">
        <f t="shared" si="7"/>
        <v>3.8896738202323053</v>
      </c>
      <c r="G108" s="4">
        <f t="shared" si="8"/>
        <v>2.0105956117662225</v>
      </c>
      <c r="I108" s="4">
        <f t="shared" si="9"/>
        <v>1.0785854588390364</v>
      </c>
    </row>
    <row r="109" spans="1:9" x14ac:dyDescent="0.2">
      <c r="A109" s="4">
        <f>IF('True_Odds_Calculator_3-way'!A110="","",'True_Odds_Calculator_3-way'!A110)</f>
        <v>1.82</v>
      </c>
      <c r="B109" s="4">
        <f>IF('True_Odds_Calculator_3-way'!B110="","",'True_Odds_Calculator_3-way'!B110)</f>
        <v>3.54</v>
      </c>
      <c r="C109" s="4">
        <f>IF('True_Odds_Calculator_3-way'!C110="","",'True_Odds_Calculator_3-way'!C110)</f>
        <v>3.64</v>
      </c>
      <c r="D109" s="4">
        <f t="shared" si="5"/>
        <v>0.10666169988203866</v>
      </c>
      <c r="E109" s="4">
        <f t="shared" si="6"/>
        <v>1.9459165592783503</v>
      </c>
      <c r="F109" s="4">
        <f t="shared" si="7"/>
        <v>4.049698290311766</v>
      </c>
      <c r="G109" s="4">
        <f t="shared" si="8"/>
        <v>4.1811023622047232</v>
      </c>
      <c r="I109" s="4">
        <f t="shared" si="9"/>
        <v>1.1066616998820387</v>
      </c>
    </row>
    <row r="110" spans="1:9" x14ac:dyDescent="0.2">
      <c r="A110" s="4">
        <f>IF('True_Odds_Calculator_3-way'!A111="","",'True_Odds_Calculator_3-way'!A111)</f>
        <v>2.63</v>
      </c>
      <c r="B110" s="4">
        <f>IF('True_Odds_Calculator_3-way'!B111="","",'True_Odds_Calculator_3-way'!B111)</f>
        <v>3.57</v>
      </c>
      <c r="C110" s="4">
        <f>IF('True_Odds_Calculator_3-way'!C111="","",'True_Odds_Calculator_3-way'!C111)</f>
        <v>2.39</v>
      </c>
      <c r="D110" s="4">
        <f t="shared" si="5"/>
        <v>7.8750223541060649E-2</v>
      </c>
      <c r="E110" s="4">
        <f t="shared" si="6"/>
        <v>2.8250338264158801</v>
      </c>
      <c r="F110" s="4">
        <f t="shared" si="7"/>
        <v>3.9391485018474892</v>
      </c>
      <c r="G110" s="4">
        <f t="shared" si="8"/>
        <v>2.5499798126139361</v>
      </c>
      <c r="I110" s="4">
        <f t="shared" si="9"/>
        <v>1.0787502235410606</v>
      </c>
    </row>
    <row r="111" spans="1:9" x14ac:dyDescent="0.2">
      <c r="A111" s="4">
        <f>IF('True_Odds_Calculator_3-way'!A112="","",'True_Odds_Calculator_3-way'!A112)</f>
        <v>2.33</v>
      </c>
      <c r="B111" s="4">
        <f>IF('True_Odds_Calculator_3-way'!B112="","",'True_Odds_Calculator_3-way'!B112)</f>
        <v>3.26</v>
      </c>
      <c r="C111" s="4">
        <f>IF('True_Odds_Calculator_3-way'!C112="","",'True_Odds_Calculator_3-way'!C112)</f>
        <v>2.71</v>
      </c>
      <c r="D111" s="4">
        <f t="shared" si="5"/>
        <v>0.10493670565079238</v>
      </c>
      <c r="E111" s="4">
        <f t="shared" si="6"/>
        <v>2.5367470162117391</v>
      </c>
      <c r="F111" s="4">
        <f t="shared" si="7"/>
        <v>3.6795878975747698</v>
      </c>
      <c r="G111" s="4">
        <f t="shared" si="8"/>
        <v>2.9937897888615477</v>
      </c>
      <c r="I111" s="4">
        <f t="shared" si="9"/>
        <v>1.1049367056507924</v>
      </c>
    </row>
    <row r="112" spans="1:9" x14ac:dyDescent="0.2">
      <c r="A112" s="4">
        <f>IF('True_Odds_Calculator_3-way'!A113="","",'True_Odds_Calculator_3-way'!A113)</f>
        <v>1.77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3.83</v>
      </c>
      <c r="D112" s="4">
        <f t="shared" si="5"/>
        <v>0.10618040197448186</v>
      </c>
      <c r="E112" s="4">
        <f t="shared" si="6"/>
        <v>1.8882949509964828</v>
      </c>
      <c r="F112" s="4">
        <f t="shared" si="7"/>
        <v>4.0863264662781722</v>
      </c>
      <c r="G112" s="4">
        <f t="shared" si="8"/>
        <v>4.4305985596986188</v>
      </c>
      <c r="I112" s="4">
        <f t="shared" si="9"/>
        <v>1.1061804019744819</v>
      </c>
    </row>
    <row r="113" spans="1:9" x14ac:dyDescent="0.2">
      <c r="A113" s="4">
        <f>IF('True_Odds_Calculator_3-way'!A114="","",'True_Odds_Calculator_3-way'!A114)</f>
        <v>1.74</v>
      </c>
      <c r="B113" s="4">
        <f>IF('True_Odds_Calculator_3-way'!B114="","",'True_Odds_Calculator_3-way'!B114)</f>
        <v>3.8</v>
      </c>
      <c r="C113" s="4">
        <f>IF('True_Odds_Calculator_3-way'!C114="","",'True_Odds_Calculator_3-way'!C114)</f>
        <v>4.18</v>
      </c>
      <c r="D113" s="4">
        <f t="shared" si="5"/>
        <v>7.7104988175768607E-2</v>
      </c>
      <c r="E113" s="4">
        <f t="shared" si="6"/>
        <v>1.8214571924669425</v>
      </c>
      <c r="F113" s="4">
        <f t="shared" si="7"/>
        <v>4.2113024009881874</v>
      </c>
      <c r="G113" s="4">
        <f t="shared" si="8"/>
        <v>4.6831215659340657</v>
      </c>
      <c r="I113" s="4">
        <f t="shared" si="9"/>
        <v>1.0771049881757686</v>
      </c>
    </row>
    <row r="114" spans="1:9" x14ac:dyDescent="0.2">
      <c r="A114" s="4">
        <f>IF('True_Odds_Calculator_3-way'!A115="","",'True_Odds_Calculator_3-way'!A115)</f>
        <v>2.61</v>
      </c>
      <c r="B114" s="4">
        <f>IF('True_Odds_Calculator_3-way'!B115="","",'True_Odds_Calculator_3-way'!B115)</f>
        <v>2.92</v>
      </c>
      <c r="C114" s="4">
        <f>IF('True_Odds_Calculator_3-way'!C115="","",'True_Odds_Calculator_3-way'!C115)</f>
        <v>3.38</v>
      </c>
      <c r="D114" s="4">
        <f t="shared" si="5"/>
        <v>2.1465504042445183E-2</v>
      </c>
      <c r="E114" s="4">
        <f t="shared" si="6"/>
        <v>2.6596692935152211</v>
      </c>
      <c r="F114" s="4">
        <f t="shared" si="7"/>
        <v>2.9823096660540394</v>
      </c>
      <c r="G114" s="4">
        <f t="shared" si="8"/>
        <v>3.4637694203164617</v>
      </c>
      <c r="I114" s="4">
        <f t="shared" si="9"/>
        <v>1.0214655040424452</v>
      </c>
    </row>
    <row r="115" spans="1:9" x14ac:dyDescent="0.2">
      <c r="A115" s="4">
        <f>IF('True_Odds_Calculator_3-way'!A116="","",'True_Odds_Calculator_3-way'!A116)</f>
        <v>1.44</v>
      </c>
      <c r="B115" s="4">
        <f>IF('True_Odds_Calculator_3-way'!B116="","",'True_Odds_Calculator_3-way'!B116)</f>
        <v>4.51</v>
      </c>
      <c r="C115" s="4">
        <f>IF('True_Odds_Calculator_3-way'!C116="","",'True_Odds_Calculator_3-way'!C116)</f>
        <v>9.0500000000000007</v>
      </c>
      <c r="D115" s="4">
        <f t="shared" si="5"/>
        <v>2.6671172035678037E-2</v>
      </c>
      <c r="E115" s="4">
        <f t="shared" si="6"/>
        <v>1.4586741840512805</v>
      </c>
      <c r="F115" s="4">
        <f t="shared" si="7"/>
        <v>4.6983848507344561</v>
      </c>
      <c r="G115" s="4">
        <f t="shared" si="8"/>
        <v>9.8418564358922502</v>
      </c>
      <c r="I115" s="4">
        <f t="shared" si="9"/>
        <v>1.026671172035678</v>
      </c>
    </row>
    <row r="116" spans="1:9" x14ac:dyDescent="0.2">
      <c r="A116" s="4">
        <f>IF('True_Odds_Calculator_3-way'!A117="","",'True_Odds_Calculator_3-way'!A117)</f>
        <v>2.87</v>
      </c>
      <c r="B116" s="4">
        <f>IF('True_Odds_Calculator_3-way'!B117="","",'True_Odds_Calculator_3-way'!B117)</f>
        <v>2.91</v>
      </c>
      <c r="C116" s="4">
        <f>IF('True_Odds_Calculator_3-way'!C117="","",'True_Odds_Calculator_3-way'!C117)</f>
        <v>2.89</v>
      </c>
      <c r="D116" s="4">
        <f t="shared" si="5"/>
        <v>3.8095428678652343E-2</v>
      </c>
      <c r="E116" s="4">
        <f t="shared" si="6"/>
        <v>2.9785522241207838</v>
      </c>
      <c r="F116" s="4">
        <f t="shared" si="7"/>
        <v>3.0216580167441092</v>
      </c>
      <c r="G116" s="4">
        <f t="shared" si="8"/>
        <v>3.0000994381207553</v>
      </c>
      <c r="I116" s="4">
        <f t="shared" si="9"/>
        <v>1.0380954286786523</v>
      </c>
    </row>
    <row r="117" spans="1:9" x14ac:dyDescent="0.2">
      <c r="A117" s="4">
        <f>IF('True_Odds_Calculator_3-way'!A118="","",'True_Odds_Calculator_3-way'!A118)</f>
        <v>2.4900000000000002</v>
      </c>
      <c r="B117" s="4">
        <f>IF('True_Odds_Calculator_3-way'!B118="","",'True_Odds_Calculator_3-way'!B118)</f>
        <v>2.96</v>
      </c>
      <c r="C117" s="4">
        <f>IF('True_Odds_Calculator_3-way'!C118="","",'True_Odds_Calculator_3-way'!C118)</f>
        <v>3.34</v>
      </c>
      <c r="D117" s="4">
        <f t="shared" si="5"/>
        <v>3.8845461145439408E-2</v>
      </c>
      <c r="E117" s="4">
        <f t="shared" si="6"/>
        <v>2.5729565783792991</v>
      </c>
      <c r="F117" s="4">
        <f t="shared" si="7"/>
        <v>3.0779710001893834</v>
      </c>
      <c r="G117" s="4">
        <f t="shared" si="8"/>
        <v>3.490977613924239</v>
      </c>
      <c r="I117" s="4">
        <f t="shared" si="9"/>
        <v>1.0388454611454394</v>
      </c>
    </row>
    <row r="118" spans="1:9" x14ac:dyDescent="0.2">
      <c r="A118" s="4">
        <f>IF('True_Odds_Calculator_3-way'!A119="","",'True_Odds_Calculator_3-way'!A119)</f>
        <v>2.4900000000000002</v>
      </c>
      <c r="B118" s="4">
        <f>IF('True_Odds_Calculator_3-way'!B119="","",'True_Odds_Calculator_3-way'!B119)</f>
        <v>3.08</v>
      </c>
      <c r="C118" s="4">
        <f>IF('True_Odds_Calculator_3-way'!C119="","",'True_Odds_Calculator_3-way'!C119)</f>
        <v>3.2</v>
      </c>
      <c r="D118" s="4">
        <f t="shared" si="5"/>
        <v>3.8781750378135804E-2</v>
      </c>
      <c r="E118" s="4">
        <f t="shared" si="6"/>
        <v>2.5728159953928258</v>
      </c>
      <c r="F118" s="4">
        <f t="shared" si="7"/>
        <v>3.2077182880625155</v>
      </c>
      <c r="G118" s="4">
        <f t="shared" si="8"/>
        <v>3.3380873274379939</v>
      </c>
      <c r="I118" s="4">
        <f t="shared" si="9"/>
        <v>1.0387817503781358</v>
      </c>
    </row>
    <row r="119" spans="1:9" x14ac:dyDescent="0.2">
      <c r="A119" s="4">
        <f>IF('True_Odds_Calculator_3-way'!A120="","",'True_Odds_Calculator_3-way'!A120)</f>
        <v>2.92</v>
      </c>
      <c r="B119" s="4">
        <f>IF('True_Odds_Calculator_3-way'!B120="","",'True_Odds_Calculator_3-way'!B120)</f>
        <v>2.97</v>
      </c>
      <c r="C119" s="4">
        <f>IF('True_Odds_Calculator_3-way'!C120="","",'True_Odds_Calculator_3-way'!C120)</f>
        <v>2.78</v>
      </c>
      <c r="D119" s="4">
        <f t="shared" si="5"/>
        <v>3.8878320340821615E-2</v>
      </c>
      <c r="E119" s="4">
        <f t="shared" si="6"/>
        <v>3.0348432172709572</v>
      </c>
      <c r="F119" s="4">
        <f t="shared" si="7"/>
        <v>3.0888899442214961</v>
      </c>
      <c r="G119" s="4">
        <f t="shared" si="8"/>
        <v>2.8838989289897494</v>
      </c>
      <c r="I119" s="4">
        <f t="shared" si="9"/>
        <v>1.0388783203408216</v>
      </c>
    </row>
    <row r="120" spans="1:9" x14ac:dyDescent="0.2">
      <c r="A120" s="4">
        <f>IF('True_Odds_Calculator_3-way'!A121="","",'True_Odds_Calculator_3-way'!A121)</f>
        <v>1.69</v>
      </c>
      <c r="B120" s="4">
        <f>IF('True_Odds_Calculator_3-way'!B121="","",'True_Odds_Calculator_3-way'!B121)</f>
        <v>3.57</v>
      </c>
      <c r="C120" s="4">
        <f>IF('True_Odds_Calculator_3-way'!C121="","",'True_Odds_Calculator_3-way'!C121)</f>
        <v>5.89</v>
      </c>
      <c r="D120" s="4">
        <f t="shared" si="5"/>
        <v>4.16073080762831E-2</v>
      </c>
      <c r="E120" s="4">
        <f t="shared" si="6"/>
        <v>1.7305622745728857</v>
      </c>
      <c r="F120" s="4">
        <f t="shared" si="7"/>
        <v>3.7559681094846673</v>
      </c>
      <c r="G120" s="4">
        <f t="shared" si="8"/>
        <v>6.4139491907299639</v>
      </c>
      <c r="I120" s="4">
        <f t="shared" si="9"/>
        <v>1.0416073080762831</v>
      </c>
    </row>
    <row r="121" spans="1:9" x14ac:dyDescent="0.2">
      <c r="A121" s="4">
        <f>IF('True_Odds_Calculator_3-way'!A122="","",'True_Odds_Calculator_3-way'!A122)</f>
        <v>1.95</v>
      </c>
      <c r="B121" s="4">
        <f>IF('True_Odds_Calculator_3-way'!B122="","",'True_Odds_Calculator_3-way'!B122)</f>
        <v>3.5</v>
      </c>
      <c r="C121" s="4">
        <f>IF('True_Odds_Calculator_3-way'!C122="","",'True_Odds_Calculator_3-way'!C122)</f>
        <v>4.34</v>
      </c>
      <c r="D121" s="4">
        <f t="shared" si="5"/>
        <v>2.8949545078577277E-2</v>
      </c>
      <c r="E121" s="4">
        <f t="shared" si="6"/>
        <v>1.9873972602739722</v>
      </c>
      <c r="F121" s="4">
        <f t="shared" si="7"/>
        <v>3.622342702239977</v>
      </c>
      <c r="G121" s="4">
        <f t="shared" si="8"/>
        <v>4.5297056199821579</v>
      </c>
      <c r="I121" s="4">
        <f t="shared" si="9"/>
        <v>1.0289495450785773</v>
      </c>
    </row>
    <row r="122" spans="1:9" x14ac:dyDescent="0.2">
      <c r="A122" s="4">
        <f>IF('True_Odds_Calculator_3-way'!A123="","",'True_Odds_Calculator_3-way'!A123)</f>
        <v>1.87</v>
      </c>
      <c r="B122" s="4">
        <f>IF('True_Odds_Calculator_3-way'!B123="","",'True_Odds_Calculator_3-way'!B123)</f>
        <v>3.67</v>
      </c>
      <c r="C122" s="4">
        <f>IF('True_Odds_Calculator_3-way'!C123="","",'True_Odds_Calculator_3-way'!C123)</f>
        <v>4.5</v>
      </c>
      <c r="D122" s="4">
        <f t="shared" si="5"/>
        <v>2.9461144543689866E-2</v>
      </c>
      <c r="E122" s="4">
        <f t="shared" si="6"/>
        <v>1.9049833299578598</v>
      </c>
      <c r="F122" s="4">
        <f t="shared" si="7"/>
        <v>3.8072150777784395</v>
      </c>
      <c r="G122" s="4">
        <f t="shared" si="8"/>
        <v>4.7080571273219736</v>
      </c>
      <c r="I122" s="4">
        <f t="shared" si="9"/>
        <v>1.0294611445436899</v>
      </c>
    </row>
    <row r="123" spans="1:9" x14ac:dyDescent="0.2">
      <c r="A123" s="4">
        <f>IF('True_Odds_Calculator_3-way'!A124="","",'True_Odds_Calculator_3-way'!A124)</f>
        <v>1.76</v>
      </c>
      <c r="B123" s="4">
        <f>IF('True_Odds_Calculator_3-way'!B124="","",'True_Odds_Calculator_3-way'!B124)</f>
        <v>4.01</v>
      </c>
      <c r="C123" s="4">
        <f>IF('True_Odds_Calculator_3-way'!C124="","",'True_Odds_Calculator_3-way'!C124)</f>
        <v>4.71</v>
      </c>
      <c r="D123" s="4">
        <f t="shared" si="5"/>
        <v>2.9872601838388135E-2</v>
      </c>
      <c r="E123" s="4">
        <f t="shared" si="6"/>
        <v>1.7913946566641812</v>
      </c>
      <c r="F123" s="4">
        <f t="shared" si="7"/>
        <v>4.1767775197945243</v>
      </c>
      <c r="G123" s="4">
        <f t="shared" si="8"/>
        <v>4.9417688860680267</v>
      </c>
      <c r="I123" s="4">
        <f t="shared" si="9"/>
        <v>1.0298726018383881</v>
      </c>
    </row>
    <row r="124" spans="1:9" x14ac:dyDescent="0.2">
      <c r="A124" s="4">
        <f>IF('True_Odds_Calculator_3-way'!A125="","",'True_Odds_Calculator_3-way'!A125)</f>
        <v>4.43</v>
      </c>
      <c r="B124" s="4">
        <f>IF('True_Odds_Calculator_3-way'!B125="","",'True_Odds_Calculator_3-way'!B125)</f>
        <v>3.67</v>
      </c>
      <c r="C124" s="4">
        <f>IF('True_Odds_Calculator_3-way'!C125="","",'True_Odds_Calculator_3-way'!C125)</f>
        <v>1.82</v>
      </c>
      <c r="D124" s="4">
        <f t="shared" si="5"/>
        <v>4.7663747794759459E-2</v>
      </c>
      <c r="E124" s="4">
        <f t="shared" si="6"/>
        <v>4.7654057834503858</v>
      </c>
      <c r="F124" s="4">
        <f t="shared" si="7"/>
        <v>3.8972429827721657</v>
      </c>
      <c r="G124" s="4">
        <f t="shared" si="8"/>
        <v>1.8741942129732363</v>
      </c>
      <c r="I124" s="4">
        <f t="shared" si="9"/>
        <v>1.0476637477947595</v>
      </c>
    </row>
    <row r="125" spans="1:9" x14ac:dyDescent="0.2">
      <c r="A125" s="4">
        <f>IF('True_Odds_Calculator_3-way'!A126="","",'True_Odds_Calculator_3-way'!A126)</f>
        <v>3.01</v>
      </c>
      <c r="B125" s="4">
        <f>IF('True_Odds_Calculator_3-way'!B126="","",'True_Odds_Calculator_3-way'!B126)</f>
        <v>3.64</v>
      </c>
      <c r="C125" s="4">
        <f>IF('True_Odds_Calculator_3-way'!C126="","",'True_Odds_Calculator_3-way'!C126)</f>
        <v>2.2799999999999998</v>
      </c>
      <c r="D125" s="4">
        <f t="shared" si="5"/>
        <v>4.5547679574607258E-2</v>
      </c>
      <c r="E125" s="4">
        <f t="shared" si="6"/>
        <v>3.1541427635393435</v>
      </c>
      <c r="F125" s="4">
        <f t="shared" si="7"/>
        <v>3.852930337544481</v>
      </c>
      <c r="G125" s="4">
        <f t="shared" si="8"/>
        <v>2.3617550720749971</v>
      </c>
      <c r="I125" s="4">
        <f t="shared" si="9"/>
        <v>1.0455476795746073</v>
      </c>
    </row>
    <row r="126" spans="1:9" x14ac:dyDescent="0.2">
      <c r="A126" s="4">
        <f>IF('True_Odds_Calculator_3-way'!A127="","",'True_Odds_Calculator_3-way'!A127)</f>
        <v>3.3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2.1</v>
      </c>
      <c r="D126" s="4">
        <f t="shared" si="5"/>
        <v>4.5887445887445866E-2</v>
      </c>
      <c r="E126" s="4">
        <f t="shared" si="6"/>
        <v>3.4754262788365087</v>
      </c>
      <c r="F126" s="4">
        <f t="shared" si="7"/>
        <v>3.9781859931113659</v>
      </c>
      <c r="G126" s="4">
        <f t="shared" si="8"/>
        <v>2.1696931747025676</v>
      </c>
      <c r="I126" s="4">
        <f t="shared" si="9"/>
        <v>1.0458874458874459</v>
      </c>
    </row>
    <row r="127" spans="1: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4.37</v>
      </c>
      <c r="C127" s="4">
        <f>IF('True_Odds_Calculator_3-way'!C128="","",'True_Odds_Calculator_3-way'!C128)</f>
        <v>5.05</v>
      </c>
      <c r="D127" s="4">
        <f t="shared" si="5"/>
        <v>4.7970766347638305E-2</v>
      </c>
      <c r="E127" s="4">
        <f t="shared" si="6"/>
        <v>1.6525435967472484</v>
      </c>
      <c r="F127" s="4">
        <f t="shared" si="7"/>
        <v>4.6983054455872137</v>
      </c>
      <c r="G127" s="4">
        <f t="shared" si="8"/>
        <v>5.4936136416171255</v>
      </c>
      <c r="I127" s="4">
        <f t="shared" si="9"/>
        <v>1.0479707663476383</v>
      </c>
    </row>
    <row r="128" spans="1:9" x14ac:dyDescent="0.2">
      <c r="A128" s="4">
        <f>IF('True_Odds_Calculator_3-way'!A129="","",'True_Odds_Calculator_3-way'!A129)</f>
        <v>5.1100000000000003</v>
      </c>
      <c r="B128" s="4">
        <f>IF('True_Odds_Calculator_3-way'!B129="","",'True_Odds_Calculator_3-way'!B129)</f>
        <v>4.62</v>
      </c>
      <c r="C128" s="4">
        <f>IF('True_Odds_Calculator_3-way'!C129="","",'True_Odds_Calculator_3-way'!C129)</f>
        <v>1.63</v>
      </c>
      <c r="D128" s="4">
        <f t="shared" si="5"/>
        <v>2.564186520821532E-2</v>
      </c>
      <c r="E128" s="4">
        <f t="shared" si="6"/>
        <v>5.3433809459318482</v>
      </c>
      <c r="F128" s="4">
        <f t="shared" si="7"/>
        <v>4.8099370672241504</v>
      </c>
      <c r="G128" s="4">
        <f t="shared" si="8"/>
        <v>1.6530301484297929</v>
      </c>
      <c r="I128" s="4">
        <f t="shared" si="9"/>
        <v>1.0256418652082153</v>
      </c>
    </row>
    <row r="129" spans="1:9" x14ac:dyDescent="0.2">
      <c r="A129" s="4">
        <f>IF('True_Odds_Calculator_3-way'!A130="","",'True_Odds_Calculator_3-way'!A130)</f>
        <v>2.34</v>
      </c>
      <c r="B129" s="4">
        <f>IF('True_Odds_Calculator_3-way'!B130="","",'True_Odds_Calculator_3-way'!B130)</f>
        <v>3.26</v>
      </c>
      <c r="C129" s="4">
        <f>IF('True_Odds_Calculator_3-way'!C130="","",'True_Odds_Calculator_3-way'!C130)</f>
        <v>3.47</v>
      </c>
      <c r="D129" s="4">
        <f t="shared" si="5"/>
        <v>2.2283331648441873E-2</v>
      </c>
      <c r="E129" s="4">
        <f t="shared" si="6"/>
        <v>2.3813909530248645</v>
      </c>
      <c r="F129" s="4">
        <f t="shared" si="7"/>
        <v>3.3408983628969295</v>
      </c>
      <c r="G129" s="4">
        <f t="shared" si="8"/>
        <v>3.5618032963647845</v>
      </c>
      <c r="I129" s="4">
        <f t="shared" si="9"/>
        <v>1.0222833316484419</v>
      </c>
    </row>
    <row r="130" spans="1:9" x14ac:dyDescent="0.2">
      <c r="A130" s="4">
        <f>IF('True_Odds_Calculator_3-way'!A131="","",'True_Odds_Calculator_3-way'!A131)</f>
        <v>2.95</v>
      </c>
      <c r="B130" s="4">
        <f>IF('True_Odds_Calculator_3-way'!B131="","",'True_Odds_Calculator_3-way'!B131)</f>
        <v>3.59</v>
      </c>
      <c r="C130" s="4">
        <f>IF('True_Odds_Calculator_3-way'!C131="","",'True_Odds_Calculator_3-way'!C131)</f>
        <v>2.44</v>
      </c>
      <c r="D130" s="4">
        <f t="shared" si="5"/>
        <v>2.7370648454654312E-2</v>
      </c>
      <c r="E130" s="4">
        <f t="shared" si="6"/>
        <v>3.0315937417877392</v>
      </c>
      <c r="F130" s="4">
        <f t="shared" si="7"/>
        <v>3.7115669669531646</v>
      </c>
      <c r="G130" s="4">
        <f t="shared" si="8"/>
        <v>2.495554692826667</v>
      </c>
      <c r="I130" s="4">
        <f t="shared" si="9"/>
        <v>1.0273706484546543</v>
      </c>
    </row>
    <row r="131" spans="1:9" x14ac:dyDescent="0.2">
      <c r="A131" s="4">
        <f>IF('True_Odds_Calculator_3-way'!A132="","",'True_Odds_Calculator_3-way'!A132)</f>
        <v>2.93</v>
      </c>
      <c r="B131" s="4">
        <f>IF('True_Odds_Calculator_3-way'!B132="","",'True_Odds_Calculator_3-way'!B132)</f>
        <v>3.25</v>
      </c>
      <c r="C131" s="4">
        <f>IF('True_Odds_Calculator_3-way'!C132="","",'True_Odds_Calculator_3-way'!C132)</f>
        <v>2.64</v>
      </c>
      <c r="D131" s="4">
        <f t="shared" ref="D131:D194" si="10">IF(A131="","",((1/A131)+(1/B131)+(1/C131))-1)</f>
        <v>2.7777114807831627E-2</v>
      </c>
      <c r="E131" s="4">
        <f t="shared" ref="E131:E194" si="11">IF(A131="","",(3*A131)/(3-($D131*A131)))</f>
        <v>3.0117044769324774</v>
      </c>
      <c r="F131" s="4">
        <f t="shared" ref="F131:F194" si="12">IF(B131="","",(3*B131)/(3-($D131*B131)))</f>
        <v>3.3508328409005079</v>
      </c>
      <c r="G131" s="4">
        <f t="shared" ref="G131:G194" si="13">IF(C131="","",(3*C131)/(3-($D131*C131)))</f>
        <v>2.7061487233218036</v>
      </c>
      <c r="I131" s="4">
        <f t="shared" ref="I131:I194" si="14">IF(A131="","",D131+1)</f>
        <v>1.0277771148078316</v>
      </c>
    </row>
    <row r="132" spans="1:9" x14ac:dyDescent="0.2">
      <c r="A132" s="4">
        <f>IF('True_Odds_Calculator_3-way'!A133="","",'True_Odds_Calculator_3-way'!A133)</f>
        <v>2.1</v>
      </c>
      <c r="B132" s="4">
        <f>IF('True_Odds_Calculator_3-way'!B133="","",'True_Odds_Calculator_3-way'!B133)</f>
        <v>3.4</v>
      </c>
      <c r="C132" s="4">
        <f>IF('True_Odds_Calculator_3-way'!C133="","",'True_Odds_Calculator_3-way'!C133)</f>
        <v>3.88</v>
      </c>
      <c r="D132" s="4">
        <f t="shared" si="10"/>
        <v>2.8040082012186218E-2</v>
      </c>
      <c r="E132" s="4">
        <f t="shared" si="11"/>
        <v>2.1420441658590899</v>
      </c>
      <c r="F132" s="4">
        <f t="shared" si="12"/>
        <v>3.5115941049215786</v>
      </c>
      <c r="G132" s="4">
        <f t="shared" si="13"/>
        <v>4.0260037203534331</v>
      </c>
      <c r="I132" s="4">
        <f t="shared" si="14"/>
        <v>1.0280400820121862</v>
      </c>
    </row>
    <row r="133" spans="1:9" x14ac:dyDescent="0.2">
      <c r="A133" s="4">
        <f>IF('True_Odds_Calculator_3-way'!A134="","",'True_Odds_Calculator_3-way'!A134)</f>
        <v>2.57</v>
      </c>
      <c r="B133" s="4">
        <f>IF('True_Odds_Calculator_3-way'!B134="","",'True_Odds_Calculator_3-way'!B134)</f>
        <v>3.37</v>
      </c>
      <c r="C133" s="4">
        <f>IF('True_Odds_Calculator_3-way'!C134="","",'True_Odds_Calculator_3-way'!C134)</f>
        <v>2.98</v>
      </c>
      <c r="D133" s="4">
        <f t="shared" si="10"/>
        <v>2.14114332089268E-2</v>
      </c>
      <c r="E133" s="4">
        <f t="shared" si="11"/>
        <v>2.6180209474281506</v>
      </c>
      <c r="F133" s="4">
        <f t="shared" si="12"/>
        <v>3.4530534515574103</v>
      </c>
      <c r="G133" s="4">
        <f t="shared" si="13"/>
        <v>3.0447580153300331</v>
      </c>
      <c r="I133" s="4">
        <f t="shared" si="14"/>
        <v>1.0214114332089268</v>
      </c>
    </row>
    <row r="134" spans="1:9" x14ac:dyDescent="0.2">
      <c r="A134" s="4">
        <f>IF('True_Odds_Calculator_3-way'!A135="","",'True_Odds_Calculator_3-way'!A135)</f>
        <v>3.57</v>
      </c>
      <c r="B134" s="4">
        <f>IF('True_Odds_Calculator_3-way'!B135="","",'True_Odds_Calculator_3-way'!B135)</f>
        <v>3.66</v>
      </c>
      <c r="C134" s="4">
        <f>IF('True_Odds_Calculator_3-way'!C135="","",'True_Odds_Calculator_3-way'!C135)</f>
        <v>2.13</v>
      </c>
      <c r="D134" s="4">
        <f t="shared" si="10"/>
        <v>2.2819656608891403E-2</v>
      </c>
      <c r="E134" s="4">
        <f t="shared" si="11"/>
        <v>3.6696508037471007</v>
      </c>
      <c r="F134" s="4">
        <f t="shared" si="12"/>
        <v>3.764812303227016</v>
      </c>
      <c r="G134" s="4">
        <f t="shared" si="13"/>
        <v>2.1650785071253633</v>
      </c>
      <c r="I134" s="4">
        <f t="shared" si="14"/>
        <v>1.0228196566088914</v>
      </c>
    </row>
    <row r="135" spans="1:9" x14ac:dyDescent="0.2">
      <c r="A135" s="4">
        <f>IF('True_Odds_Calculator_3-way'!A136="","",'True_Odds_Calculator_3-way'!A136)</f>
        <v>2.5299999999999998</v>
      </c>
      <c r="B135" s="4">
        <f>IF('True_Odds_Calculator_3-way'!B136="","",'True_Odds_Calculator_3-way'!B136)</f>
        <v>3.19</v>
      </c>
      <c r="C135" s="4">
        <f>IF('True_Odds_Calculator_3-way'!C136="","",'True_Odds_Calculator_3-way'!C136)</f>
        <v>3.13</v>
      </c>
      <c r="D135" s="4">
        <f t="shared" si="10"/>
        <v>2.8225358711872595E-2</v>
      </c>
      <c r="E135" s="4">
        <f t="shared" si="11"/>
        <v>2.591691021378101</v>
      </c>
      <c r="F135" s="4">
        <f t="shared" si="12"/>
        <v>3.2887037497595331</v>
      </c>
      <c r="G135" s="4">
        <f t="shared" si="13"/>
        <v>3.224970404174357</v>
      </c>
      <c r="I135" s="4">
        <f t="shared" si="14"/>
        <v>1.0282253587118726</v>
      </c>
    </row>
    <row r="136" spans="1:9" x14ac:dyDescent="0.2">
      <c r="A136" s="4">
        <f>IF('True_Odds_Calculator_3-way'!A137="","",'True_Odds_Calculator_3-way'!A137)</f>
        <v>4.4000000000000004</v>
      </c>
      <c r="B136" s="4">
        <f>IF('True_Odds_Calculator_3-way'!B137="","",'True_Odds_Calculator_3-way'!B137)</f>
        <v>3.7</v>
      </c>
      <c r="C136" s="4">
        <f>IF('True_Odds_Calculator_3-way'!C137="","",'True_Odds_Calculator_3-way'!C137)</f>
        <v>1.9</v>
      </c>
      <c r="D136" s="4">
        <f t="shared" si="10"/>
        <v>2.3858787016681759E-2</v>
      </c>
      <c r="E136" s="4">
        <f t="shared" si="11"/>
        <v>4.5595518867924536</v>
      </c>
      <c r="F136" s="4">
        <f t="shared" si="12"/>
        <v>3.8121764850875035</v>
      </c>
      <c r="G136" s="4">
        <f t="shared" si="13"/>
        <v>1.9291505550704751</v>
      </c>
      <c r="I136" s="4">
        <f t="shared" si="14"/>
        <v>1.0238587870166818</v>
      </c>
    </row>
    <row r="137" spans="1:9" x14ac:dyDescent="0.2">
      <c r="A137" s="4">
        <f>IF('True_Odds_Calculator_3-way'!A138="","",'True_Odds_Calculator_3-way'!A138)</f>
        <v>2.9</v>
      </c>
      <c r="B137" s="4">
        <f>IF('True_Odds_Calculator_3-way'!B138="","",'True_Odds_Calculator_3-way'!B138)</f>
        <v>3.17</v>
      </c>
      <c r="C137" s="4">
        <f>IF('True_Odds_Calculator_3-way'!C138="","",'True_Odds_Calculator_3-way'!C138)</f>
        <v>2.76</v>
      </c>
      <c r="D137" s="4">
        <f t="shared" si="10"/>
        <v>2.2603840035818168E-2</v>
      </c>
      <c r="E137" s="4">
        <f t="shared" si="11"/>
        <v>2.9647816007428505</v>
      </c>
      <c r="F137" s="4">
        <f t="shared" si="12"/>
        <v>3.2475672483881213</v>
      </c>
      <c r="G137" s="4">
        <f t="shared" si="13"/>
        <v>2.8186145922975632</v>
      </c>
      <c r="I137" s="4">
        <f t="shared" si="14"/>
        <v>1.0226038400358182</v>
      </c>
    </row>
    <row r="138" spans="1:9" x14ac:dyDescent="0.2">
      <c r="A138" s="4">
        <f>IF('True_Odds_Calculator_3-way'!A139="","",'True_Odds_Calculator_3-way'!A139)</f>
        <v>2.41</v>
      </c>
      <c r="B138" s="4">
        <f>IF('True_Odds_Calculator_3-way'!B139="","",'True_Odds_Calculator_3-way'!B139)</f>
        <v>3.23</v>
      </c>
      <c r="C138" s="4">
        <f>IF('True_Odds_Calculator_3-way'!C139="","",'True_Odds_Calculator_3-way'!C139)</f>
        <v>3.36</v>
      </c>
      <c r="D138" s="4">
        <f t="shared" si="10"/>
        <v>2.2154330174961379E-2</v>
      </c>
      <c r="E138" s="4">
        <f t="shared" si="11"/>
        <v>2.4536687073008157</v>
      </c>
      <c r="F138" s="4">
        <f t="shared" si="12"/>
        <v>3.3089272758954151</v>
      </c>
      <c r="G138" s="4">
        <f t="shared" si="13"/>
        <v>3.4454924875670998</v>
      </c>
      <c r="I138" s="4">
        <f t="shared" si="14"/>
        <v>1.0221543301749614</v>
      </c>
    </row>
    <row r="139" spans="1:9" x14ac:dyDescent="0.2">
      <c r="A139" s="4">
        <f>IF('True_Odds_Calculator_3-way'!A140="","",'True_Odds_Calculator_3-way'!A140)</f>
        <v>4.76</v>
      </c>
      <c r="B139" s="4">
        <f>IF('True_Odds_Calculator_3-way'!B140="","",'True_Odds_Calculator_3-way'!B140)</f>
        <v>3.6</v>
      </c>
      <c r="C139" s="4">
        <f>IF('True_Odds_Calculator_3-way'!C140="","",'True_Odds_Calculator_3-way'!C140)</f>
        <v>1.87</v>
      </c>
      <c r="D139" s="4">
        <f t="shared" si="10"/>
        <v>2.2621169679993169E-2</v>
      </c>
      <c r="E139" s="4">
        <f t="shared" si="11"/>
        <v>4.9372075155409645</v>
      </c>
      <c r="F139" s="4">
        <f t="shared" si="12"/>
        <v>3.7004502146372111</v>
      </c>
      <c r="G139" s="4">
        <f t="shared" si="13"/>
        <v>1.8967451096144041</v>
      </c>
      <c r="I139" s="4">
        <f t="shared" si="14"/>
        <v>1.0226211696799932</v>
      </c>
    </row>
    <row r="140" spans="1:9" x14ac:dyDescent="0.2">
      <c r="A140" s="4">
        <f>IF('True_Odds_Calculator_3-way'!A141="","",'True_Odds_Calculator_3-way'!A141)</f>
        <v>2.1800000000000002</v>
      </c>
      <c r="B140" s="4">
        <f>IF('True_Odds_Calculator_3-way'!B141="","",'True_Odds_Calculator_3-way'!B141)</f>
        <v>3.36</v>
      </c>
      <c r="C140" s="4">
        <f>IF('True_Odds_Calculator_3-way'!C141="","",'True_Odds_Calculator_3-way'!C141)</f>
        <v>3.75</v>
      </c>
      <c r="D140" s="4">
        <f t="shared" si="10"/>
        <v>2.3001310615989423E-2</v>
      </c>
      <c r="E140" s="4">
        <f t="shared" si="11"/>
        <v>2.2170565160540461</v>
      </c>
      <c r="F140" s="4">
        <f t="shared" si="12"/>
        <v>3.4488473708000598</v>
      </c>
      <c r="G140" s="4">
        <f t="shared" si="13"/>
        <v>3.8610103736189592</v>
      </c>
      <c r="I140" s="4">
        <f t="shared" si="14"/>
        <v>1.0230013106159894</v>
      </c>
    </row>
    <row r="141" spans="1:9" x14ac:dyDescent="0.2">
      <c r="A141" s="4">
        <f>IF('True_Odds_Calculator_3-way'!A142="","",'True_Odds_Calculator_3-way'!A142)</f>
        <v>3.11</v>
      </c>
      <c r="B141" s="4">
        <f>IF('True_Odds_Calculator_3-way'!B142="","",'True_Odds_Calculator_3-way'!B142)</f>
        <v>3.53</v>
      </c>
      <c r="C141" s="4">
        <f>IF('True_Odds_Calculator_3-way'!C142="","",'True_Odds_Calculator_3-way'!C142)</f>
        <v>2.39</v>
      </c>
      <c r="D141" s="4">
        <f t="shared" si="10"/>
        <v>2.3239569181302766E-2</v>
      </c>
      <c r="E141" s="4">
        <f t="shared" si="11"/>
        <v>3.1867747796315493</v>
      </c>
      <c r="F141" s="4">
        <f t="shared" si="12"/>
        <v>3.6292424566496733</v>
      </c>
      <c r="G141" s="4">
        <f t="shared" si="13"/>
        <v>2.435083600728436</v>
      </c>
      <c r="I141" s="4">
        <f t="shared" si="14"/>
        <v>1.0232395691813028</v>
      </c>
    </row>
    <row r="142" spans="1:9" x14ac:dyDescent="0.2">
      <c r="A142" s="4">
        <f>IF('True_Odds_Calculator_3-way'!A143="","",'True_Odds_Calculator_3-way'!A143)</f>
        <v>1.54</v>
      </c>
      <c r="B142" s="4">
        <f>IF('True_Odds_Calculator_3-way'!B143="","",'True_Odds_Calculator_3-way'!B143)</f>
        <v>4.33</v>
      </c>
      <c r="C142" s="4">
        <f>IF('True_Odds_Calculator_3-way'!C143="","",'True_Odds_Calculator_3-way'!C143)</f>
        <v>6.87</v>
      </c>
      <c r="D142" s="4">
        <f t="shared" si="10"/>
        <v>2.5857939136880503E-2</v>
      </c>
      <c r="E142" s="4">
        <f t="shared" si="11"/>
        <v>1.5607165489467278</v>
      </c>
      <c r="F142" s="4">
        <f t="shared" si="12"/>
        <v>4.4978677351020782</v>
      </c>
      <c r="G142" s="4">
        <f t="shared" si="13"/>
        <v>7.3024098681224459</v>
      </c>
      <c r="I142" s="4">
        <f t="shared" si="14"/>
        <v>1.0258579391368805</v>
      </c>
    </row>
    <row r="143" spans="1:9" x14ac:dyDescent="0.2">
      <c r="A143" s="4">
        <f>IF('True_Odds_Calculator_3-way'!A144="","",'True_Odds_Calculator_3-way'!A144)</f>
        <v>2.5499999999999998</v>
      </c>
      <c r="B143" s="4">
        <f>IF('True_Odds_Calculator_3-way'!B144="","",'True_Odds_Calculator_3-way'!B144)</f>
        <v>3.05</v>
      </c>
      <c r="C143" s="4">
        <f>IF('True_Odds_Calculator_3-way'!C144="","",'True_Odds_Calculator_3-way'!C144)</f>
        <v>2.99</v>
      </c>
      <c r="D143" s="4">
        <f t="shared" si="10"/>
        <v>5.447387573923157E-2</v>
      </c>
      <c r="E143" s="4">
        <f t="shared" si="11"/>
        <v>2.6738046257961097</v>
      </c>
      <c r="F143" s="4">
        <f t="shared" si="12"/>
        <v>3.2288176482090645</v>
      </c>
      <c r="G143" s="4">
        <f t="shared" si="13"/>
        <v>3.1616534240320684</v>
      </c>
      <c r="I143" s="4">
        <f t="shared" si="14"/>
        <v>1.0544738757392316</v>
      </c>
    </row>
    <row r="144" spans="1:9" x14ac:dyDescent="0.2">
      <c r="A144" s="4">
        <f>IF('True_Odds_Calculator_3-way'!A145="","",'True_Odds_Calculator_3-way'!A145)</f>
        <v>1.31</v>
      </c>
      <c r="B144" s="4">
        <f>IF('True_Odds_Calculator_3-way'!B145="","",'True_Odds_Calculator_3-way'!B145)</f>
        <v>5.39</v>
      </c>
      <c r="C144" s="4">
        <f>IF('True_Odds_Calculator_3-way'!C145="","",'True_Odds_Calculator_3-way'!C145)</f>
        <v>8.65</v>
      </c>
      <c r="D144" s="4">
        <f t="shared" si="10"/>
        <v>6.4494471999467562E-2</v>
      </c>
      <c r="E144" s="4">
        <f t="shared" si="11"/>
        <v>1.3479620986720617</v>
      </c>
      <c r="F144" s="4">
        <f t="shared" si="12"/>
        <v>6.0964234861739408</v>
      </c>
      <c r="G144" s="4">
        <f t="shared" si="13"/>
        <v>10.62600120566576</v>
      </c>
      <c r="I144" s="4">
        <f t="shared" si="14"/>
        <v>1.0644944719994676</v>
      </c>
    </row>
    <row r="145" spans="1:9" x14ac:dyDescent="0.2">
      <c r="A145" s="4">
        <f>IF('True_Odds_Calculator_3-way'!A146="","",'True_Odds_Calculator_3-way'!A146)</f>
        <v>1.31</v>
      </c>
      <c r="B145" s="4">
        <f>IF('True_Odds_Calculator_3-way'!B146="","",'True_Odds_Calculator_3-way'!B146)</f>
        <v>5.33</v>
      </c>
      <c r="C145" s="4">
        <f>IF('True_Odds_Calculator_3-way'!C146="","",'True_Odds_Calculator_3-way'!C146)</f>
        <v>9.06</v>
      </c>
      <c r="D145" s="4">
        <f t="shared" si="10"/>
        <v>6.1351315352136337E-2</v>
      </c>
      <c r="E145" s="4">
        <f t="shared" si="11"/>
        <v>1.3460610763423566</v>
      </c>
      <c r="F145" s="4">
        <f t="shared" si="12"/>
        <v>5.9820482678217841</v>
      </c>
      <c r="G145" s="4">
        <f t="shared" si="13"/>
        <v>11.120398189646465</v>
      </c>
      <c r="I145" s="4">
        <f t="shared" si="14"/>
        <v>1.0613513153521363</v>
      </c>
    </row>
    <row r="146" spans="1:9" x14ac:dyDescent="0.2">
      <c r="A146" s="4">
        <f>IF('True_Odds_Calculator_3-way'!A147="","",'True_Odds_Calculator_3-way'!A147)</f>
        <v>7.53</v>
      </c>
      <c r="B146" s="4">
        <f>IF('True_Odds_Calculator_3-way'!B147="","",'True_Odds_Calculator_3-way'!B147)</f>
        <v>4.21</v>
      </c>
      <c r="C146" s="4">
        <f>IF('True_Odds_Calculator_3-way'!C147="","",'True_Odds_Calculator_3-way'!C147)</f>
        <v>1.44</v>
      </c>
      <c r="D146" s="4">
        <f t="shared" si="10"/>
        <v>6.4776260489843196E-2</v>
      </c>
      <c r="E146" s="4">
        <f t="shared" si="11"/>
        <v>8.9919940497060704</v>
      </c>
      <c r="F146" s="4">
        <f t="shared" si="12"/>
        <v>4.6309673707109411</v>
      </c>
      <c r="G146" s="4">
        <f t="shared" si="13"/>
        <v>1.4862101450388898</v>
      </c>
      <c r="I146" s="4">
        <f t="shared" si="14"/>
        <v>1.0647762604898432</v>
      </c>
    </row>
    <row r="147" spans="1:9" x14ac:dyDescent="0.2">
      <c r="A147" s="4">
        <f>IF('True_Odds_Calculator_3-way'!A148="","",'True_Odds_Calculator_3-way'!A148)</f>
        <v>2.65</v>
      </c>
      <c r="B147" s="4">
        <f>IF('True_Odds_Calculator_3-way'!B148="","",'True_Odds_Calculator_3-way'!B148)</f>
        <v>3.45</v>
      </c>
      <c r="C147" s="4">
        <f>IF('True_Odds_Calculator_3-way'!C148="","",'True_Odds_Calculator_3-way'!C148)</f>
        <v>2.82</v>
      </c>
      <c r="D147" s="4">
        <f t="shared" si="10"/>
        <v>2.1823492107820197E-2</v>
      </c>
      <c r="E147" s="4">
        <f t="shared" si="11"/>
        <v>2.7020893050846571</v>
      </c>
      <c r="F147" s="4">
        <f t="shared" si="12"/>
        <v>3.5388136628485554</v>
      </c>
      <c r="G147" s="4">
        <f t="shared" si="13"/>
        <v>2.8790613012914648</v>
      </c>
      <c r="I147" s="4">
        <f t="shared" si="14"/>
        <v>1.0218234921078202</v>
      </c>
    </row>
    <row r="148" spans="1:9" x14ac:dyDescent="0.2">
      <c r="A148" s="4">
        <f>IF('True_Odds_Calculator_3-way'!A149="","",'True_Odds_Calculator_3-way'!A149)</f>
        <v>5.49</v>
      </c>
      <c r="B148" s="4">
        <f>IF('True_Odds_Calculator_3-way'!B149="","",'True_Odds_Calculator_3-way'!B149)</f>
        <v>4.28</v>
      </c>
      <c r="C148" s="4">
        <f>IF('True_Odds_Calculator_3-way'!C149="","",'True_Odds_Calculator_3-way'!C149)</f>
        <v>1.64</v>
      </c>
      <c r="D148" s="4">
        <f t="shared" si="10"/>
        <v>2.555031985129097E-2</v>
      </c>
      <c r="E148" s="4">
        <f t="shared" si="11"/>
        <v>5.7592874969212371</v>
      </c>
      <c r="F148" s="4">
        <f t="shared" si="12"/>
        <v>4.4419157796633293</v>
      </c>
      <c r="G148" s="4">
        <f t="shared" si="13"/>
        <v>1.6632311953350083</v>
      </c>
      <c r="I148" s="4">
        <f t="shared" si="14"/>
        <v>1.025550319851291</v>
      </c>
    </row>
    <row r="149" spans="1:9" x14ac:dyDescent="0.2">
      <c r="A149" s="4">
        <f>IF('True_Odds_Calculator_3-way'!A150="","",'True_Odds_Calculator_3-way'!A150)</f>
        <v>3.22</v>
      </c>
      <c r="B149" s="4">
        <f>IF('True_Odds_Calculator_3-way'!B150="","",'True_Odds_Calculator_3-way'!B150)</f>
        <v>3.5</v>
      </c>
      <c r="C149" s="4">
        <f>IF('True_Odds_Calculator_3-way'!C150="","",'True_Odds_Calculator_3-way'!C150)</f>
        <v>2.35</v>
      </c>
      <c r="D149" s="4">
        <f t="shared" si="10"/>
        <v>2.1805206819082823E-2</v>
      </c>
      <c r="E149" s="4">
        <f t="shared" si="11"/>
        <v>3.2971677559912851</v>
      </c>
      <c r="F149" s="4">
        <f t="shared" si="12"/>
        <v>3.5913621262458468</v>
      </c>
      <c r="G149" s="4">
        <f t="shared" si="13"/>
        <v>2.390837282780411</v>
      </c>
      <c r="I149" s="4">
        <f t="shared" si="14"/>
        <v>1.0218052068190828</v>
      </c>
    </row>
    <row r="150" spans="1:9" x14ac:dyDescent="0.2">
      <c r="A150" s="4">
        <f>IF('True_Odds_Calculator_3-way'!A151="","",'True_Odds_Calculator_3-way'!A151)</f>
        <v>2.38</v>
      </c>
      <c r="B150" s="4">
        <f>IF('True_Odds_Calculator_3-way'!B151="","",'True_Odds_Calculator_3-way'!B151)</f>
        <v>3.44</v>
      </c>
      <c r="C150" s="4">
        <f>IF('True_Odds_Calculator_3-way'!C151="","",'True_Odds_Calculator_3-way'!C151)</f>
        <v>3.21</v>
      </c>
      <c r="D150" s="4">
        <f t="shared" si="10"/>
        <v>2.239222139627417E-2</v>
      </c>
      <c r="E150" s="4">
        <f t="shared" si="11"/>
        <v>2.4230441573716868</v>
      </c>
      <c r="F150" s="4">
        <f t="shared" si="12"/>
        <v>3.5306545473825701</v>
      </c>
      <c r="G150" s="4">
        <f t="shared" si="13"/>
        <v>3.2887985506429032</v>
      </c>
      <c r="I150" s="4">
        <f t="shared" si="14"/>
        <v>1.0223922213962742</v>
      </c>
    </row>
    <row r="151" spans="1:9" x14ac:dyDescent="0.2">
      <c r="A151" s="4">
        <f>IF('True_Odds_Calculator_3-way'!A152="","",'True_Odds_Calculator_3-way'!A152)</f>
        <v>1.44</v>
      </c>
      <c r="B151" s="4">
        <f>IF('True_Odds_Calculator_3-way'!B152="","",'True_Odds_Calculator_3-way'!B152)</f>
        <v>4.68</v>
      </c>
      <c r="C151" s="4">
        <f>IF('True_Odds_Calculator_3-way'!C152="","",'True_Odds_Calculator_3-way'!C152)</f>
        <v>8.3800000000000008</v>
      </c>
      <c r="D151" s="4">
        <f t="shared" si="10"/>
        <v>2.7451400363094791E-2</v>
      </c>
      <c r="E151" s="4">
        <f t="shared" si="11"/>
        <v>1.4592277658988644</v>
      </c>
      <c r="F151" s="4">
        <f t="shared" si="12"/>
        <v>4.8893838775900322</v>
      </c>
      <c r="G151" s="4">
        <f t="shared" si="13"/>
        <v>9.0759522964654309</v>
      </c>
      <c r="I151" s="4">
        <f t="shared" si="14"/>
        <v>1.0274514003630948</v>
      </c>
    </row>
    <row r="152" spans="1:9" x14ac:dyDescent="0.2">
      <c r="A152" s="4">
        <f>IF('True_Odds_Calculator_3-way'!A153="","",'True_Odds_Calculator_3-way'!A153)</f>
        <v>1.92</v>
      </c>
      <c r="B152" s="4">
        <f>IF('True_Odds_Calculator_3-way'!B153="","",'True_Odds_Calculator_3-way'!B153)</f>
        <v>3.72</v>
      </c>
      <c r="C152" s="4">
        <f>IF('True_Odds_Calculator_3-way'!C153="","",'True_Odds_Calculator_3-way'!C153)</f>
        <v>4.3</v>
      </c>
      <c r="D152" s="4">
        <f t="shared" si="10"/>
        <v>2.2208677169292423E-2</v>
      </c>
      <c r="E152" s="4">
        <f t="shared" si="11"/>
        <v>1.9476835034600319</v>
      </c>
      <c r="F152" s="4">
        <f t="shared" si="12"/>
        <v>3.8253452639550418</v>
      </c>
      <c r="G152" s="4">
        <f t="shared" si="13"/>
        <v>4.4413799486337036</v>
      </c>
      <c r="I152" s="4">
        <f t="shared" si="14"/>
        <v>1.0222086771692924</v>
      </c>
    </row>
    <row r="153" spans="1:9" x14ac:dyDescent="0.2">
      <c r="A153" s="4">
        <f>IF('True_Odds_Calculator_3-way'!A154="","",'True_Odds_Calculator_3-way'!A154)</f>
        <v>2.37</v>
      </c>
      <c r="B153" s="4">
        <f>IF('True_Odds_Calculator_3-way'!B154="","",'True_Odds_Calculator_3-way'!B154)</f>
        <v>3.26</v>
      </c>
      <c r="C153" s="4">
        <f>IF('True_Odds_Calculator_3-way'!C154="","",'True_Odds_Calculator_3-way'!C154)</f>
        <v>3.34</v>
      </c>
      <c r="D153" s="4">
        <f t="shared" si="10"/>
        <v>2.8090592132501424E-2</v>
      </c>
      <c r="E153" s="4">
        <f t="shared" si="11"/>
        <v>2.4237876478836715</v>
      </c>
      <c r="F153" s="4">
        <f t="shared" si="12"/>
        <v>3.3626451123396284</v>
      </c>
      <c r="G153" s="4">
        <f t="shared" si="13"/>
        <v>3.4478280380238311</v>
      </c>
      <c r="I153" s="4">
        <f t="shared" si="14"/>
        <v>1.0280905921325014</v>
      </c>
    </row>
    <row r="154" spans="1:9" x14ac:dyDescent="0.2">
      <c r="A154" s="4">
        <f>IF('True_Odds_Calculator_3-way'!A155="","",'True_Odds_Calculator_3-way'!A155)</f>
        <v>2.12</v>
      </c>
      <c r="B154" s="4">
        <f>IF('True_Odds_Calculator_3-way'!B155="","",'True_Odds_Calculator_3-way'!B155)</f>
        <v>3.37</v>
      </c>
      <c r="C154" s="4">
        <f>IF('True_Odds_Calculator_3-way'!C155="","",'True_Odds_Calculator_3-way'!C155)</f>
        <v>3.85</v>
      </c>
      <c r="D154" s="4">
        <f t="shared" si="10"/>
        <v>2.8174277992317087E-2</v>
      </c>
      <c r="E154" s="4">
        <f t="shared" si="11"/>
        <v>2.1630662667562111</v>
      </c>
      <c r="F154" s="4">
        <f t="shared" si="12"/>
        <v>3.480143426859386</v>
      </c>
      <c r="G154" s="4">
        <f t="shared" si="13"/>
        <v>3.9944264371020952</v>
      </c>
      <c r="I154" s="4">
        <f t="shared" si="14"/>
        <v>1.0281742779923171</v>
      </c>
    </row>
    <row r="155" spans="1:9" x14ac:dyDescent="0.2">
      <c r="A155" s="4">
        <f>IF('True_Odds_Calculator_3-way'!A156="","",'True_Odds_Calculator_3-way'!A156)</f>
        <v>2.31</v>
      </c>
      <c r="B155" s="4">
        <f>IF('True_Odds_Calculator_3-way'!B156="","",'True_Odds_Calculator_3-way'!B156)</f>
        <v>3.09</v>
      </c>
      <c r="C155" s="4">
        <f>IF('True_Odds_Calculator_3-way'!C156="","",'True_Odds_Calculator_3-way'!C156)</f>
        <v>3.69</v>
      </c>
      <c r="D155" s="4">
        <f t="shared" si="10"/>
        <v>2.7527738396788903E-2</v>
      </c>
      <c r="E155" s="4">
        <f t="shared" si="11"/>
        <v>2.3600239130849681</v>
      </c>
      <c r="F155" s="4">
        <f t="shared" si="12"/>
        <v>3.1801691503615515</v>
      </c>
      <c r="G155" s="4">
        <f t="shared" si="13"/>
        <v>3.8193187656362908</v>
      </c>
      <c r="I155" s="4">
        <f t="shared" si="14"/>
        <v>1.0275277383967889</v>
      </c>
    </row>
    <row r="156" spans="1:9" x14ac:dyDescent="0.2">
      <c r="A156" s="4">
        <f>IF('True_Odds_Calculator_3-way'!A157="","",'True_Odds_Calculator_3-way'!A157)</f>
        <v>2.1</v>
      </c>
      <c r="B156" s="4">
        <f>IF('True_Odds_Calculator_3-way'!B157="","",'True_Odds_Calculator_3-way'!B157)</f>
        <v>3.84</v>
      </c>
      <c r="C156" s="4">
        <f>IF('True_Odds_Calculator_3-way'!C157="","",'True_Odds_Calculator_3-way'!C157)</f>
        <v>3.42</v>
      </c>
      <c r="D156" s="4">
        <f t="shared" si="10"/>
        <v>2.9004803675856117E-2</v>
      </c>
      <c r="E156" s="4">
        <f t="shared" si="11"/>
        <v>2.1435206774981812</v>
      </c>
      <c r="F156" s="4">
        <f t="shared" si="12"/>
        <v>3.9880613590615663</v>
      </c>
      <c r="G156" s="4">
        <f t="shared" si="13"/>
        <v>3.5369509680199442</v>
      </c>
      <c r="I156" s="4">
        <f t="shared" si="14"/>
        <v>1.0290048036758561</v>
      </c>
    </row>
    <row r="157" spans="1:9" x14ac:dyDescent="0.2">
      <c r="A157" s="4">
        <f>IF('True_Odds_Calculator_3-way'!A158="","",'True_Odds_Calculator_3-way'!A158)</f>
        <v>3.08</v>
      </c>
      <c r="B157" s="4">
        <f>IF('True_Odds_Calculator_3-way'!B158="","",'True_Odds_Calculator_3-way'!B158)</f>
        <v>3.71</v>
      </c>
      <c r="C157" s="4">
        <f>IF('True_Odds_Calculator_3-way'!C158="","",'True_Odds_Calculator_3-way'!C158)</f>
        <v>2.31</v>
      </c>
      <c r="D157" s="4">
        <f t="shared" si="10"/>
        <v>2.7117536551498844E-2</v>
      </c>
      <c r="E157" s="4">
        <f t="shared" si="11"/>
        <v>3.1682049512636934</v>
      </c>
      <c r="F157" s="4">
        <f t="shared" si="12"/>
        <v>3.8387332775919729</v>
      </c>
      <c r="G157" s="4">
        <f t="shared" si="13"/>
        <v>2.3592625899280573</v>
      </c>
      <c r="I157" s="4">
        <f t="shared" si="14"/>
        <v>1.0271175365514988</v>
      </c>
    </row>
    <row r="158" spans="1:9" x14ac:dyDescent="0.2">
      <c r="A158" s="4">
        <f>IF('True_Odds_Calculator_3-way'!A159="","",'True_Odds_Calculator_3-way'!A159)</f>
        <v>2.4</v>
      </c>
      <c r="B158" s="4">
        <f>IF('True_Odds_Calculator_3-way'!B159="","",'True_Odds_Calculator_3-way'!B159)</f>
        <v>3.35</v>
      </c>
      <c r="C158" s="4">
        <f>IF('True_Odds_Calculator_3-way'!C159="","",'True_Odds_Calculator_3-way'!C159)</f>
        <v>3.21</v>
      </c>
      <c r="D158" s="4">
        <f t="shared" si="10"/>
        <v>2.6700609104012729E-2</v>
      </c>
      <c r="E158" s="4">
        <f t="shared" si="11"/>
        <v>2.4523841198046332</v>
      </c>
      <c r="F158" s="4">
        <f t="shared" si="12"/>
        <v>3.4529521159172103</v>
      </c>
      <c r="G158" s="4">
        <f t="shared" si="13"/>
        <v>3.304405720650935</v>
      </c>
      <c r="I158" s="4">
        <f t="shared" si="14"/>
        <v>1.0267006091040127</v>
      </c>
    </row>
    <row r="159" spans="1:9" x14ac:dyDescent="0.2">
      <c r="A159" s="4">
        <f>IF('True_Odds_Calculator_3-way'!A160="","",'True_Odds_Calculator_3-way'!A160)</f>
        <v>1.76</v>
      </c>
      <c r="B159" s="4">
        <f>IF('True_Odds_Calculator_3-way'!B160="","",'True_Odds_Calculator_3-way'!B160)</f>
        <v>3.9</v>
      </c>
      <c r="C159" s="4">
        <f>IF('True_Odds_Calculator_3-way'!C160="","",'True_Odds_Calculator_3-way'!C160)</f>
        <v>4.8499999999999996</v>
      </c>
      <c r="D159" s="4">
        <f t="shared" si="10"/>
        <v>3.0777641602383943E-2</v>
      </c>
      <c r="E159" s="4">
        <f t="shared" si="11"/>
        <v>1.7923632996173755</v>
      </c>
      <c r="F159" s="4">
        <f t="shared" si="12"/>
        <v>4.0625462710609597</v>
      </c>
      <c r="G159" s="4">
        <f t="shared" si="13"/>
        <v>5.1039586250600495</v>
      </c>
      <c r="I159" s="4">
        <f t="shared" si="14"/>
        <v>1.0307776416023839</v>
      </c>
    </row>
    <row r="160" spans="1:9" x14ac:dyDescent="0.2">
      <c r="A160" s="4">
        <f>IF('True_Odds_Calculator_3-way'!A161="","",'True_Odds_Calculator_3-way'!A161)</f>
        <v>1.84</v>
      </c>
      <c r="B160" s="4">
        <f>IF('True_Odds_Calculator_3-way'!B161="","",'True_Odds_Calculator_3-way'!B161)</f>
        <v>3.73</v>
      </c>
      <c r="C160" s="4">
        <f>IF('True_Odds_Calculator_3-way'!C161="","",'True_Odds_Calculator_3-way'!C161)</f>
        <v>4.7</v>
      </c>
      <c r="D160" s="4">
        <f t="shared" si="10"/>
        <v>2.4340733061682052E-2</v>
      </c>
      <c r="E160" s="4">
        <f t="shared" si="11"/>
        <v>1.867885632753653</v>
      </c>
      <c r="F160" s="4">
        <f t="shared" si="12"/>
        <v>3.8464062731032111</v>
      </c>
      <c r="G160" s="4">
        <f t="shared" si="13"/>
        <v>4.8863345795185333</v>
      </c>
      <c r="I160" s="4">
        <f t="shared" si="14"/>
        <v>1.0243407330616821</v>
      </c>
    </row>
    <row r="161" spans="1:9" x14ac:dyDescent="0.2">
      <c r="A161" s="4">
        <f>IF('True_Odds_Calculator_3-way'!A162="","",'True_Odds_Calculator_3-way'!A162)</f>
        <v>3.57</v>
      </c>
      <c r="B161" s="4">
        <f>IF('True_Odds_Calculator_3-way'!B162="","",'True_Odds_Calculator_3-way'!B162)</f>
        <v>3.22</v>
      </c>
      <c r="C161" s="4">
        <f>IF('True_Odds_Calculator_3-way'!C162="","",'True_Odds_Calculator_3-way'!C162)</f>
        <v>2.3199999999999998</v>
      </c>
      <c r="D161" s="4">
        <f t="shared" si="10"/>
        <v>2.1705533787728104E-2</v>
      </c>
      <c r="E161" s="4">
        <f t="shared" si="11"/>
        <v>3.6646565588424656</v>
      </c>
      <c r="F161" s="4">
        <f t="shared" si="12"/>
        <v>3.2968066032402401</v>
      </c>
      <c r="G161" s="4">
        <f t="shared" si="13"/>
        <v>2.3596074571254921</v>
      </c>
      <c r="I161" s="4">
        <f t="shared" si="14"/>
        <v>1.0217055337877281</v>
      </c>
    </row>
    <row r="162" spans="1:9" x14ac:dyDescent="0.2">
      <c r="A162" s="4">
        <f>IF('True_Odds_Calculator_3-way'!A163="","",'True_Odds_Calculator_3-way'!A163)</f>
        <v>1.67</v>
      </c>
      <c r="B162" s="4">
        <f>IF('True_Odds_Calculator_3-way'!B163="","",'True_Odds_Calculator_3-way'!B163)</f>
        <v>4.07</v>
      </c>
      <c r="C162" s="4">
        <f>IF('True_Odds_Calculator_3-way'!C163="","",'True_Odds_Calculator_3-way'!C163)</f>
        <v>5.55</v>
      </c>
      <c r="D162" s="4">
        <f t="shared" si="10"/>
        <v>2.4682821090006746E-2</v>
      </c>
      <c r="E162" s="4">
        <f t="shared" si="11"/>
        <v>1.6932656456305171</v>
      </c>
      <c r="F162" s="4">
        <f t="shared" si="12"/>
        <v>4.2110114478856175</v>
      </c>
      <c r="G162" s="4">
        <f t="shared" si="13"/>
        <v>5.8155570555296752</v>
      </c>
      <c r="I162" s="4">
        <f t="shared" si="14"/>
        <v>1.0246828210900067</v>
      </c>
    </row>
    <row r="163" spans="1:9" x14ac:dyDescent="0.2">
      <c r="A163" s="4">
        <f>IF('True_Odds_Calculator_3-way'!A164="","",'True_Odds_Calculator_3-way'!A164)</f>
        <v>1.56</v>
      </c>
      <c r="B163" s="4">
        <f>IF('True_Odds_Calculator_3-way'!B164="","",'True_Odds_Calculator_3-way'!B164)</f>
        <v>4.29</v>
      </c>
      <c r="C163" s="4">
        <f>IF('True_Odds_Calculator_3-way'!C164="","",'True_Odds_Calculator_3-way'!C164)</f>
        <v>6.66</v>
      </c>
      <c r="D163" s="4">
        <f t="shared" si="10"/>
        <v>2.4276024276024266E-2</v>
      </c>
      <c r="E163" s="4">
        <f t="shared" si="11"/>
        <v>1.5799444806954288</v>
      </c>
      <c r="F163" s="4">
        <f t="shared" si="12"/>
        <v>4.4442819810851173</v>
      </c>
      <c r="G163" s="4">
        <f t="shared" si="13"/>
        <v>7.0393712427318418</v>
      </c>
      <c r="I163" s="4">
        <f t="shared" si="14"/>
        <v>1.0242760242760243</v>
      </c>
    </row>
    <row r="164" spans="1:9" x14ac:dyDescent="0.2">
      <c r="A164" s="4">
        <f>IF('True_Odds_Calculator_3-way'!A165="","",'True_Odds_Calculator_3-way'!A165)</f>
        <v>2.02</v>
      </c>
      <c r="B164" s="4">
        <f>IF('True_Odds_Calculator_3-way'!B165="","",'True_Odds_Calculator_3-way'!B165)</f>
        <v>3.27</v>
      </c>
      <c r="C164" s="4">
        <f>IF('True_Odds_Calculator_3-way'!C165="","",'True_Odds_Calculator_3-way'!C165)</f>
        <v>4.16</v>
      </c>
      <c r="D164" s="4">
        <f t="shared" si="10"/>
        <v>4.1244517888627152E-2</v>
      </c>
      <c r="E164" s="4">
        <f t="shared" si="11"/>
        <v>2.0777004609103318</v>
      </c>
      <c r="F164" s="4">
        <f t="shared" si="12"/>
        <v>3.4239278984480315</v>
      </c>
      <c r="G164" s="4">
        <f t="shared" si="13"/>
        <v>4.4123530525084371</v>
      </c>
      <c r="I164" s="4">
        <f t="shared" si="14"/>
        <v>1.0412445178886272</v>
      </c>
    </row>
    <row r="165" spans="1:9" x14ac:dyDescent="0.2">
      <c r="A165" s="4">
        <f>IF('True_Odds_Calculator_3-way'!A166="","",'True_Odds_Calculator_3-way'!A166)</f>
        <v>2.3199999999999998</v>
      </c>
      <c r="B165" s="4">
        <f>IF('True_Odds_Calculator_3-way'!B166="","",'True_Odds_Calculator_3-way'!B166)</f>
        <v>3.04</v>
      </c>
      <c r="C165" s="4">
        <f>IF('True_Odds_Calculator_3-way'!C166="","",'True_Odds_Calculator_3-way'!C166)</f>
        <v>3.58</v>
      </c>
      <c r="D165" s="4">
        <f t="shared" si="10"/>
        <v>3.9311460118220953E-2</v>
      </c>
      <c r="E165" s="4">
        <f t="shared" si="11"/>
        <v>2.3927414023503917</v>
      </c>
      <c r="F165" s="4">
        <f t="shared" si="12"/>
        <v>3.1661245104543418</v>
      </c>
      <c r="G165" s="4">
        <f t="shared" si="13"/>
        <v>3.7562101107299171</v>
      </c>
      <c r="I165" s="4">
        <f t="shared" si="14"/>
        <v>1.039311460118221</v>
      </c>
    </row>
    <row r="166" spans="1:9" x14ac:dyDescent="0.2">
      <c r="A166" s="4">
        <f>IF('True_Odds_Calculator_3-way'!A167="","",'True_Odds_Calculator_3-way'!A167)</f>
        <v>2.16</v>
      </c>
      <c r="B166" s="4">
        <f>IF('True_Odds_Calculator_3-way'!B167="","",'True_Odds_Calculator_3-way'!B167)</f>
        <v>3.07</v>
      </c>
      <c r="C166" s="4">
        <f>IF('True_Odds_Calculator_3-way'!C167="","",'True_Odds_Calculator_3-way'!C167)</f>
        <v>4</v>
      </c>
      <c r="D166" s="4">
        <f t="shared" si="10"/>
        <v>3.8695861985764246E-2</v>
      </c>
      <c r="E166" s="4">
        <f t="shared" si="11"/>
        <v>2.2219045278888467</v>
      </c>
      <c r="F166" s="4">
        <f t="shared" si="12"/>
        <v>3.1965806472346299</v>
      </c>
      <c r="G166" s="4">
        <f t="shared" si="13"/>
        <v>4.2176051560379921</v>
      </c>
      <c r="I166" s="4">
        <f t="shared" si="14"/>
        <v>1.0386958619857642</v>
      </c>
    </row>
    <row r="167" spans="1:9" x14ac:dyDescent="0.2">
      <c r="A167" s="4">
        <f>IF('True_Odds_Calculator_3-way'!A168="","",'True_Odds_Calculator_3-way'!A168)</f>
        <v>3.34</v>
      </c>
      <c r="B167" s="4">
        <f>IF('True_Odds_Calculator_3-way'!B168="","",'True_Odds_Calculator_3-way'!B168)</f>
        <v>3.09</v>
      </c>
      <c r="C167" s="4">
        <f>IF('True_Odds_Calculator_3-way'!C168="","",'True_Odds_Calculator_3-way'!C168)</f>
        <v>2.41</v>
      </c>
      <c r="D167" s="4">
        <f t="shared" si="10"/>
        <v>3.7963552410145596E-2</v>
      </c>
      <c r="E167" s="4">
        <f t="shared" si="11"/>
        <v>3.4873987016348416</v>
      </c>
      <c r="F167" s="4">
        <f t="shared" si="12"/>
        <v>3.2157434774240552</v>
      </c>
      <c r="G167" s="4">
        <f t="shared" si="13"/>
        <v>2.4858107321631153</v>
      </c>
      <c r="I167" s="4">
        <f t="shared" si="14"/>
        <v>1.0379635524101456</v>
      </c>
    </row>
    <row r="168" spans="1:9" x14ac:dyDescent="0.2">
      <c r="A168" s="4">
        <f>IF('True_Odds_Calculator_3-way'!A169="","",'True_Odds_Calculator_3-way'!A169)</f>
        <v>2.83</v>
      </c>
      <c r="B168" s="4">
        <f>IF('True_Odds_Calculator_3-way'!B169="","",'True_Odds_Calculator_3-way'!B169)</f>
        <v>2.85</v>
      </c>
      <c r="C168" s="4">
        <f>IF('True_Odds_Calculator_3-way'!C169="","",'True_Odds_Calculator_3-way'!C169)</f>
        <v>3</v>
      </c>
      <c r="D168" s="4">
        <f t="shared" si="10"/>
        <v>3.7567416775153406E-2</v>
      </c>
      <c r="E168" s="4">
        <f t="shared" si="11"/>
        <v>2.9339759912695524</v>
      </c>
      <c r="F168" s="4">
        <f t="shared" si="12"/>
        <v>2.9554781971418107</v>
      </c>
      <c r="G168" s="4">
        <f t="shared" si="13"/>
        <v>3.1171014492753626</v>
      </c>
      <c r="I168" s="4">
        <f t="shared" si="14"/>
        <v>1.0375674167751534</v>
      </c>
    </row>
    <row r="169" spans="1:9" x14ac:dyDescent="0.2">
      <c r="A169" s="4">
        <f>IF('True_Odds_Calculator_3-way'!A170="","",'True_Odds_Calculator_3-way'!A170)</f>
        <v>2.36</v>
      </c>
      <c r="B169" s="4">
        <f>IF('True_Odds_Calculator_3-way'!B170="","",'True_Odds_Calculator_3-way'!B170)</f>
        <v>3.49</v>
      </c>
      <c r="C169" s="4">
        <f>IF('True_Odds_Calculator_3-way'!C170="","",'True_Odds_Calculator_3-way'!C170)</f>
        <v>3.1</v>
      </c>
      <c r="D169" s="4">
        <f t="shared" si="10"/>
        <v>3.2842410010010648E-2</v>
      </c>
      <c r="E169" s="4">
        <f t="shared" si="11"/>
        <v>2.4225901088099224</v>
      </c>
      <c r="F169" s="4">
        <f t="shared" si="12"/>
        <v>3.6286381827277281</v>
      </c>
      <c r="G169" s="4">
        <f t="shared" si="13"/>
        <v>3.2089009762620528</v>
      </c>
      <c r="I169" s="4">
        <f t="shared" si="14"/>
        <v>1.0328424100100106</v>
      </c>
    </row>
    <row r="170" spans="1:9" x14ac:dyDescent="0.2">
      <c r="A170" s="4">
        <f>IF('True_Odds_Calculator_3-way'!A171="","",'True_Odds_Calculator_3-way'!A171)</f>
        <v>2.1</v>
      </c>
      <c r="B170" s="4">
        <f>IF('True_Odds_Calculator_3-way'!B171="","",'True_Odds_Calculator_3-way'!B171)</f>
        <v>3.68</v>
      </c>
      <c r="C170" s="4">
        <f>IF('True_Odds_Calculator_3-way'!C171="","",'True_Odds_Calculator_3-way'!C171)</f>
        <v>3.58</v>
      </c>
      <c r="D170" s="4">
        <f t="shared" si="10"/>
        <v>2.7259215563806283E-2</v>
      </c>
      <c r="E170" s="4">
        <f t="shared" si="11"/>
        <v>2.1408505343438993</v>
      </c>
      <c r="F170" s="4">
        <f t="shared" si="12"/>
        <v>3.807308677494881</v>
      </c>
      <c r="G170" s="4">
        <f t="shared" si="13"/>
        <v>3.7003705777660474</v>
      </c>
      <c r="I170" s="4">
        <f t="shared" si="14"/>
        <v>1.0272592155638063</v>
      </c>
    </row>
    <row r="171" spans="1:9" x14ac:dyDescent="0.2">
      <c r="A171" s="4">
        <f>IF('True_Odds_Calculator_3-way'!A172="","",'True_Odds_Calculator_3-way'!A172)</f>
        <v>1.55</v>
      </c>
      <c r="B171" s="4">
        <f>IF('True_Odds_Calculator_3-way'!B172="","",'True_Odds_Calculator_3-way'!B172)</f>
        <v>4.3099999999999996</v>
      </c>
      <c r="C171" s="4">
        <f>IF('True_Odds_Calculator_3-way'!C172="","",'True_Odds_Calculator_3-way'!C172)</f>
        <v>6.44</v>
      </c>
      <c r="D171" s="4">
        <f t="shared" si="10"/>
        <v>3.24593549130896E-2</v>
      </c>
      <c r="E171" s="4">
        <f t="shared" si="11"/>
        <v>1.5764379148512475</v>
      </c>
      <c r="F171" s="4">
        <f t="shared" si="12"/>
        <v>4.5208206652861422</v>
      </c>
      <c r="G171" s="4">
        <f t="shared" si="13"/>
        <v>6.9223449478734818</v>
      </c>
      <c r="I171" s="4">
        <f t="shared" si="14"/>
        <v>1.0324593549130896</v>
      </c>
    </row>
    <row r="172" spans="1:9" x14ac:dyDescent="0.2">
      <c r="A172" s="4">
        <f>IF('True_Odds_Calculator_3-way'!A173="","",'True_Odds_Calculator_3-way'!A173)</f>
        <v>2.5499999999999998</v>
      </c>
      <c r="B172" s="4">
        <f>IF('True_Odds_Calculator_3-way'!B173="","",'True_Odds_Calculator_3-way'!B173)</f>
        <v>3.29</v>
      </c>
      <c r="C172" s="4">
        <f>IF('True_Odds_Calculator_3-way'!C173="","",'True_Odds_Calculator_3-way'!C173)</f>
        <v>3.03</v>
      </c>
      <c r="D172" s="4">
        <f t="shared" si="10"/>
        <v>2.6141233826583177E-2</v>
      </c>
      <c r="E172" s="4">
        <f t="shared" si="11"/>
        <v>2.6079487483322126</v>
      </c>
      <c r="F172" s="4">
        <f t="shared" si="12"/>
        <v>3.3871021899414995</v>
      </c>
      <c r="G172" s="4">
        <f t="shared" si="13"/>
        <v>3.1121695103878007</v>
      </c>
      <c r="I172" s="4">
        <f t="shared" si="14"/>
        <v>1.0261412338265832</v>
      </c>
    </row>
    <row r="173" spans="1:9" x14ac:dyDescent="0.2">
      <c r="A173" s="4">
        <f>IF('True_Odds_Calculator_3-way'!A174="","",'True_Odds_Calculator_3-way'!A174)</f>
        <v>1.66</v>
      </c>
      <c r="B173" s="4">
        <f>IF('True_Odds_Calculator_3-way'!B174="","",'True_Odds_Calculator_3-way'!B174)</f>
        <v>3.94</v>
      </c>
      <c r="C173" s="4">
        <f>IF('True_Odds_Calculator_3-way'!C174="","",'True_Odds_Calculator_3-way'!C174)</f>
        <v>5.91</v>
      </c>
      <c r="D173" s="4">
        <f t="shared" si="10"/>
        <v>2.5421482885858104E-2</v>
      </c>
      <c r="E173" s="4">
        <f t="shared" si="11"/>
        <v>1.6836836264201454</v>
      </c>
      <c r="F173" s="4">
        <f t="shared" si="12"/>
        <v>4.0760878597346482</v>
      </c>
      <c r="G173" s="4">
        <f t="shared" si="13"/>
        <v>6.2215786580983377</v>
      </c>
      <c r="I173" s="4">
        <f t="shared" si="14"/>
        <v>1.0254214828858581</v>
      </c>
    </row>
    <row r="174" spans="1:9" x14ac:dyDescent="0.2">
      <c r="A174" s="4">
        <f>IF('True_Odds_Calculator_3-way'!A175="","",'True_Odds_Calculator_3-way'!A175)</f>
        <v>2.42</v>
      </c>
      <c r="B174" s="4">
        <f>IF('True_Odds_Calculator_3-way'!B175="","",'True_Odds_Calculator_3-way'!B175)</f>
        <v>2.97</v>
      </c>
      <c r="C174" s="4">
        <f>IF('True_Odds_Calculator_3-way'!C175="","",'True_Odds_Calculator_3-way'!C175)</f>
        <v>3.4</v>
      </c>
      <c r="D174" s="4">
        <f t="shared" si="10"/>
        <v>4.4041124255028041E-2</v>
      </c>
      <c r="E174" s="4">
        <f t="shared" si="11"/>
        <v>2.50914101560147</v>
      </c>
      <c r="F174" s="4">
        <f t="shared" si="12"/>
        <v>3.1053975472471764</v>
      </c>
      <c r="G174" s="4">
        <f t="shared" si="13"/>
        <v>3.5786206748426723</v>
      </c>
      <c r="I174" s="4">
        <f t="shared" si="14"/>
        <v>1.044041124255028</v>
      </c>
    </row>
    <row r="175" spans="1:9" x14ac:dyDescent="0.2">
      <c r="A175" s="4">
        <f>IF('True_Odds_Calculator_3-way'!A176="","",'True_Odds_Calculator_3-way'!A176)</f>
        <v>3.95</v>
      </c>
      <c r="B175" s="4">
        <f>IF('True_Odds_Calculator_3-way'!B176="","",'True_Odds_Calculator_3-way'!B176)</f>
        <v>3.12</v>
      </c>
      <c r="C175" s="4">
        <f>IF('True_Odds_Calculator_3-way'!C176="","",'True_Odds_Calculator_3-way'!C176)</f>
        <v>2.0699999999999998</v>
      </c>
      <c r="D175" s="4">
        <f t="shared" si="10"/>
        <v>5.6769164914459491E-2</v>
      </c>
      <c r="E175" s="4">
        <f t="shared" si="11"/>
        <v>4.2690983088060586</v>
      </c>
      <c r="F175" s="4">
        <f t="shared" si="12"/>
        <v>3.3157623840618897</v>
      </c>
      <c r="G175" s="4">
        <f t="shared" si="13"/>
        <v>2.1543889754975396</v>
      </c>
      <c r="I175" s="4">
        <f t="shared" si="14"/>
        <v>1.0567691649144595</v>
      </c>
    </row>
    <row r="176" spans="1:9" x14ac:dyDescent="0.2">
      <c r="A176" s="4">
        <f>IF('True_Odds_Calculator_3-way'!A177="","",'True_Odds_Calculator_3-way'!A177)</f>
        <v>4.09</v>
      </c>
      <c r="B176" s="4">
        <f>IF('True_Odds_Calculator_3-way'!B177="","",'True_Odds_Calculator_3-way'!B177)</f>
        <v>3.81</v>
      </c>
      <c r="C176" s="4">
        <f>IF('True_Odds_Calculator_3-way'!C177="","",'True_Odds_Calculator_3-way'!C177)</f>
        <v>1.93</v>
      </c>
      <c r="D176" s="4">
        <f t="shared" si="10"/>
        <v>2.5100684133069207E-2</v>
      </c>
      <c r="E176" s="4">
        <f t="shared" si="11"/>
        <v>4.234921553849551</v>
      </c>
      <c r="F176" s="4">
        <f t="shared" si="12"/>
        <v>3.9354538827351093</v>
      </c>
      <c r="G176" s="4">
        <f t="shared" si="13"/>
        <v>1.9616773757556918</v>
      </c>
      <c r="I176" s="4">
        <f t="shared" si="14"/>
        <v>1.0251006841330692</v>
      </c>
    </row>
    <row r="177" spans="1:9" x14ac:dyDescent="0.2">
      <c r="A177" s="4">
        <f>IF('True_Odds_Calculator_3-way'!A178="","",'True_Odds_Calculator_3-way'!A178)</f>
        <v>3.62</v>
      </c>
      <c r="B177" s="4">
        <f>IF('True_Odds_Calculator_3-way'!B178="","",'True_Odds_Calculator_3-way'!B178)</f>
        <v>3.46</v>
      </c>
      <c r="C177" s="4">
        <f>IF('True_Odds_Calculator_3-way'!C178="","",'True_Odds_Calculator_3-way'!C178)</f>
        <v>2.19</v>
      </c>
      <c r="D177" s="4">
        <f t="shared" si="10"/>
        <v>2.1881439529324531E-2</v>
      </c>
      <c r="E177" s="4">
        <f t="shared" si="11"/>
        <v>3.7181731708873151</v>
      </c>
      <c r="F177" s="4">
        <f t="shared" si="12"/>
        <v>3.5495792899578782</v>
      </c>
      <c r="G177" s="4">
        <f t="shared" si="13"/>
        <v>2.2255497089036638</v>
      </c>
      <c r="I177" s="4">
        <f t="shared" si="14"/>
        <v>1.0218814395293245</v>
      </c>
    </row>
    <row r="178" spans="1:9" x14ac:dyDescent="0.2">
      <c r="A178" s="4">
        <f>IF('True_Odds_Calculator_3-way'!A179="","",'True_Odds_Calculator_3-way'!A179)</f>
        <v>1.68</v>
      </c>
      <c r="B178" s="4">
        <f>IF('True_Odds_Calculator_3-way'!B179="","",'True_Odds_Calculator_3-way'!B179)</f>
        <v>3.88</v>
      </c>
      <c r="C178" s="4">
        <f>IF('True_Odds_Calculator_3-way'!C179="","",'True_Odds_Calculator_3-way'!C179)</f>
        <v>5.84</v>
      </c>
      <c r="D178" s="4">
        <f t="shared" si="10"/>
        <v>2.42029307133107E-2</v>
      </c>
      <c r="E178" s="4">
        <f t="shared" si="11"/>
        <v>1.7030829755839636</v>
      </c>
      <c r="F178" s="4">
        <f t="shared" si="12"/>
        <v>4.0053781784226414</v>
      </c>
      <c r="G178" s="4">
        <f t="shared" si="13"/>
        <v>6.1287566030348213</v>
      </c>
      <c r="I178" s="4">
        <f t="shared" si="14"/>
        <v>1.0242029307133107</v>
      </c>
    </row>
    <row r="179" spans="1:9" x14ac:dyDescent="0.2">
      <c r="A179" s="4">
        <f>IF('True_Odds_Calculator_3-way'!A180="","",'True_Odds_Calculator_3-way'!A180)</f>
        <v>1.72</v>
      </c>
      <c r="B179" s="4">
        <f>IF('True_Odds_Calculator_3-way'!B180="","",'True_Odds_Calculator_3-way'!B180)</f>
        <v>4.13</v>
      </c>
      <c r="C179" s="4">
        <f>IF('True_Odds_Calculator_3-way'!C180="","",'True_Odds_Calculator_3-way'!C180)</f>
        <v>4.66</v>
      </c>
      <c r="D179" s="4">
        <f t="shared" si="10"/>
        <v>3.8118374120647669E-2</v>
      </c>
      <c r="E179" s="4">
        <f t="shared" si="11"/>
        <v>1.7584296617001303</v>
      </c>
      <c r="F179" s="4">
        <f t="shared" si="12"/>
        <v>4.358730001559004</v>
      </c>
      <c r="G179" s="4">
        <f t="shared" si="13"/>
        <v>4.9532867913054508</v>
      </c>
      <c r="I179" s="4">
        <f t="shared" si="14"/>
        <v>1.0381183741206477</v>
      </c>
    </row>
    <row r="180" spans="1:9" x14ac:dyDescent="0.2">
      <c r="A180" s="4">
        <f>IF('True_Odds_Calculator_3-way'!A181="","",'True_Odds_Calculator_3-way'!A181)</f>
        <v>1.81</v>
      </c>
      <c r="B180" s="4">
        <f>IF('True_Odds_Calculator_3-way'!B181="","",'True_Odds_Calculator_3-way'!B181)</f>
        <v>3.82</v>
      </c>
      <c r="C180" s="4">
        <f>IF('True_Odds_Calculator_3-way'!C181="","",'True_Odds_Calculator_3-way'!C181)</f>
        <v>4.5599999999999996</v>
      </c>
      <c r="D180" s="4">
        <f t="shared" si="10"/>
        <v>3.3564538171380942E-2</v>
      </c>
      <c r="E180" s="4">
        <f t="shared" si="11"/>
        <v>1.8474111937979214</v>
      </c>
      <c r="F180" s="4">
        <f t="shared" si="12"/>
        <v>3.9905515659242097</v>
      </c>
      <c r="G180" s="4">
        <f t="shared" si="13"/>
        <v>4.8051495929355461</v>
      </c>
      <c r="I180" s="4">
        <f t="shared" si="14"/>
        <v>1.0335645381713809</v>
      </c>
    </row>
    <row r="181" spans="1:9" x14ac:dyDescent="0.2">
      <c r="A181" s="4">
        <f>IF('True_Odds_Calculator_3-way'!A182="","",'True_Odds_Calculator_3-way'!A182)</f>
        <v>2.92</v>
      </c>
      <c r="B181" s="4">
        <f>IF('True_Odds_Calculator_3-way'!B182="","",'True_Odds_Calculator_3-way'!B182)</f>
        <v>3.28</v>
      </c>
      <c r="C181" s="4">
        <f>IF('True_Odds_Calculator_3-way'!C182="","",'True_Odds_Calculator_3-way'!C182)</f>
        <v>2.62</v>
      </c>
      <c r="D181" s="4">
        <f t="shared" si="10"/>
        <v>2.9023191518122271E-2</v>
      </c>
      <c r="E181" s="4">
        <f t="shared" si="11"/>
        <v>3.0048857376058731</v>
      </c>
      <c r="F181" s="4">
        <f t="shared" si="12"/>
        <v>3.387491972249181</v>
      </c>
      <c r="G181" s="4">
        <f t="shared" si="13"/>
        <v>2.6881359689467184</v>
      </c>
      <c r="I181" s="4">
        <f t="shared" si="14"/>
        <v>1.0290231915181223</v>
      </c>
    </row>
    <row r="182" spans="1:9" x14ac:dyDescent="0.2">
      <c r="A182" s="4">
        <f>IF('True_Odds_Calculator_3-way'!A183="","",'True_Odds_Calculator_3-way'!A183)</f>
        <v>3.31</v>
      </c>
      <c r="B182" s="4">
        <f>IF('True_Odds_Calculator_3-way'!B183="","",'True_Odds_Calculator_3-way'!B183)</f>
        <v>3.18</v>
      </c>
      <c r="C182" s="4">
        <f>IF('True_Odds_Calculator_3-way'!C183="","",'True_Odds_Calculator_3-way'!C183)</f>
        <v>2.4300000000000002</v>
      </c>
      <c r="D182" s="4">
        <f t="shared" si="10"/>
        <v>2.8102846175265039E-2</v>
      </c>
      <c r="E182" s="4">
        <f t="shared" si="11"/>
        <v>3.415916668692184</v>
      </c>
      <c r="F182" s="4">
        <f t="shared" si="12"/>
        <v>3.2776376020701985</v>
      </c>
      <c r="G182" s="4">
        <f t="shared" si="13"/>
        <v>2.4866033105720891</v>
      </c>
      <c r="I182" s="4">
        <f t="shared" si="14"/>
        <v>1.028102846175265</v>
      </c>
    </row>
    <row r="183" spans="1:9" x14ac:dyDescent="0.2">
      <c r="A183" s="4">
        <f>IF('True_Odds_Calculator_3-way'!A184="","",'True_Odds_Calculator_3-way'!A184)</f>
        <v>2.2200000000000002</v>
      </c>
      <c r="B183" s="4">
        <f>IF('True_Odds_Calculator_3-way'!B184="","",'True_Odds_Calculator_3-way'!B184)</f>
        <v>3.49</v>
      </c>
      <c r="C183" s="4">
        <f>IF('True_Odds_Calculator_3-way'!C184="","",'True_Odds_Calculator_3-way'!C184)</f>
        <v>3.44</v>
      </c>
      <c r="D183" s="4">
        <f t="shared" si="10"/>
        <v>2.7681076158453388E-2</v>
      </c>
      <c r="E183" s="4">
        <f t="shared" si="11"/>
        <v>2.2664254506756309</v>
      </c>
      <c r="F183" s="4">
        <f t="shared" si="12"/>
        <v>3.6061256056565596</v>
      </c>
      <c r="G183" s="4">
        <f t="shared" si="13"/>
        <v>3.5527683026186514</v>
      </c>
      <c r="I183" s="4">
        <f t="shared" si="14"/>
        <v>1.0276810761584534</v>
      </c>
    </row>
    <row r="184" spans="1:9" x14ac:dyDescent="0.2">
      <c r="A184" s="4">
        <f>IF('True_Odds_Calculator_3-way'!A185="","",'True_Odds_Calculator_3-way'!A185)</f>
        <v>1.85</v>
      </c>
      <c r="B184" s="4">
        <f>IF('True_Odds_Calculator_3-way'!B185="","",'True_Odds_Calculator_3-way'!B185)</f>
        <v>3.51</v>
      </c>
      <c r="C184" s="4">
        <f>IF('True_Odds_Calculator_3-way'!C185="","",'True_Odds_Calculator_3-way'!C185)</f>
        <v>4.91</v>
      </c>
      <c r="D184" s="4">
        <f t="shared" si="10"/>
        <v>2.9106813220866057E-2</v>
      </c>
      <c r="E184" s="4">
        <f t="shared" si="11"/>
        <v>1.8838129379862267</v>
      </c>
      <c r="F184" s="4">
        <f t="shared" si="12"/>
        <v>3.6337471557111716</v>
      </c>
      <c r="G184" s="4">
        <f t="shared" si="13"/>
        <v>5.1556034137744877</v>
      </c>
      <c r="I184" s="4">
        <f t="shared" si="14"/>
        <v>1.0291068132208661</v>
      </c>
    </row>
    <row r="185" spans="1:9" x14ac:dyDescent="0.2">
      <c r="A185" s="4">
        <f>IF('True_Odds_Calculator_3-way'!A186="","",'True_Odds_Calculator_3-way'!A186)</f>
        <v>2.58</v>
      </c>
      <c r="B185" s="4">
        <f>IF('True_Odds_Calculator_3-way'!B186="","",'True_Odds_Calculator_3-way'!B186)</f>
        <v>3.21</v>
      </c>
      <c r="C185" s="4">
        <f>IF('True_Odds_Calculator_3-way'!C186="","",'True_Odds_Calculator_3-way'!C186)</f>
        <v>3.05</v>
      </c>
      <c r="D185" s="4">
        <f t="shared" si="10"/>
        <v>2.6992231434601388E-2</v>
      </c>
      <c r="E185" s="4">
        <f t="shared" si="11"/>
        <v>2.6413136565783737</v>
      </c>
      <c r="F185" s="4">
        <f t="shared" si="12"/>
        <v>3.3054674792226364</v>
      </c>
      <c r="G185" s="4">
        <f t="shared" si="13"/>
        <v>3.1360600804764518</v>
      </c>
      <c r="I185" s="4">
        <f t="shared" si="14"/>
        <v>1.0269922314346014</v>
      </c>
    </row>
    <row r="186" spans="1:9" x14ac:dyDescent="0.2">
      <c r="A186" s="4">
        <f>IF('True_Odds_Calculator_3-way'!A187="","",'True_Odds_Calculator_3-way'!A187)</f>
        <v>3.83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2.04</v>
      </c>
      <c r="D186" s="4">
        <f t="shared" si="10"/>
        <v>3.4578803155667748E-2</v>
      </c>
      <c r="E186" s="4">
        <f t="shared" si="11"/>
        <v>4.0068864269340621</v>
      </c>
      <c r="F186" s="4">
        <f t="shared" si="12"/>
        <v>3.6797194116703196</v>
      </c>
      <c r="G186" s="4">
        <f t="shared" si="13"/>
        <v>2.0891227681788385</v>
      </c>
      <c r="I186" s="4">
        <f t="shared" si="14"/>
        <v>1.0345788031556677</v>
      </c>
    </row>
    <row r="187" spans="1:9" x14ac:dyDescent="0.2">
      <c r="A187" s="4">
        <f>IF('True_Odds_Calculator_3-way'!A188="","",'True_Odds_Calculator_3-way'!A188)</f>
        <v>2.2799999999999998</v>
      </c>
      <c r="B187" s="4">
        <f>IF('True_Odds_Calculator_3-way'!B188="","",'True_Odds_Calculator_3-way'!B188)</f>
        <v>3.26</v>
      </c>
      <c r="C187" s="4">
        <f>IF('True_Odds_Calculator_3-way'!C188="","",'True_Odds_Calculator_3-way'!C188)</f>
        <v>3.47</v>
      </c>
      <c r="D187" s="4">
        <f t="shared" si="10"/>
        <v>3.3529395526084693E-2</v>
      </c>
      <c r="E187" s="4">
        <f t="shared" si="11"/>
        <v>2.3396189674011247</v>
      </c>
      <c r="F187" s="4">
        <f t="shared" si="12"/>
        <v>3.3832703921151608</v>
      </c>
      <c r="G187" s="4">
        <f t="shared" si="13"/>
        <v>3.6100043968315938</v>
      </c>
      <c r="I187" s="4">
        <f t="shared" si="14"/>
        <v>1.0335293955260847</v>
      </c>
    </row>
    <row r="188" spans="1:9" x14ac:dyDescent="0.2">
      <c r="A188" s="4">
        <f>IF('True_Odds_Calculator_3-way'!A189="","",'True_Odds_Calculator_3-way'!A189)</f>
        <v>2.08</v>
      </c>
      <c r="B188" s="4">
        <f>IF('True_Odds_Calculator_3-way'!B189="","",'True_Odds_Calculator_3-way'!B189)</f>
        <v>3.46</v>
      </c>
      <c r="C188" s="4">
        <f>IF('True_Odds_Calculator_3-way'!C189="","",'True_Odds_Calculator_3-way'!C189)</f>
        <v>3.79</v>
      </c>
      <c r="D188" s="4">
        <f t="shared" si="10"/>
        <v>3.3638814553756502E-2</v>
      </c>
      <c r="E188" s="4">
        <f t="shared" si="11"/>
        <v>2.1296701072741633</v>
      </c>
      <c r="F188" s="4">
        <f t="shared" si="12"/>
        <v>3.5996549720588602</v>
      </c>
      <c r="G188" s="4">
        <f t="shared" si="13"/>
        <v>3.9582122890326996</v>
      </c>
      <c r="I188" s="4">
        <f t="shared" si="14"/>
        <v>1.0336388145537565</v>
      </c>
    </row>
    <row r="189" spans="1:9" x14ac:dyDescent="0.2">
      <c r="A189" s="4">
        <f>IF('True_Odds_Calculator_3-way'!A190="","",'True_Odds_Calculator_3-way'!A190)</f>
        <v>4.49</v>
      </c>
      <c r="B189" s="4">
        <f>IF('True_Odds_Calculator_3-way'!B190="","",'True_Odds_Calculator_3-way'!B190)</f>
        <v>3.68</v>
      </c>
      <c r="C189" s="4">
        <f>IF('True_Odds_Calculator_3-way'!C190="","",'True_Odds_Calculator_3-way'!C190)</f>
        <v>1.85</v>
      </c>
      <c r="D189" s="4">
        <f t="shared" si="10"/>
        <v>3.4996820195813072E-2</v>
      </c>
      <c r="E189" s="4">
        <f t="shared" si="11"/>
        <v>4.7381790637907386</v>
      </c>
      <c r="F189" s="4">
        <f t="shared" si="12"/>
        <v>3.8450665248900195</v>
      </c>
      <c r="G189" s="4">
        <f t="shared" si="13"/>
        <v>1.8908061926827773</v>
      </c>
      <c r="I189" s="4">
        <f t="shared" si="14"/>
        <v>1.0349968201958131</v>
      </c>
    </row>
    <row r="190" spans="1:9" x14ac:dyDescent="0.2">
      <c r="A190" s="4">
        <f>IF('True_Odds_Calculator_3-way'!A191="","",'True_Odds_Calculator_3-way'!A191)</f>
        <v>2.4500000000000002</v>
      </c>
      <c r="B190" s="4">
        <f>IF('True_Odds_Calculator_3-way'!B191="","",'True_Odds_Calculator_3-way'!B191)</f>
        <v>3.3</v>
      </c>
      <c r="C190" s="4">
        <f>IF('True_Odds_Calculator_3-way'!C191="","",'True_Odds_Calculator_3-way'!C191)</f>
        <v>3.11</v>
      </c>
      <c r="D190" s="4">
        <f t="shared" si="10"/>
        <v>3.2736976696554176E-2</v>
      </c>
      <c r="E190" s="4">
        <f t="shared" si="11"/>
        <v>2.5173005271000162</v>
      </c>
      <c r="F190" s="4">
        <f t="shared" si="12"/>
        <v>3.4232744204199164</v>
      </c>
      <c r="G190" s="4">
        <f t="shared" si="13"/>
        <v>3.2192528545548051</v>
      </c>
      <c r="I190" s="4">
        <f t="shared" si="14"/>
        <v>1.0327369766965542</v>
      </c>
    </row>
    <row r="191" spans="1:9" x14ac:dyDescent="0.2">
      <c r="A191" s="4">
        <f>IF('True_Odds_Calculator_3-way'!A192="","",'True_Odds_Calculator_3-way'!A192)</f>
        <v>2.2400000000000002</v>
      </c>
      <c r="B191" s="4">
        <f>IF('True_Odds_Calculator_3-way'!B192="","",'True_Odds_Calculator_3-way'!B192)</f>
        <v>3.22</v>
      </c>
      <c r="C191" s="4">
        <f>IF('True_Odds_Calculator_3-way'!C192="","",'True_Odds_Calculator_3-way'!C192)</f>
        <v>3.63</v>
      </c>
      <c r="D191" s="4">
        <f t="shared" si="10"/>
        <v>3.2469671303663183E-2</v>
      </c>
      <c r="E191" s="4">
        <f t="shared" si="11"/>
        <v>2.2956559311548066</v>
      </c>
      <c r="F191" s="4">
        <f t="shared" si="12"/>
        <v>3.3362716718321477</v>
      </c>
      <c r="G191" s="4">
        <f t="shared" si="13"/>
        <v>3.7784488401725116</v>
      </c>
      <c r="I191" s="4">
        <f t="shared" si="14"/>
        <v>1.0324696713036632</v>
      </c>
    </row>
    <row r="192" spans="1:9" x14ac:dyDescent="0.2">
      <c r="A192" s="4">
        <f>IF('True_Odds_Calculator_3-way'!A193="","",'True_Odds_Calculator_3-way'!A193)</f>
        <v>2.2200000000000002</v>
      </c>
      <c r="B192" s="4">
        <f>IF('True_Odds_Calculator_3-way'!B193="","",'True_Odds_Calculator_3-way'!B193)</f>
        <v>3.45</v>
      </c>
      <c r="C192" s="4">
        <f>IF('True_Odds_Calculator_3-way'!C193="","",'True_Odds_Calculator_3-way'!C193)</f>
        <v>3.41</v>
      </c>
      <c r="D192" s="4">
        <f t="shared" si="10"/>
        <v>3.3560654879027929E-2</v>
      </c>
      <c r="E192" s="4">
        <f t="shared" si="11"/>
        <v>2.2765375472985871</v>
      </c>
      <c r="F192" s="4">
        <f t="shared" si="12"/>
        <v>3.5884971620067523</v>
      </c>
      <c r="G192" s="4">
        <f t="shared" si="13"/>
        <v>3.5452413046045588</v>
      </c>
      <c r="I192" s="4">
        <f t="shared" si="14"/>
        <v>1.0335606548790279</v>
      </c>
    </row>
    <row r="193" spans="1:9" x14ac:dyDescent="0.2">
      <c r="A193" s="4">
        <f>IF('True_Odds_Calculator_3-way'!A194="","",'True_Odds_Calculator_3-way'!A194)</f>
        <v>1.77</v>
      </c>
      <c r="B193" s="4">
        <f>IF('True_Odds_Calculator_3-way'!B194="","",'True_Odds_Calculator_3-way'!B194)</f>
        <v>3.72</v>
      </c>
      <c r="C193" s="4">
        <f>IF('True_Odds_Calculator_3-way'!C194="","",'True_Odds_Calculator_3-way'!C194)</f>
        <v>4.96</v>
      </c>
      <c r="D193" s="4">
        <f t="shared" si="10"/>
        <v>3.5401858939311026E-2</v>
      </c>
      <c r="E193" s="4">
        <f t="shared" si="11"/>
        <v>1.8077588337039783</v>
      </c>
      <c r="F193" s="4">
        <f t="shared" si="12"/>
        <v>3.8907995036341068</v>
      </c>
      <c r="G193" s="4">
        <f t="shared" si="13"/>
        <v>5.2683629380700898</v>
      </c>
      <c r="I193" s="4">
        <f t="shared" si="14"/>
        <v>1.035401858939311</v>
      </c>
    </row>
    <row r="194" spans="1:9" x14ac:dyDescent="0.2">
      <c r="A194" s="4">
        <f>IF('True_Odds_Calculator_3-way'!A195="","",'True_Odds_Calculator_3-way'!A195)</f>
        <v>2.2200000000000002</v>
      </c>
      <c r="B194" s="4">
        <f>IF('True_Odds_Calculator_3-way'!B195="","",'True_Odds_Calculator_3-way'!B195)</f>
        <v>3.63</v>
      </c>
      <c r="C194" s="4">
        <f>IF('True_Odds_Calculator_3-way'!C195="","",'True_Odds_Calculator_3-way'!C195)</f>
        <v>3.26</v>
      </c>
      <c r="D194" s="4">
        <f t="shared" si="10"/>
        <v>3.2681010372030972E-2</v>
      </c>
      <c r="E194" s="4">
        <f t="shared" si="11"/>
        <v>2.2750189389806308</v>
      </c>
      <c r="F194" s="4">
        <f t="shared" si="12"/>
        <v>3.7794548477257703</v>
      </c>
      <c r="G194" s="4">
        <f t="shared" si="13"/>
        <v>3.3800364674440826</v>
      </c>
      <c r="I194" s="4">
        <f t="shared" si="14"/>
        <v>1.032681010372031</v>
      </c>
    </row>
    <row r="195" spans="1:9" x14ac:dyDescent="0.2">
      <c r="A195" s="4">
        <f>IF('True_Odds_Calculator_3-way'!A196="","",'True_Odds_Calculator_3-way'!A196)</f>
        <v>2.52</v>
      </c>
      <c r="B195" s="4">
        <f>IF('True_Odds_Calculator_3-way'!B196="","",'True_Odds_Calculator_3-way'!B196)</f>
        <v>3.18</v>
      </c>
      <c r="C195" s="4">
        <f>IF('True_Odds_Calculator_3-way'!C196="","",'True_Odds_Calculator_3-way'!C196)</f>
        <v>3.1</v>
      </c>
      <c r="D195" s="4">
        <f t="shared" ref="D195:D258" si="15">IF(A195="","",((1/A195)+(1/B195)+(1/C195))-1)</f>
        <v>3.3871450791718605E-2</v>
      </c>
      <c r="E195" s="4">
        <f t="shared" ref="E195:E258" si="16">IF(A195="","",(3*A195)/(3-($D195*A195)))</f>
        <v>2.593798812218612</v>
      </c>
      <c r="F195" s="4">
        <f t="shared" ref="F195:F258" si="17">IF(B195="","",(3*B195)/(3-($D195*B195)))</f>
        <v>3.298425815771584</v>
      </c>
      <c r="G195" s="4">
        <f t="shared" ref="G195:G258" si="18">IF(C195="","",(3*C195)/(3-($D195*C195)))</f>
        <v>3.2124368948108915</v>
      </c>
      <c r="I195" s="4">
        <f t="shared" ref="I195:I258" si="19">IF(A195="","",D195+1)</f>
        <v>1.0338714507917186</v>
      </c>
    </row>
    <row r="196" spans="1:9" x14ac:dyDescent="0.2">
      <c r="A196" s="4">
        <f>IF('True_Odds_Calculator_3-way'!A197="","",'True_Odds_Calculator_3-way'!A197)</f>
        <v>1.84</v>
      </c>
      <c r="B196" s="4">
        <f>IF('True_Odds_Calculator_3-way'!B197="","",'True_Odds_Calculator_3-way'!B197)</f>
        <v>3.71</v>
      </c>
      <c r="C196" s="4">
        <f>IF('True_Odds_Calculator_3-way'!C197="","",'True_Odds_Calculator_3-way'!C197)</f>
        <v>4.4800000000000004</v>
      </c>
      <c r="D196" s="4">
        <f t="shared" si="15"/>
        <v>3.6234325559592051E-2</v>
      </c>
      <c r="E196" s="4">
        <f t="shared" si="16"/>
        <v>1.8818210638033934</v>
      </c>
      <c r="F196" s="4">
        <f t="shared" si="17"/>
        <v>3.8840431282182575</v>
      </c>
      <c r="G196" s="4">
        <f t="shared" si="18"/>
        <v>4.7362797474502178</v>
      </c>
      <c r="I196" s="4">
        <f t="shared" si="19"/>
        <v>1.0362343255595921</v>
      </c>
    </row>
    <row r="197" spans="1:9" x14ac:dyDescent="0.2">
      <c r="A197" s="4">
        <f>IF('True_Odds_Calculator_3-way'!A198="","",'True_Odds_Calculator_3-way'!A198)</f>
        <v>2.13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3.72</v>
      </c>
      <c r="D197" s="4">
        <f t="shared" si="15"/>
        <v>3.3286023113655805E-2</v>
      </c>
      <c r="E197" s="4">
        <f t="shared" si="16"/>
        <v>2.181556900934055</v>
      </c>
      <c r="F197" s="4">
        <f t="shared" si="17"/>
        <v>3.5224922261528588</v>
      </c>
      <c r="G197" s="4">
        <f t="shared" si="18"/>
        <v>3.8801519876440702</v>
      </c>
      <c r="I197" s="4">
        <f t="shared" si="19"/>
        <v>1.0332860231136558</v>
      </c>
    </row>
    <row r="198" spans="1:9" x14ac:dyDescent="0.2">
      <c r="A198" s="4">
        <f>IF('True_Odds_Calculator_3-way'!A199="","",'True_Odds_Calculator_3-way'!A199)</f>
        <v>1.63</v>
      </c>
      <c r="B198" s="4">
        <f>IF('True_Odds_Calculator_3-way'!B199="","",'True_Odds_Calculator_3-way'!B199)</f>
        <v>3.87</v>
      </c>
      <c r="C198" s="4">
        <f>IF('True_Odds_Calculator_3-way'!C199="","",'True_Odds_Calculator_3-way'!C199)</f>
        <v>6.12</v>
      </c>
      <c r="D198" s="4">
        <f t="shared" si="15"/>
        <v>3.5293558142332371E-2</v>
      </c>
      <c r="E198" s="4">
        <f t="shared" si="16"/>
        <v>1.6618682626564425</v>
      </c>
      <c r="F198" s="4">
        <f t="shared" si="17"/>
        <v>4.0546006563724077</v>
      </c>
      <c r="G198" s="4">
        <f t="shared" si="18"/>
        <v>6.594819474936811</v>
      </c>
      <c r="I198" s="4">
        <f t="shared" si="19"/>
        <v>1.0352935581423324</v>
      </c>
    </row>
    <row r="199" spans="1:9" x14ac:dyDescent="0.2">
      <c r="A199" s="4">
        <f>IF('True_Odds_Calculator_3-way'!A200="","",'True_Odds_Calculator_3-way'!A200)</f>
        <v>1.97</v>
      </c>
      <c r="B199" s="4">
        <f>IF('True_Odds_Calculator_3-way'!B200="","",'True_Odds_Calculator_3-way'!B200)</f>
        <v>3.55</v>
      </c>
      <c r="C199" s="4">
        <f>IF('True_Odds_Calculator_3-way'!C200="","",'True_Odds_Calculator_3-way'!C200)</f>
        <v>4.07</v>
      </c>
      <c r="D199" s="4">
        <f t="shared" si="15"/>
        <v>3.5004599743285736E-2</v>
      </c>
      <c r="E199" s="4">
        <f t="shared" si="16"/>
        <v>2.0163485000700723</v>
      </c>
      <c r="F199" s="4">
        <f t="shared" si="17"/>
        <v>3.70340275517411</v>
      </c>
      <c r="G199" s="4">
        <f t="shared" si="18"/>
        <v>4.2729191066217753</v>
      </c>
      <c r="I199" s="4">
        <f t="shared" si="19"/>
        <v>1.0350045997432857</v>
      </c>
    </row>
    <row r="200" spans="1:9" x14ac:dyDescent="0.2">
      <c r="A200" s="4">
        <f>IF('True_Odds_Calculator_3-way'!A201="","",'True_Odds_Calculator_3-way'!A201)</f>
        <v>2.57</v>
      </c>
      <c r="B200" s="4">
        <f>IF('True_Odds_Calculator_3-way'!B201="","",'True_Odds_Calculator_3-way'!B201)</f>
        <v>3.31</v>
      </c>
      <c r="C200" s="4">
        <f>IF('True_Odds_Calculator_3-way'!C201="","",'True_Odds_Calculator_3-way'!C201)</f>
        <v>2.93</v>
      </c>
      <c r="D200" s="4">
        <f t="shared" si="15"/>
        <v>3.2516790318781297E-2</v>
      </c>
      <c r="E200" s="4">
        <f t="shared" si="16"/>
        <v>2.6436414082362125</v>
      </c>
      <c r="F200" s="4">
        <f t="shared" si="17"/>
        <v>3.4331714052326663</v>
      </c>
      <c r="G200" s="4">
        <f t="shared" si="18"/>
        <v>3.0261031821964481</v>
      </c>
      <c r="I200" s="4">
        <f t="shared" si="19"/>
        <v>1.0325167903187813</v>
      </c>
    </row>
    <row r="201" spans="1:9" x14ac:dyDescent="0.2">
      <c r="A201" s="4">
        <f>IF('True_Odds_Calculator_3-way'!A202="","",'True_Odds_Calculator_3-way'!A202)</f>
        <v>3.07</v>
      </c>
      <c r="B201" s="4">
        <f>IF('True_Odds_Calculator_3-way'!B202="","",'True_Odds_Calculator_3-way'!B202)</f>
        <v>3.41</v>
      </c>
      <c r="C201" s="4">
        <f>IF('True_Odds_Calculator_3-way'!C202="","",'True_Odds_Calculator_3-way'!C202)</f>
        <v>2.41</v>
      </c>
      <c r="D201" s="4">
        <f t="shared" si="15"/>
        <v>3.3925790323710237E-2</v>
      </c>
      <c r="E201" s="4">
        <f t="shared" si="16"/>
        <v>3.180415740290079</v>
      </c>
      <c r="F201" s="4">
        <f t="shared" si="17"/>
        <v>3.5467717286373626</v>
      </c>
      <c r="G201" s="4">
        <f t="shared" si="18"/>
        <v>2.4775216777047406</v>
      </c>
      <c r="I201" s="4">
        <f t="shared" si="19"/>
        <v>1.0339257903237102</v>
      </c>
    </row>
    <row r="202" spans="1:9" x14ac:dyDescent="0.2">
      <c r="A202" s="4">
        <f>IF('True_Odds_Calculator_3-way'!A203="","",'True_Odds_Calculator_3-way'!A203)</f>
        <v>2.2999999999999998</v>
      </c>
      <c r="B202" s="4">
        <f>IF('True_Odds_Calculator_3-way'!B203="","",'True_Odds_Calculator_3-way'!B203)</f>
        <v>3.34</v>
      </c>
      <c r="C202" s="4">
        <f>IF('True_Odds_Calculator_3-way'!C203="","",'True_Odds_Calculator_3-way'!C203)</f>
        <v>3.34</v>
      </c>
      <c r="D202" s="4">
        <f t="shared" si="15"/>
        <v>3.3585003905233002E-2</v>
      </c>
      <c r="E202" s="4">
        <f t="shared" si="16"/>
        <v>2.3607867240319607</v>
      </c>
      <c r="F202" s="4">
        <f t="shared" si="17"/>
        <v>3.4697380307136401</v>
      </c>
      <c r="G202" s="4">
        <f t="shared" si="18"/>
        <v>3.4697380307136401</v>
      </c>
      <c r="I202" s="4">
        <f t="shared" si="19"/>
        <v>1.033585003905233</v>
      </c>
    </row>
    <row r="203" spans="1:9" x14ac:dyDescent="0.2">
      <c r="A203" s="4">
        <f>IF('True_Odds_Calculator_3-way'!A204="","",'True_Odds_Calculator_3-way'!A204)</f>
        <v>2.77</v>
      </c>
      <c r="B203" s="4">
        <f>IF('True_Odds_Calculator_3-way'!B204="","",'True_Odds_Calculator_3-way'!B204)</f>
        <v>3.21</v>
      </c>
      <c r="C203" s="4">
        <f>IF('True_Odds_Calculator_3-way'!C204="","",'True_Odds_Calculator_3-way'!C204)</f>
        <v>2.78</v>
      </c>
      <c r="D203" s="4">
        <f t="shared" si="15"/>
        <v>3.2249540291515943E-2</v>
      </c>
      <c r="E203" s="4">
        <f t="shared" si="16"/>
        <v>2.8550139665374439</v>
      </c>
      <c r="F203" s="4">
        <f t="shared" si="17"/>
        <v>3.3247263594556569</v>
      </c>
      <c r="G203" s="4">
        <f t="shared" si="18"/>
        <v>2.8656383823031257</v>
      </c>
      <c r="I203" s="4">
        <f t="shared" si="19"/>
        <v>1.0322495402915159</v>
      </c>
    </row>
    <row r="204" spans="1:9" x14ac:dyDescent="0.2">
      <c r="A204" s="4">
        <f>IF('True_Odds_Calculator_3-way'!A205="","",'True_Odds_Calculator_3-way'!A205)</f>
        <v>3.24</v>
      </c>
      <c r="B204" s="4">
        <f>IF('True_Odds_Calculator_3-way'!B205="","",'True_Odds_Calculator_3-way'!B205)</f>
        <v>3.29</v>
      </c>
      <c r="C204" s="4">
        <f>IF('True_Odds_Calculator_3-way'!C205="","",'True_Odds_Calculator_3-way'!C205)</f>
        <v>2.37</v>
      </c>
      <c r="D204" s="4">
        <f t="shared" si="15"/>
        <v>3.4534271359839108E-2</v>
      </c>
      <c r="E204" s="4">
        <f t="shared" si="16"/>
        <v>3.3655239923245022</v>
      </c>
      <c r="F204" s="4">
        <f t="shared" si="17"/>
        <v>3.4195055105695955</v>
      </c>
      <c r="G204" s="4">
        <f t="shared" si="18"/>
        <v>2.4364720106041364</v>
      </c>
      <c r="I204" s="4">
        <f t="shared" si="19"/>
        <v>1.0345342713598391</v>
      </c>
    </row>
    <row r="205" spans="1:9" x14ac:dyDescent="0.2">
      <c r="A205" s="4">
        <f>IF('True_Odds_Calculator_3-way'!A206="","",'True_Odds_Calculator_3-way'!A206)</f>
        <v>2.04</v>
      </c>
      <c r="B205" s="4">
        <f>IF('True_Odds_Calculator_3-way'!B206="","",'True_Odds_Calculator_3-way'!B206)</f>
        <v>3.56</v>
      </c>
      <c r="C205" s="4">
        <f>IF('True_Odds_Calculator_3-way'!C206="","",'True_Odds_Calculator_3-way'!C206)</f>
        <v>3.8</v>
      </c>
      <c r="D205" s="4">
        <f t="shared" si="15"/>
        <v>3.4252849572709021E-2</v>
      </c>
      <c r="E205" s="4">
        <f t="shared" si="16"/>
        <v>2.0886486748310742</v>
      </c>
      <c r="F205" s="4">
        <f t="shared" si="17"/>
        <v>3.7108331779521229</v>
      </c>
      <c r="G205" s="4">
        <f t="shared" si="18"/>
        <v>3.9723480370330559</v>
      </c>
      <c r="I205" s="4">
        <f t="shared" si="19"/>
        <v>1.034252849572709</v>
      </c>
    </row>
    <row r="206" spans="1:9" x14ac:dyDescent="0.2">
      <c r="A206" s="4">
        <f>IF('True_Odds_Calculator_3-way'!A207="","",'True_Odds_Calculator_3-way'!A207)</f>
        <v>2.19</v>
      </c>
      <c r="B206" s="4">
        <f>IF('True_Odds_Calculator_3-way'!B207="","",'True_Odds_Calculator_3-way'!B207)</f>
        <v>3.46</v>
      </c>
      <c r="C206" s="4">
        <f>IF('True_Odds_Calculator_3-way'!C207="","",'True_Odds_Calculator_3-way'!C207)</f>
        <v>3.48</v>
      </c>
      <c r="D206" s="4">
        <f t="shared" si="15"/>
        <v>3.2994667445752857E-2</v>
      </c>
      <c r="E206" s="4">
        <f t="shared" si="16"/>
        <v>2.2440504395281198</v>
      </c>
      <c r="F206" s="4">
        <f t="shared" si="17"/>
        <v>3.5968749386183725</v>
      </c>
      <c r="G206" s="4">
        <f t="shared" si="18"/>
        <v>3.6184935499487874</v>
      </c>
      <c r="I206" s="4">
        <f t="shared" si="19"/>
        <v>1.0329946674457529</v>
      </c>
    </row>
    <row r="207" spans="1:9" x14ac:dyDescent="0.2">
      <c r="A207" s="4">
        <f>IF('True_Odds_Calculator_3-way'!A208="","",'True_Odds_Calculator_3-way'!A208)</f>
        <v>2.93</v>
      </c>
      <c r="B207" s="4">
        <f>IF('True_Odds_Calculator_3-way'!B208="","",'True_Odds_Calculator_3-way'!B208)</f>
        <v>3.03</v>
      </c>
      <c r="C207" s="4">
        <f>IF('True_Odds_Calculator_3-way'!C208="","",'True_Odds_Calculator_3-way'!C208)</f>
        <v>2.76</v>
      </c>
      <c r="D207" s="4">
        <f t="shared" si="15"/>
        <v>3.3648772207685251E-2</v>
      </c>
      <c r="E207" s="4">
        <f t="shared" si="16"/>
        <v>3.0295624315031913</v>
      </c>
      <c r="F207" s="4">
        <f t="shared" si="17"/>
        <v>3.136598101784339</v>
      </c>
      <c r="G207" s="4">
        <f t="shared" si="18"/>
        <v>2.848170443381361</v>
      </c>
      <c r="I207" s="4">
        <f t="shared" si="19"/>
        <v>1.0336487722076853</v>
      </c>
    </row>
    <row r="208" spans="1:9" x14ac:dyDescent="0.2">
      <c r="A208" s="4">
        <f>IF('True_Odds_Calculator_3-way'!A209="","",'True_Odds_Calculator_3-way'!A209)</f>
        <v>2.02</v>
      </c>
      <c r="B208" s="4">
        <f>IF('True_Odds_Calculator_3-way'!B209="","",'True_Odds_Calculator_3-way'!B209)</f>
        <v>3.65</v>
      </c>
      <c r="C208" s="4">
        <f>IF('True_Odds_Calculator_3-way'!C209="","",'True_Odds_Calculator_3-way'!C209)</f>
        <v>3.77</v>
      </c>
      <c r="D208" s="4">
        <f t="shared" si="15"/>
        <v>3.4274097080141619E-2</v>
      </c>
      <c r="E208" s="4">
        <f t="shared" si="16"/>
        <v>2.0677185862910417</v>
      </c>
      <c r="F208" s="4">
        <f t="shared" si="17"/>
        <v>3.8088287350909016</v>
      </c>
      <c r="G208" s="4">
        <f t="shared" si="18"/>
        <v>3.9396867002325875</v>
      </c>
      <c r="I208" s="4">
        <f t="shared" si="19"/>
        <v>1.0342740970801416</v>
      </c>
    </row>
    <row r="209" spans="1:9" x14ac:dyDescent="0.2">
      <c r="A209" s="4">
        <f>IF('True_Odds_Calculator_3-way'!A210="","",'True_Odds_Calculator_3-way'!A210)</f>
        <v>2.29</v>
      </c>
      <c r="B209" s="4">
        <f>IF('True_Odds_Calculator_3-way'!B210="","",'True_Odds_Calculator_3-way'!B210)</f>
        <v>3.38</v>
      </c>
      <c r="C209" s="4">
        <f>IF('True_Odds_Calculator_3-way'!C210="","",'True_Odds_Calculator_3-way'!C210)</f>
        <v>3.32</v>
      </c>
      <c r="D209" s="4">
        <f t="shared" si="15"/>
        <v>3.3744030150212545E-2</v>
      </c>
      <c r="E209" s="4">
        <f t="shared" si="16"/>
        <v>2.3505452095612664</v>
      </c>
      <c r="F209" s="4">
        <f t="shared" si="17"/>
        <v>3.5135802568165628</v>
      </c>
      <c r="G209" s="4">
        <f t="shared" si="18"/>
        <v>3.4487895030497286</v>
      </c>
      <c r="I209" s="4">
        <f t="shared" si="19"/>
        <v>1.0337440301502125</v>
      </c>
    </row>
    <row r="210" spans="1:9" x14ac:dyDescent="0.2">
      <c r="A210" s="4">
        <f>IF('True_Odds_Calculator_3-way'!A211="","",'True_Odds_Calculator_3-way'!A211)</f>
        <v>2.84</v>
      </c>
      <c r="B210" s="4">
        <f>IF('True_Odds_Calculator_3-way'!B211="","",'True_Odds_Calculator_3-way'!B211)</f>
        <v>2.98</v>
      </c>
      <c r="C210" s="4">
        <f>IF('True_Odds_Calculator_3-way'!C211="","",'True_Odds_Calculator_3-way'!C211)</f>
        <v>2.94</v>
      </c>
      <c r="D210" s="4">
        <f t="shared" si="15"/>
        <v>2.7819200276764544E-2</v>
      </c>
      <c r="E210" s="4">
        <f t="shared" si="16"/>
        <v>2.9168158313133845</v>
      </c>
      <c r="F210" s="4">
        <f t="shared" si="17"/>
        <v>3.0646888105273113</v>
      </c>
      <c r="G210" s="4">
        <f t="shared" si="18"/>
        <v>3.0223991116800604</v>
      </c>
      <c r="I210" s="4">
        <f t="shared" si="19"/>
        <v>1.0278192002767645</v>
      </c>
    </row>
    <row r="211" spans="1:9" x14ac:dyDescent="0.2">
      <c r="A211" s="4">
        <f>IF('True_Odds_Calculator_3-way'!A212="","",'True_Odds_Calculator_3-way'!A212)</f>
        <v>1.93</v>
      </c>
      <c r="B211" s="4">
        <f>IF('True_Odds_Calculator_3-way'!B212="","",'True_Odds_Calculator_3-way'!B212)</f>
        <v>3.14</v>
      </c>
      <c r="C211" s="4">
        <f>IF('True_Odds_Calculator_3-way'!C212="","",'True_Odds_Calculator_3-way'!C212)</f>
        <v>5.15</v>
      </c>
      <c r="D211" s="4">
        <f t="shared" si="15"/>
        <v>3.0780809887077876E-2</v>
      </c>
      <c r="E211" s="4">
        <f t="shared" si="16"/>
        <v>1.9689905836370163</v>
      </c>
      <c r="F211" s="4">
        <f t="shared" si="17"/>
        <v>3.2445298208493147</v>
      </c>
      <c r="G211" s="4">
        <f t="shared" si="18"/>
        <v>5.4373095593303802</v>
      </c>
      <c r="I211" s="4">
        <f t="shared" si="19"/>
        <v>1.0307808098870779</v>
      </c>
    </row>
    <row r="212" spans="1:9" x14ac:dyDescent="0.2">
      <c r="A212" s="4">
        <f>IF('True_Odds_Calculator_3-way'!A213="","",'True_Odds_Calculator_3-way'!A213)</f>
        <v>2.5099999999999998</v>
      </c>
      <c r="B212" s="4">
        <f>IF('True_Odds_Calculator_3-way'!B213="","",'True_Odds_Calculator_3-way'!B213)</f>
        <v>3.01</v>
      </c>
      <c r="C212" s="4">
        <f>IF('True_Odds_Calculator_3-way'!C213="","",'True_Odds_Calculator_3-way'!C213)</f>
        <v>3.38</v>
      </c>
      <c r="D212" s="4">
        <f t="shared" si="15"/>
        <v>2.6490276288934966E-2</v>
      </c>
      <c r="E212" s="4">
        <f t="shared" si="16"/>
        <v>2.5668913770234667</v>
      </c>
      <c r="F212" s="4">
        <f t="shared" si="17"/>
        <v>3.092185901736666</v>
      </c>
      <c r="G212" s="4">
        <f t="shared" si="18"/>
        <v>3.4839819184624492</v>
      </c>
      <c r="I212" s="4">
        <f t="shared" si="19"/>
        <v>1.026490276288935</v>
      </c>
    </row>
    <row r="213" spans="1:9" x14ac:dyDescent="0.2">
      <c r="A213" s="4">
        <f>IF('True_Odds_Calculator_3-way'!A214="","",'True_Odds_Calculator_3-way'!A214)</f>
        <v>1.48</v>
      </c>
      <c r="B213" s="4">
        <f>IF('True_Odds_Calculator_3-way'!B214="","",'True_Odds_Calculator_3-way'!B214)</f>
        <v>4.54</v>
      </c>
      <c r="C213" s="4">
        <f>IF('True_Odds_Calculator_3-way'!C214="","",'True_Odds_Calculator_3-way'!C214)</f>
        <v>7.44</v>
      </c>
      <c r="D213" s="4">
        <f t="shared" si="15"/>
        <v>3.034859500683007E-2</v>
      </c>
      <c r="E213" s="4">
        <f t="shared" si="16"/>
        <v>1.5024953201726445</v>
      </c>
      <c r="F213" s="4">
        <f t="shared" si="17"/>
        <v>4.7585484252540136</v>
      </c>
      <c r="G213" s="4">
        <f t="shared" si="18"/>
        <v>8.0455439697586666</v>
      </c>
      <c r="I213" s="4">
        <f t="shared" si="19"/>
        <v>1.0303485950068301</v>
      </c>
    </row>
    <row r="214" spans="1:9" x14ac:dyDescent="0.2">
      <c r="A214" s="4">
        <f>IF('True_Odds_Calculator_3-way'!A215="","",'True_Odds_Calculator_3-way'!A215)</f>
        <v>2.52</v>
      </c>
      <c r="B214" s="4">
        <f>IF('True_Odds_Calculator_3-way'!B215="","",'True_Odds_Calculator_3-way'!B215)</f>
        <v>3.24</v>
      </c>
      <c r="C214" s="4">
        <f>IF('True_Odds_Calculator_3-way'!C215="","",'True_Odds_Calculator_3-way'!C215)</f>
        <v>3.11</v>
      </c>
      <c r="D214" s="4">
        <f t="shared" si="15"/>
        <v>2.7010780494167275E-2</v>
      </c>
      <c r="E214" s="4">
        <f t="shared" si="16"/>
        <v>2.5785038164962324</v>
      </c>
      <c r="F214" s="4">
        <f t="shared" si="17"/>
        <v>3.3373561623094776</v>
      </c>
      <c r="G214" s="4">
        <f t="shared" si="18"/>
        <v>3.1995923477503516</v>
      </c>
      <c r="I214" s="4">
        <f t="shared" si="19"/>
        <v>1.0270107804941673</v>
      </c>
    </row>
    <row r="215" spans="1:9" x14ac:dyDescent="0.2">
      <c r="A215" s="4">
        <f>IF('True_Odds_Calculator_3-way'!A216="","",'True_Odds_Calculator_3-way'!A216)</f>
        <v>2.12</v>
      </c>
      <c r="B215" s="4">
        <f>IF('True_Odds_Calculator_3-way'!B216="","",'True_Odds_Calculator_3-way'!B216)</f>
        <v>3.5</v>
      </c>
      <c r="C215" s="4">
        <f>IF('True_Odds_Calculator_3-way'!C216="","",'True_Odds_Calculator_3-way'!C216)</f>
        <v>3.7</v>
      </c>
      <c r="D215" s="4">
        <f t="shared" si="15"/>
        <v>2.7682669192103049E-2</v>
      </c>
      <c r="E215" s="4">
        <f t="shared" si="16"/>
        <v>2.1622998162247309</v>
      </c>
      <c r="F215" s="4">
        <f t="shared" si="17"/>
        <v>3.6168101176883889</v>
      </c>
      <c r="G215" s="4">
        <f t="shared" si="18"/>
        <v>3.8307906976744186</v>
      </c>
      <c r="I215" s="4">
        <f t="shared" si="19"/>
        <v>1.027682669192103</v>
      </c>
    </row>
    <row r="216" spans="1:9" x14ac:dyDescent="0.2">
      <c r="A216" s="4">
        <f>IF('True_Odds_Calculator_3-way'!A217="","",'True_Odds_Calculator_3-way'!A217)</f>
        <v>1.89</v>
      </c>
      <c r="B216" s="4">
        <f>IF('True_Odds_Calculator_3-way'!B217="","",'True_Odds_Calculator_3-way'!B217)</f>
        <v>3.46</v>
      </c>
      <c r="C216" s="4">
        <f>IF('True_Odds_Calculator_3-way'!C217="","",'True_Odds_Calculator_3-way'!C217)</f>
        <v>4.6900000000000004</v>
      </c>
      <c r="D216" s="4">
        <f t="shared" si="15"/>
        <v>3.1337486345682564E-2</v>
      </c>
      <c r="E216" s="4">
        <f t="shared" si="16"/>
        <v>1.9280650486453725</v>
      </c>
      <c r="F216" s="4">
        <f t="shared" si="17"/>
        <v>3.5897425113297534</v>
      </c>
      <c r="G216" s="4">
        <f t="shared" si="18"/>
        <v>4.9316038956994701</v>
      </c>
      <c r="I216" s="4">
        <f t="shared" si="19"/>
        <v>1.0313374863456826</v>
      </c>
    </row>
    <row r="217" spans="1:9" x14ac:dyDescent="0.2">
      <c r="A217" s="4">
        <f>IF('True_Odds_Calculator_3-way'!A218="","",'True_Odds_Calculator_3-way'!A218)</f>
        <v>2.74</v>
      </c>
      <c r="B217" s="4">
        <f>IF('True_Odds_Calculator_3-way'!B218="","",'True_Odds_Calculator_3-way'!B218)</f>
        <v>3.35</v>
      </c>
      <c r="C217" s="4">
        <f>IF('True_Odds_Calculator_3-way'!C218="","",'True_Odds_Calculator_3-way'!C218)</f>
        <v>2.75</v>
      </c>
      <c r="D217" s="4">
        <f t="shared" si="15"/>
        <v>2.7107329972565708E-2</v>
      </c>
      <c r="E217" s="4">
        <f t="shared" si="16"/>
        <v>2.8095591440735346</v>
      </c>
      <c r="F217" s="4">
        <f t="shared" si="17"/>
        <v>3.4545693007766611</v>
      </c>
      <c r="G217" s="4">
        <f t="shared" si="18"/>
        <v>2.8200742940667154</v>
      </c>
      <c r="I217" s="4">
        <f t="shared" si="19"/>
        <v>1.0271073299725657</v>
      </c>
    </row>
    <row r="218" spans="1:9" x14ac:dyDescent="0.2">
      <c r="A218" s="4">
        <f>IF('True_Odds_Calculator_3-way'!A219="","",'True_Odds_Calculator_3-way'!A219)</f>
        <v>3.94</v>
      </c>
      <c r="B218" s="4">
        <f>IF('True_Odds_Calculator_3-way'!B219="","",'True_Odds_Calculator_3-way'!B219)</f>
        <v>3.32</v>
      </c>
      <c r="C218" s="4">
        <f>IF('True_Odds_Calculator_3-way'!C219="","",'True_Odds_Calculator_3-way'!C219)</f>
        <v>2.11</v>
      </c>
      <c r="D218" s="4">
        <f t="shared" si="15"/>
        <v>2.8945575165192805E-2</v>
      </c>
      <c r="E218" s="4">
        <f t="shared" si="16"/>
        <v>4.0956987613401363</v>
      </c>
      <c r="F218" s="4">
        <f t="shared" si="17"/>
        <v>3.4298693590830776</v>
      </c>
      <c r="G218" s="4">
        <f t="shared" si="18"/>
        <v>2.1538488911307945</v>
      </c>
      <c r="I218" s="4">
        <f t="shared" si="19"/>
        <v>1.0289455751651928</v>
      </c>
    </row>
    <row r="219" spans="1:9" x14ac:dyDescent="0.2">
      <c r="A219" s="4">
        <f>IF('True_Odds_Calculator_3-way'!A220="","",'True_Odds_Calculator_3-way'!A220)</f>
        <v>2.2599999999999998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3.43</v>
      </c>
      <c r="D219" s="4">
        <f t="shared" si="15"/>
        <v>2.8140712669391554E-2</v>
      </c>
      <c r="E219" s="4">
        <f t="shared" si="16"/>
        <v>2.3089481700906895</v>
      </c>
      <c r="F219" s="4">
        <f t="shared" si="17"/>
        <v>3.5120077890282015</v>
      </c>
      <c r="G219" s="4">
        <f t="shared" si="18"/>
        <v>3.5440262622857954</v>
      </c>
      <c r="I219" s="4">
        <f t="shared" si="19"/>
        <v>1.0281407126693916</v>
      </c>
    </row>
    <row r="220" spans="1:9" x14ac:dyDescent="0.2">
      <c r="A220" s="4">
        <f>IF('True_Odds_Calculator_3-way'!A221="","",'True_Odds_Calculator_3-way'!A221)</f>
        <v>1.64</v>
      </c>
      <c r="B220" s="4">
        <f>IF('True_Odds_Calculator_3-way'!B221="","",'True_Odds_Calculator_3-way'!B221)</f>
        <v>3.49</v>
      </c>
      <c r="C220" s="4">
        <f>IF('True_Odds_Calculator_3-way'!C221="","",'True_Odds_Calculator_3-way'!C221)</f>
        <v>6.76</v>
      </c>
      <c r="D220" s="4">
        <f t="shared" si="15"/>
        <v>4.4218042933214186E-2</v>
      </c>
      <c r="E220" s="4">
        <f t="shared" si="16"/>
        <v>1.6806249574322285</v>
      </c>
      <c r="F220" s="4">
        <f t="shared" si="17"/>
        <v>3.6792624498483857</v>
      </c>
      <c r="G220" s="4">
        <f t="shared" si="18"/>
        <v>7.5080911072335637</v>
      </c>
      <c r="I220" s="4">
        <f t="shared" si="19"/>
        <v>1.0442180429332142</v>
      </c>
    </row>
    <row r="221" spans="1:9" x14ac:dyDescent="0.2">
      <c r="A221" s="4">
        <f>IF('True_Odds_Calculator_3-way'!A222="","",'True_Odds_Calculator_3-way'!A222)</f>
        <v>1.76</v>
      </c>
      <c r="B221" s="4">
        <f>IF('True_Odds_Calculator_3-way'!B222="","",'True_Odds_Calculator_3-way'!B222)</f>
        <v>3.49</v>
      </c>
      <c r="C221" s="4">
        <f>IF('True_Odds_Calculator_3-way'!C222="","",'True_Odds_Calculator_3-way'!C222)</f>
        <v>5.32</v>
      </c>
      <c r="D221" s="4">
        <f t="shared" si="15"/>
        <v>4.2684694283246616E-2</v>
      </c>
      <c r="E221" s="4">
        <f t="shared" si="16"/>
        <v>1.8052053888838804</v>
      </c>
      <c r="F221" s="4">
        <f t="shared" si="17"/>
        <v>3.6723564707511227</v>
      </c>
      <c r="G221" s="4">
        <f t="shared" si="18"/>
        <v>5.7556708497608797</v>
      </c>
      <c r="I221" s="4">
        <f t="shared" si="19"/>
        <v>1.0426846942832466</v>
      </c>
    </row>
    <row r="222" spans="1:9" x14ac:dyDescent="0.2">
      <c r="A222" s="4">
        <f>IF('True_Odds_Calculator_3-way'!A223="","",'True_Odds_Calculator_3-way'!A223)</f>
        <v>3.37</v>
      </c>
      <c r="B222" s="4">
        <f>IF('True_Odds_Calculator_3-way'!B223="","",'True_Odds_Calculator_3-way'!B223)</f>
        <v>2.79</v>
      </c>
      <c r="C222" s="4">
        <f>IF('True_Odds_Calculator_3-way'!C223="","",'True_Odds_Calculator_3-way'!C223)</f>
        <v>2.61</v>
      </c>
      <c r="D222" s="4">
        <f t="shared" si="15"/>
        <v>3.8300606564718009E-2</v>
      </c>
      <c r="E222" s="4">
        <f t="shared" si="16"/>
        <v>3.5215107020763563</v>
      </c>
      <c r="F222" s="4">
        <f t="shared" si="17"/>
        <v>2.8930491496452482</v>
      </c>
      <c r="G222" s="4">
        <f t="shared" si="18"/>
        <v>2.6999670260791038</v>
      </c>
      <c r="I222" s="4">
        <f t="shared" si="19"/>
        <v>1.038300606564718</v>
      </c>
    </row>
    <row r="223" spans="1:9" x14ac:dyDescent="0.2">
      <c r="A223" s="4">
        <f>IF('True_Odds_Calculator_3-way'!A224="","",'True_Odds_Calculator_3-way'!A224)</f>
        <v>3.46</v>
      </c>
      <c r="B223" s="4">
        <f>IF('True_Odds_Calculator_3-way'!B224="","",'True_Odds_Calculator_3-way'!B224)</f>
        <v>2.99</v>
      </c>
      <c r="C223" s="4">
        <f>IF('True_Odds_Calculator_3-way'!C224="","",'True_Odds_Calculator_3-way'!C224)</f>
        <v>2.41</v>
      </c>
      <c r="D223" s="4">
        <f t="shared" si="15"/>
        <v>3.8403260911679116E-2</v>
      </c>
      <c r="E223" s="4">
        <f t="shared" si="16"/>
        <v>3.620351754342912</v>
      </c>
      <c r="F223" s="4">
        <f t="shared" si="17"/>
        <v>3.1089976629285001</v>
      </c>
      <c r="G223" s="4">
        <f t="shared" si="18"/>
        <v>2.4867167525845688</v>
      </c>
      <c r="I223" s="4">
        <f t="shared" si="19"/>
        <v>1.0384032609116791</v>
      </c>
    </row>
    <row r="224" spans="1:9" x14ac:dyDescent="0.2">
      <c r="A224" s="4">
        <f>IF('True_Odds_Calculator_3-way'!A225="","",'True_Odds_Calculator_3-way'!A225)</f>
        <v>1.51</v>
      </c>
      <c r="B224" s="4">
        <f>IF('True_Odds_Calculator_3-way'!B225="","",'True_Odds_Calculator_3-way'!B225)</f>
        <v>4.13</v>
      </c>
      <c r="C224" s="4">
        <f>IF('True_Odds_Calculator_3-way'!C225="","",'True_Odds_Calculator_3-way'!C225)</f>
        <v>7.24</v>
      </c>
      <c r="D224" s="4">
        <f t="shared" si="15"/>
        <v>4.2503953195792032E-2</v>
      </c>
      <c r="E224" s="4">
        <f t="shared" si="16"/>
        <v>1.5430106395077985</v>
      </c>
      <c r="F224" s="4">
        <f t="shared" si="17"/>
        <v>4.386681284140689</v>
      </c>
      <c r="G224" s="4">
        <f t="shared" si="18"/>
        <v>8.0675373851714376</v>
      </c>
      <c r="I224" s="4">
        <f t="shared" si="19"/>
        <v>1.042503953195792</v>
      </c>
    </row>
    <row r="225" spans="1:9" x14ac:dyDescent="0.2">
      <c r="A225" s="4">
        <f>IF('True_Odds_Calculator_3-way'!A226="","",'True_Odds_Calculator_3-way'!A226)</f>
        <v>2.15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3.89</v>
      </c>
      <c r="D225" s="4">
        <f t="shared" si="15"/>
        <v>3.864138401265893E-2</v>
      </c>
      <c r="E225" s="4">
        <f t="shared" si="16"/>
        <v>2.2112357331947043</v>
      </c>
      <c r="F225" s="4">
        <f t="shared" si="17"/>
        <v>3.2940763446819719</v>
      </c>
      <c r="G225" s="4">
        <f t="shared" si="18"/>
        <v>4.095189445042446</v>
      </c>
      <c r="I225" s="4">
        <f t="shared" si="19"/>
        <v>1.0386413840126589</v>
      </c>
    </row>
    <row r="226" spans="1:9" x14ac:dyDescent="0.2">
      <c r="A226" s="4">
        <f>IF('True_Odds_Calculator_3-way'!A227="","",'True_Odds_Calculator_3-way'!A227)</f>
        <v>2.34</v>
      </c>
      <c r="B226" s="4">
        <f>IF('True_Odds_Calculator_3-way'!B227="","",'True_Odds_Calculator_3-way'!B227)</f>
        <v>3.28</v>
      </c>
      <c r="C226" s="4">
        <f>IF('True_Odds_Calculator_3-way'!C227="","",'True_Odds_Calculator_3-way'!C227)</f>
        <v>3.27</v>
      </c>
      <c r="D226" s="4">
        <f t="shared" si="15"/>
        <v>3.8038873684432151E-2</v>
      </c>
      <c r="E226" s="4">
        <f t="shared" si="16"/>
        <v>2.4115515085082033</v>
      </c>
      <c r="F226" s="4">
        <f t="shared" si="17"/>
        <v>3.4223319399233776</v>
      </c>
      <c r="G226" s="4">
        <f t="shared" si="18"/>
        <v>3.4114466720529442</v>
      </c>
      <c r="I226" s="4">
        <f t="shared" si="19"/>
        <v>1.0380388736844322</v>
      </c>
    </row>
    <row r="227" spans="1:9" x14ac:dyDescent="0.2">
      <c r="A227" s="4">
        <f>IF('True_Odds_Calculator_3-way'!A228="","",'True_Odds_Calculator_3-way'!A228)</f>
        <v>2.23</v>
      </c>
      <c r="B227" s="4">
        <f>IF('True_Odds_Calculator_3-way'!B228="","",'True_Odds_Calculator_3-way'!B228)</f>
        <v>3.08</v>
      </c>
      <c r="C227" s="4">
        <f>IF('True_Odds_Calculator_3-way'!C228="","",'True_Odds_Calculator_3-way'!C228)</f>
        <v>3.75</v>
      </c>
      <c r="D227" s="4">
        <f t="shared" si="15"/>
        <v>3.9772484615533843E-2</v>
      </c>
      <c r="E227" s="4">
        <f t="shared" si="16"/>
        <v>2.2979366910925005</v>
      </c>
      <c r="F227" s="4">
        <f t="shared" si="17"/>
        <v>3.2111199305160181</v>
      </c>
      <c r="G227" s="4">
        <f t="shared" si="18"/>
        <v>3.9461870812224213</v>
      </c>
      <c r="I227" s="4">
        <f t="shared" si="19"/>
        <v>1.0397724846155338</v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1.45</v>
      </c>
      <c r="B2" s="4">
        <f>IF('True_Odds_Calculator_2-way'!B3="","",'True_Odds_Calculator_2-way'!B3)</f>
        <v>2.78</v>
      </c>
      <c r="C2" s="4">
        <f>1/A2</f>
        <v>0.68965517241379315</v>
      </c>
      <c r="D2">
        <f>1/B2</f>
        <v>0.35971223021582738</v>
      </c>
      <c r="E2">
        <f>C2+D2-1</f>
        <v>4.9367402629620472E-2</v>
      </c>
      <c r="F2">
        <f>C2+D2-(C2*D2)-1</f>
        <v>-0.19870999751922602</v>
      </c>
      <c r="G2">
        <v>0</v>
      </c>
      <c r="H2">
        <f>C2*D2</f>
        <v>0.24807740014884649</v>
      </c>
      <c r="I2">
        <f>((-4*F2*H2)^0.5)/(2*F2)</f>
        <v>-1.1173358719233182</v>
      </c>
      <c r="J2">
        <f>(-((-4*F2*H2)^0.5))/(2*F2)</f>
        <v>1.1173358719233182</v>
      </c>
      <c r="K2">
        <f>IF(A2="","",(C2/($J2+C2-($J2*C2))))</f>
        <v>0.66542403502964076</v>
      </c>
      <c r="L2">
        <f>IF(B2="","",(D2/($J2+D2-($J2*D2))))</f>
        <v>0.33457596497035935</v>
      </c>
      <c r="M2">
        <f>IF(A2="","",1/K2)</f>
        <v>1.502801142365493</v>
      </c>
      <c r="N2">
        <f>IF(B2="","",1/L2)</f>
        <v>2.9888578520235058</v>
      </c>
    </row>
    <row r="3" spans="1:14" x14ac:dyDescent="0.25">
      <c r="A3" s="4">
        <f>IF('True_Odds_Calculator_2-way'!A4="","",'True_Odds_Calculator_2-way'!A4)</f>
        <v>1.51</v>
      </c>
      <c r="B3" s="4">
        <f>IF('True_Odds_Calculator_2-way'!B4="","",'True_Odds_Calculator_2-way'!B4)</f>
        <v>2.71</v>
      </c>
      <c r="C3" s="4">
        <f t="shared" ref="C3:C66" si="0">1/A3</f>
        <v>0.66225165562913912</v>
      </c>
      <c r="D3">
        <f t="shared" ref="D3:D66" si="1">1/B3</f>
        <v>0.36900369003690037</v>
      </c>
      <c r="E3">
        <f t="shared" ref="E3:E66" si="2">C3+D3-1</f>
        <v>3.1255345666039602E-2</v>
      </c>
      <c r="F3">
        <f t="shared" ref="F3:F66" si="3">C3+D3-(C3*D3)-1</f>
        <v>-0.21311795899415931</v>
      </c>
      <c r="G3">
        <v>0</v>
      </c>
      <c r="H3">
        <f t="shared" ref="H3:H66" si="4">C3*D3</f>
        <v>0.24437330466019894</v>
      </c>
      <c r="I3">
        <f t="shared" ref="I3:I66" si="5">((-4*F3*H3)^0.5)/(2*F3)</f>
        <v>-1.0708209436720597</v>
      </c>
      <c r="J3">
        <f t="shared" ref="J3:J66" si="6">(-((-4*F3*H3)^0.5))/(2*F3)</f>
        <v>1.0708209436720597</v>
      </c>
      <c r="K3">
        <f t="shared" ref="K3:K66" si="7">IF(A3="","",(C3/($J3+C3-($J3*C3))))</f>
        <v>0.64678087918633098</v>
      </c>
      <c r="L3">
        <f t="shared" ref="L3:L66" si="8">IF(B3="","",(D3/($J3+D3-($J3*D3))))</f>
        <v>0.35321912081366885</v>
      </c>
      <c r="M3">
        <f t="shared" ref="M3:M66" si="9">IF(A3="","",1/K3)</f>
        <v>1.5461186812727501</v>
      </c>
      <c r="N3">
        <f t="shared" ref="N3:N66" si="10">IF(B3="","",1/L3)</f>
        <v>2.8311038136792228</v>
      </c>
    </row>
    <row r="4" spans="1:14" x14ac:dyDescent="0.25">
      <c r="A4" s="4">
        <f>IF('True_Odds_Calculator_2-way'!A5="","",'True_Odds_Calculator_2-way'!A5)</f>
        <v>1.85</v>
      </c>
      <c r="B4" s="4">
        <f>IF('True_Odds_Calculator_2-way'!B5="","",'True_Odds_Calculator_2-way'!B5)</f>
        <v>2.04</v>
      </c>
      <c r="C4" s="4">
        <f t="shared" si="0"/>
        <v>0.54054054054054046</v>
      </c>
      <c r="D4">
        <f t="shared" si="1"/>
        <v>0.49019607843137253</v>
      </c>
      <c r="E4">
        <f t="shared" si="2"/>
        <v>3.0736618971912932E-2</v>
      </c>
      <c r="F4">
        <f t="shared" si="3"/>
        <v>-0.23423423423423428</v>
      </c>
      <c r="G4">
        <v>0</v>
      </c>
      <c r="H4">
        <f t="shared" si="4"/>
        <v>0.26497085320614727</v>
      </c>
      <c r="I4">
        <f t="shared" si="5"/>
        <v>-1.0635890745287924</v>
      </c>
      <c r="J4">
        <f t="shared" si="6"/>
        <v>1.0635890745287924</v>
      </c>
      <c r="K4">
        <f t="shared" si="7"/>
        <v>0.52519609535024903</v>
      </c>
      <c r="L4">
        <f t="shared" si="8"/>
        <v>0.47480390464975097</v>
      </c>
      <c r="M4">
        <f t="shared" si="9"/>
        <v>1.904050713349474</v>
      </c>
      <c r="N4">
        <f t="shared" si="10"/>
        <v>2.1061326375099441</v>
      </c>
    </row>
    <row r="5" spans="1:14" x14ac:dyDescent="0.25">
      <c r="A5" s="4">
        <f>IF('True_Odds_Calculator_2-way'!A6="","",'True_Odds_Calculator_2-way'!A6)</f>
        <v>1.65</v>
      </c>
      <c r="B5" s="4">
        <f>IF('True_Odds_Calculator_2-way'!B6="","",'True_Odds_Calculator_2-way'!B6)</f>
        <v>2.33</v>
      </c>
      <c r="C5" s="4">
        <f t="shared" si="0"/>
        <v>0.60606060606060608</v>
      </c>
      <c r="D5">
        <f t="shared" si="1"/>
        <v>0.42918454935622319</v>
      </c>
      <c r="E5">
        <f t="shared" si="2"/>
        <v>3.5245155416829377E-2</v>
      </c>
      <c r="F5">
        <f t="shared" si="3"/>
        <v>-0.22486669267785131</v>
      </c>
      <c r="G5">
        <v>0</v>
      </c>
      <c r="H5">
        <f t="shared" si="4"/>
        <v>0.26011184809468074</v>
      </c>
      <c r="I5">
        <f t="shared" si="5"/>
        <v>-1.0755175492958089</v>
      </c>
      <c r="J5">
        <f t="shared" si="6"/>
        <v>1.0755175492958089</v>
      </c>
      <c r="K5">
        <f t="shared" si="7"/>
        <v>0.58855158622613757</v>
      </c>
      <c r="L5">
        <f t="shared" si="8"/>
        <v>0.41144841377386249</v>
      </c>
      <c r="M5">
        <f t="shared" si="9"/>
        <v>1.6990864070422753</v>
      </c>
      <c r="N5">
        <f t="shared" si="10"/>
        <v>2.4304383405634256</v>
      </c>
    </row>
    <row r="6" spans="1:14" x14ac:dyDescent="0.25">
      <c r="A6" s="4">
        <f>IF('True_Odds_Calculator_2-way'!A7="","",'True_Odds_Calculator_2-way'!A7)</f>
        <v>1.93</v>
      </c>
      <c r="B6" s="4">
        <f>IF('True_Odds_Calculator_2-way'!B7="","",'True_Odds_Calculator_2-way'!B7)</f>
        <v>1.96</v>
      </c>
      <c r="C6" s="4">
        <f t="shared" si="0"/>
        <v>0.5181347150259068</v>
      </c>
      <c r="D6">
        <f t="shared" si="1"/>
        <v>0.51020408163265307</v>
      </c>
      <c r="E6">
        <f t="shared" si="2"/>
        <v>2.8338796658559762E-2</v>
      </c>
      <c r="F6">
        <f t="shared" si="3"/>
        <v>-0.23601564978322942</v>
      </c>
      <c r="G6">
        <v>0</v>
      </c>
      <c r="H6">
        <f t="shared" si="4"/>
        <v>0.26435444644178918</v>
      </c>
      <c r="I6">
        <f t="shared" si="5"/>
        <v>-1.0583343916682539</v>
      </c>
      <c r="J6">
        <f t="shared" si="6"/>
        <v>1.0583343916682539</v>
      </c>
      <c r="K6">
        <f t="shared" si="7"/>
        <v>0.50396850395275605</v>
      </c>
      <c r="L6">
        <f t="shared" si="8"/>
        <v>0.49603149604724417</v>
      </c>
      <c r="M6">
        <f t="shared" si="9"/>
        <v>1.9842509842514759</v>
      </c>
      <c r="N6">
        <f t="shared" si="10"/>
        <v>2.0160010160015238</v>
      </c>
    </row>
    <row r="7" spans="1:14" x14ac:dyDescent="0.25">
      <c r="A7" s="4">
        <f>IF('True_Odds_Calculator_2-way'!A8="","",'True_Odds_Calculator_2-way'!A8)</f>
        <v>1.96</v>
      </c>
      <c r="B7" s="4">
        <f>IF('True_Odds_Calculator_2-way'!B8="","",'True_Odds_Calculator_2-way'!B8)</f>
        <v>1.91</v>
      </c>
      <c r="C7" s="4">
        <f t="shared" si="0"/>
        <v>0.51020408163265307</v>
      </c>
      <c r="D7">
        <f t="shared" si="1"/>
        <v>0.52356020942408377</v>
      </c>
      <c r="E7">
        <f t="shared" si="2"/>
        <v>3.3764291056736839E-2</v>
      </c>
      <c r="F7">
        <f t="shared" si="3"/>
        <v>-0.23335826477187727</v>
      </c>
      <c r="G7">
        <v>0</v>
      </c>
      <c r="H7">
        <f t="shared" si="4"/>
        <v>0.26712255582861416</v>
      </c>
      <c r="I7">
        <f t="shared" si="5"/>
        <v>-1.0699012312772824</v>
      </c>
      <c r="J7">
        <f t="shared" si="6"/>
        <v>1.0699012312772824</v>
      </c>
      <c r="K7">
        <f t="shared" si="7"/>
        <v>0.49331431287667615</v>
      </c>
      <c r="L7">
        <f t="shared" si="8"/>
        <v>0.50668568712332396</v>
      </c>
      <c r="M7">
        <f t="shared" si="9"/>
        <v>2.0271051820261912</v>
      </c>
      <c r="N7">
        <f t="shared" si="10"/>
        <v>1.9736101204623264</v>
      </c>
    </row>
    <row r="8" spans="1:14" x14ac:dyDescent="0.25">
      <c r="A8" s="4">
        <f>IF('True_Odds_Calculator_2-way'!A9="","",'True_Odds_Calculator_2-way'!A9)</f>
        <v>1.6</v>
      </c>
      <c r="B8" s="4">
        <f>IF('True_Odds_Calculator_2-way'!B9="","",'True_Odds_Calculator_2-way'!B9)</f>
        <v>2.4900000000000002</v>
      </c>
      <c r="C8" s="4">
        <f t="shared" si="0"/>
        <v>0.625</v>
      </c>
      <c r="D8">
        <f t="shared" si="1"/>
        <v>0.40160642570281119</v>
      </c>
      <c r="E8">
        <f t="shared" si="2"/>
        <v>2.6606425702811132E-2</v>
      </c>
      <c r="F8">
        <f t="shared" si="3"/>
        <v>-0.22439759036144591</v>
      </c>
      <c r="G8">
        <v>0</v>
      </c>
      <c r="H8">
        <f t="shared" si="4"/>
        <v>0.25100401606425699</v>
      </c>
      <c r="I8">
        <f t="shared" si="5"/>
        <v>-1.0576238616172537</v>
      </c>
      <c r="J8">
        <f t="shared" si="6"/>
        <v>1.0576238616172537</v>
      </c>
      <c r="K8">
        <f t="shared" si="7"/>
        <v>0.61178007608334262</v>
      </c>
      <c r="L8">
        <f t="shared" si="8"/>
        <v>0.38821992391665738</v>
      </c>
      <c r="M8">
        <f t="shared" si="9"/>
        <v>1.6345743169703524</v>
      </c>
      <c r="N8">
        <f t="shared" si="10"/>
        <v>2.5758595538097082</v>
      </c>
    </row>
    <row r="9" spans="1:14" x14ac:dyDescent="0.25">
      <c r="A9" s="4">
        <f>IF('True_Odds_Calculator_2-way'!A10="","",'True_Odds_Calculator_2-way'!A10)</f>
        <v>1.93</v>
      </c>
      <c r="B9" s="4">
        <f>IF('True_Odds_Calculator_2-way'!B10="","",'True_Odds_Calculator_2-way'!B10)</f>
        <v>1.9</v>
      </c>
      <c r="C9" s="4">
        <f t="shared" si="0"/>
        <v>0.5181347150259068</v>
      </c>
      <c r="D9">
        <f t="shared" si="1"/>
        <v>0.52631578947368418</v>
      </c>
      <c r="E9">
        <f t="shared" si="2"/>
        <v>4.445050449959087E-2</v>
      </c>
      <c r="F9">
        <f t="shared" si="3"/>
        <v>-0.22825197709299161</v>
      </c>
      <c r="G9">
        <v>0</v>
      </c>
      <c r="H9">
        <f t="shared" si="4"/>
        <v>0.27270248159258254</v>
      </c>
      <c r="I9">
        <f t="shared" si="5"/>
        <v>-1.0930430596399217</v>
      </c>
      <c r="J9">
        <f t="shared" si="6"/>
        <v>1.0930430596399217</v>
      </c>
      <c r="K9">
        <f t="shared" si="7"/>
        <v>0.49590136395381257</v>
      </c>
      <c r="L9">
        <f t="shared" si="8"/>
        <v>0.50409863604618754</v>
      </c>
      <c r="M9">
        <f t="shared" si="9"/>
        <v>2.0165300454651267</v>
      </c>
      <c r="N9">
        <f t="shared" si="10"/>
        <v>1.9837387536759294</v>
      </c>
    </row>
    <row r="10" spans="1:14" x14ac:dyDescent="0.25">
      <c r="A10" s="4">
        <f>IF('True_Odds_Calculator_2-way'!A11="","",'True_Odds_Calculator_2-way'!A11)</f>
        <v>1.66</v>
      </c>
      <c r="B10" s="4">
        <f>IF('True_Odds_Calculator_2-way'!B11="","",'True_Odds_Calculator_2-way'!B11)</f>
        <v>2.16</v>
      </c>
      <c r="C10" s="4">
        <f t="shared" si="0"/>
        <v>0.60240963855421692</v>
      </c>
      <c r="D10">
        <f t="shared" si="1"/>
        <v>0.46296296296296291</v>
      </c>
      <c r="E10">
        <f t="shared" si="2"/>
        <v>6.5372601517179829E-2</v>
      </c>
      <c r="F10">
        <f t="shared" si="3"/>
        <v>-0.21352074966532797</v>
      </c>
      <c r="G10">
        <v>0</v>
      </c>
      <c r="H10">
        <f t="shared" si="4"/>
        <v>0.2788933511825078</v>
      </c>
      <c r="I10">
        <f t="shared" si="5"/>
        <v>-1.1428758022062362</v>
      </c>
      <c r="J10">
        <f t="shared" si="6"/>
        <v>1.1428758022062362</v>
      </c>
      <c r="K10">
        <f t="shared" si="7"/>
        <v>0.57002857166181142</v>
      </c>
      <c r="L10">
        <f t="shared" si="8"/>
        <v>0.42997142833818863</v>
      </c>
      <c r="M10">
        <f t="shared" si="9"/>
        <v>1.7542980294561157</v>
      </c>
      <c r="N10">
        <f t="shared" si="10"/>
        <v>2.3257359305592336</v>
      </c>
    </row>
    <row r="11" spans="1:14" x14ac:dyDescent="0.25">
      <c r="A11" s="4">
        <f>IF('True_Odds_Calculator_2-way'!A12="","",'True_Odds_Calculator_2-way'!A12)</f>
        <v>2.09</v>
      </c>
      <c r="B11" s="4">
        <f>IF('True_Odds_Calculator_2-way'!B12="","",'True_Odds_Calculator_2-way'!B12)</f>
        <v>1.8</v>
      </c>
      <c r="C11" s="4">
        <f t="shared" si="0"/>
        <v>0.47846889952153115</v>
      </c>
      <c r="D11">
        <f t="shared" si="1"/>
        <v>0.55555555555555558</v>
      </c>
      <c r="E11">
        <f t="shared" si="2"/>
        <v>3.4024455077086735E-2</v>
      </c>
      <c r="F11">
        <f t="shared" si="3"/>
        <v>-0.23179160021265277</v>
      </c>
      <c r="G11">
        <v>0</v>
      </c>
      <c r="H11">
        <f t="shared" si="4"/>
        <v>0.26581605528973956</v>
      </c>
      <c r="I11">
        <f t="shared" si="5"/>
        <v>-1.0708823421952987</v>
      </c>
      <c r="J11">
        <f t="shared" si="6"/>
        <v>1.0708823421952987</v>
      </c>
      <c r="K11">
        <f t="shared" si="7"/>
        <v>0.46141173239413841</v>
      </c>
      <c r="L11">
        <f t="shared" si="8"/>
        <v>0.53858826760586154</v>
      </c>
      <c r="M11">
        <f t="shared" si="9"/>
        <v>2.1672617529928755</v>
      </c>
      <c r="N11">
        <f t="shared" si="10"/>
        <v>1.8567058737562385</v>
      </c>
    </row>
    <row r="12" spans="1:14" x14ac:dyDescent="0.25">
      <c r="A12" s="4">
        <f>IF('True_Odds_Calculator_2-way'!A13="","",'True_Odds_Calculator_2-way'!A13)</f>
        <v>1.85</v>
      </c>
      <c r="B12" s="4">
        <f>IF('True_Odds_Calculator_2-way'!B13="","",'True_Odds_Calculator_2-way'!B13)</f>
        <v>2.04</v>
      </c>
      <c r="C12" s="4">
        <f t="shared" si="0"/>
        <v>0.54054054054054046</v>
      </c>
      <c r="D12">
        <f t="shared" si="1"/>
        <v>0.49019607843137253</v>
      </c>
      <c r="E12">
        <f t="shared" si="2"/>
        <v>3.0736618971912932E-2</v>
      </c>
      <c r="F12">
        <f t="shared" si="3"/>
        <v>-0.23423423423423428</v>
      </c>
      <c r="G12">
        <v>0</v>
      </c>
      <c r="H12">
        <f t="shared" si="4"/>
        <v>0.26497085320614727</v>
      </c>
      <c r="I12">
        <f t="shared" si="5"/>
        <v>-1.0635890745287924</v>
      </c>
      <c r="J12">
        <f t="shared" si="6"/>
        <v>1.0635890745287924</v>
      </c>
      <c r="K12">
        <f t="shared" si="7"/>
        <v>0.52519609535024903</v>
      </c>
      <c r="L12">
        <f t="shared" si="8"/>
        <v>0.47480390464975097</v>
      </c>
      <c r="M12">
        <f t="shared" si="9"/>
        <v>1.904050713349474</v>
      </c>
      <c r="N12">
        <f t="shared" si="10"/>
        <v>2.1061326375099441</v>
      </c>
    </row>
    <row r="13" spans="1:14" x14ac:dyDescent="0.25">
      <c r="A13" s="4">
        <f>IF('True_Odds_Calculator_2-way'!A14="","",'True_Odds_Calculator_2-way'!A14)</f>
        <v>1.54</v>
      </c>
      <c r="B13" s="4">
        <f>IF('True_Odds_Calculator_2-way'!B14="","",'True_Odds_Calculator_2-way'!B14)</f>
        <v>2.5</v>
      </c>
      <c r="C13" s="4">
        <f t="shared" si="0"/>
        <v>0.64935064935064934</v>
      </c>
      <c r="D13">
        <f t="shared" si="1"/>
        <v>0.4</v>
      </c>
      <c r="E13">
        <f t="shared" si="2"/>
        <v>4.9350649350649256E-2</v>
      </c>
      <c r="F13">
        <f t="shared" si="3"/>
        <v>-0.21038961038961057</v>
      </c>
      <c r="G13">
        <v>0</v>
      </c>
      <c r="H13">
        <f t="shared" si="4"/>
        <v>0.25974025974025977</v>
      </c>
      <c r="I13">
        <f t="shared" si="5"/>
        <v>-1.1111111111111107</v>
      </c>
      <c r="J13">
        <f t="shared" si="6"/>
        <v>1.1111111111111107</v>
      </c>
      <c r="K13">
        <f t="shared" si="7"/>
        <v>0.625</v>
      </c>
      <c r="L13">
        <f t="shared" si="8"/>
        <v>0.37500000000000011</v>
      </c>
      <c r="M13">
        <f t="shared" si="9"/>
        <v>1.6</v>
      </c>
      <c r="N13">
        <f t="shared" si="10"/>
        <v>2.6666666666666661</v>
      </c>
    </row>
    <row r="14" spans="1:14" x14ac:dyDescent="0.25">
      <c r="A14" s="4">
        <f>IF('True_Odds_Calculator_2-way'!A15="","",'True_Odds_Calculator_2-way'!A15)</f>
        <v>1.74</v>
      </c>
      <c r="B14" s="4">
        <f>IF('True_Odds_Calculator_2-way'!B15="","",'True_Odds_Calculator_2-way'!B15)</f>
        <v>2.11</v>
      </c>
      <c r="C14" s="4">
        <f t="shared" si="0"/>
        <v>0.57471264367816088</v>
      </c>
      <c r="D14">
        <f t="shared" si="1"/>
        <v>0.47393364928909953</v>
      </c>
      <c r="E14">
        <f t="shared" si="2"/>
        <v>4.8646292967260418E-2</v>
      </c>
      <c r="F14">
        <f t="shared" si="3"/>
        <v>-0.22372936754371631</v>
      </c>
      <c r="G14">
        <v>0</v>
      </c>
      <c r="H14">
        <f t="shared" si="4"/>
        <v>0.27237566051097672</v>
      </c>
      <c r="I14">
        <f t="shared" si="5"/>
        <v>-1.1033737580104406</v>
      </c>
      <c r="J14">
        <f t="shared" si="6"/>
        <v>1.1033737580104406</v>
      </c>
      <c r="K14">
        <f t="shared" si="7"/>
        <v>0.5505102572168219</v>
      </c>
      <c r="L14">
        <f t="shared" si="8"/>
        <v>0.4494897427831781</v>
      </c>
      <c r="M14">
        <f t="shared" si="9"/>
        <v>1.816496580927726</v>
      </c>
      <c r="N14">
        <f t="shared" si="10"/>
        <v>2.2247448713915889</v>
      </c>
    </row>
    <row r="15" spans="1:14" x14ac:dyDescent="0.25">
      <c r="A15" s="4">
        <f>IF('True_Odds_Calculator_2-way'!A16="","",'True_Odds_Calculator_2-way'!A16)</f>
        <v>1.46</v>
      </c>
      <c r="B15" s="4">
        <f>IF('True_Odds_Calculator_2-way'!B16="","",'True_Odds_Calculator_2-way'!B16)</f>
        <v>2.71</v>
      </c>
      <c r="C15" s="4">
        <f t="shared" si="0"/>
        <v>0.68493150684931503</v>
      </c>
      <c r="D15">
        <f t="shared" si="1"/>
        <v>0.36900369003690037</v>
      </c>
      <c r="E15">
        <f t="shared" si="2"/>
        <v>5.3935196886215397E-2</v>
      </c>
      <c r="F15">
        <f t="shared" si="3"/>
        <v>-0.19880705656371633</v>
      </c>
      <c r="G15">
        <v>0</v>
      </c>
      <c r="H15">
        <f t="shared" si="4"/>
        <v>0.25274225344993173</v>
      </c>
      <c r="I15">
        <f t="shared" si="5"/>
        <v>-1.127516819152897</v>
      </c>
      <c r="J15">
        <f t="shared" si="6"/>
        <v>1.127516819152897</v>
      </c>
      <c r="K15">
        <f t="shared" si="7"/>
        <v>0.65847621604346485</v>
      </c>
      <c r="L15">
        <f t="shared" si="8"/>
        <v>0.34152378395653527</v>
      </c>
      <c r="M15">
        <f t="shared" si="9"/>
        <v>1.5186577368103327</v>
      </c>
      <c r="N15">
        <f t="shared" si="10"/>
        <v>2.9280537607514536</v>
      </c>
    </row>
    <row r="16" spans="1:14" x14ac:dyDescent="0.25">
      <c r="A16" s="4">
        <f>IF('True_Odds_Calculator_2-way'!A17="","",'True_Odds_Calculator_2-way'!A17)</f>
        <v>1.6</v>
      </c>
      <c r="B16" s="4">
        <f>IF('True_Odds_Calculator_2-way'!B17="","",'True_Odds_Calculator_2-way'!B17)</f>
        <v>2.38</v>
      </c>
      <c r="C16" s="4">
        <f t="shared" si="0"/>
        <v>0.625</v>
      </c>
      <c r="D16">
        <f t="shared" si="1"/>
        <v>0.42016806722689076</v>
      </c>
      <c r="E16">
        <f t="shared" si="2"/>
        <v>4.5168067226890818E-2</v>
      </c>
      <c r="F16">
        <f t="shared" si="3"/>
        <v>-0.21743697478991586</v>
      </c>
      <c r="G16">
        <v>0</v>
      </c>
      <c r="H16">
        <f t="shared" si="4"/>
        <v>0.26260504201680673</v>
      </c>
      <c r="I16">
        <f t="shared" si="5"/>
        <v>-1.0989674556596452</v>
      </c>
      <c r="J16">
        <f t="shared" si="6"/>
        <v>1.0989674556596452</v>
      </c>
      <c r="K16">
        <f t="shared" si="7"/>
        <v>0.60263454706899222</v>
      </c>
      <c r="L16">
        <f t="shared" si="8"/>
        <v>0.39736545293100772</v>
      </c>
      <c r="M16">
        <f t="shared" si="9"/>
        <v>1.6593804733957871</v>
      </c>
      <c r="N16">
        <f t="shared" si="10"/>
        <v>2.5165750888103107</v>
      </c>
    </row>
    <row r="17" spans="1:14" x14ac:dyDescent="0.25">
      <c r="A17" s="4">
        <f>IF('True_Odds_Calculator_2-way'!A18="","",'True_Odds_Calculator_2-way'!A18)</f>
        <v>1.51</v>
      </c>
      <c r="B17" s="4">
        <f>IF('True_Odds_Calculator_2-way'!B18="","",'True_Odds_Calculator_2-way'!B18)</f>
        <v>2.71</v>
      </c>
      <c r="C17" s="4">
        <f t="shared" si="0"/>
        <v>0.66225165562913912</v>
      </c>
      <c r="D17">
        <f t="shared" si="1"/>
        <v>0.36900369003690037</v>
      </c>
      <c r="E17">
        <f t="shared" si="2"/>
        <v>3.1255345666039602E-2</v>
      </c>
      <c r="F17">
        <f t="shared" si="3"/>
        <v>-0.21311795899415931</v>
      </c>
      <c r="G17">
        <v>0</v>
      </c>
      <c r="H17">
        <f t="shared" si="4"/>
        <v>0.24437330466019894</v>
      </c>
      <c r="I17">
        <f t="shared" si="5"/>
        <v>-1.0708209436720597</v>
      </c>
      <c r="J17">
        <f t="shared" si="6"/>
        <v>1.0708209436720597</v>
      </c>
      <c r="K17">
        <f t="shared" si="7"/>
        <v>0.64678087918633098</v>
      </c>
      <c r="L17">
        <f t="shared" si="8"/>
        <v>0.35321912081366885</v>
      </c>
      <c r="M17">
        <f t="shared" si="9"/>
        <v>1.5461186812727501</v>
      </c>
      <c r="N17">
        <f t="shared" si="10"/>
        <v>2.8311038136792228</v>
      </c>
    </row>
    <row r="18" spans="1:14" x14ac:dyDescent="0.25">
      <c r="A18" s="4">
        <f>IF('True_Odds_Calculator_2-way'!A19="","",'True_Odds_Calculator_2-way'!A19)</f>
        <v>1.83</v>
      </c>
      <c r="B18" s="4">
        <f>IF('True_Odds_Calculator_2-way'!B19="","",'True_Odds_Calculator_2-way'!B19)</f>
        <v>2.0699999999999998</v>
      </c>
      <c r="C18" s="4">
        <f t="shared" si="0"/>
        <v>0.54644808743169393</v>
      </c>
      <c r="D18">
        <f t="shared" si="1"/>
        <v>0.48309178743961356</v>
      </c>
      <c r="E18">
        <f t="shared" si="2"/>
        <v>2.9539874871307603E-2</v>
      </c>
      <c r="F18">
        <f t="shared" si="3"/>
        <v>-0.23444470842902765</v>
      </c>
      <c r="G18">
        <v>0</v>
      </c>
      <c r="H18">
        <f t="shared" si="4"/>
        <v>0.26398458330033525</v>
      </c>
      <c r="I18">
        <f t="shared" si="5"/>
        <v>-1.0611311532512866</v>
      </c>
      <c r="J18">
        <f t="shared" si="6"/>
        <v>1.0611311532512866</v>
      </c>
      <c r="K18">
        <f t="shared" si="7"/>
        <v>0.53170592832305175</v>
      </c>
      <c r="L18">
        <f t="shared" si="8"/>
        <v>0.46829407167694814</v>
      </c>
      <c r="M18">
        <f t="shared" si="9"/>
        <v>1.8807388571985679</v>
      </c>
      <c r="N18">
        <f t="shared" si="10"/>
        <v>2.1354103339788768</v>
      </c>
    </row>
    <row r="19" spans="1:14" x14ac:dyDescent="0.25">
      <c r="A19" s="4">
        <f>IF('True_Odds_Calculator_2-way'!A20="","",'True_Odds_Calculator_2-way'!A20)</f>
        <v>1.72</v>
      </c>
      <c r="B19" s="4">
        <f>IF('True_Odds_Calculator_2-way'!B20="","",'True_Odds_Calculator_2-way'!B20)</f>
        <v>2.23</v>
      </c>
      <c r="C19" s="4">
        <f t="shared" si="0"/>
        <v>0.58139534883720934</v>
      </c>
      <c r="D19">
        <f t="shared" si="1"/>
        <v>0.44843049327354262</v>
      </c>
      <c r="E19">
        <f t="shared" si="2"/>
        <v>2.982584211075201E-2</v>
      </c>
      <c r="F19">
        <f t="shared" si="3"/>
        <v>-0.23088956095526114</v>
      </c>
      <c r="G19">
        <v>0</v>
      </c>
      <c r="H19">
        <f t="shared" si="4"/>
        <v>0.26071540306601315</v>
      </c>
      <c r="I19">
        <f t="shared" si="5"/>
        <v>-1.0626278551055641</v>
      </c>
      <c r="J19">
        <f t="shared" si="6"/>
        <v>1.0626278551055641</v>
      </c>
      <c r="K19">
        <f t="shared" si="7"/>
        <v>0.56654268925198559</v>
      </c>
      <c r="L19">
        <f t="shared" si="8"/>
        <v>0.43345731074801436</v>
      </c>
      <c r="M19">
        <f t="shared" si="9"/>
        <v>1.7650920556760061</v>
      </c>
      <c r="N19">
        <f t="shared" si="10"/>
        <v>2.3070322617798436</v>
      </c>
    </row>
    <row r="20" spans="1:14" x14ac:dyDescent="0.25">
      <c r="A20" s="4">
        <f>IF('True_Odds_Calculator_2-way'!A21="","",'True_Odds_Calculator_2-way'!A21)</f>
        <v>1.78</v>
      </c>
      <c r="B20" s="4">
        <f>IF('True_Odds_Calculator_2-way'!B21="","",'True_Odds_Calculator_2-way'!B21)</f>
        <v>2.14</v>
      </c>
      <c r="C20" s="4">
        <f t="shared" si="0"/>
        <v>0.5617977528089888</v>
      </c>
      <c r="D20">
        <f t="shared" si="1"/>
        <v>0.46728971962616822</v>
      </c>
      <c r="E20">
        <f t="shared" si="2"/>
        <v>2.908747243515708E-2</v>
      </c>
      <c r="F20">
        <f t="shared" si="3"/>
        <v>-0.23343484196156661</v>
      </c>
      <c r="G20">
        <v>0</v>
      </c>
      <c r="H20">
        <f t="shared" si="4"/>
        <v>0.26252231439672374</v>
      </c>
      <c r="I20">
        <f t="shared" si="5"/>
        <v>-1.0604746049596299</v>
      </c>
      <c r="J20">
        <f t="shared" si="6"/>
        <v>1.0604746049596299</v>
      </c>
      <c r="K20">
        <f t="shared" si="7"/>
        <v>0.54729439241638145</v>
      </c>
      <c r="L20">
        <f t="shared" si="8"/>
        <v>0.45270560758361844</v>
      </c>
      <c r="M20">
        <f t="shared" si="9"/>
        <v>1.8271701918685113</v>
      </c>
      <c r="N20">
        <f t="shared" si="10"/>
        <v>2.2089410496539781</v>
      </c>
    </row>
    <row r="21" spans="1:14" x14ac:dyDescent="0.25">
      <c r="A21" s="4">
        <f>IF('True_Odds_Calculator_2-way'!A22="","",'True_Odds_Calculator_2-way'!A22)</f>
        <v>2.1800000000000002</v>
      </c>
      <c r="B21" s="4">
        <f>IF('True_Odds_Calculator_2-way'!B22="","",'True_Odds_Calculator_2-way'!B22)</f>
        <v>1.75</v>
      </c>
      <c r="C21" s="4">
        <f t="shared" si="0"/>
        <v>0.4587155963302752</v>
      </c>
      <c r="D21">
        <f t="shared" si="1"/>
        <v>0.5714285714285714</v>
      </c>
      <c r="E21">
        <f t="shared" si="2"/>
        <v>3.0144167758846541E-2</v>
      </c>
      <c r="F21">
        <f t="shared" si="3"/>
        <v>-0.23197903014416776</v>
      </c>
      <c r="G21">
        <v>0</v>
      </c>
      <c r="H21">
        <f t="shared" si="4"/>
        <v>0.26212319790301436</v>
      </c>
      <c r="I21">
        <f t="shared" si="5"/>
        <v>-1.0629880069054676</v>
      </c>
      <c r="J21">
        <f t="shared" si="6"/>
        <v>1.0629880069054676</v>
      </c>
      <c r="K21">
        <f t="shared" si="7"/>
        <v>0.44359159560776512</v>
      </c>
      <c r="L21">
        <f t="shared" si="8"/>
        <v>0.55640840439223493</v>
      </c>
      <c r="M21">
        <f t="shared" si="9"/>
        <v>2.2543258481484516</v>
      </c>
      <c r="N21">
        <f t="shared" si="10"/>
        <v>1.797241005179101</v>
      </c>
    </row>
    <row r="22" spans="1:14" x14ac:dyDescent="0.25">
      <c r="A22" s="4">
        <f>IF('True_Odds_Calculator_2-way'!A23="","",'True_Odds_Calculator_2-way'!A23)</f>
        <v>1.54</v>
      </c>
      <c r="B22" s="4">
        <f>IF('True_Odds_Calculator_2-way'!B23="","",'True_Odds_Calculator_2-way'!B23)</f>
        <v>2.5099999999999998</v>
      </c>
      <c r="C22" s="4">
        <f t="shared" si="0"/>
        <v>0.64935064935064934</v>
      </c>
      <c r="D22">
        <f t="shared" si="1"/>
        <v>0.39840637450199207</v>
      </c>
      <c r="E22">
        <f t="shared" si="2"/>
        <v>4.7757023852641467E-2</v>
      </c>
      <c r="F22">
        <f t="shared" si="3"/>
        <v>-0.21094841413566501</v>
      </c>
      <c r="G22">
        <v>0</v>
      </c>
      <c r="H22">
        <f t="shared" si="4"/>
        <v>0.25870543798830653</v>
      </c>
      <c r="I22">
        <f t="shared" si="5"/>
        <v>-1.1074258236418262</v>
      </c>
      <c r="J22">
        <f t="shared" si="6"/>
        <v>1.1074258236418262</v>
      </c>
      <c r="K22">
        <f t="shared" si="7"/>
        <v>0.62577833340459288</v>
      </c>
      <c r="L22">
        <f t="shared" si="8"/>
        <v>0.37422166659540684</v>
      </c>
      <c r="M22">
        <f t="shared" si="9"/>
        <v>1.5980099447665865</v>
      </c>
      <c r="N22">
        <f t="shared" si="10"/>
        <v>2.6722129936991572</v>
      </c>
    </row>
    <row r="23" spans="1:14" x14ac:dyDescent="0.25">
      <c r="A23" s="4">
        <f>IF('True_Odds_Calculator_2-way'!A24="","",'True_Odds_Calculator_2-way'!A24)</f>
        <v>1.76</v>
      </c>
      <c r="B23" s="4">
        <f>IF('True_Odds_Calculator_2-way'!B24="","",'True_Odds_Calculator_2-way'!B24)</f>
        <v>2.15</v>
      </c>
      <c r="C23" s="4">
        <f t="shared" si="0"/>
        <v>0.56818181818181823</v>
      </c>
      <c r="D23">
        <f t="shared" si="1"/>
        <v>0.46511627906976744</v>
      </c>
      <c r="E23">
        <f t="shared" si="2"/>
        <v>3.3298097251585723E-2</v>
      </c>
      <c r="F23">
        <f t="shared" si="3"/>
        <v>-0.23097251585623668</v>
      </c>
      <c r="G23">
        <v>0</v>
      </c>
      <c r="H23">
        <f t="shared" si="4"/>
        <v>0.26427061310782241</v>
      </c>
      <c r="I23">
        <f t="shared" si="5"/>
        <v>-1.0696563746013956</v>
      </c>
      <c r="J23">
        <f t="shared" si="6"/>
        <v>1.0696563746013956</v>
      </c>
      <c r="K23">
        <f t="shared" si="7"/>
        <v>0.5515905861496937</v>
      </c>
      <c r="L23">
        <f t="shared" si="8"/>
        <v>0.44840941385030625</v>
      </c>
      <c r="M23">
        <f t="shared" si="9"/>
        <v>1.8129388446970602</v>
      </c>
      <c r="N23">
        <f t="shared" si="10"/>
        <v>2.2301048307916052</v>
      </c>
    </row>
    <row r="24" spans="1:14" x14ac:dyDescent="0.25">
      <c r="A24" s="4">
        <f>IF('True_Odds_Calculator_2-way'!A25="","",'True_Odds_Calculator_2-way'!A25)</f>
        <v>1.78</v>
      </c>
      <c r="B24" s="4">
        <f>IF('True_Odds_Calculator_2-way'!B25="","",'True_Odds_Calculator_2-way'!B25)</f>
        <v>2.13</v>
      </c>
      <c r="C24" s="4">
        <f t="shared" si="0"/>
        <v>0.5617977528089888</v>
      </c>
      <c r="D24">
        <f t="shared" si="1"/>
        <v>0.46948356807511737</v>
      </c>
      <c r="E24">
        <f t="shared" si="2"/>
        <v>3.128132088410629E-2</v>
      </c>
      <c r="F24">
        <f t="shared" si="3"/>
        <v>-0.23247349264124062</v>
      </c>
      <c r="G24">
        <v>0</v>
      </c>
      <c r="H24">
        <f t="shared" si="4"/>
        <v>0.26375481352534685</v>
      </c>
      <c r="I24">
        <f t="shared" si="5"/>
        <v>-1.0651566348113084</v>
      </c>
      <c r="J24">
        <f t="shared" si="6"/>
        <v>1.0651566348113084</v>
      </c>
      <c r="K24">
        <f t="shared" si="7"/>
        <v>0.54620269164946567</v>
      </c>
      <c r="L24">
        <f t="shared" si="8"/>
        <v>0.45379730835053417</v>
      </c>
      <c r="M24">
        <f t="shared" si="9"/>
        <v>1.8308221751528204</v>
      </c>
      <c r="N24">
        <f t="shared" si="10"/>
        <v>2.2036269973367788</v>
      </c>
    </row>
    <row r="25" spans="1:14" x14ac:dyDescent="0.25">
      <c r="A25" s="4">
        <f>IF('True_Odds_Calculator_2-way'!A26="","",'True_Odds_Calculator_2-way'!A26)</f>
        <v>1.79</v>
      </c>
      <c r="B25" s="4">
        <f>IF('True_Odds_Calculator_2-way'!B26="","",'True_Odds_Calculator_2-way'!B26)</f>
        <v>2.1</v>
      </c>
      <c r="C25" s="4">
        <f t="shared" si="0"/>
        <v>0.55865921787709494</v>
      </c>
      <c r="D25">
        <f t="shared" si="1"/>
        <v>0.47619047619047616</v>
      </c>
      <c r="E25">
        <f t="shared" si="2"/>
        <v>3.4849694067571102E-2</v>
      </c>
      <c r="F25">
        <f t="shared" si="3"/>
        <v>-0.2311785049215217</v>
      </c>
      <c r="G25">
        <v>0</v>
      </c>
      <c r="H25">
        <f t="shared" si="4"/>
        <v>0.2660281989890928</v>
      </c>
      <c r="I25">
        <f t="shared" si="5"/>
        <v>-1.072729223145815</v>
      </c>
      <c r="J25">
        <f t="shared" si="6"/>
        <v>1.072729223145815</v>
      </c>
      <c r="K25">
        <f t="shared" si="7"/>
        <v>0.5412848551170536</v>
      </c>
      <c r="L25">
        <f t="shared" si="8"/>
        <v>0.4587151448829464</v>
      </c>
      <c r="M25">
        <f t="shared" si="9"/>
        <v>1.8474560862851939</v>
      </c>
      <c r="N25">
        <f t="shared" si="10"/>
        <v>2.1800021454603971</v>
      </c>
    </row>
    <row r="26" spans="1:14" x14ac:dyDescent="0.25">
      <c r="A26" s="4">
        <f>IF('True_Odds_Calculator_2-way'!A27="","",'True_Odds_Calculator_2-way'!A27)</f>
        <v>1.63</v>
      </c>
      <c r="B26" s="4">
        <f>IF('True_Odds_Calculator_2-way'!B27="","",'True_Odds_Calculator_2-way'!B27)</f>
        <v>2.4</v>
      </c>
      <c r="C26" s="4">
        <f t="shared" si="0"/>
        <v>0.61349693251533743</v>
      </c>
      <c r="D26">
        <f t="shared" si="1"/>
        <v>0.41666666666666669</v>
      </c>
      <c r="E26">
        <f t="shared" si="2"/>
        <v>3.0163599182004175E-2</v>
      </c>
      <c r="F26">
        <f t="shared" si="3"/>
        <v>-0.22546012269938642</v>
      </c>
      <c r="G26">
        <v>0</v>
      </c>
      <c r="H26">
        <f t="shared" si="4"/>
        <v>0.2556237218813906</v>
      </c>
      <c r="I26">
        <f t="shared" si="5"/>
        <v>-1.0647942749999</v>
      </c>
      <c r="J26">
        <f t="shared" si="6"/>
        <v>1.0647942749999</v>
      </c>
      <c r="K26">
        <f t="shared" si="7"/>
        <v>0.59850837590920558</v>
      </c>
      <c r="L26">
        <f t="shared" si="8"/>
        <v>0.40149162409079431</v>
      </c>
      <c r="M26">
        <f t="shared" si="9"/>
        <v>1.670820393249937</v>
      </c>
      <c r="N26">
        <f t="shared" si="10"/>
        <v>2.4907119849998605</v>
      </c>
    </row>
    <row r="27" spans="1:14" x14ac:dyDescent="0.25">
      <c r="A27" s="4">
        <f>IF('True_Odds_Calculator_2-way'!A28="","",'True_Odds_Calculator_2-way'!A28)</f>
        <v>1.59</v>
      </c>
      <c r="B27" s="4">
        <f>IF('True_Odds_Calculator_2-way'!B28="","",'True_Odds_Calculator_2-way'!B28)</f>
        <v>2.5</v>
      </c>
      <c r="C27" s="4">
        <f t="shared" si="0"/>
        <v>0.62893081761006286</v>
      </c>
      <c r="D27">
        <f t="shared" si="1"/>
        <v>0.4</v>
      </c>
      <c r="E27">
        <f t="shared" si="2"/>
        <v>2.8930817610062887E-2</v>
      </c>
      <c r="F27">
        <f t="shared" si="3"/>
        <v>-0.22264150943396221</v>
      </c>
      <c r="G27">
        <v>0</v>
      </c>
      <c r="H27">
        <f t="shared" si="4"/>
        <v>0.25157232704402516</v>
      </c>
      <c r="I27">
        <f t="shared" si="5"/>
        <v>-1.0629880069054678</v>
      </c>
      <c r="J27">
        <f t="shared" si="6"/>
        <v>1.0629880069054678</v>
      </c>
      <c r="K27">
        <f t="shared" si="7"/>
        <v>0.61456660866885815</v>
      </c>
      <c r="L27">
        <f t="shared" si="8"/>
        <v>0.38543339133114163</v>
      </c>
      <c r="M27">
        <f t="shared" si="9"/>
        <v>1.6271629240742262</v>
      </c>
      <c r="N27">
        <f t="shared" si="10"/>
        <v>2.594482010358202</v>
      </c>
    </row>
    <row r="28" spans="1:14" x14ac:dyDescent="0.25">
      <c r="A28" s="4">
        <f>IF('True_Odds_Calculator_2-way'!A29="","",'True_Odds_Calculator_2-way'!A29)</f>
        <v>2.16</v>
      </c>
      <c r="B28" s="4">
        <f>IF('True_Odds_Calculator_2-way'!B29="","",'True_Odds_Calculator_2-way'!B29)</f>
        <v>1.77</v>
      </c>
      <c r="C28" s="4">
        <f t="shared" si="0"/>
        <v>0.46296296296296291</v>
      </c>
      <c r="D28">
        <f t="shared" si="1"/>
        <v>0.56497175141242939</v>
      </c>
      <c r="E28">
        <f t="shared" si="2"/>
        <v>2.79347143753923E-2</v>
      </c>
      <c r="F28">
        <f t="shared" si="3"/>
        <v>-0.23362628164888055</v>
      </c>
      <c r="G28">
        <v>0</v>
      </c>
      <c r="H28">
        <f t="shared" si="4"/>
        <v>0.26156099602427285</v>
      </c>
      <c r="I28">
        <f t="shared" si="5"/>
        <v>-1.0580973892262122</v>
      </c>
      <c r="J28">
        <f t="shared" si="6"/>
        <v>1.0580973892262122</v>
      </c>
      <c r="K28">
        <f t="shared" si="7"/>
        <v>0.44895535399193021</v>
      </c>
      <c r="L28">
        <f t="shared" si="8"/>
        <v>0.55104464600806979</v>
      </c>
      <c r="M28">
        <f t="shared" si="9"/>
        <v>2.2273929715024061</v>
      </c>
      <c r="N28">
        <f t="shared" si="10"/>
        <v>1.8147349897041836</v>
      </c>
    </row>
    <row r="29" spans="1:14" x14ac:dyDescent="0.25">
      <c r="A29" s="4">
        <f>IF('True_Odds_Calculator_2-way'!A30="","",'True_Odds_Calculator_2-way'!A30)</f>
        <v>1.78</v>
      </c>
      <c r="B29" s="4">
        <f>IF('True_Odds_Calculator_2-way'!B30="","",'True_Odds_Calculator_2-way'!B30)</f>
        <v>2.14</v>
      </c>
      <c r="C29" s="4">
        <f t="shared" si="0"/>
        <v>0.5617977528089888</v>
      </c>
      <c r="D29">
        <f t="shared" si="1"/>
        <v>0.46728971962616822</v>
      </c>
      <c r="E29">
        <f t="shared" si="2"/>
        <v>2.908747243515708E-2</v>
      </c>
      <c r="F29">
        <f t="shared" si="3"/>
        <v>-0.23343484196156661</v>
      </c>
      <c r="G29">
        <v>0</v>
      </c>
      <c r="H29">
        <f t="shared" si="4"/>
        <v>0.26252231439672374</v>
      </c>
      <c r="I29">
        <f t="shared" si="5"/>
        <v>-1.0604746049596299</v>
      </c>
      <c r="J29">
        <f t="shared" si="6"/>
        <v>1.0604746049596299</v>
      </c>
      <c r="K29">
        <f t="shared" si="7"/>
        <v>0.54729439241638145</v>
      </c>
      <c r="L29">
        <f t="shared" si="8"/>
        <v>0.45270560758361844</v>
      </c>
      <c r="M29">
        <f t="shared" si="9"/>
        <v>1.8271701918685113</v>
      </c>
      <c r="N29">
        <f t="shared" si="10"/>
        <v>2.2089410496539781</v>
      </c>
    </row>
    <row r="30" spans="1:14" x14ac:dyDescent="0.25">
      <c r="A30" s="4">
        <f>IF('True_Odds_Calculator_2-way'!A31="","",'True_Odds_Calculator_2-way'!A31)</f>
        <v>1.42</v>
      </c>
      <c r="B30" s="4">
        <f>IF('True_Odds_Calculator_2-way'!B31="","",'True_Odds_Calculator_2-way'!B31)</f>
        <v>3</v>
      </c>
      <c r="C30" s="4">
        <f t="shared" si="0"/>
        <v>0.70422535211267612</v>
      </c>
      <c r="D30">
        <f t="shared" si="1"/>
        <v>0.33333333333333331</v>
      </c>
      <c r="E30">
        <f t="shared" si="2"/>
        <v>3.7558685446009488E-2</v>
      </c>
      <c r="F30">
        <f t="shared" si="3"/>
        <v>-0.19718309859154926</v>
      </c>
      <c r="G30">
        <v>0</v>
      </c>
      <c r="H30">
        <f t="shared" si="4"/>
        <v>0.23474178403755869</v>
      </c>
      <c r="I30">
        <f t="shared" si="5"/>
        <v>-1.091089451179962</v>
      </c>
      <c r="J30">
        <f t="shared" si="6"/>
        <v>1.091089451179962</v>
      </c>
      <c r="K30">
        <f t="shared" si="7"/>
        <v>0.68574991203090641</v>
      </c>
      <c r="L30">
        <f t="shared" si="8"/>
        <v>0.31425008796909365</v>
      </c>
      <c r="M30">
        <f t="shared" si="9"/>
        <v>1.4582575694955839</v>
      </c>
      <c r="N30">
        <f t="shared" si="10"/>
        <v>3.1821789023599241</v>
      </c>
    </row>
    <row r="31" spans="1:14" x14ac:dyDescent="0.25">
      <c r="A31" s="4">
        <f>IF('True_Odds_Calculator_2-way'!A32="","",'True_Odds_Calculator_2-way'!A32)</f>
        <v>2.2000000000000002</v>
      </c>
      <c r="B31" s="4">
        <f>IF('True_Odds_Calculator_2-way'!B32="","",'True_Odds_Calculator_2-way'!B32)</f>
        <v>1.74</v>
      </c>
      <c r="C31" s="4">
        <f t="shared" si="0"/>
        <v>0.45454545454545453</v>
      </c>
      <c r="D31">
        <f t="shared" si="1"/>
        <v>0.57471264367816088</v>
      </c>
      <c r="E31">
        <f t="shared" si="2"/>
        <v>2.925809822361547E-2</v>
      </c>
      <c r="F31">
        <f t="shared" si="3"/>
        <v>-0.23197492163009403</v>
      </c>
      <c r="G31">
        <v>0</v>
      </c>
      <c r="H31">
        <f t="shared" si="4"/>
        <v>0.2612330198537095</v>
      </c>
      <c r="I31">
        <f t="shared" si="5"/>
        <v>-1.0611908999450221</v>
      </c>
      <c r="J31">
        <f t="shared" si="6"/>
        <v>1.0611908999450221</v>
      </c>
      <c r="K31">
        <f t="shared" si="7"/>
        <v>0.43986417206778194</v>
      </c>
      <c r="L31">
        <f t="shared" si="8"/>
        <v>0.56013582793221794</v>
      </c>
      <c r="M31">
        <f t="shared" si="9"/>
        <v>2.2734290799340271</v>
      </c>
      <c r="N31">
        <f t="shared" si="10"/>
        <v>1.7852812659593167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2.19</v>
      </c>
      <c r="C32" s="4">
        <f t="shared" si="0"/>
        <v>0.5714285714285714</v>
      </c>
      <c r="D32">
        <f t="shared" si="1"/>
        <v>0.45662100456621008</v>
      </c>
      <c r="E32">
        <f t="shared" si="2"/>
        <v>2.8049575994781417E-2</v>
      </c>
      <c r="F32">
        <f t="shared" si="3"/>
        <v>-0.23287671232876717</v>
      </c>
      <c r="G32">
        <v>0</v>
      </c>
      <c r="H32">
        <f t="shared" si="4"/>
        <v>0.26092628832354858</v>
      </c>
      <c r="I32">
        <f t="shared" si="5"/>
        <v>-1.0585122480499263</v>
      </c>
      <c r="J32">
        <f t="shared" si="6"/>
        <v>1.0585122480499263</v>
      </c>
      <c r="K32">
        <f t="shared" si="7"/>
        <v>0.55744958776236542</v>
      </c>
      <c r="L32">
        <f t="shared" si="8"/>
        <v>0.44255041223763469</v>
      </c>
      <c r="M32">
        <f t="shared" si="9"/>
        <v>1.7938841860374448</v>
      </c>
      <c r="N32">
        <f t="shared" si="10"/>
        <v>2.2596295751794115</v>
      </c>
    </row>
    <row r="33" spans="1:14" x14ac:dyDescent="0.25">
      <c r="A33" s="4">
        <f>IF('True_Odds_Calculator_2-way'!A34="","",'True_Odds_Calculator_2-way'!A34)</f>
        <v>2.08</v>
      </c>
      <c r="B33" s="4">
        <f>IF('True_Odds_Calculator_2-way'!B34="","",'True_Odds_Calculator_2-way'!B34)</f>
        <v>1.82</v>
      </c>
      <c r="C33" s="4">
        <f t="shared" si="0"/>
        <v>0.48076923076923073</v>
      </c>
      <c r="D33">
        <f t="shared" si="1"/>
        <v>0.54945054945054939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0.46562780185187441</v>
      </c>
      <c r="L33">
        <f t="shared" si="8"/>
        <v>0.53437219814812564</v>
      </c>
      <c r="M33">
        <f t="shared" si="9"/>
        <v>2.1476380835140083</v>
      </c>
      <c r="N33">
        <f t="shared" si="10"/>
        <v>1.8713548411865626</v>
      </c>
    </row>
    <row r="34" spans="1:14" x14ac:dyDescent="0.25">
      <c r="A34" s="4">
        <f>IF('True_Odds_Calculator_2-way'!A35="","",'True_Odds_Calculator_2-way'!A35)</f>
        <v>1.59</v>
      </c>
      <c r="B34" s="4">
        <f>IF('True_Odds_Calculator_2-way'!B35="","",'True_Odds_Calculator_2-way'!B35)</f>
        <v>2.4700000000000002</v>
      </c>
      <c r="C34" s="4">
        <f t="shared" si="0"/>
        <v>0.62893081761006286</v>
      </c>
      <c r="D34">
        <f t="shared" si="1"/>
        <v>0.40485829959514169</v>
      </c>
      <c r="E34">
        <f t="shared" si="2"/>
        <v>3.37891172052045E-2</v>
      </c>
      <c r="F34">
        <f t="shared" si="3"/>
        <v>-0.22083874417538774</v>
      </c>
      <c r="G34">
        <v>0</v>
      </c>
      <c r="H34">
        <f t="shared" si="4"/>
        <v>0.25462786138059224</v>
      </c>
      <c r="I34">
        <f t="shared" si="5"/>
        <v>-1.0737800400040409</v>
      </c>
      <c r="J34">
        <f t="shared" si="6"/>
        <v>1.0737800400040409</v>
      </c>
      <c r="K34">
        <f t="shared" si="7"/>
        <v>0.61217110375510797</v>
      </c>
      <c r="L34">
        <f t="shared" si="8"/>
        <v>0.38782889624489203</v>
      </c>
      <c r="M34">
        <f t="shared" si="9"/>
        <v>1.6335302236023845</v>
      </c>
      <c r="N34">
        <f t="shared" si="10"/>
        <v>2.5784566588059405</v>
      </c>
    </row>
    <row r="35" spans="1:14" x14ac:dyDescent="0.25">
      <c r="A35" s="4">
        <f>IF('True_Odds_Calculator_2-way'!A36="","",'True_Odds_Calculator_2-way'!A36)</f>
        <v>1.98</v>
      </c>
      <c r="B35" s="4">
        <f>IF('True_Odds_Calculator_2-way'!B36="","",'True_Odds_Calculator_2-way'!B36)</f>
        <v>1.9</v>
      </c>
      <c r="C35" s="4">
        <f t="shared" si="0"/>
        <v>0.50505050505050508</v>
      </c>
      <c r="D35">
        <f t="shared" si="1"/>
        <v>0.52631578947368418</v>
      </c>
      <c r="E35">
        <f t="shared" si="2"/>
        <v>3.1366294524189264E-2</v>
      </c>
      <c r="F35">
        <f t="shared" si="3"/>
        <v>-0.23444976076555024</v>
      </c>
      <c r="G35">
        <v>0</v>
      </c>
      <c r="H35">
        <f t="shared" si="4"/>
        <v>0.26581605528973951</v>
      </c>
      <c r="I35">
        <f t="shared" si="5"/>
        <v>-1.0647942749998998</v>
      </c>
      <c r="J35">
        <f t="shared" si="6"/>
        <v>1.0647942749998998</v>
      </c>
      <c r="K35">
        <f t="shared" si="7"/>
        <v>0.48935688187389592</v>
      </c>
      <c r="L35">
        <f t="shared" si="8"/>
        <v>0.51064311812610408</v>
      </c>
      <c r="M35">
        <f t="shared" si="9"/>
        <v>2.0434983894999017</v>
      </c>
      <c r="N35">
        <f t="shared" si="10"/>
        <v>1.9583148474999099</v>
      </c>
    </row>
    <row r="36" spans="1:14" x14ac:dyDescent="0.25">
      <c r="A36" s="4">
        <f>IF('True_Odds_Calculator_2-way'!A37="","",'True_Odds_Calculator_2-way'!A37)</f>
        <v>2.09</v>
      </c>
      <c r="B36" s="4">
        <f>IF('True_Odds_Calculator_2-way'!B37="","",'True_Odds_Calculator_2-way'!B37)</f>
        <v>1.8</v>
      </c>
      <c r="C36" s="4">
        <f t="shared" si="0"/>
        <v>0.47846889952153115</v>
      </c>
      <c r="D36">
        <f t="shared" si="1"/>
        <v>0.55555555555555558</v>
      </c>
      <c r="E36">
        <f t="shared" si="2"/>
        <v>3.4024455077086735E-2</v>
      </c>
      <c r="F36">
        <f t="shared" si="3"/>
        <v>-0.23179160021265277</v>
      </c>
      <c r="G36">
        <v>0</v>
      </c>
      <c r="H36">
        <f t="shared" si="4"/>
        <v>0.26581605528973956</v>
      </c>
      <c r="I36">
        <f t="shared" si="5"/>
        <v>-1.0708823421952987</v>
      </c>
      <c r="J36">
        <f t="shared" si="6"/>
        <v>1.0708823421952987</v>
      </c>
      <c r="K36">
        <f t="shared" si="7"/>
        <v>0.46141173239413841</v>
      </c>
      <c r="L36">
        <f t="shared" si="8"/>
        <v>0.53858826760586154</v>
      </c>
      <c r="M36">
        <f t="shared" si="9"/>
        <v>2.1672617529928755</v>
      </c>
      <c r="N36">
        <f t="shared" si="10"/>
        <v>1.8567058737562385</v>
      </c>
    </row>
    <row r="37" spans="1:14" x14ac:dyDescent="0.25">
      <c r="A37" s="4">
        <f>IF('True_Odds_Calculator_2-way'!A38="","",'True_Odds_Calculator_2-way'!A38)</f>
        <v>2.1800000000000002</v>
      </c>
      <c r="B37" s="4">
        <f>IF('True_Odds_Calculator_2-way'!B38="","",'True_Odds_Calculator_2-way'!B38)</f>
        <v>1.74</v>
      </c>
      <c r="C37" s="4">
        <f t="shared" si="0"/>
        <v>0.4587155963302752</v>
      </c>
      <c r="D37">
        <f t="shared" si="1"/>
        <v>0.57471264367816088</v>
      </c>
      <c r="E37">
        <f t="shared" si="2"/>
        <v>3.3428240008436028E-2</v>
      </c>
      <c r="F37">
        <f t="shared" si="3"/>
        <v>-0.23020141305494057</v>
      </c>
      <c r="G37">
        <v>0</v>
      </c>
      <c r="H37">
        <f t="shared" si="4"/>
        <v>0.26362965306337655</v>
      </c>
      <c r="I37">
        <f t="shared" si="5"/>
        <v>-1.0701462561817372</v>
      </c>
      <c r="J37">
        <f t="shared" si="6"/>
        <v>1.0701462561817372</v>
      </c>
      <c r="K37">
        <f t="shared" si="7"/>
        <v>0.44193570658612125</v>
      </c>
      <c r="L37">
        <f t="shared" si="8"/>
        <v>0.55806429341387886</v>
      </c>
      <c r="M37">
        <f t="shared" si="9"/>
        <v>2.26277258229445</v>
      </c>
      <c r="N37">
        <f t="shared" si="10"/>
        <v>1.7919082295744857</v>
      </c>
    </row>
    <row r="38" spans="1:14" x14ac:dyDescent="0.25">
      <c r="A38" s="4">
        <f>IF('True_Odds_Calculator_2-way'!A39="","",'True_Odds_Calculator_2-way'!A39)</f>
        <v>1.97</v>
      </c>
      <c r="B38" s="4">
        <f>IF('True_Odds_Calculator_2-way'!B39="","",'True_Odds_Calculator_2-way'!B39)</f>
        <v>1.92</v>
      </c>
      <c r="C38" s="4">
        <f t="shared" si="0"/>
        <v>0.50761421319796951</v>
      </c>
      <c r="D38">
        <f t="shared" si="1"/>
        <v>0.52083333333333337</v>
      </c>
      <c r="E38">
        <f t="shared" si="2"/>
        <v>2.844754653130277E-2</v>
      </c>
      <c r="F38">
        <f t="shared" si="3"/>
        <v>-0.2359348561759731</v>
      </c>
      <c r="G38">
        <v>0</v>
      </c>
      <c r="H38">
        <f t="shared" si="4"/>
        <v>0.26438240270727581</v>
      </c>
      <c r="I38">
        <f t="shared" si="5"/>
        <v>-1.0585715534396718</v>
      </c>
      <c r="J38">
        <f t="shared" si="6"/>
        <v>1.0585715534396718</v>
      </c>
      <c r="K38">
        <f t="shared" si="7"/>
        <v>0.49338508579127022</v>
      </c>
      <c r="L38">
        <f t="shared" si="8"/>
        <v>0.50661491420873006</v>
      </c>
      <c r="M38">
        <f t="shared" si="9"/>
        <v>2.0268144068364817</v>
      </c>
      <c r="N38">
        <f t="shared" si="10"/>
        <v>1.9738858291644976</v>
      </c>
    </row>
    <row r="39" spans="1:14" x14ac:dyDescent="0.25">
      <c r="A39" s="4">
        <f>IF('True_Odds_Calculator_2-way'!A40="","",'True_Odds_Calculator_2-way'!A40)</f>
        <v>2.19</v>
      </c>
      <c r="B39" s="4">
        <f>IF('True_Odds_Calculator_2-way'!B40="","",'True_Odds_Calculator_2-way'!B40)</f>
        <v>1.74</v>
      </c>
      <c r="C39" s="4">
        <f t="shared" si="0"/>
        <v>0.45662100456621008</v>
      </c>
      <c r="D39">
        <f t="shared" si="1"/>
        <v>0.57471264367816088</v>
      </c>
      <c r="E39">
        <f t="shared" si="2"/>
        <v>3.1333648244370904E-2</v>
      </c>
      <c r="F39">
        <f t="shared" si="3"/>
        <v>-0.23109221644885325</v>
      </c>
      <c r="G39">
        <v>0</v>
      </c>
      <c r="H39">
        <f t="shared" si="4"/>
        <v>0.26242586469322415</v>
      </c>
      <c r="I39">
        <f t="shared" si="5"/>
        <v>-1.0656403571953759</v>
      </c>
      <c r="J39">
        <f t="shared" si="6"/>
        <v>1.0656403571953759</v>
      </c>
      <c r="K39">
        <f t="shared" si="7"/>
        <v>0.4408953301027736</v>
      </c>
      <c r="L39">
        <f t="shared" si="8"/>
        <v>0.5591046698972264</v>
      </c>
      <c r="M39">
        <f t="shared" si="9"/>
        <v>2.2681120250624973</v>
      </c>
      <c r="N39">
        <f t="shared" si="10"/>
        <v>1.7885738643245783</v>
      </c>
    </row>
    <row r="40" spans="1:14" x14ac:dyDescent="0.25">
      <c r="A40" s="4">
        <f>IF('True_Odds_Calculator_2-way'!A41="","",'True_Odds_Calculator_2-way'!A41)</f>
        <v>2.19</v>
      </c>
      <c r="B40" s="4">
        <f>IF('True_Odds_Calculator_2-way'!B41="","",'True_Odds_Calculator_2-way'!B41)</f>
        <v>1.74</v>
      </c>
      <c r="C40" s="4">
        <f t="shared" si="0"/>
        <v>0.45662100456621008</v>
      </c>
      <c r="D40">
        <f t="shared" si="1"/>
        <v>0.57471264367816088</v>
      </c>
      <c r="E40">
        <f t="shared" si="2"/>
        <v>3.1333648244370904E-2</v>
      </c>
      <c r="F40">
        <f t="shared" si="3"/>
        <v>-0.23109221644885325</v>
      </c>
      <c r="G40">
        <v>0</v>
      </c>
      <c r="H40">
        <f t="shared" si="4"/>
        <v>0.26242586469322415</v>
      </c>
      <c r="I40">
        <f t="shared" si="5"/>
        <v>-1.0656403571953759</v>
      </c>
      <c r="J40">
        <f t="shared" si="6"/>
        <v>1.0656403571953759</v>
      </c>
      <c r="K40">
        <f t="shared" si="7"/>
        <v>0.4408953301027736</v>
      </c>
      <c r="L40">
        <f t="shared" si="8"/>
        <v>0.5591046698972264</v>
      </c>
      <c r="M40">
        <f t="shared" si="9"/>
        <v>2.2681120250624973</v>
      </c>
      <c r="N40">
        <f t="shared" si="10"/>
        <v>1.7885738643245783</v>
      </c>
    </row>
    <row r="41" spans="1:14" x14ac:dyDescent="0.25">
      <c r="A41" s="4">
        <f>IF('True_Odds_Calculator_2-way'!A42="","",'True_Odds_Calculator_2-way'!A42)</f>
        <v>2.4300000000000002</v>
      </c>
      <c r="B41" s="4">
        <f>IF('True_Odds_Calculator_2-way'!B42="","",'True_Odds_Calculator_2-way'!B42)</f>
        <v>1.61</v>
      </c>
      <c r="C41" s="4">
        <f t="shared" si="0"/>
        <v>0.41152263374485593</v>
      </c>
      <c r="D41">
        <f t="shared" si="1"/>
        <v>0.6211180124223602</v>
      </c>
      <c r="E41">
        <f t="shared" si="2"/>
        <v>3.2640646167216181E-2</v>
      </c>
      <c r="F41">
        <f t="shared" si="3"/>
        <v>-0.22296347417120366</v>
      </c>
      <c r="G41">
        <v>0</v>
      </c>
      <c r="H41">
        <f t="shared" si="4"/>
        <v>0.25560412033841978</v>
      </c>
      <c r="I41">
        <f t="shared" si="5"/>
        <v>-1.0706981783012146</v>
      </c>
      <c r="J41">
        <f t="shared" si="6"/>
        <v>1.0706981783012146</v>
      </c>
      <c r="K41">
        <f t="shared" si="7"/>
        <v>0.39508539138067028</v>
      </c>
      <c r="L41">
        <f t="shared" si="8"/>
        <v>0.60491460861932955</v>
      </c>
      <c r="M41">
        <f t="shared" si="9"/>
        <v>2.5310983949707371</v>
      </c>
      <c r="N41">
        <f t="shared" si="10"/>
        <v>1.6531258887637414</v>
      </c>
    </row>
    <row r="42" spans="1:14" x14ac:dyDescent="0.25">
      <c r="A42" s="4">
        <f>IF('True_Odds_Calculator_2-way'!A43="","",'True_Odds_Calculator_2-way'!A43)</f>
        <v>2.19</v>
      </c>
      <c r="B42" s="4">
        <f>IF('True_Odds_Calculator_2-way'!B43="","",'True_Odds_Calculator_2-way'!B43)</f>
        <v>1.73</v>
      </c>
      <c r="C42" s="4">
        <f t="shared" si="0"/>
        <v>0.45662100456621008</v>
      </c>
      <c r="D42">
        <f t="shared" si="1"/>
        <v>0.5780346820809249</v>
      </c>
      <c r="E42">
        <f t="shared" si="2"/>
        <v>3.4655686647135031E-2</v>
      </c>
      <c r="F42">
        <f t="shared" si="3"/>
        <v>-0.22928709055876673</v>
      </c>
      <c r="G42">
        <v>0</v>
      </c>
      <c r="H42">
        <f t="shared" si="4"/>
        <v>0.26394277720590181</v>
      </c>
      <c r="I42">
        <f t="shared" si="5"/>
        <v>-1.0729144372515058</v>
      </c>
      <c r="J42">
        <f t="shared" si="6"/>
        <v>1.0729144372515058</v>
      </c>
      <c r="K42">
        <f t="shared" si="7"/>
        <v>0.43921906878344058</v>
      </c>
      <c r="L42">
        <f t="shared" si="8"/>
        <v>0.56078093121655925</v>
      </c>
      <c r="M42">
        <f t="shared" si="9"/>
        <v>2.2767681803292916</v>
      </c>
      <c r="N42">
        <f t="shared" si="10"/>
        <v>1.7832275391935992</v>
      </c>
    </row>
    <row r="43" spans="1:14" x14ac:dyDescent="0.25">
      <c r="A43" s="4">
        <f>IF('True_Odds_Calculator_2-way'!A44="","",'True_Odds_Calculator_2-way'!A44)</f>
        <v>2.19</v>
      </c>
      <c r="B43" s="4">
        <f>IF('True_Odds_Calculator_2-way'!B44="","",'True_Odds_Calculator_2-way'!B44)</f>
        <v>1.74</v>
      </c>
      <c r="C43" s="4">
        <f t="shared" si="0"/>
        <v>0.45662100456621008</v>
      </c>
      <c r="D43">
        <f t="shared" si="1"/>
        <v>0.57471264367816088</v>
      </c>
      <c r="E43">
        <f t="shared" si="2"/>
        <v>3.1333648244370904E-2</v>
      </c>
      <c r="F43">
        <f t="shared" si="3"/>
        <v>-0.23109221644885325</v>
      </c>
      <c r="G43">
        <v>0</v>
      </c>
      <c r="H43">
        <f t="shared" si="4"/>
        <v>0.26242586469322415</v>
      </c>
      <c r="I43">
        <f t="shared" si="5"/>
        <v>-1.0656403571953759</v>
      </c>
      <c r="J43">
        <f t="shared" si="6"/>
        <v>1.0656403571953759</v>
      </c>
      <c r="K43">
        <f t="shared" si="7"/>
        <v>0.4408953301027736</v>
      </c>
      <c r="L43">
        <f t="shared" si="8"/>
        <v>0.5591046698972264</v>
      </c>
      <c r="M43">
        <f t="shared" si="9"/>
        <v>2.2681120250624973</v>
      </c>
      <c r="N43">
        <f t="shared" si="10"/>
        <v>1.7885738643245783</v>
      </c>
    </row>
    <row r="44" spans="1:14" x14ac:dyDescent="0.25">
      <c r="A44" s="4">
        <f>IF('True_Odds_Calculator_2-way'!A45="","",'True_Odds_Calculator_2-way'!A45)</f>
        <v>2.2200000000000002</v>
      </c>
      <c r="B44" s="4">
        <f>IF('True_Odds_Calculator_2-way'!B45="","",'True_Odds_Calculator_2-way'!B45)</f>
        <v>1.68</v>
      </c>
      <c r="C44" s="4">
        <f t="shared" si="0"/>
        <v>0.4504504504504504</v>
      </c>
      <c r="D44">
        <f t="shared" si="1"/>
        <v>0.59523809523809523</v>
      </c>
      <c r="E44">
        <f t="shared" si="2"/>
        <v>4.5688545688545634E-2</v>
      </c>
      <c r="F44">
        <f t="shared" si="3"/>
        <v>-0.22243672243672252</v>
      </c>
      <c r="G44">
        <v>0</v>
      </c>
      <c r="H44">
        <f t="shared" si="4"/>
        <v>0.2681252681252681</v>
      </c>
      <c r="I44">
        <f t="shared" si="5"/>
        <v>-1.0979071877276467</v>
      </c>
      <c r="J44">
        <f t="shared" si="6"/>
        <v>1.0979071877276467</v>
      </c>
      <c r="K44">
        <f t="shared" si="7"/>
        <v>0.42745148692380741</v>
      </c>
      <c r="L44">
        <f t="shared" si="8"/>
        <v>0.57254851307619281</v>
      </c>
      <c r="M44">
        <f t="shared" si="9"/>
        <v>2.3394467690277296</v>
      </c>
      <c r="N44">
        <f t="shared" si="10"/>
        <v>1.7465768876547993</v>
      </c>
    </row>
    <row r="45" spans="1:14" x14ac:dyDescent="0.25">
      <c r="A45" s="4">
        <f>IF('True_Odds_Calculator_2-way'!A46="","",'True_Odds_Calculator_2-way'!A46)</f>
        <v>1.95</v>
      </c>
      <c r="B45" s="4">
        <f>IF('True_Odds_Calculator_2-way'!B46="","",'True_Odds_Calculator_2-way'!B46)</f>
        <v>1.88</v>
      </c>
      <c r="C45" s="4">
        <f t="shared" si="0"/>
        <v>0.51282051282051289</v>
      </c>
      <c r="D45">
        <f t="shared" si="1"/>
        <v>0.53191489361702127</v>
      </c>
      <c r="E45">
        <f t="shared" si="2"/>
        <v>4.4735406437534042E-2</v>
      </c>
      <c r="F45">
        <f t="shared" si="3"/>
        <v>-0.22804146208401543</v>
      </c>
      <c r="G45">
        <v>0</v>
      </c>
      <c r="H45">
        <f t="shared" si="4"/>
        <v>0.27277686852154942</v>
      </c>
      <c r="I45">
        <f t="shared" si="5"/>
        <v>-1.0936965981495175</v>
      </c>
      <c r="J45">
        <f t="shared" si="6"/>
        <v>1.0936965981495175</v>
      </c>
      <c r="K45">
        <f t="shared" si="7"/>
        <v>0.49043365789995519</v>
      </c>
      <c r="L45">
        <f t="shared" si="8"/>
        <v>0.50956634210004492</v>
      </c>
      <c r="M45">
        <f t="shared" si="9"/>
        <v>2.0390117682420414</v>
      </c>
      <c r="N45">
        <f t="shared" si="10"/>
        <v>1.9624530063715757</v>
      </c>
    </row>
    <row r="46" spans="1:14" x14ac:dyDescent="0.25">
      <c r="A46" s="4">
        <f>IF('True_Odds_Calculator_2-way'!A47="","",'True_Odds_Calculator_2-way'!A47)</f>
        <v>1.99</v>
      </c>
      <c r="B46" s="4">
        <f>IF('True_Odds_Calculator_2-way'!B47="","",'True_Odds_Calculator_2-way'!B47)</f>
        <v>1.85</v>
      </c>
      <c r="C46" s="4">
        <f t="shared" si="0"/>
        <v>0.50251256281407031</v>
      </c>
      <c r="D46">
        <f t="shared" si="1"/>
        <v>0.54054054054054046</v>
      </c>
      <c r="E46">
        <f t="shared" si="2"/>
        <v>4.3053103354610656E-2</v>
      </c>
      <c r="F46">
        <f t="shared" si="3"/>
        <v>-0.22857530897731926</v>
      </c>
      <c r="G46">
        <v>0</v>
      </c>
      <c r="H46">
        <f t="shared" si="4"/>
        <v>0.27162841233192986</v>
      </c>
      <c r="I46">
        <f t="shared" si="5"/>
        <v>-1.0901165669462136</v>
      </c>
      <c r="J46">
        <f t="shared" si="6"/>
        <v>1.0901165669462136</v>
      </c>
      <c r="K46">
        <f t="shared" si="7"/>
        <v>0.48095065060885256</v>
      </c>
      <c r="L46">
        <f t="shared" si="8"/>
        <v>0.51904934939114777</v>
      </c>
      <c r="M46">
        <f t="shared" si="9"/>
        <v>2.0792154012767514</v>
      </c>
      <c r="N46">
        <f t="shared" si="10"/>
        <v>1.9265990819042815</v>
      </c>
    </row>
    <row r="47" spans="1:14" x14ac:dyDescent="0.25">
      <c r="A47" s="4">
        <f>IF('True_Odds_Calculator_2-way'!A48="","",'True_Odds_Calculator_2-way'!A48)</f>
        <v>2.04</v>
      </c>
      <c r="B47" s="4">
        <f>IF('True_Odds_Calculator_2-way'!B48="","",'True_Odds_Calculator_2-way'!B48)</f>
        <v>1.81</v>
      </c>
      <c r="C47" s="4">
        <f t="shared" si="0"/>
        <v>0.49019607843137253</v>
      </c>
      <c r="D47">
        <f t="shared" si="1"/>
        <v>0.5524861878453039</v>
      </c>
      <c r="E47">
        <f t="shared" si="2"/>
        <v>4.2682266276676373E-2</v>
      </c>
      <c r="F47">
        <f t="shared" si="3"/>
        <v>-0.22814429639259015</v>
      </c>
      <c r="G47">
        <v>0</v>
      </c>
      <c r="H47">
        <f t="shared" si="4"/>
        <v>0.27082656266926658</v>
      </c>
      <c r="I47">
        <f t="shared" si="5"/>
        <v>-1.0895340841010224</v>
      </c>
      <c r="J47">
        <f t="shared" si="6"/>
        <v>1.0895340841010224</v>
      </c>
      <c r="K47">
        <f t="shared" si="7"/>
        <v>0.46879788020304902</v>
      </c>
      <c r="L47">
        <f t="shared" si="8"/>
        <v>0.53120211979695098</v>
      </c>
      <c r="M47">
        <f t="shared" si="9"/>
        <v>2.1331154474650633</v>
      </c>
      <c r="N47">
        <f t="shared" si="10"/>
        <v>1.8825226081218283</v>
      </c>
    </row>
    <row r="48" spans="1:14" x14ac:dyDescent="0.25">
      <c r="A48" s="4">
        <f>IF('True_Odds_Calculator_2-way'!A49="","",'True_Odds_Calculator_2-way'!A49)</f>
        <v>1.93</v>
      </c>
      <c r="B48" s="4">
        <f>IF('True_Odds_Calculator_2-way'!B49="","",'True_Odds_Calculator_2-way'!B49)</f>
        <v>1.91</v>
      </c>
      <c r="C48" s="4">
        <f t="shared" si="0"/>
        <v>0.5181347150259068</v>
      </c>
      <c r="D48">
        <f t="shared" si="1"/>
        <v>0.52356020942408377</v>
      </c>
      <c r="E48">
        <f t="shared" si="2"/>
        <v>4.1694924449990456E-2</v>
      </c>
      <c r="F48">
        <f t="shared" si="3"/>
        <v>-0.2295797954588612</v>
      </c>
      <c r="G48">
        <v>0</v>
      </c>
      <c r="H48">
        <f t="shared" si="4"/>
        <v>0.27127471990885171</v>
      </c>
      <c r="I48">
        <f t="shared" si="5"/>
        <v>-1.0870207379990005</v>
      </c>
      <c r="J48">
        <f t="shared" si="6"/>
        <v>1.0870207379990005</v>
      </c>
      <c r="K48">
        <f t="shared" si="7"/>
        <v>0.49728252842769838</v>
      </c>
      <c r="L48">
        <f t="shared" si="8"/>
        <v>0.50271747157230162</v>
      </c>
      <c r="M48">
        <f t="shared" si="9"/>
        <v>2.0109292863390706</v>
      </c>
      <c r="N48">
        <f t="shared" si="10"/>
        <v>1.9891888715790902</v>
      </c>
    </row>
    <row r="49" spans="1:14" x14ac:dyDescent="0.25">
      <c r="A49" s="4">
        <f>IF('True_Odds_Calculator_2-way'!A50="","",'True_Odds_Calculator_2-way'!A50)</f>
        <v>1.93</v>
      </c>
      <c r="B49" s="4">
        <f>IF('True_Odds_Calculator_2-way'!B50="","",'True_Odds_Calculator_2-way'!B50)</f>
        <v>1.91</v>
      </c>
      <c r="C49" s="4">
        <f t="shared" si="0"/>
        <v>0.5181347150259068</v>
      </c>
      <c r="D49">
        <f t="shared" si="1"/>
        <v>0.52356020942408377</v>
      </c>
      <c r="E49">
        <f t="shared" si="2"/>
        <v>4.1694924449990456E-2</v>
      </c>
      <c r="F49">
        <f t="shared" si="3"/>
        <v>-0.2295797954588612</v>
      </c>
      <c r="G49">
        <v>0</v>
      </c>
      <c r="H49">
        <f t="shared" si="4"/>
        <v>0.27127471990885171</v>
      </c>
      <c r="I49">
        <f t="shared" si="5"/>
        <v>-1.0870207379990005</v>
      </c>
      <c r="J49">
        <f t="shared" si="6"/>
        <v>1.0870207379990005</v>
      </c>
      <c r="K49">
        <f t="shared" si="7"/>
        <v>0.49728252842769838</v>
      </c>
      <c r="L49">
        <f t="shared" si="8"/>
        <v>0.50271747157230162</v>
      </c>
      <c r="M49">
        <f t="shared" si="9"/>
        <v>2.0109292863390706</v>
      </c>
      <c r="N49">
        <f t="shared" si="10"/>
        <v>1.9891888715790902</v>
      </c>
    </row>
    <row r="50" spans="1:14" x14ac:dyDescent="0.25">
      <c r="A50" s="4">
        <f>IF('True_Odds_Calculator_2-way'!A51="","",'True_Odds_Calculator_2-way'!A51)</f>
        <v>2.0099999999999998</v>
      </c>
      <c r="B50" s="4">
        <f>IF('True_Odds_Calculator_2-way'!B51="","",'True_Odds_Calculator_2-way'!B51)</f>
        <v>1.83</v>
      </c>
      <c r="C50" s="4">
        <f t="shared" si="0"/>
        <v>0.49751243781094534</v>
      </c>
      <c r="D50">
        <f t="shared" si="1"/>
        <v>0.54644808743169393</v>
      </c>
      <c r="E50">
        <f t="shared" si="2"/>
        <v>4.3960525242639381E-2</v>
      </c>
      <c r="F50">
        <f t="shared" si="3"/>
        <v>-0.22790419487263125</v>
      </c>
      <c r="G50">
        <v>0</v>
      </c>
      <c r="H50">
        <f t="shared" si="4"/>
        <v>0.27186472011527063</v>
      </c>
      <c r="I50">
        <f t="shared" si="5"/>
        <v>-1.0921952084562025</v>
      </c>
      <c r="J50">
        <f t="shared" si="6"/>
        <v>1.0921952084562025</v>
      </c>
      <c r="K50">
        <f t="shared" si="7"/>
        <v>0.47548468471574579</v>
      </c>
      <c r="L50">
        <f t="shared" si="8"/>
        <v>0.52451531528425399</v>
      </c>
      <c r="M50">
        <f t="shared" si="9"/>
        <v>2.1031171605407648</v>
      </c>
      <c r="N50">
        <f t="shared" si="10"/>
        <v>1.9065220230186481</v>
      </c>
    </row>
    <row r="51" spans="1:14" x14ac:dyDescent="0.25">
      <c r="A51" s="4">
        <f>IF('True_Odds_Calculator_2-way'!A52="","",'True_Odds_Calculator_2-way'!A52)</f>
        <v>2.0499999999999998</v>
      </c>
      <c r="B51" s="4">
        <f>IF('True_Odds_Calculator_2-way'!B52="","",'True_Odds_Calculator_2-way'!B52)</f>
        <v>1.79</v>
      </c>
      <c r="C51" s="4">
        <f t="shared" si="0"/>
        <v>0.48780487804878053</v>
      </c>
      <c r="D51">
        <f t="shared" si="1"/>
        <v>0.55865921787709494</v>
      </c>
      <c r="E51">
        <f t="shared" si="2"/>
        <v>4.6464095925875526E-2</v>
      </c>
      <c r="F51">
        <f t="shared" si="3"/>
        <v>-0.22605259572148784</v>
      </c>
      <c r="G51">
        <v>0</v>
      </c>
      <c r="H51">
        <f t="shared" si="4"/>
        <v>0.27251669164736342</v>
      </c>
      <c r="I51">
        <f t="shared" si="5"/>
        <v>-1.0979733645872189</v>
      </c>
      <c r="J51">
        <f t="shared" si="6"/>
        <v>1.0979733645872189</v>
      </c>
      <c r="K51">
        <f t="shared" si="7"/>
        <v>0.46449579201960772</v>
      </c>
      <c r="L51">
        <f t="shared" si="8"/>
        <v>0.53550420798039233</v>
      </c>
      <c r="M51">
        <f t="shared" si="9"/>
        <v>2.1528720328165796</v>
      </c>
      <c r="N51">
        <f t="shared" si="10"/>
        <v>1.8673989580239028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1.98</v>
      </c>
      <c r="C52" s="4">
        <f t="shared" si="0"/>
        <v>0.54054054054054046</v>
      </c>
      <c r="D52">
        <f t="shared" si="1"/>
        <v>0.50505050505050508</v>
      </c>
      <c r="E52">
        <f t="shared" si="2"/>
        <v>4.5591045591045543E-2</v>
      </c>
      <c r="F52">
        <f t="shared" si="3"/>
        <v>-0.22740922740922742</v>
      </c>
      <c r="G52">
        <v>0</v>
      </c>
      <c r="H52">
        <f t="shared" si="4"/>
        <v>0.27300027300027296</v>
      </c>
      <c r="I52">
        <f t="shared" si="5"/>
        <v>-1.0956642697819576</v>
      </c>
      <c r="J52">
        <f t="shared" si="6"/>
        <v>1.0956642697819576</v>
      </c>
      <c r="K52">
        <f t="shared" si="7"/>
        <v>0.51778202516637828</v>
      </c>
      <c r="L52">
        <f t="shared" si="8"/>
        <v>0.48221797483362183</v>
      </c>
      <c r="M52">
        <f t="shared" si="9"/>
        <v>1.9313146293146641</v>
      </c>
      <c r="N52">
        <f t="shared" si="10"/>
        <v>2.0737509843863182</v>
      </c>
    </row>
    <row r="53" spans="1:14" x14ac:dyDescent="0.25">
      <c r="A53" s="4">
        <f>IF('True_Odds_Calculator_2-way'!A54="","",'True_Odds_Calculator_2-way'!A54)</f>
        <v>2.12</v>
      </c>
      <c r="B53" s="4">
        <f>IF('True_Odds_Calculator_2-way'!B54="","",'True_Odds_Calculator_2-way'!B54)</f>
        <v>1.74</v>
      </c>
      <c r="C53" s="4">
        <f t="shared" si="0"/>
        <v>0.47169811320754712</v>
      </c>
      <c r="D53">
        <f t="shared" si="1"/>
        <v>0.57471264367816088</v>
      </c>
      <c r="E53">
        <f t="shared" si="2"/>
        <v>4.6410756885707949E-2</v>
      </c>
      <c r="F53">
        <f t="shared" si="3"/>
        <v>-0.22468011277380184</v>
      </c>
      <c r="G53">
        <v>0</v>
      </c>
      <c r="H53">
        <f t="shared" si="4"/>
        <v>0.27109086965950985</v>
      </c>
      <c r="I53">
        <f t="shared" si="5"/>
        <v>-1.0984369379093668</v>
      </c>
      <c r="J53">
        <f t="shared" si="6"/>
        <v>1.0984369379093668</v>
      </c>
      <c r="K53">
        <f t="shared" si="7"/>
        <v>0.44838035299811413</v>
      </c>
      <c r="L53">
        <f t="shared" si="8"/>
        <v>0.55161964700188582</v>
      </c>
      <c r="M53">
        <f t="shared" si="9"/>
        <v>2.2302493704584911</v>
      </c>
      <c r="N53">
        <f t="shared" si="10"/>
        <v>1.8128433340529317</v>
      </c>
    </row>
    <row r="54" spans="1:14" x14ac:dyDescent="0.25">
      <c r="A54" s="4">
        <f>IF('True_Odds_Calculator_2-way'!A55="","",'True_Odds_Calculator_2-way'!A55)</f>
        <v>1.95</v>
      </c>
      <c r="B54" s="4">
        <f>IF('True_Odds_Calculator_2-way'!B55="","",'True_Odds_Calculator_2-way'!B55)</f>
        <v>1.88</v>
      </c>
      <c r="C54" s="4">
        <f t="shared" si="0"/>
        <v>0.51282051282051289</v>
      </c>
      <c r="D54">
        <f t="shared" si="1"/>
        <v>0.53191489361702127</v>
      </c>
      <c r="E54">
        <f t="shared" si="2"/>
        <v>4.4735406437534042E-2</v>
      </c>
      <c r="F54">
        <f t="shared" si="3"/>
        <v>-0.22804146208401543</v>
      </c>
      <c r="G54">
        <v>0</v>
      </c>
      <c r="H54">
        <f t="shared" si="4"/>
        <v>0.27277686852154942</v>
      </c>
      <c r="I54">
        <f t="shared" si="5"/>
        <v>-1.0936965981495175</v>
      </c>
      <c r="J54">
        <f t="shared" si="6"/>
        <v>1.0936965981495175</v>
      </c>
      <c r="K54">
        <f t="shared" si="7"/>
        <v>0.49043365789995519</v>
      </c>
      <c r="L54">
        <f t="shared" si="8"/>
        <v>0.50956634210004492</v>
      </c>
      <c r="M54">
        <f t="shared" si="9"/>
        <v>2.0390117682420414</v>
      </c>
      <c r="N54">
        <f t="shared" si="10"/>
        <v>1.9624530063715757</v>
      </c>
    </row>
    <row r="55" spans="1:14" x14ac:dyDescent="0.25">
      <c r="A55" s="4">
        <f>IF('True_Odds_Calculator_2-way'!A56="","",'True_Odds_Calculator_2-way'!A56)</f>
        <v>1.87</v>
      </c>
      <c r="B55" s="4">
        <f>IF('True_Odds_Calculator_2-way'!B56="","",'True_Odds_Calculator_2-way'!B56)</f>
        <v>1.96</v>
      </c>
      <c r="C55" s="4">
        <f t="shared" si="0"/>
        <v>0.53475935828876997</v>
      </c>
      <c r="D55">
        <f t="shared" si="1"/>
        <v>0.51020408163265307</v>
      </c>
      <c r="E55">
        <f t="shared" si="2"/>
        <v>4.4963439921422932E-2</v>
      </c>
      <c r="F55">
        <f t="shared" si="3"/>
        <v>-0.22787296736876583</v>
      </c>
      <c r="G55">
        <v>0</v>
      </c>
      <c r="H55">
        <f t="shared" si="4"/>
        <v>0.27283640729018876</v>
      </c>
      <c r="I55">
        <f t="shared" si="5"/>
        <v>-1.0942202738310209</v>
      </c>
      <c r="J55">
        <f t="shared" si="6"/>
        <v>1.0942202738310209</v>
      </c>
      <c r="K55">
        <f t="shared" si="7"/>
        <v>0.51230252551478894</v>
      </c>
      <c r="L55">
        <f t="shared" si="8"/>
        <v>0.48769747448521117</v>
      </c>
      <c r="M55">
        <f t="shared" si="9"/>
        <v>1.9519716382329886</v>
      </c>
      <c r="N55">
        <f t="shared" si="10"/>
        <v>2.0504514628777799</v>
      </c>
    </row>
    <row r="56" spans="1:14" x14ac:dyDescent="0.25">
      <c r="A56" s="4">
        <f>IF('True_Odds_Calculator_2-way'!A57="","",'True_Odds_Calculator_2-way'!A57)</f>
        <v>2.16</v>
      </c>
      <c r="B56" s="4">
        <f>IF('True_Odds_Calculator_2-way'!B57="","",'True_Odds_Calculator_2-way'!B57)</f>
        <v>1.71</v>
      </c>
      <c r="C56" s="4">
        <f t="shared" si="0"/>
        <v>0.46296296296296291</v>
      </c>
      <c r="D56">
        <f t="shared" si="1"/>
        <v>0.58479532163742687</v>
      </c>
      <c r="E56">
        <f t="shared" si="2"/>
        <v>4.7758284600389889E-2</v>
      </c>
      <c r="F56">
        <f t="shared" si="3"/>
        <v>-0.22298029023175214</v>
      </c>
      <c r="G56">
        <v>0</v>
      </c>
      <c r="H56">
        <f t="shared" si="4"/>
        <v>0.27073857483214203</v>
      </c>
      <c r="I56">
        <f t="shared" si="5"/>
        <v>-1.1018991068031498</v>
      </c>
      <c r="J56">
        <f t="shared" si="6"/>
        <v>1.1018991068031498</v>
      </c>
      <c r="K56">
        <f t="shared" si="7"/>
        <v>0.43894245414016486</v>
      </c>
      <c r="L56">
        <f t="shared" si="8"/>
        <v>0.56105754585983503</v>
      </c>
      <c r="M56">
        <f t="shared" si="9"/>
        <v>2.2782029638916539</v>
      </c>
      <c r="N56">
        <f t="shared" si="10"/>
        <v>1.7823483658302366</v>
      </c>
    </row>
    <row r="57" spans="1:14" x14ac:dyDescent="0.25">
      <c r="A57" s="4">
        <f>IF('True_Odds_Calculator_2-way'!A58="","",'True_Odds_Calculator_2-way'!A58)</f>
        <v>2.19</v>
      </c>
      <c r="B57" s="4">
        <f>IF('True_Odds_Calculator_2-way'!B58="","",'True_Odds_Calculator_2-way'!B58)</f>
        <v>1.69</v>
      </c>
      <c r="C57" s="4">
        <f t="shared" si="0"/>
        <v>0.45662100456621008</v>
      </c>
      <c r="D57">
        <f t="shared" si="1"/>
        <v>0.59171597633136097</v>
      </c>
      <c r="E57">
        <f t="shared" si="2"/>
        <v>4.8336980897571102E-2</v>
      </c>
      <c r="F57">
        <f t="shared" si="3"/>
        <v>-0.2218529626327308</v>
      </c>
      <c r="G57">
        <v>0</v>
      </c>
      <c r="H57">
        <f t="shared" si="4"/>
        <v>0.27018994353030185</v>
      </c>
      <c r="I57">
        <f t="shared" si="5"/>
        <v>-1.1035753058718369</v>
      </c>
      <c r="J57">
        <f t="shared" si="6"/>
        <v>1.1035753058718369</v>
      </c>
      <c r="K57">
        <f t="shared" si="7"/>
        <v>0.43229136730273038</v>
      </c>
      <c r="L57">
        <f t="shared" si="8"/>
        <v>0.56770863269726979</v>
      </c>
      <c r="M57">
        <f t="shared" si="9"/>
        <v>2.3132546139874859</v>
      </c>
      <c r="N57">
        <f t="shared" si="10"/>
        <v>1.761466961051567</v>
      </c>
    </row>
    <row r="58" spans="1:14" x14ac:dyDescent="0.25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1.83</v>
      </c>
      <c r="C58" s="4">
        <f t="shared" si="0"/>
        <v>0.49751243781094534</v>
      </c>
      <c r="D58">
        <f t="shared" si="1"/>
        <v>0.54644808743169393</v>
      </c>
      <c r="E58">
        <f t="shared" si="2"/>
        <v>4.3960525242639381E-2</v>
      </c>
      <c r="F58">
        <f t="shared" si="3"/>
        <v>-0.22790419487263125</v>
      </c>
      <c r="G58">
        <v>0</v>
      </c>
      <c r="H58">
        <f t="shared" si="4"/>
        <v>0.27186472011527063</v>
      </c>
      <c r="I58">
        <f t="shared" si="5"/>
        <v>-1.0921952084562025</v>
      </c>
      <c r="J58">
        <f t="shared" si="6"/>
        <v>1.0921952084562025</v>
      </c>
      <c r="K58">
        <f t="shared" si="7"/>
        <v>0.47548468471574579</v>
      </c>
      <c r="L58">
        <f t="shared" si="8"/>
        <v>0.52451531528425399</v>
      </c>
      <c r="M58">
        <f t="shared" si="9"/>
        <v>2.1031171605407648</v>
      </c>
      <c r="N58">
        <f t="shared" si="10"/>
        <v>1.9065220230186481</v>
      </c>
    </row>
    <row r="59" spans="1:14" x14ac:dyDescent="0.25">
      <c r="A59" s="4">
        <f>IF('True_Odds_Calculator_2-way'!A60="","",'True_Odds_Calculator_2-way'!A60)</f>
        <v>2.2200000000000002</v>
      </c>
      <c r="B59" s="4">
        <f>IF('True_Odds_Calculator_2-way'!B60="","",'True_Odds_Calculator_2-way'!B60)</f>
        <v>1.67</v>
      </c>
      <c r="C59" s="4">
        <f t="shared" si="0"/>
        <v>0.4504504504504504</v>
      </c>
      <c r="D59">
        <f t="shared" si="1"/>
        <v>0.5988023952095809</v>
      </c>
      <c r="E59">
        <f t="shared" si="2"/>
        <v>4.9252845660031408E-2</v>
      </c>
      <c r="F59">
        <f t="shared" si="3"/>
        <v>-0.22047796299293299</v>
      </c>
      <c r="G59">
        <v>0</v>
      </c>
      <c r="H59">
        <f t="shared" si="4"/>
        <v>0.26973080865296434</v>
      </c>
      <c r="I59">
        <f t="shared" si="5"/>
        <v>-1.1060701788398051</v>
      </c>
      <c r="J59">
        <f t="shared" si="6"/>
        <v>1.1060701788398051</v>
      </c>
      <c r="K59">
        <f t="shared" si="7"/>
        <v>0.42563957124301172</v>
      </c>
      <c r="L59">
        <f t="shared" si="8"/>
        <v>0.57436042875698823</v>
      </c>
      <c r="M59">
        <f t="shared" si="9"/>
        <v>2.3494056181845622</v>
      </c>
      <c r="N59">
        <f t="shared" si="10"/>
        <v>1.7410670198226692</v>
      </c>
    </row>
    <row r="60" spans="1:14" x14ac:dyDescent="0.25">
      <c r="A60" s="4">
        <f>IF('True_Odds_Calculator_2-way'!A61="","",'True_Odds_Calculator_2-way'!A61)</f>
        <v>2.06</v>
      </c>
      <c r="B60" s="4">
        <f>IF('True_Odds_Calculator_2-way'!B61="","",'True_Odds_Calculator_2-way'!B61)</f>
        <v>1.78</v>
      </c>
      <c r="C60" s="4">
        <f t="shared" si="0"/>
        <v>0.4854368932038835</v>
      </c>
      <c r="D60">
        <f t="shared" si="1"/>
        <v>0.5617977528089888</v>
      </c>
      <c r="E60">
        <f t="shared" si="2"/>
        <v>4.7234646012872306E-2</v>
      </c>
      <c r="F60">
        <f t="shared" si="3"/>
        <v>-0.22548270971964657</v>
      </c>
      <c r="G60">
        <v>0</v>
      </c>
      <c r="H60">
        <f t="shared" si="4"/>
        <v>0.27271735573251882</v>
      </c>
      <c r="I60">
        <f t="shared" si="5"/>
        <v>-1.0997646755364592</v>
      </c>
      <c r="J60">
        <f t="shared" si="6"/>
        <v>1.0997646755364592</v>
      </c>
      <c r="K60">
        <f t="shared" si="7"/>
        <v>0.46173369190551583</v>
      </c>
      <c r="L60">
        <f t="shared" si="8"/>
        <v>0.53826630809448417</v>
      </c>
      <c r="M60">
        <f t="shared" si="9"/>
        <v>2.1657505560686463</v>
      </c>
      <c r="N60">
        <f t="shared" si="10"/>
        <v>1.8578164469184384</v>
      </c>
    </row>
    <row r="61" spans="1:14" x14ac:dyDescent="0.25">
      <c r="A61" s="4">
        <f>IF('True_Odds_Calculator_2-way'!A62="","",'True_Odds_Calculator_2-way'!A62)</f>
        <v>2.21</v>
      </c>
      <c r="B61" s="4">
        <f>IF('True_Odds_Calculator_2-way'!B62="","",'True_Odds_Calculator_2-way'!B62)</f>
        <v>1.68</v>
      </c>
      <c r="C61" s="4">
        <f t="shared" si="0"/>
        <v>0.45248868778280543</v>
      </c>
      <c r="D61">
        <f t="shared" si="1"/>
        <v>0.59523809523809523</v>
      </c>
      <c r="E61">
        <f t="shared" si="2"/>
        <v>4.772678302090072E-2</v>
      </c>
      <c r="F61">
        <f t="shared" si="3"/>
        <v>-0.22161172161172149</v>
      </c>
      <c r="G61">
        <v>0</v>
      </c>
      <c r="H61">
        <f t="shared" si="4"/>
        <v>0.26933850463262227</v>
      </c>
      <c r="I61">
        <f t="shared" si="5"/>
        <v>-1.1024346592560592</v>
      </c>
      <c r="J61">
        <f t="shared" si="6"/>
        <v>1.1024346592560592</v>
      </c>
      <c r="K61">
        <f t="shared" si="7"/>
        <v>0.42845893893563264</v>
      </c>
      <c r="L61">
        <f t="shared" si="8"/>
        <v>0.57154106106436731</v>
      </c>
      <c r="M61">
        <f t="shared" si="9"/>
        <v>2.3339459376998315</v>
      </c>
      <c r="N61">
        <f t="shared" si="10"/>
        <v>1.7496555682941202</v>
      </c>
    </row>
    <row r="62" spans="1:14" x14ac:dyDescent="0.25">
      <c r="A62" s="4">
        <f>IF('True_Odds_Calculator_2-way'!A63="","",'True_Odds_Calculator_2-way'!A63)</f>
        <v>2.2599999999999998</v>
      </c>
      <c r="B62" s="4">
        <f>IF('True_Odds_Calculator_2-way'!B63="","",'True_Odds_Calculator_2-way'!B63)</f>
        <v>1.65</v>
      </c>
      <c r="C62" s="4">
        <f t="shared" si="0"/>
        <v>0.44247787610619471</v>
      </c>
      <c r="D62">
        <f t="shared" si="1"/>
        <v>0.60606060606060608</v>
      </c>
      <c r="E62">
        <f t="shared" si="2"/>
        <v>4.85384821668009E-2</v>
      </c>
      <c r="F62">
        <f t="shared" si="3"/>
        <v>-0.21962992759452926</v>
      </c>
      <c r="G62">
        <v>0</v>
      </c>
      <c r="H62">
        <f t="shared" si="4"/>
        <v>0.26816840976133016</v>
      </c>
      <c r="I62">
        <f t="shared" si="5"/>
        <v>-1.1049892402196602</v>
      </c>
      <c r="J62">
        <f t="shared" si="6"/>
        <v>1.1049892402196602</v>
      </c>
      <c r="K62">
        <f t="shared" si="7"/>
        <v>0.41801014383590385</v>
      </c>
      <c r="L62">
        <f t="shared" si="8"/>
        <v>0.58198985616409593</v>
      </c>
      <c r="M62">
        <f t="shared" si="9"/>
        <v>2.3922864426767716</v>
      </c>
      <c r="N62">
        <f t="shared" si="10"/>
        <v>1.7182430061427794</v>
      </c>
    </row>
    <row r="63" spans="1:14" x14ac:dyDescent="0.25">
      <c r="A63" s="4">
        <f>IF('True_Odds_Calculator_2-way'!A64="","",'True_Odds_Calculator_2-way'!A64)</f>
        <v>2.13</v>
      </c>
      <c r="B63" s="4">
        <f>IF('True_Odds_Calculator_2-way'!B64="","",'True_Odds_Calculator_2-way'!B64)</f>
        <v>1.73</v>
      </c>
      <c r="C63" s="4">
        <f t="shared" si="0"/>
        <v>0.46948356807511737</v>
      </c>
      <c r="D63">
        <f t="shared" si="1"/>
        <v>0.5780346820809249</v>
      </c>
      <c r="E63">
        <f t="shared" si="2"/>
        <v>4.7518250156042274E-2</v>
      </c>
      <c r="F63">
        <f t="shared" si="3"/>
        <v>-0.22385953485847643</v>
      </c>
      <c r="G63">
        <v>0</v>
      </c>
      <c r="H63">
        <f t="shared" si="4"/>
        <v>0.27137778501451876</v>
      </c>
      <c r="I63">
        <f t="shared" si="5"/>
        <v>-1.1010304962695641</v>
      </c>
      <c r="J63">
        <f t="shared" si="6"/>
        <v>1.1010304962695641</v>
      </c>
      <c r="K63">
        <f t="shared" si="7"/>
        <v>0.44560014093190792</v>
      </c>
      <c r="L63">
        <f t="shared" si="8"/>
        <v>0.55439985906809197</v>
      </c>
      <c r="M63">
        <f t="shared" si="9"/>
        <v>2.244164460784607</v>
      </c>
      <c r="N63">
        <f t="shared" si="10"/>
        <v>1.8037522622767821</v>
      </c>
    </row>
    <row r="64" spans="1:14" x14ac:dyDescent="0.25">
      <c r="A64" s="4">
        <f>IF('True_Odds_Calculator_2-way'!A65="","",'True_Odds_Calculator_2-way'!A65)</f>
        <v>2.5499999999999998</v>
      </c>
      <c r="B64" s="4">
        <f>IF('True_Odds_Calculator_2-way'!B65="","",'True_Odds_Calculator_2-way'!B65)</f>
        <v>1.53</v>
      </c>
      <c r="C64" s="4">
        <f t="shared" si="0"/>
        <v>0.39215686274509809</v>
      </c>
      <c r="D64">
        <f t="shared" si="1"/>
        <v>0.65359477124183007</v>
      </c>
      <c r="E64">
        <f t="shared" si="2"/>
        <v>4.5751633986928164E-2</v>
      </c>
      <c r="F64">
        <f t="shared" si="3"/>
        <v>-0.21056004100986803</v>
      </c>
      <c r="G64">
        <v>0</v>
      </c>
      <c r="H64">
        <f t="shared" si="4"/>
        <v>0.25631167499679613</v>
      </c>
      <c r="I64">
        <f t="shared" si="5"/>
        <v>-1.1033065999253477</v>
      </c>
      <c r="J64">
        <f t="shared" si="6"/>
        <v>1.1033065999253477</v>
      </c>
      <c r="K64">
        <f t="shared" si="7"/>
        <v>0.36898663905752271</v>
      </c>
      <c r="L64">
        <f t="shared" si="8"/>
        <v>0.63101336094247729</v>
      </c>
      <c r="M64">
        <f t="shared" si="9"/>
        <v>2.7101252298842891</v>
      </c>
      <c r="N64">
        <f t="shared" si="10"/>
        <v>1.5847524979604342</v>
      </c>
    </row>
    <row r="65" spans="1:14" x14ac:dyDescent="0.25">
      <c r="A65" s="4">
        <f>IF('True_Odds_Calculator_2-way'!A66="","",'True_Odds_Calculator_2-way'!A66)</f>
        <v>2.14</v>
      </c>
      <c r="B65" s="4">
        <f>IF('True_Odds_Calculator_2-way'!B66="","",'True_Odds_Calculator_2-way'!B66)</f>
        <v>1.72</v>
      </c>
      <c r="C65" s="4">
        <f t="shared" si="0"/>
        <v>0.46728971962616822</v>
      </c>
      <c r="D65">
        <f t="shared" si="1"/>
        <v>0.58139534883720934</v>
      </c>
      <c r="E65">
        <f t="shared" si="2"/>
        <v>4.8685068463377501E-2</v>
      </c>
      <c r="F65">
        <f t="shared" si="3"/>
        <v>-0.22299500108672032</v>
      </c>
      <c r="G65">
        <v>0</v>
      </c>
      <c r="H65">
        <f t="shared" si="4"/>
        <v>0.27168006955009782</v>
      </c>
      <c r="I65">
        <f t="shared" si="5"/>
        <v>-1.1037769642208697</v>
      </c>
      <c r="J65">
        <f t="shared" si="6"/>
        <v>1.1037769642208697</v>
      </c>
      <c r="K65">
        <f t="shared" si="7"/>
        <v>0.4428098386487857</v>
      </c>
      <c r="L65">
        <f t="shared" si="8"/>
        <v>0.55719016135121435</v>
      </c>
      <c r="M65">
        <f t="shared" si="9"/>
        <v>2.2583057392117913</v>
      </c>
      <c r="N65">
        <f t="shared" si="10"/>
        <v>1.7947194142390264</v>
      </c>
    </row>
    <row r="66" spans="1:14" x14ac:dyDescent="0.25">
      <c r="A66" s="4">
        <f>IF('True_Odds_Calculator_2-way'!A67="","",'True_Odds_Calculator_2-way'!A67)</f>
        <v>2.09</v>
      </c>
      <c r="B66" s="4">
        <f>IF('True_Odds_Calculator_2-way'!B67="","",'True_Odds_Calculator_2-way'!B67)</f>
        <v>1.76</v>
      </c>
      <c r="C66" s="4">
        <f t="shared" si="0"/>
        <v>0.47846889952153115</v>
      </c>
      <c r="D66">
        <f t="shared" si="1"/>
        <v>0.56818181818181823</v>
      </c>
      <c r="E66">
        <f t="shared" si="2"/>
        <v>4.6650717703349276E-2</v>
      </c>
      <c r="F66">
        <f t="shared" si="3"/>
        <v>-0.22520661157024802</v>
      </c>
      <c r="G66">
        <v>0</v>
      </c>
      <c r="H66">
        <f t="shared" si="4"/>
        <v>0.27185732927359729</v>
      </c>
      <c r="I66">
        <f t="shared" si="5"/>
        <v>-1.0987021007226223</v>
      </c>
      <c r="J66">
        <f t="shared" si="6"/>
        <v>1.0987021007226223</v>
      </c>
      <c r="K66">
        <f t="shared" si="7"/>
        <v>0.45504490981400092</v>
      </c>
      <c r="L66">
        <f t="shared" si="8"/>
        <v>0.54495509018599919</v>
      </c>
      <c r="M66">
        <f t="shared" si="9"/>
        <v>2.197585289787658</v>
      </c>
      <c r="N66">
        <f t="shared" si="10"/>
        <v>1.8350135965491927</v>
      </c>
    </row>
    <row r="67" spans="1:14" x14ac:dyDescent="0.25">
      <c r="A67" s="4">
        <f>IF('True_Odds_Calculator_2-way'!A68="","",'True_Odds_Calculator_2-way'!A68)</f>
        <v>2.0499999999999998</v>
      </c>
      <c r="B67" s="4">
        <f>IF('True_Odds_Calculator_2-way'!B68="","",'True_Odds_Calculator_2-way'!B68)</f>
        <v>1.86</v>
      </c>
      <c r="C67" s="4">
        <f t="shared" ref="C67:C130" si="11">1/A67</f>
        <v>0.48780487804878053</v>
      </c>
      <c r="D67">
        <f t="shared" ref="D67:D130" si="12">1/B67</f>
        <v>0.5376344086021505</v>
      </c>
      <c r="E67">
        <f t="shared" ref="E67:E130" si="13">C67+D67-1</f>
        <v>2.5439286650930981E-2</v>
      </c>
      <c r="F67">
        <f t="shared" ref="F67:F130" si="14">C67+D67-(C67*D67)-1</f>
        <v>-0.23682140047206923</v>
      </c>
      <c r="G67">
        <v>0</v>
      </c>
      <c r="H67">
        <f t="shared" ref="H67:H130" si="15">C67*D67</f>
        <v>0.26226068712300027</v>
      </c>
      <c r="I67">
        <f t="shared" ref="I67:I130" si="16">((-4*F67*H67)^0.5)/(2*F67)</f>
        <v>-1.0523401123547818</v>
      </c>
      <c r="J67">
        <f t="shared" ref="J67:J130" si="17">(-((-4*F67*H67)^0.5))/(2*F67)</f>
        <v>1.0523401123547818</v>
      </c>
      <c r="K67">
        <f t="shared" ref="K67:K130" si="18">IF(A67="","",(C67/($J67+C67-($J67*C67))))</f>
        <v>0.47506906029667378</v>
      </c>
      <c r="L67">
        <f t="shared" ref="L67:L130" si="19">IF(B67="","",(D67/($J67+D67-($J67*D67))))</f>
        <v>0.52493093970332627</v>
      </c>
      <c r="M67">
        <f t="shared" ref="M67:M130" si="20">IF(A67="","",1/K67)</f>
        <v>2.1049571179725204</v>
      </c>
      <c r="N67">
        <f t="shared" ref="N67:N130" si="21">IF(B67="","",1/L67)</f>
        <v>1.9050124966251125</v>
      </c>
    </row>
    <row r="68" spans="1:14" x14ac:dyDescent="0.25">
      <c r="A68" s="4">
        <f>IF('True_Odds_Calculator_2-way'!A69="","",'True_Odds_Calculator_2-way'!A69)</f>
        <v>1.66</v>
      </c>
      <c r="B68" s="4">
        <f>IF('True_Odds_Calculator_2-way'!B69="","",'True_Odds_Calculator_2-way'!B69)</f>
        <v>2.34</v>
      </c>
      <c r="C68" s="4">
        <f t="shared" si="11"/>
        <v>0.60240963855421692</v>
      </c>
      <c r="D68">
        <f t="shared" si="12"/>
        <v>0.42735042735042739</v>
      </c>
      <c r="E68">
        <f t="shared" si="13"/>
        <v>2.9760065904644417E-2</v>
      </c>
      <c r="F68">
        <f t="shared" si="14"/>
        <v>-0.22767995057151669</v>
      </c>
      <c r="G68">
        <v>0</v>
      </c>
      <c r="H68">
        <f t="shared" si="15"/>
        <v>0.2574400164761611</v>
      </c>
      <c r="I68">
        <f t="shared" si="16"/>
        <v>-1.0633485251477839</v>
      </c>
      <c r="J68">
        <f t="shared" si="17"/>
        <v>1.0633485251477839</v>
      </c>
      <c r="K68">
        <f t="shared" si="18"/>
        <v>0.58760965346955907</v>
      </c>
      <c r="L68">
        <f t="shared" si="19"/>
        <v>0.41239034653044082</v>
      </c>
      <c r="M68">
        <f t="shared" si="20"/>
        <v>1.7018100265975373</v>
      </c>
      <c r="N68">
        <f t="shared" si="21"/>
        <v>2.4248870236980302</v>
      </c>
    </row>
    <row r="69" spans="1:14" x14ac:dyDescent="0.25">
      <c r="A69" s="4">
        <f>IF('True_Odds_Calculator_2-way'!A70="","",'True_Odds_Calculator_2-way'!A70)</f>
        <v>1.92</v>
      </c>
      <c r="B69" s="4">
        <f>IF('True_Odds_Calculator_2-way'!B70="","",'True_Odds_Calculator_2-way'!B70)</f>
        <v>1.92</v>
      </c>
      <c r="C69" s="4">
        <f t="shared" si="11"/>
        <v>0.52083333333333337</v>
      </c>
      <c r="D69">
        <f t="shared" si="12"/>
        <v>0.52083333333333337</v>
      </c>
      <c r="E69">
        <f t="shared" si="13"/>
        <v>4.1666666666666741E-2</v>
      </c>
      <c r="F69">
        <f t="shared" si="14"/>
        <v>-0.22960069444444442</v>
      </c>
      <c r="G69">
        <v>0</v>
      </c>
      <c r="H69">
        <f t="shared" si="15"/>
        <v>0.27126736111111116</v>
      </c>
      <c r="I69">
        <f t="shared" si="16"/>
        <v>-1.0869565217391306</v>
      </c>
      <c r="J69">
        <f t="shared" si="17"/>
        <v>1.0869565217391306</v>
      </c>
      <c r="K69">
        <f t="shared" si="18"/>
        <v>0.50000000000000011</v>
      </c>
      <c r="L69">
        <f t="shared" si="19"/>
        <v>0.50000000000000011</v>
      </c>
      <c r="M69">
        <f t="shared" si="20"/>
        <v>1.9999999999999996</v>
      </c>
      <c r="N69">
        <f t="shared" si="21"/>
        <v>1.9999999999999996</v>
      </c>
    </row>
    <row r="70" spans="1:14" x14ac:dyDescent="0.25">
      <c r="A70" s="4">
        <f>IF('True_Odds_Calculator_2-way'!A71="","",'True_Odds_Calculator_2-way'!A71)</f>
        <v>2.4700000000000002</v>
      </c>
      <c r="B70" s="4">
        <f>IF('True_Odds_Calculator_2-way'!B71="","",'True_Odds_Calculator_2-way'!B71)</f>
        <v>1.56</v>
      </c>
      <c r="C70" s="4">
        <f t="shared" si="11"/>
        <v>0.40485829959514169</v>
      </c>
      <c r="D70">
        <f t="shared" si="12"/>
        <v>0.64102564102564097</v>
      </c>
      <c r="E70">
        <f t="shared" si="13"/>
        <v>4.5883940620782715E-2</v>
      </c>
      <c r="F70">
        <f t="shared" si="14"/>
        <v>-0.21364061040174398</v>
      </c>
      <c r="G70">
        <v>0</v>
      </c>
      <c r="H70">
        <f t="shared" si="15"/>
        <v>0.25952455102252669</v>
      </c>
      <c r="I70">
        <f t="shared" si="16"/>
        <v>-1.1021667854435135</v>
      </c>
      <c r="J70">
        <f t="shared" si="17"/>
        <v>1.1021667854435135</v>
      </c>
      <c r="K70">
        <f t="shared" si="18"/>
        <v>0.3816524151396708</v>
      </c>
      <c r="L70">
        <f t="shared" si="19"/>
        <v>0.61834758486032915</v>
      </c>
      <c r="M70">
        <f t="shared" si="20"/>
        <v>2.6201851746019651</v>
      </c>
      <c r="N70">
        <f t="shared" si="21"/>
        <v>1.6172133998483678</v>
      </c>
    </row>
    <row r="71" spans="1:14" x14ac:dyDescent="0.25">
      <c r="A71" s="4">
        <f>IF('True_Odds_Calculator_2-way'!A72="","",'True_Odds_Calculator_2-way'!A72)</f>
        <v>2.38</v>
      </c>
      <c r="B71" s="4">
        <f>IF('True_Odds_Calculator_2-way'!B72="","",'True_Odds_Calculator_2-way'!B72)</f>
        <v>1.6</v>
      </c>
      <c r="C71" s="4">
        <f t="shared" si="11"/>
        <v>0.42016806722689076</v>
      </c>
      <c r="D71">
        <f t="shared" si="12"/>
        <v>0.625</v>
      </c>
      <c r="E71">
        <f t="shared" si="13"/>
        <v>4.5168067226890818E-2</v>
      </c>
      <c r="F71">
        <f t="shared" si="14"/>
        <v>-0.21743697478991586</v>
      </c>
      <c r="G71">
        <v>0</v>
      </c>
      <c r="H71">
        <f t="shared" si="15"/>
        <v>0.26260504201680673</v>
      </c>
      <c r="I71">
        <f t="shared" si="16"/>
        <v>-1.0989674556596452</v>
      </c>
      <c r="J71">
        <f t="shared" si="17"/>
        <v>1.0989674556596452</v>
      </c>
      <c r="K71">
        <f t="shared" si="18"/>
        <v>0.39736545293100772</v>
      </c>
      <c r="L71">
        <f t="shared" si="19"/>
        <v>0.60263454706899222</v>
      </c>
      <c r="M71">
        <f t="shared" si="20"/>
        <v>2.5165750888103107</v>
      </c>
      <c r="N71">
        <f t="shared" si="21"/>
        <v>1.6593804733957871</v>
      </c>
    </row>
    <row r="72" spans="1:14" x14ac:dyDescent="0.25">
      <c r="A72" s="4">
        <f>IF('True_Odds_Calculator_2-way'!A73="","",'True_Odds_Calculator_2-way'!A73)</f>
        <v>2.36</v>
      </c>
      <c r="B72" s="4">
        <f>IF('True_Odds_Calculator_2-way'!B73="","",'True_Odds_Calculator_2-way'!B73)</f>
        <v>1.6</v>
      </c>
      <c r="C72" s="4">
        <f t="shared" si="11"/>
        <v>0.42372881355932207</v>
      </c>
      <c r="D72">
        <f t="shared" si="12"/>
        <v>0.625</v>
      </c>
      <c r="E72">
        <f t="shared" si="13"/>
        <v>4.8728813559322015E-2</v>
      </c>
      <c r="F72">
        <f t="shared" si="14"/>
        <v>-0.21610169491525433</v>
      </c>
      <c r="G72">
        <v>0</v>
      </c>
      <c r="H72">
        <f t="shared" si="15"/>
        <v>0.26483050847457629</v>
      </c>
      <c r="I72">
        <f t="shared" si="16"/>
        <v>-1.1070186069251189</v>
      </c>
      <c r="J72">
        <f t="shared" si="17"/>
        <v>1.1070186069251189</v>
      </c>
      <c r="K72">
        <f t="shared" si="18"/>
        <v>0.39911471480381222</v>
      </c>
      <c r="L72">
        <f t="shared" si="19"/>
        <v>0.600885285196188</v>
      </c>
      <c r="M72">
        <f t="shared" si="20"/>
        <v>2.5055453054181611</v>
      </c>
      <c r="N72">
        <f t="shared" si="21"/>
        <v>1.6642111641550712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1.65</v>
      </c>
      <c r="C73" s="4">
        <f t="shared" si="11"/>
        <v>0.44052863436123346</v>
      </c>
      <c r="D73">
        <f t="shared" si="12"/>
        <v>0.60606060606060608</v>
      </c>
      <c r="E73">
        <f t="shared" si="13"/>
        <v>4.658924042183954E-2</v>
      </c>
      <c r="F73">
        <f t="shared" si="14"/>
        <v>-0.22039781070618081</v>
      </c>
      <c r="G73">
        <v>0</v>
      </c>
      <c r="H73">
        <f t="shared" si="15"/>
        <v>0.26698705112802029</v>
      </c>
      <c r="I73">
        <f t="shared" si="16"/>
        <v>-1.1006302913143411</v>
      </c>
      <c r="J73">
        <f t="shared" si="17"/>
        <v>1.1006302913143411</v>
      </c>
      <c r="K73">
        <f t="shared" si="18"/>
        <v>0.41704887980643335</v>
      </c>
      <c r="L73">
        <f t="shared" si="19"/>
        <v>0.58295112019356654</v>
      </c>
      <c r="M73">
        <f t="shared" si="20"/>
        <v>2.3978004699692139</v>
      </c>
      <c r="N73">
        <f t="shared" si="21"/>
        <v>1.715409689354322</v>
      </c>
    </row>
    <row r="74" spans="1:14" x14ac:dyDescent="0.25">
      <c r="A74" s="4">
        <f>IF('True_Odds_Calculator_2-way'!A75="","",'True_Odds_Calculator_2-way'!A75)</f>
        <v>2.23</v>
      </c>
      <c r="B74" s="4">
        <f>IF('True_Odds_Calculator_2-way'!B75="","",'True_Odds_Calculator_2-way'!B75)</f>
        <v>1.67</v>
      </c>
      <c r="C74" s="4">
        <f t="shared" si="11"/>
        <v>0.44843049327354262</v>
      </c>
      <c r="D74">
        <f t="shared" si="12"/>
        <v>0.5988023952095809</v>
      </c>
      <c r="E74">
        <f t="shared" si="13"/>
        <v>4.7232888483123459E-2</v>
      </c>
      <c r="F74">
        <f t="shared" si="14"/>
        <v>-0.22128836497408777</v>
      </c>
      <c r="G74">
        <v>0</v>
      </c>
      <c r="H74">
        <f t="shared" si="15"/>
        <v>0.26852125345721117</v>
      </c>
      <c r="I74">
        <f t="shared" si="16"/>
        <v>-1.1015647826027291</v>
      </c>
      <c r="J74">
        <f t="shared" si="17"/>
        <v>1.1015647826027291</v>
      </c>
      <c r="K74">
        <f t="shared" si="18"/>
        <v>0.42464203096948078</v>
      </c>
      <c r="L74">
        <f t="shared" si="19"/>
        <v>0.57535796903051928</v>
      </c>
      <c r="M74">
        <f t="shared" si="20"/>
        <v>2.3549246826013568</v>
      </c>
      <c r="N74">
        <f t="shared" si="21"/>
        <v>1.7380484043438287</v>
      </c>
    </row>
    <row r="75" spans="1:14" x14ac:dyDescent="0.25">
      <c r="A75" s="4">
        <f>IF('True_Odds_Calculator_2-way'!A76="","",'True_Odds_Calculator_2-way'!A76)</f>
        <v>2.34</v>
      </c>
      <c r="B75" s="4">
        <f>IF('True_Odds_Calculator_2-way'!B76="","",'True_Odds_Calculator_2-way'!B76)</f>
        <v>1.61</v>
      </c>
      <c r="C75" s="4">
        <f t="shared" si="11"/>
        <v>0.42735042735042739</v>
      </c>
      <c r="D75">
        <f t="shared" si="12"/>
        <v>0.6211180124223602</v>
      </c>
      <c r="E75">
        <f t="shared" si="13"/>
        <v>4.8468439772787697E-2</v>
      </c>
      <c r="F75">
        <f t="shared" si="14"/>
        <v>-0.21696660827095604</v>
      </c>
      <c r="G75">
        <v>0</v>
      </c>
      <c r="H75">
        <f t="shared" si="15"/>
        <v>0.26543504804374368</v>
      </c>
      <c r="I75">
        <f t="shared" si="16"/>
        <v>-1.1060701788398051</v>
      </c>
      <c r="J75">
        <f t="shared" si="17"/>
        <v>1.1060701788398051</v>
      </c>
      <c r="K75">
        <f t="shared" si="18"/>
        <v>0.40287912901870748</v>
      </c>
      <c r="L75">
        <f t="shared" si="19"/>
        <v>0.59712087098129241</v>
      </c>
      <c r="M75">
        <f t="shared" si="20"/>
        <v>2.4821340396453389</v>
      </c>
      <c r="N75">
        <f t="shared" si="21"/>
        <v>1.6747028090922811</v>
      </c>
    </row>
    <row r="76" spans="1:14" x14ac:dyDescent="0.25">
      <c r="A76" s="4">
        <f>IF('True_Odds_Calculator_2-way'!A77="","",'True_Odds_Calculator_2-way'!A77)</f>
        <v>2.84</v>
      </c>
      <c r="B76" s="4">
        <f>IF('True_Odds_Calculator_2-way'!B77="","",'True_Odds_Calculator_2-way'!B77)</f>
        <v>1.43</v>
      </c>
      <c r="C76" s="4">
        <f t="shared" si="11"/>
        <v>0.35211267605633806</v>
      </c>
      <c r="D76">
        <f t="shared" si="12"/>
        <v>0.69930069930069938</v>
      </c>
      <c r="E76">
        <f t="shared" si="13"/>
        <v>5.1413375357037383E-2</v>
      </c>
      <c r="F76">
        <f t="shared" si="14"/>
        <v>-0.19481926524180049</v>
      </c>
      <c r="G76">
        <v>0</v>
      </c>
      <c r="H76">
        <f t="shared" si="15"/>
        <v>0.24623264059883784</v>
      </c>
      <c r="I76">
        <f t="shared" si="16"/>
        <v>-1.1242343760332196</v>
      </c>
      <c r="J76">
        <f t="shared" si="17"/>
        <v>1.1242343760332196</v>
      </c>
      <c r="K76">
        <f t="shared" si="18"/>
        <v>0.32588243852303794</v>
      </c>
      <c r="L76">
        <f t="shared" si="19"/>
        <v>0.67411756147696222</v>
      </c>
      <c r="M76">
        <f t="shared" si="20"/>
        <v>3.0685912519011236</v>
      </c>
      <c r="N76">
        <f t="shared" si="21"/>
        <v>1.4834207816942842</v>
      </c>
    </row>
    <row r="77" spans="1:14" x14ac:dyDescent="0.25">
      <c r="A77" s="4">
        <f>IF('True_Odds_Calculator_2-way'!A78="","",'True_Odds_Calculator_2-way'!A78)</f>
        <v>2.29</v>
      </c>
      <c r="B77" s="4">
        <f>IF('True_Odds_Calculator_2-way'!B78="","",'True_Odds_Calculator_2-way'!B78)</f>
        <v>1.64</v>
      </c>
      <c r="C77" s="4">
        <f t="shared" si="11"/>
        <v>0.4366812227074236</v>
      </c>
      <c r="D77">
        <f t="shared" si="12"/>
        <v>0.6097560975609756</v>
      </c>
      <c r="E77">
        <f t="shared" si="13"/>
        <v>4.6437320268399196E-2</v>
      </c>
      <c r="F77">
        <f t="shared" si="14"/>
        <v>-0.21983171796783463</v>
      </c>
      <c r="G77">
        <v>0</v>
      </c>
      <c r="H77">
        <f t="shared" si="15"/>
        <v>0.26626903823623388</v>
      </c>
      <c r="I77">
        <f t="shared" si="16"/>
        <v>-1.1005636329070299</v>
      </c>
      <c r="J77">
        <f t="shared" si="17"/>
        <v>1.1005636329070299</v>
      </c>
      <c r="K77">
        <f t="shared" si="18"/>
        <v>0.41326974665852889</v>
      </c>
      <c r="L77">
        <f t="shared" si="19"/>
        <v>0.586730253341471</v>
      </c>
      <c r="M77">
        <f t="shared" si="20"/>
        <v>2.4197270864500684</v>
      </c>
      <c r="N77">
        <f t="shared" si="21"/>
        <v>1.7043607250604993</v>
      </c>
    </row>
    <row r="78" spans="1:14" x14ac:dyDescent="0.25">
      <c r="A78" s="4">
        <f>IF('True_Odds_Calculator_2-way'!A79="","",'True_Odds_Calculator_2-way'!A79)</f>
        <v>2.5099999999999998</v>
      </c>
      <c r="B78" s="4">
        <f>IF('True_Odds_Calculator_2-way'!B79="","",'True_Odds_Calculator_2-way'!B79)</f>
        <v>1.52</v>
      </c>
      <c r="C78" s="4">
        <f t="shared" si="11"/>
        <v>0.39840637450199207</v>
      </c>
      <c r="D78">
        <f t="shared" si="12"/>
        <v>0.65789473684210531</v>
      </c>
      <c r="E78">
        <f t="shared" si="13"/>
        <v>5.6301111344097432E-2</v>
      </c>
      <c r="F78">
        <f t="shared" si="14"/>
        <v>-0.20580834556510785</v>
      </c>
      <c r="G78">
        <v>0</v>
      </c>
      <c r="H78">
        <f t="shared" si="15"/>
        <v>0.26210945690920534</v>
      </c>
      <c r="I78">
        <f t="shared" si="16"/>
        <v>-1.1285215444154728</v>
      </c>
      <c r="J78">
        <f t="shared" si="17"/>
        <v>1.1285215444154728</v>
      </c>
      <c r="K78">
        <f t="shared" si="18"/>
        <v>0.36981324916669578</v>
      </c>
      <c r="L78">
        <f t="shared" si="19"/>
        <v>0.63018675083330422</v>
      </c>
      <c r="M78">
        <f t="shared" si="20"/>
        <v>2.7040675320673633</v>
      </c>
      <c r="N78">
        <f t="shared" si="21"/>
        <v>1.5868312030960454</v>
      </c>
    </row>
    <row r="79" spans="1:14" x14ac:dyDescent="0.25">
      <c r="A79" s="4">
        <f>IF('True_Odds_Calculator_2-way'!A80="","",'True_Odds_Calculator_2-way'!A80)</f>
        <v>1.93</v>
      </c>
      <c r="B79" s="4">
        <f>IF('True_Odds_Calculator_2-way'!B80="","",'True_Odds_Calculator_2-way'!B80)</f>
        <v>1.87</v>
      </c>
      <c r="C79" s="4">
        <f t="shared" si="11"/>
        <v>0.5181347150259068</v>
      </c>
      <c r="D79">
        <f t="shared" si="12"/>
        <v>0.53475935828876997</v>
      </c>
      <c r="E79">
        <f t="shared" si="13"/>
        <v>5.2894073314676771E-2</v>
      </c>
      <c r="F79">
        <f t="shared" si="14"/>
        <v>-0.22418331439971184</v>
      </c>
      <c r="G79">
        <v>0</v>
      </c>
      <c r="H79">
        <f t="shared" si="15"/>
        <v>0.27707738771438861</v>
      </c>
      <c r="I79">
        <f t="shared" si="16"/>
        <v>-1.1117289099417835</v>
      </c>
      <c r="J79">
        <f t="shared" si="17"/>
        <v>1.1117289099417835</v>
      </c>
      <c r="K79">
        <f t="shared" si="18"/>
        <v>0.49166435056494989</v>
      </c>
      <c r="L79">
        <f t="shared" si="19"/>
        <v>0.50833564943505005</v>
      </c>
      <c r="M79">
        <f t="shared" si="20"/>
        <v>2.0339078862458586</v>
      </c>
      <c r="N79">
        <f t="shared" si="21"/>
        <v>1.9672041516493519</v>
      </c>
    </row>
    <row r="80" spans="1:14" x14ac:dyDescent="0.25">
      <c r="A80" s="4">
        <f>IF('True_Odds_Calculator_2-way'!A81="","",'True_Odds_Calculator_2-way'!A81)</f>
        <v>1.89</v>
      </c>
      <c r="B80" s="4">
        <f>IF('True_Odds_Calculator_2-way'!B81="","",'True_Odds_Calculator_2-way'!B81)</f>
        <v>2.02</v>
      </c>
      <c r="C80" s="4">
        <f t="shared" si="11"/>
        <v>0.52910052910052918</v>
      </c>
      <c r="D80">
        <f t="shared" si="12"/>
        <v>0.49504950495049505</v>
      </c>
      <c r="E80">
        <f t="shared" si="13"/>
        <v>2.4150034051024338E-2</v>
      </c>
      <c r="F80">
        <f t="shared" si="14"/>
        <v>-0.23778092094923764</v>
      </c>
      <c r="G80">
        <v>0</v>
      </c>
      <c r="H80">
        <f t="shared" si="15"/>
        <v>0.26193095500026198</v>
      </c>
      <c r="I80">
        <f t="shared" si="16"/>
        <v>-1.0495542964487814</v>
      </c>
      <c r="J80">
        <f t="shared" si="17"/>
        <v>1.0495542964487814</v>
      </c>
      <c r="K80">
        <f t="shared" si="18"/>
        <v>0.51703545910612803</v>
      </c>
      <c r="L80">
        <f t="shared" si="19"/>
        <v>0.48296454089387197</v>
      </c>
      <c r="M80">
        <f t="shared" si="20"/>
        <v>1.9341033238394147</v>
      </c>
      <c r="N80">
        <f t="shared" si="21"/>
        <v>2.0705453823777571</v>
      </c>
    </row>
    <row r="81" spans="1:14" x14ac:dyDescent="0.25">
      <c r="A81" s="4">
        <f>IF('True_Odds_Calculator_2-way'!A82="","",'True_Odds_Calculator_2-way'!A82)</f>
        <v>1.68</v>
      </c>
      <c r="B81" s="4">
        <f>IF('True_Odds_Calculator_2-way'!B82="","",'True_Odds_Calculator_2-way'!B82)</f>
        <v>2.2999999999999998</v>
      </c>
      <c r="C81" s="4">
        <f t="shared" si="11"/>
        <v>0.59523809523809523</v>
      </c>
      <c r="D81">
        <f t="shared" si="12"/>
        <v>0.43478260869565222</v>
      </c>
      <c r="E81">
        <f t="shared" si="13"/>
        <v>3.002070393374745E-2</v>
      </c>
      <c r="F81">
        <f t="shared" si="14"/>
        <v>-0.22877846790890266</v>
      </c>
      <c r="G81">
        <v>0</v>
      </c>
      <c r="H81">
        <f t="shared" si="15"/>
        <v>0.25879917184265011</v>
      </c>
      <c r="I81">
        <f t="shared" si="16"/>
        <v>-1.0635890745287928</v>
      </c>
      <c r="J81">
        <f t="shared" si="17"/>
        <v>1.0635890745287928</v>
      </c>
      <c r="K81">
        <f t="shared" si="18"/>
        <v>0.58030202922023755</v>
      </c>
      <c r="L81">
        <f t="shared" si="19"/>
        <v>0.41969797077976234</v>
      </c>
      <c r="M81">
        <f t="shared" si="20"/>
        <v>1.7232405706795793</v>
      </c>
      <c r="N81">
        <f t="shared" si="21"/>
        <v>2.3826657968874305</v>
      </c>
    </row>
    <row r="82" spans="1:14" x14ac:dyDescent="0.25">
      <c r="A82" s="4">
        <f>IF('True_Odds_Calculator_2-way'!A83="","",'True_Odds_Calculator_2-way'!A83)</f>
        <v>1.64</v>
      </c>
      <c r="B82" s="4">
        <f>IF('True_Odds_Calculator_2-way'!B83="","",'True_Odds_Calculator_2-way'!B83)</f>
        <v>2.39</v>
      </c>
      <c r="C82" s="4">
        <f t="shared" si="11"/>
        <v>0.6097560975609756</v>
      </c>
      <c r="D82">
        <f t="shared" si="12"/>
        <v>0.41841004184100417</v>
      </c>
      <c r="E82">
        <f t="shared" si="13"/>
        <v>2.8166139401979873E-2</v>
      </c>
      <c r="F82">
        <f t="shared" si="14"/>
        <v>-0.22696193489131533</v>
      </c>
      <c r="G82">
        <v>0</v>
      </c>
      <c r="H82">
        <f t="shared" si="15"/>
        <v>0.2551280742932952</v>
      </c>
      <c r="I82">
        <f t="shared" si="16"/>
        <v>-1.0602361620999639</v>
      </c>
      <c r="J82">
        <f t="shared" si="17"/>
        <v>1.0602361620999639</v>
      </c>
      <c r="K82">
        <f t="shared" si="18"/>
        <v>0.59575188026116299</v>
      </c>
      <c r="L82">
        <f t="shared" si="19"/>
        <v>0.4042481197388369</v>
      </c>
      <c r="M82">
        <f t="shared" si="20"/>
        <v>1.6785511437439771</v>
      </c>
      <c r="N82">
        <f t="shared" si="21"/>
        <v>2.4737282653189494</v>
      </c>
    </row>
    <row r="83" spans="1:14" x14ac:dyDescent="0.25">
      <c r="A83" s="4">
        <f>IF('True_Odds_Calculator_2-way'!A84="","",'True_Odds_Calculator_2-way'!A84)</f>
        <v>1.9</v>
      </c>
      <c r="B83" s="4">
        <f>IF('True_Odds_Calculator_2-way'!B84="","",'True_Odds_Calculator_2-way'!B84)</f>
        <v>1.99</v>
      </c>
      <c r="C83" s="4">
        <f t="shared" si="11"/>
        <v>0.52631578947368418</v>
      </c>
      <c r="D83">
        <f t="shared" si="12"/>
        <v>0.50251256281407031</v>
      </c>
      <c r="E83">
        <f t="shared" si="13"/>
        <v>2.8828352287754377E-2</v>
      </c>
      <c r="F83">
        <f t="shared" si="14"/>
        <v>-0.23565194393017741</v>
      </c>
      <c r="G83">
        <v>0</v>
      </c>
      <c r="H83">
        <f t="shared" si="15"/>
        <v>0.26448029621793173</v>
      </c>
      <c r="I83">
        <f t="shared" si="16"/>
        <v>-1.0594028769395465</v>
      </c>
      <c r="J83">
        <f t="shared" si="17"/>
        <v>1.0594028769395465</v>
      </c>
      <c r="K83">
        <f t="shared" si="18"/>
        <v>0.51191151829848447</v>
      </c>
      <c r="L83">
        <f t="shared" si="19"/>
        <v>0.48808848170151553</v>
      </c>
      <c r="M83">
        <f t="shared" si="20"/>
        <v>1.9534625892455926</v>
      </c>
      <c r="N83">
        <f t="shared" si="21"/>
        <v>2.0488088481701512</v>
      </c>
    </row>
    <row r="84" spans="1:14" x14ac:dyDescent="0.25">
      <c r="A84" s="4">
        <f>IF('True_Odds_Calculator_2-way'!A85="","",'True_Odds_Calculator_2-way'!A85)</f>
        <v>1.9</v>
      </c>
      <c r="B84" s="4">
        <f>IF('True_Odds_Calculator_2-way'!B85="","",'True_Odds_Calculator_2-way'!B85)</f>
        <v>1.99</v>
      </c>
      <c r="C84" s="4">
        <f t="shared" si="11"/>
        <v>0.52631578947368418</v>
      </c>
      <c r="D84">
        <f t="shared" si="12"/>
        <v>0.50251256281407031</v>
      </c>
      <c r="E84">
        <f t="shared" si="13"/>
        <v>2.8828352287754377E-2</v>
      </c>
      <c r="F84">
        <f t="shared" si="14"/>
        <v>-0.23565194393017741</v>
      </c>
      <c r="G84">
        <v>0</v>
      </c>
      <c r="H84">
        <f t="shared" si="15"/>
        <v>0.26448029621793173</v>
      </c>
      <c r="I84">
        <f t="shared" si="16"/>
        <v>-1.0594028769395465</v>
      </c>
      <c r="J84">
        <f t="shared" si="17"/>
        <v>1.0594028769395465</v>
      </c>
      <c r="K84">
        <f t="shared" si="18"/>
        <v>0.51191151829848447</v>
      </c>
      <c r="L84">
        <f t="shared" si="19"/>
        <v>0.48808848170151553</v>
      </c>
      <c r="M84">
        <f t="shared" si="20"/>
        <v>1.9534625892455926</v>
      </c>
      <c r="N84">
        <f t="shared" si="21"/>
        <v>2.0488088481701512</v>
      </c>
    </row>
    <row r="85" spans="1:14" x14ac:dyDescent="0.25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1.81</v>
      </c>
      <c r="C85" s="4">
        <f t="shared" si="11"/>
        <v>0.48309178743961356</v>
      </c>
      <c r="D85">
        <f t="shared" si="12"/>
        <v>0.5524861878453039</v>
      </c>
      <c r="E85">
        <f t="shared" si="13"/>
        <v>3.5577975284917462E-2</v>
      </c>
      <c r="F85">
        <f t="shared" si="14"/>
        <v>-0.23132356473696847</v>
      </c>
      <c r="G85">
        <v>0</v>
      </c>
      <c r="H85">
        <f t="shared" si="15"/>
        <v>0.26690154002188599</v>
      </c>
      <c r="I85">
        <f t="shared" si="16"/>
        <v>-1.0741516544951821</v>
      </c>
      <c r="J85">
        <f t="shared" si="17"/>
        <v>1.0741516544951821</v>
      </c>
      <c r="K85">
        <f t="shared" si="18"/>
        <v>0.46525861134990021</v>
      </c>
      <c r="L85">
        <f t="shared" si="19"/>
        <v>0.53474138865009979</v>
      </c>
      <c r="M85">
        <f t="shared" si="20"/>
        <v>2.1493422703098441</v>
      </c>
      <c r="N85">
        <f t="shared" si="21"/>
        <v>1.8700628401410975</v>
      </c>
    </row>
    <row r="86" spans="1:14" x14ac:dyDescent="0.25">
      <c r="A86" s="4">
        <f>IF('True_Odds_Calculator_2-way'!A87="","",'True_Odds_Calculator_2-way'!A87)</f>
        <v>2.39</v>
      </c>
      <c r="B86" s="4">
        <f>IF('True_Odds_Calculator_2-way'!B87="","",'True_Odds_Calculator_2-way'!B87)</f>
        <v>1.63</v>
      </c>
      <c r="C86" s="4">
        <f t="shared" si="11"/>
        <v>0.41841004184100417</v>
      </c>
      <c r="D86">
        <f t="shared" si="12"/>
        <v>0.61349693251533743</v>
      </c>
      <c r="E86">
        <f t="shared" si="13"/>
        <v>3.19069743563416E-2</v>
      </c>
      <c r="F86">
        <f t="shared" si="14"/>
        <v>-0.22478630284672851</v>
      </c>
      <c r="G86">
        <v>0</v>
      </c>
      <c r="H86">
        <f t="shared" si="15"/>
        <v>0.25669327720307006</v>
      </c>
      <c r="I86">
        <f t="shared" si="16"/>
        <v>-1.0686176060625021</v>
      </c>
      <c r="J86">
        <f t="shared" si="17"/>
        <v>1.0686176060625021</v>
      </c>
      <c r="K86">
        <f t="shared" si="18"/>
        <v>0.40235320740649128</v>
      </c>
      <c r="L86">
        <f t="shared" si="19"/>
        <v>0.59764679259350884</v>
      </c>
      <c r="M86">
        <f t="shared" si="20"/>
        <v>2.4853784724268779</v>
      </c>
      <c r="N86">
        <f t="shared" si="21"/>
        <v>1.6732290918193764</v>
      </c>
    </row>
    <row r="87" spans="1:14" x14ac:dyDescent="0.25">
      <c r="A87" s="4">
        <f>IF('True_Odds_Calculator_2-way'!A88="","",'True_Odds_Calculator_2-way'!A88)</f>
        <v>2.2200000000000002</v>
      </c>
      <c r="B87" s="4">
        <f>IF('True_Odds_Calculator_2-way'!B88="","",'True_Odds_Calculator_2-way'!B88)</f>
        <v>1.71</v>
      </c>
      <c r="C87" s="4">
        <f t="shared" si="11"/>
        <v>0.4504504504504504</v>
      </c>
      <c r="D87">
        <f t="shared" si="12"/>
        <v>0.58479532163742687</v>
      </c>
      <c r="E87">
        <f t="shared" si="13"/>
        <v>3.5245772087877381E-2</v>
      </c>
      <c r="F87">
        <f t="shared" si="14"/>
        <v>-0.2281755439650176</v>
      </c>
      <c r="G87">
        <v>0</v>
      </c>
      <c r="H87">
        <f t="shared" si="15"/>
        <v>0.26342131605289498</v>
      </c>
      <c r="I87">
        <f t="shared" si="16"/>
        <v>-1.0744616281415775</v>
      </c>
      <c r="J87">
        <f t="shared" si="17"/>
        <v>1.0744616281415775</v>
      </c>
      <c r="K87">
        <f t="shared" si="18"/>
        <v>0.43274247509065539</v>
      </c>
      <c r="L87">
        <f t="shared" si="19"/>
        <v>0.56725752490934445</v>
      </c>
      <c r="M87">
        <f t="shared" si="20"/>
        <v>2.310843186332725</v>
      </c>
      <c r="N87">
        <f t="shared" si="21"/>
        <v>1.7628677559805201</v>
      </c>
    </row>
    <row r="88" spans="1:14" x14ac:dyDescent="0.25">
      <c r="A88" s="4">
        <f>IF('True_Odds_Calculator_2-way'!A89="","",'True_Odds_Calculator_2-way'!A89)</f>
        <v>1.97</v>
      </c>
      <c r="B88" s="4">
        <f>IF('True_Odds_Calculator_2-way'!B89="","",'True_Odds_Calculator_2-way'!B89)</f>
        <v>1.92</v>
      </c>
      <c r="C88" s="4">
        <f t="shared" si="11"/>
        <v>0.50761421319796951</v>
      </c>
      <c r="D88">
        <f t="shared" si="12"/>
        <v>0.52083333333333337</v>
      </c>
      <c r="E88">
        <f t="shared" si="13"/>
        <v>2.844754653130277E-2</v>
      </c>
      <c r="F88">
        <f t="shared" si="14"/>
        <v>-0.2359348561759731</v>
      </c>
      <c r="G88">
        <v>0</v>
      </c>
      <c r="H88">
        <f t="shared" si="15"/>
        <v>0.26438240270727581</v>
      </c>
      <c r="I88">
        <f t="shared" si="16"/>
        <v>-1.0585715534396718</v>
      </c>
      <c r="J88">
        <f t="shared" si="17"/>
        <v>1.0585715534396718</v>
      </c>
      <c r="K88">
        <f t="shared" si="18"/>
        <v>0.49338508579127022</v>
      </c>
      <c r="L88">
        <f t="shared" si="19"/>
        <v>0.50661491420873006</v>
      </c>
      <c r="M88">
        <f t="shared" si="20"/>
        <v>2.0268144068364817</v>
      </c>
      <c r="N88">
        <f t="shared" si="21"/>
        <v>1.9738858291644976</v>
      </c>
    </row>
    <row r="89" spans="1:14" x14ac:dyDescent="0.25">
      <c r="A89" s="4">
        <f>IF('True_Odds_Calculator_2-way'!A90="","",'True_Odds_Calculator_2-way'!A90)</f>
        <v>2.23</v>
      </c>
      <c r="B89" s="4">
        <f>IF('True_Odds_Calculator_2-way'!B90="","",'True_Odds_Calculator_2-way'!B90)</f>
        <v>1.71</v>
      </c>
      <c r="C89" s="4">
        <f t="shared" si="11"/>
        <v>0.44843049327354262</v>
      </c>
      <c r="D89">
        <f t="shared" si="12"/>
        <v>0.58479532163742687</v>
      </c>
      <c r="E89">
        <f t="shared" si="13"/>
        <v>3.3225814910969431E-2</v>
      </c>
      <c r="F89">
        <f t="shared" si="14"/>
        <v>-0.22901423963496192</v>
      </c>
      <c r="G89">
        <v>0</v>
      </c>
      <c r="H89">
        <f t="shared" si="15"/>
        <v>0.26224005454593136</v>
      </c>
      <c r="I89">
        <f t="shared" si="16"/>
        <v>-1.070084984173661</v>
      </c>
      <c r="J89">
        <f t="shared" si="17"/>
        <v>1.070084984173661</v>
      </c>
      <c r="K89">
        <f t="shared" si="18"/>
        <v>0.43174080130549697</v>
      </c>
      <c r="L89">
        <f t="shared" si="19"/>
        <v>0.56825919869450314</v>
      </c>
      <c r="M89">
        <f t="shared" si="20"/>
        <v>2.3162045305336028</v>
      </c>
      <c r="N89">
        <f t="shared" si="21"/>
        <v>1.7597603387632996</v>
      </c>
    </row>
    <row r="90" spans="1:14" x14ac:dyDescent="0.25">
      <c r="A90" s="4">
        <f>IF('True_Odds_Calculator_2-way'!A91="","",'True_Odds_Calculator_2-way'!A91)</f>
        <v>1.36</v>
      </c>
      <c r="B90" s="4">
        <f>IF('True_Odds_Calculator_2-way'!B91="","",'True_Odds_Calculator_2-way'!B91)</f>
        <v>3.25</v>
      </c>
      <c r="C90" s="4">
        <f t="shared" si="11"/>
        <v>0.73529411764705876</v>
      </c>
      <c r="D90">
        <f t="shared" si="12"/>
        <v>0.30769230769230771</v>
      </c>
      <c r="E90">
        <f t="shared" si="13"/>
        <v>4.2986425339366363E-2</v>
      </c>
      <c r="F90">
        <f t="shared" si="14"/>
        <v>-0.18325791855203633</v>
      </c>
      <c r="G90">
        <v>0</v>
      </c>
      <c r="H90">
        <f t="shared" si="15"/>
        <v>0.22624434389140272</v>
      </c>
      <c r="I90">
        <f t="shared" si="16"/>
        <v>-1.1111111111111107</v>
      </c>
      <c r="J90">
        <f t="shared" si="17"/>
        <v>1.1111111111111107</v>
      </c>
      <c r="K90">
        <f t="shared" si="18"/>
        <v>0.7142857142857143</v>
      </c>
      <c r="L90">
        <f t="shared" si="19"/>
        <v>0.28571428571428581</v>
      </c>
      <c r="M90">
        <f t="shared" si="20"/>
        <v>1.4</v>
      </c>
      <c r="N90">
        <f t="shared" si="21"/>
        <v>3.4999999999999987</v>
      </c>
    </row>
    <row r="91" spans="1:14" x14ac:dyDescent="0.25">
      <c r="A91" s="4">
        <f>IF('True_Odds_Calculator_2-way'!A92="","",'True_Odds_Calculator_2-way'!A92)</f>
        <v>1.93</v>
      </c>
      <c r="B91" s="4">
        <f>IF('True_Odds_Calculator_2-way'!B92="","",'True_Odds_Calculator_2-way'!B92)</f>
        <v>1.95</v>
      </c>
      <c r="C91" s="4">
        <f t="shared" si="11"/>
        <v>0.5181347150259068</v>
      </c>
      <c r="D91">
        <f t="shared" si="12"/>
        <v>0.51282051282051289</v>
      </c>
      <c r="E91">
        <f t="shared" si="13"/>
        <v>3.0955227846419575E-2</v>
      </c>
      <c r="F91">
        <f t="shared" si="14"/>
        <v>-0.23475488242327625</v>
      </c>
      <c r="G91">
        <v>0</v>
      </c>
      <c r="H91">
        <f t="shared" si="15"/>
        <v>0.26571011026969582</v>
      </c>
      <c r="I91">
        <f t="shared" si="16"/>
        <v>-1.0638899909514294</v>
      </c>
      <c r="J91">
        <f t="shared" si="17"/>
        <v>1.0638899909514294</v>
      </c>
      <c r="K91">
        <f t="shared" si="18"/>
        <v>0.50265964972060251</v>
      </c>
      <c r="L91">
        <f t="shared" si="19"/>
        <v>0.49734035027939766</v>
      </c>
      <c r="M91">
        <f t="shared" si="20"/>
        <v>1.9894176915848294</v>
      </c>
      <c r="N91">
        <f t="shared" si="21"/>
        <v>2.0106954914038573</v>
      </c>
    </row>
    <row r="92" spans="1:14" x14ac:dyDescent="0.25">
      <c r="A92" s="4">
        <f>IF('True_Odds_Calculator_2-way'!A93="","",'True_Odds_Calculator_2-way'!A93)</f>
        <v>1.35</v>
      </c>
      <c r="B92" s="4">
        <f>IF('True_Odds_Calculator_2-way'!B93="","",'True_Odds_Calculator_2-way'!B93)</f>
        <v>3.28</v>
      </c>
      <c r="C92" s="4">
        <f t="shared" si="11"/>
        <v>0.7407407407407407</v>
      </c>
      <c r="D92">
        <f t="shared" si="12"/>
        <v>0.3048780487804878</v>
      </c>
      <c r="E92">
        <f t="shared" si="13"/>
        <v>4.5618789521228553E-2</v>
      </c>
      <c r="F92">
        <f t="shared" si="14"/>
        <v>-0.18021680216802172</v>
      </c>
      <c r="G92">
        <v>0</v>
      </c>
      <c r="H92">
        <f t="shared" si="15"/>
        <v>0.22583559168925021</v>
      </c>
      <c r="I92">
        <f t="shared" si="16"/>
        <v>-1.1194341570991124</v>
      </c>
      <c r="J92">
        <f t="shared" si="17"/>
        <v>1.1194341570991124</v>
      </c>
      <c r="K92">
        <f t="shared" si="18"/>
        <v>0.71849302727197317</v>
      </c>
      <c r="L92">
        <f t="shared" si="19"/>
        <v>0.28150697272802683</v>
      </c>
      <c r="M92">
        <f t="shared" si="20"/>
        <v>1.3918019549846894</v>
      </c>
      <c r="N92">
        <f t="shared" si="21"/>
        <v>3.5523098781859765</v>
      </c>
    </row>
    <row r="93" spans="1:14" x14ac:dyDescent="0.25">
      <c r="A93" s="4">
        <f>IF('True_Odds_Calculator_2-way'!A94="","",'True_Odds_Calculator_2-way'!A94)</f>
        <v>1.66</v>
      </c>
      <c r="B93" s="4">
        <f>IF('True_Odds_Calculator_2-way'!B94="","",'True_Odds_Calculator_2-way'!B94)</f>
        <v>2.33</v>
      </c>
      <c r="C93" s="4">
        <f t="shared" si="11"/>
        <v>0.60240963855421692</v>
      </c>
      <c r="D93">
        <f t="shared" si="12"/>
        <v>0.42918454935622319</v>
      </c>
      <c r="E93">
        <f t="shared" si="13"/>
        <v>3.1594187910440219E-2</v>
      </c>
      <c r="F93">
        <f t="shared" si="14"/>
        <v>-0.22695072134029659</v>
      </c>
      <c r="G93">
        <v>0</v>
      </c>
      <c r="H93">
        <f t="shared" si="15"/>
        <v>0.25854490925073687</v>
      </c>
      <c r="I93">
        <f t="shared" si="16"/>
        <v>-1.0673385899176775</v>
      </c>
      <c r="J93">
        <f t="shared" si="17"/>
        <v>1.0673385899176775</v>
      </c>
      <c r="K93">
        <f t="shared" si="18"/>
        <v>0.58670176980636279</v>
      </c>
      <c r="L93">
        <f t="shared" si="19"/>
        <v>0.41329823019363698</v>
      </c>
      <c r="M93">
        <f t="shared" si="20"/>
        <v>1.7044434693456672</v>
      </c>
      <c r="N93">
        <f t="shared" si="21"/>
        <v>2.4195603245905111</v>
      </c>
    </row>
    <row r="94" spans="1:14" x14ac:dyDescent="0.25">
      <c r="A94" s="4">
        <f>IF('True_Odds_Calculator_2-way'!A95="","",'True_Odds_Calculator_2-way'!A95)</f>
        <v>1.41</v>
      </c>
      <c r="B94" s="4">
        <f>IF('True_Odds_Calculator_2-way'!B95="","",'True_Odds_Calculator_2-way'!B95)</f>
        <v>2.98</v>
      </c>
      <c r="C94" s="4">
        <f t="shared" si="11"/>
        <v>0.70921985815602839</v>
      </c>
      <c r="D94">
        <f t="shared" si="12"/>
        <v>0.33557046979865773</v>
      </c>
      <c r="E94">
        <f t="shared" si="13"/>
        <v>4.4790327954686182E-2</v>
      </c>
      <c r="F94">
        <f t="shared" si="14"/>
        <v>-0.19320291303726966</v>
      </c>
      <c r="G94">
        <v>0</v>
      </c>
      <c r="H94">
        <f t="shared" si="15"/>
        <v>0.23799324099195585</v>
      </c>
      <c r="I94">
        <f t="shared" si="16"/>
        <v>-1.1098785970200451</v>
      </c>
      <c r="J94">
        <f t="shared" si="17"/>
        <v>1.1098785970200451</v>
      </c>
      <c r="K94">
        <f t="shared" si="18"/>
        <v>0.68726149996122765</v>
      </c>
      <c r="L94">
        <f t="shared" si="19"/>
        <v>0.31273850003877224</v>
      </c>
      <c r="M94">
        <f t="shared" si="20"/>
        <v>1.4550502247782187</v>
      </c>
      <c r="N94">
        <f t="shared" si="21"/>
        <v>3.1975596220996887</v>
      </c>
    </row>
    <row r="95" spans="1:14" x14ac:dyDescent="0.25">
      <c r="A95" s="4">
        <f>IF('True_Odds_Calculator_2-way'!A96="","",'True_Odds_Calculator_2-way'!A96)</f>
        <v>1.95</v>
      </c>
      <c r="B95" s="4">
        <f>IF('True_Odds_Calculator_2-way'!B96="","",'True_Odds_Calculator_2-way'!B96)</f>
        <v>1.93</v>
      </c>
      <c r="C95" s="4">
        <f t="shared" si="11"/>
        <v>0.51282051282051289</v>
      </c>
      <c r="D95">
        <f t="shared" si="12"/>
        <v>0.5181347150259068</v>
      </c>
      <c r="E95">
        <f t="shared" si="13"/>
        <v>3.0955227846419575E-2</v>
      </c>
      <c r="F95">
        <f t="shared" si="14"/>
        <v>-0.23475488242327625</v>
      </c>
      <c r="G95">
        <v>0</v>
      </c>
      <c r="H95">
        <f t="shared" si="15"/>
        <v>0.26571011026969582</v>
      </c>
      <c r="I95">
        <f t="shared" si="16"/>
        <v>-1.0638899909514294</v>
      </c>
      <c r="J95">
        <f t="shared" si="17"/>
        <v>1.0638899909514294</v>
      </c>
      <c r="K95">
        <f t="shared" si="18"/>
        <v>0.49734035027939766</v>
      </c>
      <c r="L95">
        <f t="shared" si="19"/>
        <v>0.50265964972060251</v>
      </c>
      <c r="M95">
        <f t="shared" si="20"/>
        <v>2.0106954914038573</v>
      </c>
      <c r="N95">
        <f t="shared" si="21"/>
        <v>1.9894176915848294</v>
      </c>
    </row>
    <row r="96" spans="1:14" x14ac:dyDescent="0.25">
      <c r="A96" s="4">
        <f>IF('True_Odds_Calculator_2-way'!A97="","",'True_Odds_Calculator_2-way'!A97)</f>
        <v>1.78</v>
      </c>
      <c r="B96" s="4">
        <f>IF('True_Odds_Calculator_2-way'!B97="","",'True_Odds_Calculator_2-way'!B97)</f>
        <v>2.12</v>
      </c>
      <c r="C96" s="4">
        <f t="shared" si="11"/>
        <v>0.5617977528089888</v>
      </c>
      <c r="D96">
        <f t="shared" si="12"/>
        <v>0.47169811320754712</v>
      </c>
      <c r="E96">
        <f t="shared" si="13"/>
        <v>3.3495866016535869E-2</v>
      </c>
      <c r="F96">
        <f t="shared" si="14"/>
        <v>-0.23150307398770409</v>
      </c>
      <c r="G96">
        <v>0</v>
      </c>
      <c r="H96">
        <f t="shared" si="15"/>
        <v>0.26499894000423996</v>
      </c>
      <c r="I96">
        <f t="shared" si="16"/>
        <v>-1.0699012312772822</v>
      </c>
      <c r="J96">
        <f t="shared" si="17"/>
        <v>1.0699012312772822</v>
      </c>
      <c r="K96">
        <f t="shared" si="18"/>
        <v>0.54510083634166528</v>
      </c>
      <c r="L96">
        <f t="shared" si="19"/>
        <v>0.45489916365833472</v>
      </c>
      <c r="M96">
        <f t="shared" si="20"/>
        <v>1.83452296039628</v>
      </c>
      <c r="N96">
        <f t="shared" si="21"/>
        <v>2.1982893790305562</v>
      </c>
    </row>
    <row r="97" spans="1:14" x14ac:dyDescent="0.25">
      <c r="A97" s="4">
        <f>IF('True_Odds_Calculator_2-way'!A98="","",'True_Odds_Calculator_2-way'!A98)</f>
        <v>1.84</v>
      </c>
      <c r="B97" s="4">
        <f>IF('True_Odds_Calculator_2-way'!B98="","",'True_Odds_Calculator_2-way'!B98)</f>
        <v>2.06</v>
      </c>
      <c r="C97" s="4">
        <f t="shared" si="11"/>
        <v>0.54347826086956519</v>
      </c>
      <c r="D97">
        <f t="shared" si="12"/>
        <v>0.4854368932038835</v>
      </c>
      <c r="E97">
        <f t="shared" si="13"/>
        <v>2.891515407344869E-2</v>
      </c>
      <c r="F97">
        <f t="shared" si="14"/>
        <v>-0.23490924440692273</v>
      </c>
      <c r="G97">
        <v>0</v>
      </c>
      <c r="H97">
        <f t="shared" si="15"/>
        <v>0.26382439848037148</v>
      </c>
      <c r="I97">
        <f t="shared" si="16"/>
        <v>-1.0597597584982434</v>
      </c>
      <c r="J97">
        <f t="shared" si="17"/>
        <v>1.0597597584982434</v>
      </c>
      <c r="K97">
        <f t="shared" si="18"/>
        <v>0.52904505015074577</v>
      </c>
      <c r="L97">
        <f t="shared" si="19"/>
        <v>0.47095494984925418</v>
      </c>
      <c r="M97">
        <f t="shared" si="20"/>
        <v>1.8901981971385247</v>
      </c>
      <c r="N97">
        <f t="shared" si="21"/>
        <v>2.123345344008138</v>
      </c>
    </row>
    <row r="98" spans="1:14" x14ac:dyDescent="0.25">
      <c r="A98" s="4">
        <f>IF('True_Odds_Calculator_2-way'!A99="","",'True_Odds_Calculator_2-way'!A99)</f>
        <v>2.19</v>
      </c>
      <c r="B98" s="4">
        <f>IF('True_Odds_Calculator_2-way'!B99="","",'True_Odds_Calculator_2-way'!B99)</f>
        <v>1.74</v>
      </c>
      <c r="C98" s="4">
        <f t="shared" si="11"/>
        <v>0.45662100456621008</v>
      </c>
      <c r="D98">
        <f t="shared" si="12"/>
        <v>0.57471264367816088</v>
      </c>
      <c r="E98">
        <f t="shared" si="13"/>
        <v>3.1333648244370904E-2</v>
      </c>
      <c r="F98">
        <f t="shared" si="14"/>
        <v>-0.23109221644885325</v>
      </c>
      <c r="G98">
        <v>0</v>
      </c>
      <c r="H98">
        <f t="shared" si="15"/>
        <v>0.26242586469322415</v>
      </c>
      <c r="I98">
        <f t="shared" si="16"/>
        <v>-1.0656403571953759</v>
      </c>
      <c r="J98">
        <f t="shared" si="17"/>
        <v>1.0656403571953759</v>
      </c>
      <c r="K98">
        <f t="shared" si="18"/>
        <v>0.4408953301027736</v>
      </c>
      <c r="L98">
        <f t="shared" si="19"/>
        <v>0.5591046698972264</v>
      </c>
      <c r="M98">
        <f t="shared" si="20"/>
        <v>2.2681120250624973</v>
      </c>
      <c r="N98">
        <f t="shared" si="21"/>
        <v>1.7885738643245783</v>
      </c>
    </row>
    <row r="99" spans="1:14" x14ac:dyDescent="0.25">
      <c r="A99" s="4">
        <f>IF('True_Odds_Calculator_2-way'!A100="","",'True_Odds_Calculator_2-way'!A100)</f>
        <v>2.57</v>
      </c>
      <c r="B99" s="4">
        <f>IF('True_Odds_Calculator_2-way'!B100="","",'True_Odds_Calculator_2-way'!B100)</f>
        <v>1.55</v>
      </c>
      <c r="C99" s="4">
        <f t="shared" si="11"/>
        <v>0.38910505836575876</v>
      </c>
      <c r="D99">
        <f t="shared" si="12"/>
        <v>0.64516129032258063</v>
      </c>
      <c r="E99">
        <f t="shared" si="13"/>
        <v>3.4266348688339443E-2</v>
      </c>
      <c r="F99">
        <f t="shared" si="14"/>
        <v>-0.2167691728379566</v>
      </c>
      <c r="G99">
        <v>0</v>
      </c>
      <c r="H99">
        <f t="shared" si="15"/>
        <v>0.25103552152629599</v>
      </c>
      <c r="I99">
        <f t="shared" si="16"/>
        <v>-1.0761401354835765</v>
      </c>
      <c r="J99">
        <f t="shared" si="17"/>
        <v>1.0761401354835765</v>
      </c>
      <c r="K99">
        <f t="shared" si="18"/>
        <v>0.37181079116673366</v>
      </c>
      <c r="L99">
        <f t="shared" si="19"/>
        <v>0.62818920883326634</v>
      </c>
      <c r="M99">
        <f t="shared" si="20"/>
        <v>2.6895400127092146</v>
      </c>
      <c r="N99">
        <f t="shared" si="21"/>
        <v>1.5918770745159672</v>
      </c>
    </row>
    <row r="100" spans="1:14" x14ac:dyDescent="0.25">
      <c r="A100" s="4">
        <f>IF('True_Odds_Calculator_2-way'!A101="","",'True_Odds_Calculator_2-way'!A101)</f>
        <v>2.2000000000000002</v>
      </c>
      <c r="B100" s="4">
        <f>IF('True_Odds_Calculator_2-way'!B101="","",'True_Odds_Calculator_2-way'!B101)</f>
        <v>1.73</v>
      </c>
      <c r="C100" s="4">
        <f t="shared" si="11"/>
        <v>0.45454545454545453</v>
      </c>
      <c r="D100">
        <f t="shared" si="12"/>
        <v>0.5780346820809249</v>
      </c>
      <c r="E100">
        <f t="shared" si="13"/>
        <v>3.2580136626379375E-2</v>
      </c>
      <c r="F100">
        <f t="shared" si="14"/>
        <v>-0.23016290068313194</v>
      </c>
      <c r="G100">
        <v>0</v>
      </c>
      <c r="H100">
        <f t="shared" si="15"/>
        <v>0.26274303730951132</v>
      </c>
      <c r="I100">
        <f t="shared" si="16"/>
        <v>-1.0684346079267204</v>
      </c>
      <c r="J100">
        <f t="shared" si="17"/>
        <v>1.0684346079267204</v>
      </c>
      <c r="K100">
        <f t="shared" si="18"/>
        <v>0.43818875860384515</v>
      </c>
      <c r="L100">
        <f t="shared" si="19"/>
        <v>0.5618112413961549</v>
      </c>
      <c r="M100">
        <f t="shared" si="20"/>
        <v>2.2821215295120645</v>
      </c>
      <c r="N100">
        <f t="shared" si="21"/>
        <v>1.7799572637865058</v>
      </c>
    </row>
    <row r="101" spans="1:14" x14ac:dyDescent="0.25">
      <c r="A101" s="4">
        <f>IF('True_Odds_Calculator_2-way'!A102="","",'True_Odds_Calculator_2-way'!A102)</f>
        <v>2.17</v>
      </c>
      <c r="B101" s="4">
        <f>IF('True_Odds_Calculator_2-way'!B102="","",'True_Odds_Calculator_2-way'!B102)</f>
        <v>1.68</v>
      </c>
      <c r="C101" s="4">
        <f t="shared" si="11"/>
        <v>0.46082949308755761</v>
      </c>
      <c r="D101">
        <f t="shared" si="12"/>
        <v>0.59523809523809523</v>
      </c>
      <c r="E101">
        <f t="shared" si="13"/>
        <v>5.6067588325652729E-2</v>
      </c>
      <c r="F101">
        <f t="shared" si="14"/>
        <v>-0.21823568136932203</v>
      </c>
      <c r="G101">
        <v>0</v>
      </c>
      <c r="H101">
        <f t="shared" si="15"/>
        <v>0.27430326969497476</v>
      </c>
      <c r="I101">
        <f t="shared" si="16"/>
        <v>-1.1211213233271871</v>
      </c>
      <c r="J101">
        <f t="shared" si="17"/>
        <v>1.1211213233271871</v>
      </c>
      <c r="K101">
        <f t="shared" si="18"/>
        <v>0.43257984661042931</v>
      </c>
      <c r="L101">
        <f t="shared" si="19"/>
        <v>0.56742015338957086</v>
      </c>
      <c r="M101">
        <f t="shared" si="20"/>
        <v>2.311711948292809</v>
      </c>
      <c r="N101">
        <f t="shared" si="21"/>
        <v>1.7623624998624872</v>
      </c>
    </row>
    <row r="102" spans="1:14" x14ac:dyDescent="0.25">
      <c r="A102" s="4">
        <f>IF('True_Odds_Calculator_2-way'!A103="","",'True_Odds_Calculator_2-way'!A103)</f>
        <v>2.19</v>
      </c>
      <c r="B102" s="4">
        <f>IF('True_Odds_Calculator_2-way'!B103="","",'True_Odds_Calculator_2-way'!B103)</f>
        <v>1.67</v>
      </c>
      <c r="C102" s="4">
        <f t="shared" si="11"/>
        <v>0.45662100456621008</v>
      </c>
      <c r="D102">
        <f t="shared" si="12"/>
        <v>0.5988023952095809</v>
      </c>
      <c r="E102">
        <f t="shared" si="13"/>
        <v>5.5423399775790916E-2</v>
      </c>
      <c r="F102">
        <f t="shared" si="14"/>
        <v>-0.21800235146146063</v>
      </c>
      <c r="G102">
        <v>0</v>
      </c>
      <c r="H102">
        <f t="shared" si="15"/>
        <v>0.27342575123725155</v>
      </c>
      <c r="I102">
        <f t="shared" si="16"/>
        <v>-1.119925460241967</v>
      </c>
      <c r="J102">
        <f t="shared" si="17"/>
        <v>1.119925460241967</v>
      </c>
      <c r="K102">
        <f t="shared" si="18"/>
        <v>0.42868571048253884</v>
      </c>
      <c r="L102">
        <f t="shared" si="19"/>
        <v>0.5713142895174611</v>
      </c>
      <c r="M102">
        <f t="shared" si="20"/>
        <v>2.3327112976879407</v>
      </c>
      <c r="N102">
        <f t="shared" si="21"/>
        <v>1.7503500583621179</v>
      </c>
    </row>
    <row r="103" spans="1:14" x14ac:dyDescent="0.25">
      <c r="A103" s="4">
        <f>IF('True_Odds_Calculator_2-way'!A104="","",'True_Odds_Calculator_2-way'!A104)</f>
        <v>2.16</v>
      </c>
      <c r="B103" s="4">
        <f>IF('True_Odds_Calculator_2-way'!B104="","",'True_Odds_Calculator_2-way'!B104)</f>
        <v>1.68</v>
      </c>
      <c r="C103" s="4">
        <f t="shared" si="11"/>
        <v>0.46296296296296291</v>
      </c>
      <c r="D103">
        <f t="shared" si="12"/>
        <v>0.59523809523809523</v>
      </c>
      <c r="E103">
        <f t="shared" si="13"/>
        <v>5.8201058201058142E-2</v>
      </c>
      <c r="F103">
        <f t="shared" si="14"/>
        <v>-0.21737213403880074</v>
      </c>
      <c r="G103">
        <v>0</v>
      </c>
      <c r="H103">
        <f t="shared" si="15"/>
        <v>0.27557319223985888</v>
      </c>
      <c r="I103">
        <f t="shared" si="16"/>
        <v>-1.1259433727776123</v>
      </c>
      <c r="J103">
        <f t="shared" si="17"/>
        <v>1.1259433727776123</v>
      </c>
      <c r="K103">
        <f t="shared" si="18"/>
        <v>0.4336336092645432</v>
      </c>
      <c r="L103">
        <f t="shared" si="19"/>
        <v>0.56636639073545691</v>
      </c>
      <c r="M103">
        <f t="shared" si="20"/>
        <v>2.3060943124220299</v>
      </c>
      <c r="N103">
        <f t="shared" si="21"/>
        <v>1.7656414934887763</v>
      </c>
    </row>
    <row r="104" spans="1:14" x14ac:dyDescent="0.25">
      <c r="A104" s="4">
        <f>IF('True_Odds_Calculator_2-way'!A105="","",'True_Odds_Calculator_2-way'!A105)</f>
        <v>2.09</v>
      </c>
      <c r="B104" s="4">
        <f>IF('True_Odds_Calculator_2-way'!B105="","",'True_Odds_Calculator_2-way'!B105)</f>
        <v>1.73</v>
      </c>
      <c r="C104" s="4">
        <f t="shared" si="11"/>
        <v>0.47846889952153115</v>
      </c>
      <c r="D104">
        <f t="shared" si="12"/>
        <v>0.5780346820809249</v>
      </c>
      <c r="E104">
        <f t="shared" si="13"/>
        <v>5.6503581602456165E-2</v>
      </c>
      <c r="F104">
        <f t="shared" si="14"/>
        <v>-0.22006803661808205</v>
      </c>
      <c r="G104">
        <v>0</v>
      </c>
      <c r="H104">
        <f t="shared" si="15"/>
        <v>0.27657161822053827</v>
      </c>
      <c r="I104">
        <f t="shared" si="16"/>
        <v>-1.1210508723689179</v>
      </c>
      <c r="J104">
        <f t="shared" si="17"/>
        <v>1.1210508723689179</v>
      </c>
      <c r="K104">
        <f t="shared" si="18"/>
        <v>0.45005605317763153</v>
      </c>
      <c r="L104">
        <f t="shared" si="19"/>
        <v>0.54994394682236836</v>
      </c>
      <c r="M104">
        <f t="shared" si="20"/>
        <v>2.2219454508821204</v>
      </c>
      <c r="N104">
        <f t="shared" si="21"/>
        <v>1.8183671368293095</v>
      </c>
    </row>
    <row r="105" spans="1:14" x14ac:dyDescent="0.25">
      <c r="A105" s="4">
        <f>IF('True_Odds_Calculator_2-way'!A106="","",'True_Odds_Calculator_2-way'!A106)</f>
        <v>1.88</v>
      </c>
      <c r="B105" s="4">
        <f>IF('True_Odds_Calculator_2-way'!B106="","",'True_Odds_Calculator_2-way'!B106)</f>
        <v>1.91</v>
      </c>
      <c r="C105" s="4">
        <f t="shared" si="11"/>
        <v>0.53191489361702127</v>
      </c>
      <c r="D105">
        <f t="shared" si="12"/>
        <v>0.52356020942408377</v>
      </c>
      <c r="E105">
        <f t="shared" si="13"/>
        <v>5.5475103041104923E-2</v>
      </c>
      <c r="F105">
        <f t="shared" si="14"/>
        <v>-0.22301437005681191</v>
      </c>
      <c r="G105">
        <v>0</v>
      </c>
      <c r="H105">
        <f t="shared" si="15"/>
        <v>0.27848947309791688</v>
      </c>
      <c r="I105">
        <f t="shared" si="16"/>
        <v>-1.1174753906691854</v>
      </c>
      <c r="J105">
        <f t="shared" si="17"/>
        <v>1.1174753906691854</v>
      </c>
      <c r="K105">
        <f t="shared" si="18"/>
        <v>0.50419023840387511</v>
      </c>
      <c r="L105">
        <f t="shared" si="19"/>
        <v>0.49580976159612478</v>
      </c>
      <c r="M105">
        <f t="shared" si="20"/>
        <v>1.9833783437888832</v>
      </c>
      <c r="N105">
        <f t="shared" si="21"/>
        <v>2.0169026055089594</v>
      </c>
    </row>
    <row r="106" spans="1:14" x14ac:dyDescent="0.25">
      <c r="A106" s="4">
        <f>IF('True_Odds_Calculator_2-way'!A107="","",'True_Odds_Calculator_2-way'!A107)</f>
        <v>1.77</v>
      </c>
      <c r="B106" s="4">
        <f>IF('True_Odds_Calculator_2-way'!B107="","",'True_Odds_Calculator_2-way'!B107)</f>
        <v>2</v>
      </c>
      <c r="C106" s="4">
        <f t="shared" si="11"/>
        <v>0.56497175141242939</v>
      </c>
      <c r="D106">
        <f t="shared" si="12"/>
        <v>0.5</v>
      </c>
      <c r="E106">
        <f t="shared" si="13"/>
        <v>6.4971751412429501E-2</v>
      </c>
      <c r="F106">
        <f t="shared" si="14"/>
        <v>-0.21751412429378525</v>
      </c>
      <c r="G106">
        <v>0</v>
      </c>
      <c r="H106">
        <f t="shared" si="15"/>
        <v>0.2824858757062147</v>
      </c>
      <c r="I106">
        <f t="shared" si="16"/>
        <v>-1.1396057645963797</v>
      </c>
      <c r="J106">
        <f t="shared" si="17"/>
        <v>1.1396057645963797</v>
      </c>
      <c r="K106">
        <f t="shared" si="18"/>
        <v>0.5326241793947295</v>
      </c>
      <c r="L106">
        <f t="shared" si="19"/>
        <v>0.46737582060527044</v>
      </c>
      <c r="M106">
        <f t="shared" si="20"/>
        <v>1.8774964387392123</v>
      </c>
      <c r="N106">
        <f t="shared" si="21"/>
        <v>2.1396057645963795</v>
      </c>
    </row>
    <row r="107" spans="1:14" x14ac:dyDescent="0.25">
      <c r="A107" s="4">
        <f>IF('True_Odds_Calculator_2-way'!A108="","",'True_Odds_Calculator_2-way'!A108)</f>
        <v>1.96</v>
      </c>
      <c r="B107" s="4">
        <f>IF('True_Odds_Calculator_2-way'!B108="","",'True_Odds_Calculator_2-way'!B108)</f>
        <v>1.83</v>
      </c>
      <c r="C107" s="4">
        <f t="shared" si="11"/>
        <v>0.51020408163265307</v>
      </c>
      <c r="D107">
        <f t="shared" si="12"/>
        <v>0.54644808743169393</v>
      </c>
      <c r="E107">
        <f t="shared" si="13"/>
        <v>5.6652169064347113E-2</v>
      </c>
      <c r="F107">
        <f t="shared" si="14"/>
        <v>-0.22214787554366</v>
      </c>
      <c r="G107">
        <v>0</v>
      </c>
      <c r="H107">
        <f t="shared" si="15"/>
        <v>0.27880004460800711</v>
      </c>
      <c r="I107">
        <f t="shared" si="16"/>
        <v>-1.1202767873705521</v>
      </c>
      <c r="J107">
        <f t="shared" si="17"/>
        <v>1.1202767873705521</v>
      </c>
      <c r="K107">
        <f t="shared" si="18"/>
        <v>0.48181957059119912</v>
      </c>
      <c r="L107">
        <f t="shared" si="19"/>
        <v>0.51818042940880082</v>
      </c>
      <c r="M107">
        <f t="shared" si="20"/>
        <v>2.0754657158757301</v>
      </c>
      <c r="N107">
        <f t="shared" si="21"/>
        <v>1.9298297335175583</v>
      </c>
    </row>
    <row r="108" spans="1:14" x14ac:dyDescent="0.25">
      <c r="A108" s="4">
        <f>IF('True_Odds_Calculator_2-way'!A109="","",'True_Odds_Calculator_2-way'!A109)</f>
        <v>1.8</v>
      </c>
      <c r="B108" s="4">
        <f>IF('True_Odds_Calculator_2-way'!B109="","",'True_Odds_Calculator_2-way'!B109)</f>
        <v>2</v>
      </c>
      <c r="C108" s="4">
        <f t="shared" si="11"/>
        <v>0.55555555555555558</v>
      </c>
      <c r="D108">
        <f t="shared" si="12"/>
        <v>0.5</v>
      </c>
      <c r="E108">
        <f t="shared" si="13"/>
        <v>5.555555555555558E-2</v>
      </c>
      <c r="F108">
        <f t="shared" si="14"/>
        <v>-0.22222222222222221</v>
      </c>
      <c r="G108">
        <v>0</v>
      </c>
      <c r="H108">
        <f t="shared" si="15"/>
        <v>0.27777777777777779</v>
      </c>
      <c r="I108">
        <f t="shared" si="16"/>
        <v>-1.1180339887498949</v>
      </c>
      <c r="J108">
        <f t="shared" si="17"/>
        <v>1.1180339887498949</v>
      </c>
      <c r="K108">
        <f t="shared" si="18"/>
        <v>0.5278640450004205</v>
      </c>
      <c r="L108">
        <f t="shared" si="19"/>
        <v>0.47213595499957939</v>
      </c>
      <c r="M108">
        <f t="shared" si="20"/>
        <v>1.8944271909999162</v>
      </c>
      <c r="N108">
        <f t="shared" si="21"/>
        <v>2.1180339887498949</v>
      </c>
    </row>
    <row r="109" spans="1:14" x14ac:dyDescent="0.25">
      <c r="A109" s="4">
        <f>IF('True_Odds_Calculator_2-way'!A110="","",'True_Odds_Calculator_2-way'!A110)</f>
        <v>1.65</v>
      </c>
      <c r="B109" s="4">
        <f>IF('True_Odds_Calculator_2-way'!B110="","",'True_Odds_Calculator_2-way'!B110)</f>
        <v>2.09</v>
      </c>
      <c r="C109" s="4">
        <f t="shared" si="11"/>
        <v>0.60606060606060608</v>
      </c>
      <c r="D109">
        <f t="shared" si="12"/>
        <v>0.47846889952153115</v>
      </c>
      <c r="E109">
        <f t="shared" si="13"/>
        <v>8.4529505582137343E-2</v>
      </c>
      <c r="F109">
        <f t="shared" si="14"/>
        <v>-0.20545164564303309</v>
      </c>
      <c r="G109">
        <v>0</v>
      </c>
      <c r="H109">
        <f t="shared" si="15"/>
        <v>0.28998115122517043</v>
      </c>
      <c r="I109">
        <f t="shared" si="16"/>
        <v>-1.1880372906997305</v>
      </c>
      <c r="J109">
        <f t="shared" si="17"/>
        <v>1.1880372906997305</v>
      </c>
      <c r="K109">
        <f t="shared" si="18"/>
        <v>0.56426268077100306</v>
      </c>
      <c r="L109">
        <f t="shared" si="19"/>
        <v>0.43573731922899683</v>
      </c>
      <c r="M109">
        <f t="shared" si="20"/>
        <v>1.7722242389548246</v>
      </c>
      <c r="N109">
        <f t="shared" si="21"/>
        <v>2.2949606468627062</v>
      </c>
    </row>
    <row r="110" spans="1:14" x14ac:dyDescent="0.25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2.0499999999999998</v>
      </c>
      <c r="C110" s="4">
        <f t="shared" si="11"/>
        <v>0.57471264367816088</v>
      </c>
      <c r="D110">
        <f t="shared" si="12"/>
        <v>0.48780487804878053</v>
      </c>
      <c r="E110">
        <f t="shared" si="13"/>
        <v>6.2517521726941361E-2</v>
      </c>
      <c r="F110">
        <f t="shared" si="14"/>
        <v>-0.21783010933557612</v>
      </c>
      <c r="G110">
        <v>0</v>
      </c>
      <c r="H110">
        <f t="shared" si="15"/>
        <v>0.28034763106251753</v>
      </c>
      <c r="I110">
        <f t="shared" si="16"/>
        <v>-1.1344607913018796</v>
      </c>
      <c r="J110">
        <f t="shared" si="17"/>
        <v>1.1344607913018796</v>
      </c>
      <c r="K110">
        <f t="shared" si="18"/>
        <v>0.54362569405948225</v>
      </c>
      <c r="L110">
        <f t="shared" si="19"/>
        <v>0.45637430594051787</v>
      </c>
      <c r="M110">
        <f t="shared" si="20"/>
        <v>1.8395009855633908</v>
      </c>
      <c r="N110">
        <f t="shared" si="21"/>
        <v>2.1911838308669731</v>
      </c>
    </row>
    <row r="111" spans="1:14" x14ac:dyDescent="0.25">
      <c r="A111" s="4">
        <f>IF('True_Odds_Calculator_2-way'!A112="","",'True_Odds_Calculator_2-way'!A112)</f>
        <v>1.88</v>
      </c>
      <c r="B111" s="4">
        <f>IF('True_Odds_Calculator_2-way'!B112="","",'True_Odds_Calculator_2-way'!B112)</f>
        <v>1.9</v>
      </c>
      <c r="C111" s="4">
        <f t="shared" si="11"/>
        <v>0.53191489361702127</v>
      </c>
      <c r="D111">
        <f t="shared" si="12"/>
        <v>0.52631578947368418</v>
      </c>
      <c r="E111">
        <f t="shared" si="13"/>
        <v>5.8230683090705337E-2</v>
      </c>
      <c r="F111">
        <f t="shared" si="14"/>
        <v>-0.22172452407614796</v>
      </c>
      <c r="G111">
        <v>0</v>
      </c>
      <c r="H111">
        <f t="shared" si="15"/>
        <v>0.27995520716685329</v>
      </c>
      <c r="I111">
        <f t="shared" si="16"/>
        <v>-1.1236664374387364</v>
      </c>
      <c r="J111">
        <f t="shared" si="17"/>
        <v>1.1236664374387364</v>
      </c>
      <c r="K111">
        <f t="shared" si="18"/>
        <v>0.50280907742602243</v>
      </c>
      <c r="L111">
        <f t="shared" si="19"/>
        <v>0.4971909225739779</v>
      </c>
      <c r="M111">
        <f t="shared" si="20"/>
        <v>1.9888264649460878</v>
      </c>
      <c r="N111">
        <f t="shared" si="21"/>
        <v>2.0112997936948624</v>
      </c>
    </row>
    <row r="112" spans="1:14" x14ac:dyDescent="0.25">
      <c r="A112" s="4">
        <f>IF('True_Odds_Calculator_2-way'!A113="","",'True_Odds_Calculator_2-way'!A113)</f>
        <v>1.75</v>
      </c>
      <c r="B112" s="4">
        <f>IF('True_Odds_Calculator_2-way'!B113="","",'True_Odds_Calculator_2-way'!B113)</f>
        <v>1.96</v>
      </c>
      <c r="C112" s="4">
        <f t="shared" si="11"/>
        <v>0.5714285714285714</v>
      </c>
      <c r="D112">
        <f t="shared" si="12"/>
        <v>0.51020408163265307</v>
      </c>
      <c r="E112">
        <f t="shared" si="13"/>
        <v>8.163265306122458E-2</v>
      </c>
      <c r="F112">
        <f t="shared" si="14"/>
        <v>-0.20991253644314867</v>
      </c>
      <c r="G112">
        <v>0</v>
      </c>
      <c r="H112">
        <f t="shared" si="15"/>
        <v>0.29154518950437319</v>
      </c>
      <c r="I112">
        <f t="shared" si="16"/>
        <v>-1.1785113019775793</v>
      </c>
      <c r="J112">
        <f t="shared" si="17"/>
        <v>1.1785113019775793</v>
      </c>
      <c r="K112">
        <f t="shared" si="18"/>
        <v>0.53081839321972846</v>
      </c>
      <c r="L112">
        <f t="shared" si="19"/>
        <v>0.4691816067802716</v>
      </c>
      <c r="M112">
        <f t="shared" si="20"/>
        <v>1.8838834764831842</v>
      </c>
      <c r="N112">
        <f t="shared" si="21"/>
        <v>2.131370849898476</v>
      </c>
    </row>
    <row r="113" spans="1:14" x14ac:dyDescent="0.25">
      <c r="A113" s="4">
        <f>IF('True_Odds_Calculator_2-way'!A114="","",'True_Odds_Calculator_2-way'!A114)</f>
        <v>1.82</v>
      </c>
      <c r="B113" s="4">
        <f>IF('True_Odds_Calculator_2-way'!B114="","",'True_Odds_Calculator_2-way'!B114)</f>
        <v>1.98</v>
      </c>
      <c r="C113" s="4">
        <f t="shared" si="11"/>
        <v>0.54945054945054939</v>
      </c>
      <c r="D113">
        <f t="shared" si="12"/>
        <v>0.50505050505050508</v>
      </c>
      <c r="E113">
        <f t="shared" si="13"/>
        <v>5.4501054501054469E-2</v>
      </c>
      <c r="F113">
        <f t="shared" si="14"/>
        <v>-0.22299922299922303</v>
      </c>
      <c r="G113">
        <v>0</v>
      </c>
      <c r="H113">
        <f t="shared" si="15"/>
        <v>0.2775002775002775</v>
      </c>
      <c r="I113">
        <f t="shared" si="16"/>
        <v>-1.1155268706329005</v>
      </c>
      <c r="J113">
        <f t="shared" si="17"/>
        <v>1.1155268706329005</v>
      </c>
      <c r="K113">
        <f t="shared" si="18"/>
        <v>0.52226629224625742</v>
      </c>
      <c r="L113">
        <f t="shared" si="19"/>
        <v>0.47773370775374258</v>
      </c>
      <c r="M113">
        <f t="shared" si="20"/>
        <v>1.9147320339189784</v>
      </c>
      <c r="N113">
        <f t="shared" si="21"/>
        <v>2.0932163332202425</v>
      </c>
    </row>
    <row r="114" spans="1:14" x14ac:dyDescent="0.25">
      <c r="A114" s="4">
        <f>IF('True_Odds_Calculator_2-way'!A115="","",'True_Odds_Calculator_2-way'!A115)</f>
        <v>2.65</v>
      </c>
      <c r="B114" s="4">
        <f>IF('True_Odds_Calculator_2-way'!B115="","",'True_Odds_Calculator_2-way'!B115)</f>
        <v>1.53</v>
      </c>
      <c r="C114" s="4">
        <f t="shared" si="11"/>
        <v>0.37735849056603776</v>
      </c>
      <c r="D114">
        <f t="shared" si="12"/>
        <v>0.65359477124183007</v>
      </c>
      <c r="E114">
        <f t="shared" si="13"/>
        <v>3.0953261807867838E-2</v>
      </c>
      <c r="F114">
        <f t="shared" si="14"/>
        <v>-0.21568627450980393</v>
      </c>
      <c r="G114">
        <v>0</v>
      </c>
      <c r="H114">
        <f t="shared" si="15"/>
        <v>0.24663953631767174</v>
      </c>
      <c r="I114">
        <f t="shared" si="16"/>
        <v>-1.0693505400348575</v>
      </c>
      <c r="J114">
        <f t="shared" si="17"/>
        <v>1.0693505400348575</v>
      </c>
      <c r="K114">
        <f t="shared" si="18"/>
        <v>0.36173843505400266</v>
      </c>
      <c r="L114">
        <f t="shared" si="19"/>
        <v>0.63826156494599728</v>
      </c>
      <c r="M114">
        <f t="shared" si="20"/>
        <v>2.7644283910575149</v>
      </c>
      <c r="N114">
        <f t="shared" si="21"/>
        <v>1.5667557862184747</v>
      </c>
    </row>
    <row r="115" spans="1:14" x14ac:dyDescent="0.25">
      <c r="A115" s="4">
        <f>IF('True_Odds_Calculator_2-way'!A116="","",'True_Odds_Calculator_2-way'!A116)</f>
        <v>1.98</v>
      </c>
      <c r="B115" s="4">
        <f>IF('True_Odds_Calculator_2-way'!B116="","",'True_Odds_Calculator_2-way'!B116)</f>
        <v>1.93</v>
      </c>
      <c r="C115" s="4">
        <f t="shared" si="11"/>
        <v>0.50505050505050508</v>
      </c>
      <c r="D115">
        <f t="shared" si="12"/>
        <v>0.5181347150259068</v>
      </c>
      <c r="E115">
        <f t="shared" si="13"/>
        <v>2.3185220076411994E-2</v>
      </c>
      <c r="F115">
        <f t="shared" si="14"/>
        <v>-0.23849897943162168</v>
      </c>
      <c r="G115">
        <v>0</v>
      </c>
      <c r="H115">
        <f t="shared" si="15"/>
        <v>0.26168419950803373</v>
      </c>
      <c r="I115">
        <f t="shared" si="16"/>
        <v>-1.0474793930096669</v>
      </c>
      <c r="J115">
        <f t="shared" si="17"/>
        <v>1.0474793930096669</v>
      </c>
      <c r="K115">
        <f t="shared" si="18"/>
        <v>0.49345437578019818</v>
      </c>
      <c r="L115">
        <f t="shared" si="19"/>
        <v>0.50654562421980165</v>
      </c>
      <c r="M115">
        <f t="shared" si="20"/>
        <v>2.0265298051494733</v>
      </c>
      <c r="N115">
        <f t="shared" si="21"/>
        <v>1.9741558354989901</v>
      </c>
    </row>
    <row r="116" spans="1:14" x14ac:dyDescent="0.25">
      <c r="A116" s="4">
        <f>IF('True_Odds_Calculator_2-way'!A117="","",'True_Odds_Calculator_2-way'!A117)</f>
        <v>2.5</v>
      </c>
      <c r="B116" s="4">
        <f>IF('True_Odds_Calculator_2-way'!B117="","",'True_Odds_Calculator_2-way'!B117)</f>
        <v>1.56</v>
      </c>
      <c r="C116" s="4">
        <f t="shared" si="11"/>
        <v>0.4</v>
      </c>
      <c r="D116">
        <f t="shared" si="12"/>
        <v>0.64102564102564097</v>
      </c>
      <c r="E116">
        <f t="shared" si="13"/>
        <v>4.102564102564088E-2</v>
      </c>
      <c r="F116">
        <f t="shared" si="14"/>
        <v>-0.21538461538461551</v>
      </c>
      <c r="G116">
        <v>0</v>
      </c>
      <c r="H116">
        <f t="shared" si="15"/>
        <v>0.25641025641025639</v>
      </c>
      <c r="I116">
        <f t="shared" si="16"/>
        <v>-1.0910894511799616</v>
      </c>
      <c r="J116">
        <f t="shared" si="17"/>
        <v>1.0910894511799616</v>
      </c>
      <c r="K116">
        <f t="shared" si="18"/>
        <v>0.3792714244586895</v>
      </c>
      <c r="L116">
        <f t="shared" si="19"/>
        <v>0.62072857554131078</v>
      </c>
      <c r="M116">
        <f t="shared" si="20"/>
        <v>2.6366341767699417</v>
      </c>
      <c r="N116">
        <f t="shared" si="21"/>
        <v>1.6110100926607782</v>
      </c>
    </row>
    <row r="117" spans="1:14" x14ac:dyDescent="0.25">
      <c r="A117" s="4">
        <f>IF('True_Odds_Calculator_2-way'!A118="","",'True_Odds_Calculator_2-way'!A118)</f>
        <v>2.6</v>
      </c>
      <c r="B117" s="4">
        <f>IF('True_Odds_Calculator_2-way'!B118="","",'True_Odds_Calculator_2-way'!B118)</f>
        <v>1.52</v>
      </c>
      <c r="C117" s="4">
        <f t="shared" si="11"/>
        <v>0.38461538461538458</v>
      </c>
      <c r="D117">
        <f t="shared" si="12"/>
        <v>0.65789473684210531</v>
      </c>
      <c r="E117">
        <f t="shared" si="13"/>
        <v>4.2510121457489891E-2</v>
      </c>
      <c r="F117">
        <f t="shared" si="14"/>
        <v>-0.21052631578947367</v>
      </c>
      <c r="G117">
        <v>0</v>
      </c>
      <c r="H117">
        <f t="shared" si="15"/>
        <v>0.25303643724696356</v>
      </c>
      <c r="I117">
        <f t="shared" si="16"/>
        <v>-1.0963225241337864</v>
      </c>
      <c r="J117">
        <f t="shared" si="17"/>
        <v>1.0963225241337864</v>
      </c>
      <c r="K117">
        <f t="shared" si="18"/>
        <v>0.36309290748084294</v>
      </c>
      <c r="L117">
        <f t="shared" si="19"/>
        <v>0.63690709251915711</v>
      </c>
      <c r="M117">
        <f t="shared" si="20"/>
        <v>2.7541160386140584</v>
      </c>
      <c r="N117">
        <f t="shared" si="21"/>
        <v>1.5700877125495689</v>
      </c>
    </row>
    <row r="118" spans="1:14" x14ac:dyDescent="0.25">
      <c r="A118" s="4">
        <f>IF('True_Odds_Calculator_2-way'!A119="","",'True_Odds_Calculator_2-way'!A119)</f>
        <v>2.4300000000000002</v>
      </c>
      <c r="B118" s="4">
        <f>IF('True_Odds_Calculator_2-way'!B119="","",'True_Odds_Calculator_2-way'!B119)</f>
        <v>1.58</v>
      </c>
      <c r="C118" s="4">
        <f t="shared" si="11"/>
        <v>0.41152263374485593</v>
      </c>
      <c r="D118">
        <f t="shared" si="12"/>
        <v>0.63291139240506322</v>
      </c>
      <c r="E118">
        <f t="shared" si="13"/>
        <v>4.4434026149919204E-2</v>
      </c>
      <c r="F118">
        <f t="shared" si="14"/>
        <v>-0.21602333697973641</v>
      </c>
      <c r="G118">
        <v>0</v>
      </c>
      <c r="H118">
        <f t="shared" si="15"/>
        <v>0.26045736312965562</v>
      </c>
      <c r="I118">
        <f t="shared" si="16"/>
        <v>-1.0980395534147549</v>
      </c>
      <c r="J118">
        <f t="shared" si="17"/>
        <v>1.0980395534147549</v>
      </c>
      <c r="K118">
        <f t="shared" si="18"/>
        <v>0.38907530070846807</v>
      </c>
      <c r="L118">
        <f t="shared" si="19"/>
        <v>0.61092469929153193</v>
      </c>
      <c r="M118">
        <f t="shared" si="20"/>
        <v>2.5701965613830993</v>
      </c>
      <c r="N118">
        <f t="shared" si="21"/>
        <v>1.636862940980558</v>
      </c>
    </row>
    <row r="119" spans="1:14" x14ac:dyDescent="0.25">
      <c r="A119" s="4">
        <f>IF('True_Odds_Calculator_2-way'!A120="","",'True_Odds_Calculator_2-way'!A120)</f>
        <v>2.67</v>
      </c>
      <c r="B119" s="4">
        <f>IF('True_Odds_Calculator_2-way'!B120="","",'True_Odds_Calculator_2-way'!B120)</f>
        <v>1.5</v>
      </c>
      <c r="C119" s="4">
        <f t="shared" si="11"/>
        <v>0.37453183520599254</v>
      </c>
      <c r="D119">
        <f t="shared" si="12"/>
        <v>0.66666666666666663</v>
      </c>
      <c r="E119">
        <f t="shared" si="13"/>
        <v>4.1198501872659055E-2</v>
      </c>
      <c r="F119">
        <f t="shared" si="14"/>
        <v>-0.20848938826466923</v>
      </c>
      <c r="G119">
        <v>0</v>
      </c>
      <c r="H119">
        <f t="shared" si="15"/>
        <v>0.24968789013732834</v>
      </c>
      <c r="I119">
        <f t="shared" si="16"/>
        <v>-1.0943513103291653</v>
      </c>
      <c r="J119">
        <f t="shared" si="17"/>
        <v>1.0943513103291653</v>
      </c>
      <c r="K119">
        <f t="shared" si="18"/>
        <v>0.35366097788449008</v>
      </c>
      <c r="L119">
        <f t="shared" si="19"/>
        <v>0.64633902211550998</v>
      </c>
      <c r="M119">
        <f t="shared" si="20"/>
        <v>2.8275666882497057</v>
      </c>
      <c r="N119">
        <f t="shared" si="21"/>
        <v>1.547175655164583</v>
      </c>
    </row>
    <row r="120" spans="1:14" x14ac:dyDescent="0.25">
      <c r="A120" s="4">
        <f>IF('True_Odds_Calculator_2-way'!A121="","",'True_Odds_Calculator_2-way'!A121)</f>
        <v>2.29</v>
      </c>
      <c r="B120" s="4">
        <f>IF('True_Odds_Calculator_2-way'!B121="","",'True_Odds_Calculator_2-way'!B121)</f>
        <v>1.65</v>
      </c>
      <c r="C120" s="4">
        <f t="shared" si="11"/>
        <v>0.4366812227074236</v>
      </c>
      <c r="D120">
        <f t="shared" si="12"/>
        <v>0.60606060606060608</v>
      </c>
      <c r="E120">
        <f t="shared" si="13"/>
        <v>4.2741828768029677E-2</v>
      </c>
      <c r="F120">
        <f t="shared" si="14"/>
        <v>-0.22191345772131799</v>
      </c>
      <c r="G120">
        <v>0</v>
      </c>
      <c r="H120">
        <f t="shared" si="15"/>
        <v>0.26465528648934766</v>
      </c>
      <c r="I120">
        <f t="shared" si="16"/>
        <v>-1.0920649448492679</v>
      </c>
      <c r="J120">
        <f t="shared" si="17"/>
        <v>1.0920649448492679</v>
      </c>
      <c r="K120">
        <f t="shared" si="18"/>
        <v>0.41515071290017352</v>
      </c>
      <c r="L120">
        <f t="shared" si="19"/>
        <v>0.58484928709982642</v>
      </c>
      <c r="M120">
        <f t="shared" si="20"/>
        <v>2.408763778855556</v>
      </c>
      <c r="N120">
        <f t="shared" si="21"/>
        <v>1.709842214152024</v>
      </c>
    </row>
    <row r="121" spans="1:14" x14ac:dyDescent="0.25">
      <c r="A121" s="4">
        <f>IF('True_Odds_Calculator_2-way'!A122="","",'True_Odds_Calculator_2-way'!A122)</f>
        <v>2.12</v>
      </c>
      <c r="B121" s="4">
        <f>IF('True_Odds_Calculator_2-way'!B122="","",'True_Odds_Calculator_2-way'!B122)</f>
        <v>1.78</v>
      </c>
      <c r="C121" s="4">
        <f t="shared" si="11"/>
        <v>0.47169811320754712</v>
      </c>
      <c r="D121">
        <f t="shared" si="12"/>
        <v>0.5617977528089888</v>
      </c>
      <c r="E121">
        <f t="shared" si="13"/>
        <v>3.3495866016535869E-2</v>
      </c>
      <c r="F121">
        <f t="shared" si="14"/>
        <v>-0.23150307398770409</v>
      </c>
      <c r="G121">
        <v>0</v>
      </c>
      <c r="H121">
        <f t="shared" si="15"/>
        <v>0.26499894000423996</v>
      </c>
      <c r="I121">
        <f t="shared" si="16"/>
        <v>-1.0699012312772822</v>
      </c>
      <c r="J121">
        <f t="shared" si="17"/>
        <v>1.0699012312772822</v>
      </c>
      <c r="K121">
        <f t="shared" si="18"/>
        <v>0.45489916365833472</v>
      </c>
      <c r="L121">
        <f t="shared" si="19"/>
        <v>0.54510083634166528</v>
      </c>
      <c r="M121">
        <f t="shared" si="20"/>
        <v>2.1982893790305562</v>
      </c>
      <c r="N121">
        <f t="shared" si="21"/>
        <v>1.83452296039628</v>
      </c>
    </row>
    <row r="122" spans="1:14" x14ac:dyDescent="0.25">
      <c r="A122" s="4">
        <f>IF('True_Odds_Calculator_2-way'!A123="","",'True_Odds_Calculator_2-way'!A123)</f>
        <v>2.04</v>
      </c>
      <c r="B122" s="4">
        <f>IF('True_Odds_Calculator_2-way'!B123="","",'True_Odds_Calculator_2-way'!B123)</f>
        <v>1.85</v>
      </c>
      <c r="C122" s="4">
        <f t="shared" si="11"/>
        <v>0.49019607843137253</v>
      </c>
      <c r="D122">
        <f t="shared" si="12"/>
        <v>0.54054054054054046</v>
      </c>
      <c r="E122">
        <f t="shared" si="13"/>
        <v>3.0736618971912932E-2</v>
      </c>
      <c r="F122">
        <f t="shared" si="14"/>
        <v>-0.23423423423423428</v>
      </c>
      <c r="G122">
        <v>0</v>
      </c>
      <c r="H122">
        <f t="shared" si="15"/>
        <v>0.26497085320614727</v>
      </c>
      <c r="I122">
        <f t="shared" si="16"/>
        <v>-1.0635890745287924</v>
      </c>
      <c r="J122">
        <f t="shared" si="17"/>
        <v>1.0635890745287924</v>
      </c>
      <c r="K122">
        <f t="shared" si="18"/>
        <v>0.47480390464975097</v>
      </c>
      <c r="L122">
        <f t="shared" si="19"/>
        <v>0.52519609535024903</v>
      </c>
      <c r="M122">
        <f t="shared" si="20"/>
        <v>2.1061326375099441</v>
      </c>
      <c r="N122">
        <f t="shared" si="21"/>
        <v>1.904050713349474</v>
      </c>
    </row>
    <row r="123" spans="1:14" x14ac:dyDescent="0.25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2.1800000000000002</v>
      </c>
      <c r="C123" s="4">
        <f t="shared" si="11"/>
        <v>0.57471264367816088</v>
      </c>
      <c r="D123">
        <f t="shared" si="12"/>
        <v>0.4587155963302752</v>
      </c>
      <c r="E123">
        <f t="shared" si="13"/>
        <v>3.3428240008436028E-2</v>
      </c>
      <c r="F123">
        <f t="shared" si="14"/>
        <v>-0.23020141305494057</v>
      </c>
      <c r="G123">
        <v>0</v>
      </c>
      <c r="H123">
        <f t="shared" si="15"/>
        <v>0.26362965306337655</v>
      </c>
      <c r="I123">
        <f t="shared" si="16"/>
        <v>-1.0701462561817372</v>
      </c>
      <c r="J123">
        <f t="shared" si="17"/>
        <v>1.0701462561817372</v>
      </c>
      <c r="K123">
        <f t="shared" si="18"/>
        <v>0.55806429341387886</v>
      </c>
      <c r="L123">
        <f t="shared" si="19"/>
        <v>0.44193570658612125</v>
      </c>
      <c r="M123">
        <f t="shared" si="20"/>
        <v>1.7919082295744857</v>
      </c>
      <c r="N123">
        <f t="shared" si="21"/>
        <v>2.26277258229445</v>
      </c>
    </row>
    <row r="124" spans="1:14" x14ac:dyDescent="0.25">
      <c r="A124" s="4">
        <f>IF('True_Odds_Calculator_2-way'!A125="","",'True_Odds_Calculator_2-way'!A125)</f>
        <v>1.84</v>
      </c>
      <c r="B124" s="4">
        <f>IF('True_Odds_Calculator_2-way'!B125="","",'True_Odds_Calculator_2-way'!B125)</f>
        <v>2</v>
      </c>
      <c r="C124" s="4">
        <f t="shared" si="11"/>
        <v>0.54347826086956519</v>
      </c>
      <c r="D124">
        <f t="shared" si="12"/>
        <v>0.5</v>
      </c>
      <c r="E124">
        <f t="shared" si="13"/>
        <v>4.3478260869565188E-2</v>
      </c>
      <c r="F124">
        <f t="shared" si="14"/>
        <v>-0.22826086956521741</v>
      </c>
      <c r="G124">
        <v>0</v>
      </c>
      <c r="H124">
        <f t="shared" si="15"/>
        <v>0.27173913043478259</v>
      </c>
      <c r="I124">
        <f t="shared" si="16"/>
        <v>-1.0910894511799618</v>
      </c>
      <c r="J124">
        <f t="shared" si="17"/>
        <v>1.0910894511799618</v>
      </c>
      <c r="K124">
        <f t="shared" si="18"/>
        <v>0.52178038130519999</v>
      </c>
      <c r="L124">
        <f t="shared" si="19"/>
        <v>0.47821961869479995</v>
      </c>
      <c r="M124">
        <f t="shared" si="20"/>
        <v>1.9165151389911681</v>
      </c>
      <c r="N124">
        <f t="shared" si="21"/>
        <v>2.091089451179962</v>
      </c>
    </row>
    <row r="125" spans="1:14" x14ac:dyDescent="0.25">
      <c r="A125" s="4">
        <f>IF('True_Odds_Calculator_2-way'!A126="","",'True_Odds_Calculator_2-way'!A126)</f>
        <v>1.7</v>
      </c>
      <c r="B125" s="4">
        <f>IF('True_Odds_Calculator_2-way'!B126="","",'True_Odds_Calculator_2-way'!B126)</f>
        <v>2.17</v>
      </c>
      <c r="C125" s="4">
        <f t="shared" si="11"/>
        <v>0.58823529411764708</v>
      </c>
      <c r="D125">
        <f t="shared" si="12"/>
        <v>0.46082949308755761</v>
      </c>
      <c r="E125">
        <f t="shared" si="13"/>
        <v>4.9064787205204574E-2</v>
      </c>
      <c r="F125">
        <f t="shared" si="14"/>
        <v>-0.22201138519924113</v>
      </c>
      <c r="G125">
        <v>0</v>
      </c>
      <c r="H125">
        <f t="shared" si="15"/>
        <v>0.27107617240444565</v>
      </c>
      <c r="I125">
        <f t="shared" si="16"/>
        <v>-1.1049892402196595</v>
      </c>
      <c r="J125">
        <f t="shared" si="17"/>
        <v>1.1049892402196595</v>
      </c>
      <c r="K125">
        <f t="shared" si="18"/>
        <v>0.56385917502148641</v>
      </c>
      <c r="L125">
        <f t="shared" si="19"/>
        <v>0.43614082497851364</v>
      </c>
      <c r="M125">
        <f t="shared" si="20"/>
        <v>1.773492468153762</v>
      </c>
      <c r="N125">
        <f t="shared" si="21"/>
        <v>2.2928374110570013</v>
      </c>
    </row>
    <row r="126" spans="1:14" x14ac:dyDescent="0.25">
      <c r="A126" s="4">
        <f>IF('True_Odds_Calculator_2-way'!A127="","",'True_Odds_Calculator_2-way'!A127)</f>
        <v>1.65</v>
      </c>
      <c r="B126" s="4">
        <f>IF('True_Odds_Calculator_2-way'!B127="","",'True_Odds_Calculator_2-way'!B127)</f>
        <v>2.2799999999999998</v>
      </c>
      <c r="C126" s="4">
        <f t="shared" si="11"/>
        <v>0.60606060606060608</v>
      </c>
      <c r="D126">
        <f t="shared" si="12"/>
        <v>0.43859649122807021</v>
      </c>
      <c r="E126">
        <f t="shared" si="13"/>
        <v>4.4657097288676173E-2</v>
      </c>
      <c r="F126">
        <f t="shared" si="14"/>
        <v>-0.22115895800106333</v>
      </c>
      <c r="G126">
        <v>0</v>
      </c>
      <c r="H126">
        <f t="shared" si="15"/>
        <v>0.26581605528973951</v>
      </c>
      <c r="I126">
        <f t="shared" si="16"/>
        <v>-1.0963225241337864</v>
      </c>
      <c r="J126">
        <f t="shared" si="17"/>
        <v>1.0963225241337864</v>
      </c>
      <c r="K126">
        <f t="shared" si="18"/>
        <v>0.58390422209633297</v>
      </c>
      <c r="L126">
        <f t="shared" si="19"/>
        <v>0.41609577790366731</v>
      </c>
      <c r="M126">
        <f t="shared" si="20"/>
        <v>1.7126096406869604</v>
      </c>
      <c r="N126">
        <f t="shared" si="21"/>
        <v>2.4032928308912465</v>
      </c>
    </row>
    <row r="127" spans="1:14" x14ac:dyDescent="0.25">
      <c r="A127" s="4">
        <f>IF('True_Odds_Calculator_2-way'!A128="","",'True_Odds_Calculator_2-way'!A128)</f>
        <v>1.63</v>
      </c>
      <c r="B127" s="4">
        <f>IF('True_Odds_Calculator_2-way'!B128="","",'True_Odds_Calculator_2-way'!B128)</f>
        <v>2.31</v>
      </c>
      <c r="C127" s="4">
        <f t="shared" si="11"/>
        <v>0.61349693251533743</v>
      </c>
      <c r="D127">
        <f t="shared" si="12"/>
        <v>0.4329004329004329</v>
      </c>
      <c r="E127">
        <f t="shared" si="13"/>
        <v>4.6397365415770331E-2</v>
      </c>
      <c r="F127">
        <f t="shared" si="14"/>
        <v>-0.21918572225320698</v>
      </c>
      <c r="G127">
        <v>0</v>
      </c>
      <c r="H127">
        <f t="shared" si="15"/>
        <v>0.26558308766897726</v>
      </c>
      <c r="I127">
        <f t="shared" si="16"/>
        <v>-1.1007636444730438</v>
      </c>
      <c r="J127">
        <f t="shared" si="17"/>
        <v>1.1007636444730438</v>
      </c>
      <c r="K127">
        <f t="shared" si="18"/>
        <v>0.59049965325940701</v>
      </c>
      <c r="L127">
        <f t="shared" si="19"/>
        <v>0.4095003467405931</v>
      </c>
      <c r="M127">
        <f t="shared" si="20"/>
        <v>1.6934810960180178</v>
      </c>
      <c r="N127">
        <f t="shared" si="21"/>
        <v>2.442000374259687</v>
      </c>
    </row>
    <row r="128" spans="1:14" x14ac:dyDescent="0.25">
      <c r="A128" s="4">
        <f>IF('True_Odds_Calculator_2-way'!A129="","",'True_Odds_Calculator_2-way'!A129)</f>
        <v>1.36</v>
      </c>
      <c r="B128" s="4">
        <f>IF('True_Odds_Calculator_2-way'!B129="","",'True_Odds_Calculator_2-way'!B129)</f>
        <v>3.37</v>
      </c>
      <c r="C128" s="4">
        <f t="shared" si="11"/>
        <v>0.73529411764705876</v>
      </c>
      <c r="D128">
        <f t="shared" si="12"/>
        <v>0.29673590504451036</v>
      </c>
      <c r="E128">
        <f t="shared" si="13"/>
        <v>3.2030022691569071E-2</v>
      </c>
      <c r="F128">
        <f t="shared" si="14"/>
        <v>-0.18615814278233556</v>
      </c>
      <c r="G128">
        <v>0</v>
      </c>
      <c r="H128">
        <f t="shared" si="15"/>
        <v>0.21818816547390465</v>
      </c>
      <c r="I128">
        <f t="shared" si="16"/>
        <v>-1.0826163374360511</v>
      </c>
      <c r="J128">
        <f t="shared" si="17"/>
        <v>1.0826163374360511</v>
      </c>
      <c r="K128">
        <f t="shared" si="18"/>
        <v>0.71955808004953281</v>
      </c>
      <c r="L128">
        <f t="shared" si="19"/>
        <v>0.28044191995046724</v>
      </c>
      <c r="M128">
        <f t="shared" si="20"/>
        <v>1.3897418814769784</v>
      </c>
      <c r="N128">
        <f t="shared" si="21"/>
        <v>3.565800719723442</v>
      </c>
    </row>
    <row r="129" spans="1:14" x14ac:dyDescent="0.25">
      <c r="A129" s="4">
        <f>IF('True_Odds_Calculator_2-way'!A130="","",'True_Odds_Calculator_2-way'!A130)</f>
        <v>2.29</v>
      </c>
      <c r="B129" s="4">
        <f>IF('True_Odds_Calculator_2-way'!B130="","",'True_Odds_Calculator_2-way'!B130)</f>
        <v>1.68</v>
      </c>
      <c r="C129" s="4">
        <f t="shared" si="11"/>
        <v>0.4366812227074236</v>
      </c>
      <c r="D129">
        <f t="shared" si="12"/>
        <v>0.59523809523809523</v>
      </c>
      <c r="E129">
        <f t="shared" si="13"/>
        <v>3.1919317945518833E-2</v>
      </c>
      <c r="F129">
        <f t="shared" si="14"/>
        <v>-0.22800998128509042</v>
      </c>
      <c r="G129">
        <v>0</v>
      </c>
      <c r="H129">
        <f t="shared" si="15"/>
        <v>0.25992929923060926</v>
      </c>
      <c r="I129">
        <f t="shared" si="16"/>
        <v>-1.0677035543974551</v>
      </c>
      <c r="J129">
        <f t="shared" si="17"/>
        <v>1.0677035543974551</v>
      </c>
      <c r="K129">
        <f t="shared" si="18"/>
        <v>0.42063861953679943</v>
      </c>
      <c r="L129">
        <f t="shared" si="19"/>
        <v>0.57936138046320074</v>
      </c>
      <c r="M129">
        <f t="shared" si="20"/>
        <v>2.3773375851727168</v>
      </c>
      <c r="N129">
        <f t="shared" si="21"/>
        <v>1.7260384169902692</v>
      </c>
    </row>
    <row r="130" spans="1:14" x14ac:dyDescent="0.25">
      <c r="A130" s="4">
        <f>IF('True_Odds_Calculator_2-way'!A131="","",'True_Odds_Calculator_2-way'!A131)</f>
        <v>1.56</v>
      </c>
      <c r="B130" s="4">
        <f>IF('True_Odds_Calculator_2-way'!B131="","",'True_Odds_Calculator_2-way'!B131)</f>
        <v>2.5299999999999998</v>
      </c>
      <c r="C130" s="4">
        <f t="shared" si="11"/>
        <v>0.64102564102564097</v>
      </c>
      <c r="D130">
        <f t="shared" si="12"/>
        <v>0.39525691699604748</v>
      </c>
      <c r="E130">
        <f t="shared" si="13"/>
        <v>3.6282558021688338E-2</v>
      </c>
      <c r="F130">
        <f t="shared" si="14"/>
        <v>-0.21708726056552163</v>
      </c>
      <c r="G130">
        <v>0</v>
      </c>
      <c r="H130">
        <f t="shared" si="15"/>
        <v>0.25336981858720992</v>
      </c>
      <c r="I130">
        <f t="shared" si="16"/>
        <v>-1.0803395392536068</v>
      </c>
      <c r="J130">
        <f t="shared" si="17"/>
        <v>1.0803395392536068</v>
      </c>
      <c r="K130">
        <f t="shared" si="18"/>
        <v>0.6230567863582569</v>
      </c>
      <c r="L130">
        <f t="shared" si="19"/>
        <v>0.3769432136417431</v>
      </c>
      <c r="M130">
        <f t="shared" si="20"/>
        <v>1.6049901419820203</v>
      </c>
      <c r="N130">
        <f t="shared" si="21"/>
        <v>2.6529194950580188</v>
      </c>
    </row>
    <row r="131" spans="1:14" x14ac:dyDescent="0.25">
      <c r="A131" s="4">
        <f>IF('True_Odds_Calculator_2-way'!A132="","",'True_Odds_Calculator_2-way'!A132)</f>
        <v>2.08</v>
      </c>
      <c r="B131" s="4">
        <f>IF('True_Odds_Calculator_2-way'!B132="","",'True_Odds_Calculator_2-way'!B132)</f>
        <v>1.83</v>
      </c>
      <c r="C131" s="4">
        <f t="shared" ref="C131:C194" si="22">1/A131</f>
        <v>0.48076923076923073</v>
      </c>
      <c r="D131">
        <f t="shared" ref="D131:D194" si="23">1/B131</f>
        <v>0.54644808743169393</v>
      </c>
      <c r="E131">
        <f t="shared" ref="E131:E194" si="24">C131+D131-1</f>
        <v>2.7217318200924545E-2</v>
      </c>
      <c r="F131">
        <f t="shared" ref="F131:F194" si="25">C131+D131-(C131*D131)-1</f>
        <v>-0.23549810844892827</v>
      </c>
      <c r="G131">
        <v>0</v>
      </c>
      <c r="H131">
        <f t="shared" ref="H131:H194" si="26">C131*D131</f>
        <v>0.26271542664985281</v>
      </c>
      <c r="I131">
        <f t="shared" ref="I131:I194" si="27">((-4*F131*H131)^0.5)/(2*F131)</f>
        <v>-1.0562070842074627</v>
      </c>
      <c r="J131">
        <f t="shared" ref="J131:J194" si="28">(-((-4*F131*H131)^0.5))/(2*F131)</f>
        <v>1.0562070842074627</v>
      </c>
      <c r="K131">
        <f t="shared" ref="K131:K194" si="29">IF(A131="","",(C131/($J131+C131-($J131*C131))))</f>
        <v>0.46713612113428016</v>
      </c>
      <c r="L131">
        <f t="shared" ref="L131:L194" si="30">IF(B131="","",(D131/($J131+D131-($J131*D131))))</f>
        <v>0.53286387886572006</v>
      </c>
      <c r="M131">
        <f t="shared" ref="M131:M194" si="31">IF(A131="","",1/K131)</f>
        <v>2.1407036509440598</v>
      </c>
      <c r="N131">
        <f t="shared" ref="N131:N194" si="32">IF(B131="","",1/L131)</f>
        <v>1.8766518798921943</v>
      </c>
    </row>
    <row r="132" spans="1:14" x14ac:dyDescent="0.25">
      <c r="A132" s="4">
        <f>IF('True_Odds_Calculator_2-way'!A133="","",'True_Odds_Calculator_2-way'!A133)</f>
        <v>1.84</v>
      </c>
      <c r="B132" s="4">
        <f>IF('True_Odds_Calculator_2-way'!B133="","",'True_Odds_Calculator_2-way'!B133)</f>
        <v>2.06</v>
      </c>
      <c r="C132" s="4">
        <f t="shared" si="22"/>
        <v>0.54347826086956519</v>
      </c>
      <c r="D132">
        <f t="shared" si="23"/>
        <v>0.4854368932038835</v>
      </c>
      <c r="E132">
        <f t="shared" si="24"/>
        <v>2.891515407344869E-2</v>
      </c>
      <c r="F132">
        <f t="shared" si="25"/>
        <v>-0.23490924440692273</v>
      </c>
      <c r="G132">
        <v>0</v>
      </c>
      <c r="H132">
        <f t="shared" si="26"/>
        <v>0.26382439848037148</v>
      </c>
      <c r="I132">
        <f t="shared" si="27"/>
        <v>-1.0597597584982434</v>
      </c>
      <c r="J132">
        <f t="shared" si="28"/>
        <v>1.0597597584982434</v>
      </c>
      <c r="K132">
        <f t="shared" si="29"/>
        <v>0.52904505015074577</v>
      </c>
      <c r="L132">
        <f t="shared" si="30"/>
        <v>0.47095494984925418</v>
      </c>
      <c r="M132">
        <f t="shared" si="31"/>
        <v>1.8901981971385247</v>
      </c>
      <c r="N132">
        <f t="shared" si="32"/>
        <v>2.123345344008138</v>
      </c>
    </row>
    <row r="133" spans="1:14" x14ac:dyDescent="0.25">
      <c r="A133" s="4">
        <f>IF('True_Odds_Calculator_2-way'!A134="","",'True_Odds_Calculator_2-way'!A134)</f>
        <v>1.95</v>
      </c>
      <c r="B133" s="4">
        <f>IF('True_Odds_Calculator_2-way'!B134="","",'True_Odds_Calculator_2-way'!B134)</f>
        <v>1.95</v>
      </c>
      <c r="C133" s="4">
        <f t="shared" si="22"/>
        <v>0.51282051282051289</v>
      </c>
      <c r="D133">
        <f t="shared" si="23"/>
        <v>0.51282051282051289</v>
      </c>
      <c r="E133">
        <f t="shared" si="24"/>
        <v>2.5641025641025772E-2</v>
      </c>
      <c r="F133">
        <f t="shared" si="25"/>
        <v>-0.23734385272846803</v>
      </c>
      <c r="G133">
        <v>0</v>
      </c>
      <c r="H133">
        <f t="shared" si="26"/>
        <v>0.2629848783694938</v>
      </c>
      <c r="I133">
        <f t="shared" si="27"/>
        <v>-1.0526315789473688</v>
      </c>
      <c r="J133">
        <f t="shared" si="28"/>
        <v>1.0526315789473688</v>
      </c>
      <c r="K133">
        <f t="shared" si="29"/>
        <v>0.49999999999999989</v>
      </c>
      <c r="L133">
        <f t="shared" si="30"/>
        <v>0.49999999999999989</v>
      </c>
      <c r="M133">
        <f t="shared" si="31"/>
        <v>2.0000000000000004</v>
      </c>
      <c r="N133">
        <f t="shared" si="32"/>
        <v>2.0000000000000004</v>
      </c>
    </row>
    <row r="134" spans="1:14" x14ac:dyDescent="0.25">
      <c r="A134" s="4">
        <f>IF('True_Odds_Calculator_2-way'!A135="","",'True_Odds_Calculator_2-way'!A135)</f>
        <v>1.81</v>
      </c>
      <c r="B134" s="4">
        <f>IF('True_Odds_Calculator_2-way'!B135="","",'True_Odds_Calculator_2-way'!B135)</f>
        <v>2.1</v>
      </c>
      <c r="C134" s="4">
        <f t="shared" si="22"/>
        <v>0.5524861878453039</v>
      </c>
      <c r="D134">
        <f t="shared" si="23"/>
        <v>0.47619047619047616</v>
      </c>
      <c r="E134">
        <f t="shared" si="24"/>
        <v>2.8676664035780064E-2</v>
      </c>
      <c r="F134">
        <f t="shared" si="25"/>
        <v>-0.23441199684293612</v>
      </c>
      <c r="G134">
        <v>0</v>
      </c>
      <c r="H134">
        <f t="shared" si="26"/>
        <v>0.26308866087871613</v>
      </c>
      <c r="I134">
        <f t="shared" si="27"/>
        <v>-1.0594028769395469</v>
      </c>
      <c r="J134">
        <f t="shared" si="28"/>
        <v>1.0594028769395469</v>
      </c>
      <c r="K134">
        <f t="shared" si="29"/>
        <v>0.5381794367133228</v>
      </c>
      <c r="L134">
        <f t="shared" si="30"/>
        <v>0.46182056328667725</v>
      </c>
      <c r="M134">
        <f t="shared" si="31"/>
        <v>1.8581163303210331</v>
      </c>
      <c r="N134">
        <f t="shared" si="32"/>
        <v>2.1653431646335015</v>
      </c>
    </row>
    <row r="135" spans="1:14" x14ac:dyDescent="0.25">
      <c r="A135" s="4">
        <f>IF('True_Odds_Calculator_2-way'!A136="","",'True_Odds_Calculator_2-way'!A136)</f>
        <v>2.48</v>
      </c>
      <c r="B135" s="4">
        <f>IF('True_Odds_Calculator_2-way'!B136="","",'True_Odds_Calculator_2-way'!B136)</f>
        <v>1.59</v>
      </c>
      <c r="C135" s="4">
        <f t="shared" si="22"/>
        <v>0.40322580645161293</v>
      </c>
      <c r="D135">
        <f t="shared" si="23"/>
        <v>0.62893081761006286</v>
      </c>
      <c r="E135">
        <f t="shared" si="24"/>
        <v>3.2156624061675743E-2</v>
      </c>
      <c r="F135">
        <f t="shared" si="25"/>
        <v>-0.22144451207141413</v>
      </c>
      <c r="G135">
        <v>0</v>
      </c>
      <c r="H135">
        <f t="shared" si="26"/>
        <v>0.25360113613308988</v>
      </c>
      <c r="I135">
        <f t="shared" si="27"/>
        <v>-1.0701462561817374</v>
      </c>
      <c r="J135">
        <f t="shared" si="28"/>
        <v>1.0701462561817374</v>
      </c>
      <c r="K135">
        <f t="shared" si="29"/>
        <v>0.38702439426729596</v>
      </c>
      <c r="L135">
        <f t="shared" si="30"/>
        <v>0.61297560573270427</v>
      </c>
      <c r="M135">
        <f t="shared" si="31"/>
        <v>2.583816459148971</v>
      </c>
      <c r="N135">
        <f t="shared" si="32"/>
        <v>1.6313862911472248</v>
      </c>
    </row>
    <row r="136" spans="1:14" x14ac:dyDescent="0.25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2.0499999999999998</v>
      </c>
      <c r="C136" s="4">
        <f t="shared" si="22"/>
        <v>0.5376344086021505</v>
      </c>
      <c r="D136">
        <f t="shared" si="23"/>
        <v>0.48780487804878053</v>
      </c>
      <c r="E136">
        <f t="shared" si="24"/>
        <v>2.5439286650930981E-2</v>
      </c>
      <c r="F136">
        <f t="shared" si="25"/>
        <v>-0.23682140047206923</v>
      </c>
      <c r="G136">
        <v>0</v>
      </c>
      <c r="H136">
        <f t="shared" si="26"/>
        <v>0.26226068712300027</v>
      </c>
      <c r="I136">
        <f t="shared" si="27"/>
        <v>-1.0523401123547818</v>
      </c>
      <c r="J136">
        <f t="shared" si="28"/>
        <v>1.0523401123547818</v>
      </c>
      <c r="K136">
        <f t="shared" si="29"/>
        <v>0.52493093970332627</v>
      </c>
      <c r="L136">
        <f t="shared" si="30"/>
        <v>0.47506906029667378</v>
      </c>
      <c r="M136">
        <f t="shared" si="31"/>
        <v>1.9050124966251125</v>
      </c>
      <c r="N136">
        <f t="shared" si="32"/>
        <v>2.1049571179725204</v>
      </c>
    </row>
    <row r="137" spans="1:14" x14ac:dyDescent="0.25">
      <c r="A137" s="4">
        <f>IF('True_Odds_Calculator_2-way'!A138="","",'True_Odds_Calculator_2-way'!A138)</f>
        <v>2.16</v>
      </c>
      <c r="B137" s="4">
        <f>IF('True_Odds_Calculator_2-way'!B138="","",'True_Odds_Calculator_2-way'!B138)</f>
        <v>1.76</v>
      </c>
      <c r="C137" s="4">
        <f t="shared" si="22"/>
        <v>0.46296296296296291</v>
      </c>
      <c r="D137">
        <f t="shared" si="23"/>
        <v>0.56818181818181823</v>
      </c>
      <c r="E137">
        <f t="shared" si="24"/>
        <v>3.1144781144781142E-2</v>
      </c>
      <c r="F137">
        <f t="shared" si="25"/>
        <v>-0.23190235690235683</v>
      </c>
      <c r="G137">
        <v>0</v>
      </c>
      <c r="H137">
        <f t="shared" si="26"/>
        <v>0.26304713804713803</v>
      </c>
      <c r="I137">
        <f t="shared" si="27"/>
        <v>-1.0650358071057626</v>
      </c>
      <c r="J137">
        <f t="shared" si="28"/>
        <v>1.0650358071057626</v>
      </c>
      <c r="K137">
        <f t="shared" si="29"/>
        <v>0.44733891886110039</v>
      </c>
      <c r="L137">
        <f t="shared" si="30"/>
        <v>0.55266108113889945</v>
      </c>
      <c r="M137">
        <f t="shared" si="31"/>
        <v>2.2354415362426847</v>
      </c>
      <c r="N137">
        <f t="shared" si="32"/>
        <v>1.8094272134003797</v>
      </c>
    </row>
    <row r="138" spans="1:14" x14ac:dyDescent="0.25">
      <c r="A138" s="4">
        <f>IF('True_Odds_Calculator_2-way'!A139="","",'True_Odds_Calculator_2-way'!A139)</f>
        <v>2.25</v>
      </c>
      <c r="B138" s="4">
        <f>IF('True_Odds_Calculator_2-way'!B139="","",'True_Odds_Calculator_2-way'!B139)</f>
        <v>1.71</v>
      </c>
      <c r="C138" s="4">
        <f t="shared" si="22"/>
        <v>0.44444444444444442</v>
      </c>
      <c r="D138">
        <f t="shared" si="23"/>
        <v>0.58479532163742687</v>
      </c>
      <c r="E138">
        <f t="shared" si="24"/>
        <v>2.9239766081871288E-2</v>
      </c>
      <c r="F138">
        <f t="shared" si="25"/>
        <v>-0.2306692657569851</v>
      </c>
      <c r="G138">
        <v>0</v>
      </c>
      <c r="H138">
        <f t="shared" si="26"/>
        <v>0.25990903183885639</v>
      </c>
      <c r="I138">
        <f t="shared" si="27"/>
        <v>-1.0614897848685503</v>
      </c>
      <c r="J138">
        <f t="shared" si="28"/>
        <v>1.0614897848685503</v>
      </c>
      <c r="K138">
        <f t="shared" si="29"/>
        <v>0.42976330383488626</v>
      </c>
      <c r="L138">
        <f t="shared" si="30"/>
        <v>0.57023669616511363</v>
      </c>
      <c r="M138">
        <f t="shared" si="31"/>
        <v>2.3268622310856886</v>
      </c>
      <c r="N138">
        <f t="shared" si="32"/>
        <v>1.753657747256671</v>
      </c>
    </row>
    <row r="139" spans="1:14" x14ac:dyDescent="0.25">
      <c r="A139" s="4">
        <f>IF('True_Odds_Calculator_2-way'!A140="","",'True_Odds_Calculator_2-way'!A140)</f>
        <v>2.1800000000000002</v>
      </c>
      <c r="B139" s="4">
        <f>IF('True_Odds_Calculator_2-way'!B140="","",'True_Odds_Calculator_2-way'!B140)</f>
        <v>1.75</v>
      </c>
      <c r="C139" s="4">
        <f t="shared" si="22"/>
        <v>0.4587155963302752</v>
      </c>
      <c r="D139">
        <f t="shared" si="23"/>
        <v>0.5714285714285714</v>
      </c>
      <c r="E139">
        <f t="shared" si="24"/>
        <v>3.0144167758846541E-2</v>
      </c>
      <c r="F139">
        <f t="shared" si="25"/>
        <v>-0.23197903014416776</v>
      </c>
      <c r="G139">
        <v>0</v>
      </c>
      <c r="H139">
        <f t="shared" si="26"/>
        <v>0.26212319790301436</v>
      </c>
      <c r="I139">
        <f t="shared" si="27"/>
        <v>-1.0629880069054676</v>
      </c>
      <c r="J139">
        <f t="shared" si="28"/>
        <v>1.0629880069054676</v>
      </c>
      <c r="K139">
        <f t="shared" si="29"/>
        <v>0.44359159560776512</v>
      </c>
      <c r="L139">
        <f t="shared" si="30"/>
        <v>0.55640840439223493</v>
      </c>
      <c r="M139">
        <f t="shared" si="31"/>
        <v>2.2543258481484516</v>
      </c>
      <c r="N139">
        <f t="shared" si="32"/>
        <v>1.797241005179101</v>
      </c>
    </row>
    <row r="140" spans="1:14" x14ac:dyDescent="0.25">
      <c r="A140" s="4">
        <f>IF('True_Odds_Calculator_2-way'!A141="","",'True_Odds_Calculator_2-way'!A141)</f>
        <v>1.91</v>
      </c>
      <c r="B140" s="4">
        <f>IF('True_Odds_Calculator_2-way'!B141="","",'True_Odds_Calculator_2-way'!B141)</f>
        <v>1.99</v>
      </c>
      <c r="C140" s="4">
        <f t="shared" si="22"/>
        <v>0.52356020942408377</v>
      </c>
      <c r="D140">
        <f t="shared" si="23"/>
        <v>0.50251256281407031</v>
      </c>
      <c r="E140">
        <f t="shared" si="24"/>
        <v>2.6072772238153963E-2</v>
      </c>
      <c r="F140">
        <f t="shared" si="25"/>
        <v>-0.23702281038701378</v>
      </c>
      <c r="G140">
        <v>0</v>
      </c>
      <c r="H140">
        <f t="shared" si="26"/>
        <v>0.26309558262516769</v>
      </c>
      <c r="I140">
        <f t="shared" si="27"/>
        <v>-1.0535659020683561</v>
      </c>
      <c r="J140">
        <f t="shared" si="28"/>
        <v>1.0535659020683561</v>
      </c>
      <c r="K140">
        <f t="shared" si="29"/>
        <v>0.51053098533271912</v>
      </c>
      <c r="L140">
        <f t="shared" si="30"/>
        <v>0.48946901466728099</v>
      </c>
      <c r="M140">
        <f t="shared" si="31"/>
        <v>1.9587449708822042</v>
      </c>
      <c r="N140">
        <f t="shared" si="32"/>
        <v>2.043030243047673</v>
      </c>
    </row>
    <row r="141" spans="1:14" x14ac:dyDescent="0.25">
      <c r="A141" s="4">
        <f>IF('True_Odds_Calculator_2-way'!A142="","",'True_Odds_Calculator_2-way'!A142)</f>
        <v>1.72</v>
      </c>
      <c r="B141" s="4">
        <f>IF('True_Odds_Calculator_2-way'!B142="","",'True_Odds_Calculator_2-way'!B142)</f>
        <v>2.23</v>
      </c>
      <c r="C141" s="4">
        <f t="shared" si="22"/>
        <v>0.58139534883720934</v>
      </c>
      <c r="D141">
        <f t="shared" si="23"/>
        <v>0.44843049327354262</v>
      </c>
      <c r="E141">
        <f t="shared" si="24"/>
        <v>2.982584211075201E-2</v>
      </c>
      <c r="F141">
        <f t="shared" si="25"/>
        <v>-0.23088956095526114</v>
      </c>
      <c r="G141">
        <v>0</v>
      </c>
      <c r="H141">
        <f t="shared" si="26"/>
        <v>0.26071540306601315</v>
      </c>
      <c r="I141">
        <f t="shared" si="27"/>
        <v>-1.0626278551055641</v>
      </c>
      <c r="J141">
        <f t="shared" si="28"/>
        <v>1.0626278551055641</v>
      </c>
      <c r="K141">
        <f t="shared" si="29"/>
        <v>0.56654268925198559</v>
      </c>
      <c r="L141">
        <f t="shared" si="30"/>
        <v>0.43345731074801436</v>
      </c>
      <c r="M141">
        <f t="shared" si="31"/>
        <v>1.7650920556760061</v>
      </c>
      <c r="N141">
        <f t="shared" si="32"/>
        <v>2.3070322617798436</v>
      </c>
    </row>
    <row r="142" spans="1:14" x14ac:dyDescent="0.25">
      <c r="A142" s="4">
        <f>IF('True_Odds_Calculator_2-way'!A143="","",'True_Odds_Calculator_2-way'!A143)</f>
        <v>1.76</v>
      </c>
      <c r="B142" s="4">
        <f>IF('True_Odds_Calculator_2-way'!B143="","",'True_Odds_Calculator_2-way'!B143)</f>
        <v>2.1800000000000002</v>
      </c>
      <c r="C142" s="4">
        <f t="shared" si="22"/>
        <v>0.56818181818181823</v>
      </c>
      <c r="D142">
        <f t="shared" si="23"/>
        <v>0.4587155963302752</v>
      </c>
      <c r="E142">
        <f t="shared" si="24"/>
        <v>2.6897414512093487E-2</v>
      </c>
      <c r="F142">
        <f t="shared" si="25"/>
        <v>-0.23373644703919927</v>
      </c>
      <c r="G142">
        <v>0</v>
      </c>
      <c r="H142">
        <f t="shared" si="26"/>
        <v>0.26063386155129276</v>
      </c>
      <c r="I142">
        <f t="shared" si="27"/>
        <v>-1.0559715077387792</v>
      </c>
      <c r="J142">
        <f t="shared" si="28"/>
        <v>1.0559715077387792</v>
      </c>
      <c r="K142">
        <f t="shared" si="29"/>
        <v>0.55477321871395913</v>
      </c>
      <c r="L142">
        <f t="shared" si="30"/>
        <v>0.44522678128604087</v>
      </c>
      <c r="M142">
        <f t="shared" si="31"/>
        <v>1.8025383458814721</v>
      </c>
      <c r="N142">
        <f t="shared" si="32"/>
        <v>2.2460463791317595</v>
      </c>
    </row>
    <row r="143" spans="1:14" x14ac:dyDescent="0.25">
      <c r="A143" s="4">
        <f>IF('True_Odds_Calculator_2-way'!A144="","",'True_Odds_Calculator_2-way'!A144)</f>
        <v>2.21</v>
      </c>
      <c r="B143" s="4">
        <f>IF('True_Odds_Calculator_2-way'!B144="","",'True_Odds_Calculator_2-way'!B144)</f>
        <v>1.65</v>
      </c>
      <c r="C143" s="4">
        <f t="shared" si="22"/>
        <v>0.45248868778280543</v>
      </c>
      <c r="D143">
        <f t="shared" si="23"/>
        <v>0.60606060606060608</v>
      </c>
      <c r="E143">
        <f t="shared" si="24"/>
        <v>5.8549293843411565E-2</v>
      </c>
      <c r="F143">
        <f t="shared" si="25"/>
        <v>-0.21568627450980382</v>
      </c>
      <c r="G143">
        <v>0</v>
      </c>
      <c r="H143">
        <f t="shared" si="26"/>
        <v>0.27423556835321544</v>
      </c>
      <c r="I143">
        <f t="shared" si="27"/>
        <v>-1.1275884962655318</v>
      </c>
      <c r="J143">
        <f t="shared" si="28"/>
        <v>1.1275884962655318</v>
      </c>
      <c r="K143">
        <f t="shared" si="29"/>
        <v>0.42294348627292933</v>
      </c>
      <c r="L143">
        <f t="shared" si="30"/>
        <v>0.57705651372707045</v>
      </c>
      <c r="M143">
        <f t="shared" si="31"/>
        <v>2.3643820804812936</v>
      </c>
      <c r="N143">
        <f t="shared" si="32"/>
        <v>1.7329325225725958</v>
      </c>
    </row>
    <row r="144" spans="1:14" x14ac:dyDescent="0.25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2.08</v>
      </c>
      <c r="C144" s="4">
        <f t="shared" si="22"/>
        <v>0.57471264367816088</v>
      </c>
      <c r="D144">
        <f t="shared" si="23"/>
        <v>0.48076923076923073</v>
      </c>
      <c r="E144">
        <f t="shared" si="24"/>
        <v>5.5481874447391721E-2</v>
      </c>
      <c r="F144">
        <f t="shared" si="25"/>
        <v>-0.22082228116710867</v>
      </c>
      <c r="G144">
        <v>0</v>
      </c>
      <c r="H144">
        <f t="shared" si="26"/>
        <v>0.27630415561450039</v>
      </c>
      <c r="I144">
        <f t="shared" si="27"/>
        <v>-1.1185934253567074</v>
      </c>
      <c r="J144">
        <f t="shared" si="28"/>
        <v>1.1185934253567074</v>
      </c>
      <c r="K144">
        <f t="shared" si="29"/>
        <v>0.54711804251446938</v>
      </c>
      <c r="L144">
        <f t="shared" si="30"/>
        <v>0.4528819574855304</v>
      </c>
      <c r="M144">
        <f t="shared" si="31"/>
        <v>1.8277591347639637</v>
      </c>
      <c r="N144">
        <f t="shared" si="32"/>
        <v>2.2080808993852443</v>
      </c>
    </row>
    <row r="145" spans="1:14" x14ac:dyDescent="0.25">
      <c r="A145" s="4">
        <f>IF('True_Odds_Calculator_2-way'!A146="","",'True_Odds_Calculator_2-way'!A146)</f>
        <v>1.72</v>
      </c>
      <c r="B145" s="4">
        <f>IF('True_Odds_Calculator_2-way'!B146="","",'True_Odds_Calculator_2-way'!B146)</f>
        <v>2.11</v>
      </c>
      <c r="C145" s="4">
        <f t="shared" si="22"/>
        <v>0.58139534883720934</v>
      </c>
      <c r="D145">
        <f t="shared" si="23"/>
        <v>0.47393364928909953</v>
      </c>
      <c r="E145">
        <f t="shared" si="24"/>
        <v>5.5328998126308981E-2</v>
      </c>
      <c r="F145">
        <f t="shared" si="25"/>
        <v>-0.22021382122781863</v>
      </c>
      <c r="G145">
        <v>0</v>
      </c>
      <c r="H145">
        <f t="shared" si="26"/>
        <v>0.27554281935412767</v>
      </c>
      <c r="I145">
        <f t="shared" si="27"/>
        <v>-1.1185934253567076</v>
      </c>
      <c r="J145">
        <f t="shared" si="28"/>
        <v>1.1185934253567076</v>
      </c>
      <c r="K145">
        <f t="shared" si="29"/>
        <v>0.55389778065364015</v>
      </c>
      <c r="L145">
        <f t="shared" si="30"/>
        <v>0.44610221934635991</v>
      </c>
      <c r="M145">
        <f t="shared" si="31"/>
        <v>1.8053872662568289</v>
      </c>
      <c r="N145">
        <f t="shared" si="32"/>
        <v>2.2416387021459454</v>
      </c>
    </row>
    <row r="146" spans="1:14" x14ac:dyDescent="0.25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1.85</v>
      </c>
      <c r="C146" s="4">
        <f t="shared" si="22"/>
        <v>0.51020408163265307</v>
      </c>
      <c r="D146">
        <f t="shared" si="23"/>
        <v>0.54054054054054046</v>
      </c>
      <c r="E146">
        <f t="shared" si="24"/>
        <v>5.0744622173193532E-2</v>
      </c>
      <c r="F146">
        <f t="shared" si="25"/>
        <v>-0.22504136789851081</v>
      </c>
      <c r="G146">
        <v>0</v>
      </c>
      <c r="H146">
        <f t="shared" si="26"/>
        <v>0.27578599007170435</v>
      </c>
      <c r="I146">
        <f t="shared" si="27"/>
        <v>-1.1070186069251189</v>
      </c>
      <c r="J146">
        <f t="shared" si="28"/>
        <v>1.1070186069251189</v>
      </c>
      <c r="K146">
        <f t="shared" si="29"/>
        <v>0.48479257500815626</v>
      </c>
      <c r="L146">
        <f t="shared" si="30"/>
        <v>0.51520742499184358</v>
      </c>
      <c r="M146">
        <f t="shared" si="31"/>
        <v>2.0627378626481145</v>
      </c>
      <c r="N146">
        <f t="shared" si="32"/>
        <v>1.9409658158863516</v>
      </c>
    </row>
    <row r="147" spans="1:14" x14ac:dyDescent="0.25">
      <c r="A147" s="4">
        <f>IF('True_Odds_Calculator_2-way'!A148="","",'True_Odds_Calculator_2-way'!A148)</f>
        <v>1.81</v>
      </c>
      <c r="B147" s="4">
        <f>IF('True_Odds_Calculator_2-way'!B148="","",'True_Odds_Calculator_2-way'!B148)</f>
        <v>2.1</v>
      </c>
      <c r="C147" s="4">
        <f t="shared" si="22"/>
        <v>0.5524861878453039</v>
      </c>
      <c r="D147">
        <f t="shared" si="23"/>
        <v>0.47619047619047616</v>
      </c>
      <c r="E147">
        <f t="shared" si="24"/>
        <v>2.8676664035780064E-2</v>
      </c>
      <c r="F147">
        <f t="shared" si="25"/>
        <v>-0.23441199684293612</v>
      </c>
      <c r="G147">
        <v>0</v>
      </c>
      <c r="H147">
        <f t="shared" si="26"/>
        <v>0.26308866087871613</v>
      </c>
      <c r="I147">
        <f t="shared" si="27"/>
        <v>-1.0594028769395469</v>
      </c>
      <c r="J147">
        <f t="shared" si="28"/>
        <v>1.0594028769395469</v>
      </c>
      <c r="K147">
        <f t="shared" si="29"/>
        <v>0.5381794367133228</v>
      </c>
      <c r="L147">
        <f t="shared" si="30"/>
        <v>0.46182056328667725</v>
      </c>
      <c r="M147">
        <f t="shared" si="31"/>
        <v>1.8581163303210331</v>
      </c>
      <c r="N147">
        <f t="shared" si="32"/>
        <v>2.1653431646335015</v>
      </c>
    </row>
    <row r="148" spans="1:14" x14ac:dyDescent="0.25">
      <c r="A148" s="4">
        <f>IF('True_Odds_Calculator_2-way'!A149="","",'True_Odds_Calculator_2-way'!A149)</f>
        <v>1.52</v>
      </c>
      <c r="B148" s="4">
        <f>IF('True_Odds_Calculator_2-way'!B149="","",'True_Odds_Calculator_2-way'!B149)</f>
        <v>2.65</v>
      </c>
      <c r="C148" s="4">
        <f t="shared" si="22"/>
        <v>0.65789473684210531</v>
      </c>
      <c r="D148">
        <f t="shared" si="23"/>
        <v>0.37735849056603776</v>
      </c>
      <c r="E148">
        <f t="shared" si="24"/>
        <v>3.5253227408142962E-2</v>
      </c>
      <c r="F148">
        <f t="shared" si="25"/>
        <v>-0.21300893743793448</v>
      </c>
      <c r="G148">
        <v>0</v>
      </c>
      <c r="H148">
        <f t="shared" si="26"/>
        <v>0.24826216484607749</v>
      </c>
      <c r="I148">
        <f t="shared" si="27"/>
        <v>-1.0795837927188261</v>
      </c>
      <c r="J148">
        <f t="shared" si="28"/>
        <v>1.0795837927188261</v>
      </c>
      <c r="K148">
        <f t="shared" si="29"/>
        <v>0.64045761579402416</v>
      </c>
      <c r="L148">
        <f t="shared" si="30"/>
        <v>0.35954238420597612</v>
      </c>
      <c r="M148">
        <f t="shared" si="31"/>
        <v>1.5613835722137892</v>
      </c>
      <c r="N148">
        <f t="shared" si="32"/>
        <v>2.7813132579860622</v>
      </c>
    </row>
    <row r="149" spans="1:14" x14ac:dyDescent="0.25">
      <c r="A149" s="4">
        <f>IF('True_Odds_Calculator_2-way'!A150="","",'True_Odds_Calculator_2-way'!A150)</f>
        <v>1.73</v>
      </c>
      <c r="B149" s="4">
        <f>IF('True_Odds_Calculator_2-way'!B150="","",'True_Odds_Calculator_2-way'!B150)</f>
        <v>2.2200000000000002</v>
      </c>
      <c r="C149" s="4">
        <f t="shared" si="22"/>
        <v>0.5780346820809249</v>
      </c>
      <c r="D149">
        <f t="shared" si="23"/>
        <v>0.4504504504504504</v>
      </c>
      <c r="E149">
        <f t="shared" si="24"/>
        <v>2.8485132531375301E-2</v>
      </c>
      <c r="F149">
        <f t="shared" si="25"/>
        <v>-0.2318908503879602</v>
      </c>
      <c r="G149">
        <v>0</v>
      </c>
      <c r="H149">
        <f t="shared" si="26"/>
        <v>0.2603759829193355</v>
      </c>
      <c r="I149">
        <f t="shared" si="27"/>
        <v>-1.0596407579073905</v>
      </c>
      <c r="J149">
        <f t="shared" si="28"/>
        <v>1.0596407579073905</v>
      </c>
      <c r="K149">
        <f t="shared" si="29"/>
        <v>0.56384477756668971</v>
      </c>
      <c r="L149">
        <f t="shared" si="30"/>
        <v>0.43615522243331045</v>
      </c>
      <c r="M149">
        <f t="shared" si="31"/>
        <v>1.7735377532723946</v>
      </c>
      <c r="N149">
        <f t="shared" si="32"/>
        <v>2.2927617246470167</v>
      </c>
    </row>
    <row r="150" spans="1:14" x14ac:dyDescent="0.25">
      <c r="A150" s="4">
        <f>IF('True_Odds_Calculator_2-way'!A151="","",'True_Odds_Calculator_2-way'!A151)</f>
        <v>1.99</v>
      </c>
      <c r="B150" s="4">
        <f>IF('True_Odds_Calculator_2-way'!B151="","",'True_Odds_Calculator_2-way'!B151)</f>
        <v>1.92</v>
      </c>
      <c r="C150" s="4">
        <f t="shared" si="22"/>
        <v>0.50251256281407031</v>
      </c>
      <c r="D150">
        <f t="shared" si="23"/>
        <v>0.52083333333333337</v>
      </c>
      <c r="E150">
        <f t="shared" si="24"/>
        <v>2.3345896147403788E-2</v>
      </c>
      <c r="F150">
        <f t="shared" si="25"/>
        <v>-0.2383793969849245</v>
      </c>
      <c r="G150">
        <v>0</v>
      </c>
      <c r="H150">
        <f t="shared" si="26"/>
        <v>0.26172529313232828</v>
      </c>
      <c r="I150">
        <f t="shared" si="27"/>
        <v>-1.0478243557698861</v>
      </c>
      <c r="J150">
        <f t="shared" si="28"/>
        <v>1.0478243557698861</v>
      </c>
      <c r="K150">
        <f t="shared" si="29"/>
        <v>0.49083461764588526</v>
      </c>
      <c r="L150">
        <f t="shared" si="30"/>
        <v>0.50916538235411457</v>
      </c>
      <c r="M150">
        <f t="shared" si="31"/>
        <v>2.0373461122121879</v>
      </c>
      <c r="N150">
        <f t="shared" si="32"/>
        <v>1.9639984073082948</v>
      </c>
    </row>
    <row r="151" spans="1:14" x14ac:dyDescent="0.25">
      <c r="A151" s="4">
        <f>IF('True_Odds_Calculator_2-way'!A152="","",'True_Odds_Calculator_2-way'!A152)</f>
        <v>1.71</v>
      </c>
      <c r="B151" s="4">
        <f>IF('True_Odds_Calculator_2-way'!B152="","",'True_Odds_Calculator_2-way'!B152)</f>
        <v>2.25</v>
      </c>
      <c r="C151" s="4">
        <f t="shared" si="22"/>
        <v>0.58479532163742687</v>
      </c>
      <c r="D151">
        <f t="shared" si="23"/>
        <v>0.44444444444444442</v>
      </c>
      <c r="E151">
        <f t="shared" si="24"/>
        <v>2.9239766081871288E-2</v>
      </c>
      <c r="F151">
        <f t="shared" si="25"/>
        <v>-0.2306692657569851</v>
      </c>
      <c r="G151">
        <v>0</v>
      </c>
      <c r="H151">
        <f t="shared" si="26"/>
        <v>0.25990903183885639</v>
      </c>
      <c r="I151">
        <f t="shared" si="27"/>
        <v>-1.0614897848685503</v>
      </c>
      <c r="J151">
        <f t="shared" si="28"/>
        <v>1.0614897848685503</v>
      </c>
      <c r="K151">
        <f t="shared" si="29"/>
        <v>0.57023669616511363</v>
      </c>
      <c r="L151">
        <f t="shared" si="30"/>
        <v>0.42976330383488626</v>
      </c>
      <c r="M151">
        <f t="shared" si="31"/>
        <v>1.753657747256671</v>
      </c>
      <c r="N151">
        <f t="shared" si="32"/>
        <v>2.3268622310856886</v>
      </c>
    </row>
    <row r="152" spans="1:14" x14ac:dyDescent="0.25">
      <c r="A152" s="4">
        <f>IF('True_Odds_Calculator_2-way'!A153="","",'True_Odds_Calculator_2-way'!A153)</f>
        <v>1.75</v>
      </c>
      <c r="B152" s="4">
        <f>IF('True_Odds_Calculator_2-way'!B153="","",'True_Odds_Calculator_2-way'!B153)</f>
        <v>2.19</v>
      </c>
      <c r="C152" s="4">
        <f t="shared" si="22"/>
        <v>0.5714285714285714</v>
      </c>
      <c r="D152">
        <f t="shared" si="23"/>
        <v>0.45662100456621008</v>
      </c>
      <c r="E152">
        <f t="shared" si="24"/>
        <v>2.8049575994781417E-2</v>
      </c>
      <c r="F152">
        <f t="shared" si="25"/>
        <v>-0.23287671232876717</v>
      </c>
      <c r="G152">
        <v>0</v>
      </c>
      <c r="H152">
        <f t="shared" si="26"/>
        <v>0.26092628832354858</v>
      </c>
      <c r="I152">
        <f t="shared" si="27"/>
        <v>-1.0585122480499263</v>
      </c>
      <c r="J152">
        <f t="shared" si="28"/>
        <v>1.0585122480499263</v>
      </c>
      <c r="K152">
        <f t="shared" si="29"/>
        <v>0.55744958776236542</v>
      </c>
      <c r="L152">
        <f t="shared" si="30"/>
        <v>0.44255041223763469</v>
      </c>
      <c r="M152">
        <f t="shared" si="31"/>
        <v>1.7938841860374448</v>
      </c>
      <c r="N152">
        <f t="shared" si="32"/>
        <v>2.2596295751794115</v>
      </c>
    </row>
    <row r="153" spans="1:14" x14ac:dyDescent="0.25">
      <c r="A153" s="4">
        <f>IF('True_Odds_Calculator_2-way'!A154="","",'True_Odds_Calculator_2-way'!A154)</f>
        <v>2.0699999999999998</v>
      </c>
      <c r="B153" s="4">
        <f>IF('True_Odds_Calculator_2-way'!B154="","",'True_Odds_Calculator_2-way'!B154)</f>
        <v>1.83</v>
      </c>
      <c r="C153" s="4">
        <f t="shared" si="22"/>
        <v>0.48309178743961356</v>
      </c>
      <c r="D153">
        <f t="shared" si="23"/>
        <v>0.54644808743169393</v>
      </c>
      <c r="E153">
        <f t="shared" si="24"/>
        <v>2.9539874871307603E-2</v>
      </c>
      <c r="F153">
        <f t="shared" si="25"/>
        <v>-0.23444470842902765</v>
      </c>
      <c r="G153">
        <v>0</v>
      </c>
      <c r="H153">
        <f t="shared" si="26"/>
        <v>0.26398458330033525</v>
      </c>
      <c r="I153">
        <f t="shared" si="27"/>
        <v>-1.0611311532512866</v>
      </c>
      <c r="J153">
        <f t="shared" si="28"/>
        <v>1.0611311532512866</v>
      </c>
      <c r="K153">
        <f t="shared" si="29"/>
        <v>0.46829407167694814</v>
      </c>
      <c r="L153">
        <f t="shared" si="30"/>
        <v>0.53170592832305175</v>
      </c>
      <c r="M153">
        <f t="shared" si="31"/>
        <v>2.1354103339788768</v>
      </c>
      <c r="N153">
        <f t="shared" si="32"/>
        <v>1.8807388571985679</v>
      </c>
    </row>
    <row r="154" spans="1:14" x14ac:dyDescent="0.25">
      <c r="A154" s="4">
        <f>IF('True_Odds_Calculator_2-way'!A155="","",'True_Odds_Calculator_2-way'!A155)</f>
        <v>2</v>
      </c>
      <c r="B154" s="4">
        <f>IF('True_Odds_Calculator_2-way'!B155="","",'True_Odds_Calculator_2-way'!B155)</f>
        <v>1.89</v>
      </c>
      <c r="C154" s="4">
        <f t="shared" si="22"/>
        <v>0.5</v>
      </c>
      <c r="D154">
        <f t="shared" si="23"/>
        <v>0.52910052910052918</v>
      </c>
      <c r="E154">
        <f t="shared" si="24"/>
        <v>2.9100529100529293E-2</v>
      </c>
      <c r="F154">
        <f t="shared" si="25"/>
        <v>-0.23544973544973535</v>
      </c>
      <c r="G154">
        <v>0</v>
      </c>
      <c r="H154">
        <f t="shared" si="26"/>
        <v>0.26455026455026459</v>
      </c>
      <c r="I154">
        <f t="shared" si="27"/>
        <v>-1.0599978800063603</v>
      </c>
      <c r="J154">
        <f t="shared" si="28"/>
        <v>1.0599978800063603</v>
      </c>
      <c r="K154">
        <f t="shared" si="29"/>
        <v>0.48543739277873066</v>
      </c>
      <c r="L154">
        <f t="shared" si="30"/>
        <v>0.51456260722126923</v>
      </c>
      <c r="M154">
        <f t="shared" si="31"/>
        <v>2.0599978800063603</v>
      </c>
      <c r="N154">
        <f t="shared" si="32"/>
        <v>1.9433981132056606</v>
      </c>
    </row>
    <row r="155" spans="1:14" x14ac:dyDescent="0.25">
      <c r="A155" s="4">
        <f>IF('True_Odds_Calculator_2-way'!A156="","",'True_Odds_Calculator_2-way'!A156)</f>
        <v>2.02</v>
      </c>
      <c r="B155" s="4">
        <f>IF('True_Odds_Calculator_2-way'!B156="","",'True_Odds_Calculator_2-way'!B156)</f>
        <v>1.87</v>
      </c>
      <c r="C155" s="4">
        <f t="shared" si="22"/>
        <v>0.49504950495049505</v>
      </c>
      <c r="D155">
        <f t="shared" si="23"/>
        <v>0.53475935828876997</v>
      </c>
      <c r="E155">
        <f t="shared" si="24"/>
        <v>2.9808863239265015E-2</v>
      </c>
      <c r="F155">
        <f t="shared" si="25"/>
        <v>-0.23492349234923493</v>
      </c>
      <c r="G155">
        <v>0</v>
      </c>
      <c r="H155">
        <f t="shared" si="26"/>
        <v>0.2647323555885</v>
      </c>
      <c r="I155">
        <f t="shared" si="27"/>
        <v>-1.0615495921641367</v>
      </c>
      <c r="J155">
        <f t="shared" si="28"/>
        <v>1.0615495921641367</v>
      </c>
      <c r="K155">
        <f t="shared" si="29"/>
        <v>0.48012738724303272</v>
      </c>
      <c r="L155">
        <f t="shared" si="30"/>
        <v>0.51987261275696728</v>
      </c>
      <c r="M155">
        <f t="shared" si="31"/>
        <v>2.0827805840074194</v>
      </c>
      <c r="N155">
        <f t="shared" si="32"/>
        <v>1.9235481451827992</v>
      </c>
    </row>
    <row r="156" spans="1:14" x14ac:dyDescent="0.25">
      <c r="A156" s="4">
        <f>IF('True_Odds_Calculator_2-way'!A157="","",'True_Odds_Calculator_2-way'!A157)</f>
        <v>1.66</v>
      </c>
      <c r="B156" s="4">
        <f>IF('True_Odds_Calculator_2-way'!B157="","",'True_Odds_Calculator_2-way'!B157)</f>
        <v>2.3199999999999998</v>
      </c>
      <c r="C156" s="4">
        <f t="shared" si="22"/>
        <v>0.60240963855421692</v>
      </c>
      <c r="D156">
        <f t="shared" si="23"/>
        <v>0.43103448275862072</v>
      </c>
      <c r="E156">
        <f t="shared" si="24"/>
        <v>3.3444121312837582E-2</v>
      </c>
      <c r="F156">
        <f t="shared" si="25"/>
        <v>-0.22621520565018693</v>
      </c>
      <c r="G156">
        <v>0</v>
      </c>
      <c r="H156">
        <f t="shared" si="26"/>
        <v>0.25965932696302457</v>
      </c>
      <c r="I156">
        <f t="shared" si="27"/>
        <v>-1.0713739108887086</v>
      </c>
      <c r="J156">
        <f t="shared" si="28"/>
        <v>1.0713739108887086</v>
      </c>
      <c r="K156">
        <f t="shared" si="29"/>
        <v>0.58578643762690485</v>
      </c>
      <c r="L156">
        <f t="shared" si="30"/>
        <v>0.41421356237309498</v>
      </c>
      <c r="M156">
        <f t="shared" si="31"/>
        <v>1.7071067811865479</v>
      </c>
      <c r="N156">
        <f t="shared" si="32"/>
        <v>2.4142135623730954</v>
      </c>
    </row>
    <row r="157" spans="1:14" x14ac:dyDescent="0.25">
      <c r="A157" s="4">
        <f>IF('True_Odds_Calculator_2-way'!A158="","",'True_Odds_Calculator_2-way'!A158)</f>
        <v>1.82</v>
      </c>
      <c r="B157" s="4">
        <f>IF('True_Odds_Calculator_2-way'!B158="","",'True_Odds_Calculator_2-way'!B158)</f>
        <v>2.0699999999999998</v>
      </c>
      <c r="C157" s="4">
        <f t="shared" si="22"/>
        <v>0.54945054945054939</v>
      </c>
      <c r="D157">
        <f t="shared" si="23"/>
        <v>0.48309178743961356</v>
      </c>
      <c r="E157">
        <f t="shared" si="24"/>
        <v>3.2542336890162948E-2</v>
      </c>
      <c r="F157">
        <f t="shared" si="25"/>
        <v>-0.23289271115358079</v>
      </c>
      <c r="G157">
        <v>0</v>
      </c>
      <c r="H157">
        <f t="shared" si="26"/>
        <v>0.26543504804374368</v>
      </c>
      <c r="I157">
        <f t="shared" si="27"/>
        <v>-1.0675818579755179</v>
      </c>
      <c r="J157">
        <f t="shared" si="28"/>
        <v>1.0675818579755179</v>
      </c>
      <c r="K157">
        <f t="shared" si="29"/>
        <v>0.53321471124912212</v>
      </c>
      <c r="L157">
        <f t="shared" si="30"/>
        <v>0.4667852887508781</v>
      </c>
      <c r="M157">
        <f t="shared" si="31"/>
        <v>1.8754171235399244</v>
      </c>
      <c r="N157">
        <f t="shared" si="32"/>
        <v>2.1423125880338039</v>
      </c>
    </row>
    <row r="158" spans="1:14" x14ac:dyDescent="0.25">
      <c r="A158" s="4">
        <f>IF('True_Odds_Calculator_2-way'!A159="","",'True_Odds_Calculator_2-way'!A159)</f>
        <v>1.97</v>
      </c>
      <c r="B158" s="4">
        <f>IF('True_Odds_Calculator_2-way'!B159="","",'True_Odds_Calculator_2-way'!B159)</f>
        <v>1.92</v>
      </c>
      <c r="C158" s="4">
        <f t="shared" si="22"/>
        <v>0.50761421319796951</v>
      </c>
      <c r="D158">
        <f t="shared" si="23"/>
        <v>0.52083333333333337</v>
      </c>
      <c r="E158">
        <f t="shared" si="24"/>
        <v>2.844754653130277E-2</v>
      </c>
      <c r="F158">
        <f t="shared" si="25"/>
        <v>-0.2359348561759731</v>
      </c>
      <c r="G158">
        <v>0</v>
      </c>
      <c r="H158">
        <f t="shared" si="26"/>
        <v>0.26438240270727581</v>
      </c>
      <c r="I158">
        <f t="shared" si="27"/>
        <v>-1.0585715534396718</v>
      </c>
      <c r="J158">
        <f t="shared" si="28"/>
        <v>1.0585715534396718</v>
      </c>
      <c r="K158">
        <f t="shared" si="29"/>
        <v>0.49338508579127022</v>
      </c>
      <c r="L158">
        <f t="shared" si="30"/>
        <v>0.50661491420873006</v>
      </c>
      <c r="M158">
        <f t="shared" si="31"/>
        <v>2.0268144068364817</v>
      </c>
      <c r="N158">
        <f t="shared" si="32"/>
        <v>1.9738858291644976</v>
      </c>
    </row>
    <row r="159" spans="1:14" x14ac:dyDescent="0.25">
      <c r="A159" s="4">
        <f>IF('True_Odds_Calculator_2-way'!A160="","",'True_Odds_Calculator_2-way'!A160)</f>
        <v>1.75</v>
      </c>
      <c r="B159" s="4">
        <f>IF('True_Odds_Calculator_2-way'!B160="","",'True_Odds_Calculator_2-way'!B160)</f>
        <v>2.16</v>
      </c>
      <c r="C159" s="4">
        <f t="shared" si="22"/>
        <v>0.5714285714285714</v>
      </c>
      <c r="D159">
        <f t="shared" si="23"/>
        <v>0.46296296296296291</v>
      </c>
      <c r="E159">
        <f t="shared" si="24"/>
        <v>3.4391534391534417E-2</v>
      </c>
      <c r="F159">
        <f t="shared" si="25"/>
        <v>-0.23015873015873001</v>
      </c>
      <c r="G159">
        <v>0</v>
      </c>
      <c r="H159">
        <f t="shared" si="26"/>
        <v>0.26455026455026448</v>
      </c>
      <c r="I159">
        <f t="shared" si="27"/>
        <v>-1.0721125348377951</v>
      </c>
      <c r="J159">
        <f t="shared" si="28"/>
        <v>1.0721125348377951</v>
      </c>
      <c r="K159">
        <f t="shared" si="29"/>
        <v>0.55429779192955719</v>
      </c>
      <c r="L159">
        <f t="shared" si="30"/>
        <v>0.44570220807044264</v>
      </c>
      <c r="M159">
        <f t="shared" si="31"/>
        <v>1.8040844011283466</v>
      </c>
      <c r="N159">
        <f t="shared" si="32"/>
        <v>2.2436505404118421</v>
      </c>
    </row>
    <row r="160" spans="1:14" x14ac:dyDescent="0.25">
      <c r="A160" s="4">
        <f>IF('True_Odds_Calculator_2-way'!A161="","",'True_Odds_Calculator_2-way'!A161)</f>
        <v>2.2999999999999998</v>
      </c>
      <c r="B160" s="4">
        <f>IF('True_Odds_Calculator_2-way'!B161="","",'True_Odds_Calculator_2-way'!B161)</f>
        <v>1.68</v>
      </c>
      <c r="C160" s="4">
        <f t="shared" si="22"/>
        <v>0.43478260869565222</v>
      </c>
      <c r="D160">
        <f t="shared" si="23"/>
        <v>0.59523809523809523</v>
      </c>
      <c r="E160">
        <f t="shared" si="24"/>
        <v>3.002070393374745E-2</v>
      </c>
      <c r="F160">
        <f t="shared" si="25"/>
        <v>-0.22877846790890266</v>
      </c>
      <c r="G160">
        <v>0</v>
      </c>
      <c r="H160">
        <f t="shared" si="26"/>
        <v>0.25879917184265011</v>
      </c>
      <c r="I160">
        <f t="shared" si="27"/>
        <v>-1.0635890745287928</v>
      </c>
      <c r="J160">
        <f t="shared" si="28"/>
        <v>1.0635890745287928</v>
      </c>
      <c r="K160">
        <f t="shared" si="29"/>
        <v>0.41969797077976234</v>
      </c>
      <c r="L160">
        <f t="shared" si="30"/>
        <v>0.58030202922023755</v>
      </c>
      <c r="M160">
        <f t="shared" si="31"/>
        <v>2.3826657968874305</v>
      </c>
      <c r="N160">
        <f t="shared" si="32"/>
        <v>1.7232405706795793</v>
      </c>
    </row>
    <row r="161" spans="1:14" x14ac:dyDescent="0.25">
      <c r="A161" s="4">
        <f>IF('True_Odds_Calculator_2-way'!A162="","",'True_Odds_Calculator_2-way'!A162)</f>
        <v>2.31</v>
      </c>
      <c r="B161" s="4">
        <f>IF('True_Odds_Calculator_2-way'!B162="","",'True_Odds_Calculator_2-way'!B162)</f>
        <v>1.68</v>
      </c>
      <c r="C161" s="4">
        <f t="shared" si="22"/>
        <v>0.4329004329004329</v>
      </c>
      <c r="D161">
        <f t="shared" si="23"/>
        <v>0.59523809523809523</v>
      </c>
      <c r="E161">
        <f t="shared" si="24"/>
        <v>2.813852813852824E-2</v>
      </c>
      <c r="F161">
        <f t="shared" si="25"/>
        <v>-0.22954030096887235</v>
      </c>
      <c r="G161">
        <v>0</v>
      </c>
      <c r="H161">
        <f t="shared" si="26"/>
        <v>0.25767882910740053</v>
      </c>
      <c r="I161">
        <f t="shared" si="27"/>
        <v>-1.0595217973953226</v>
      </c>
      <c r="J161">
        <f t="shared" si="28"/>
        <v>1.0595217973953226</v>
      </c>
      <c r="K161">
        <f t="shared" si="29"/>
        <v>0.41876510653929105</v>
      </c>
      <c r="L161">
        <f t="shared" si="30"/>
        <v>0.581234893460709</v>
      </c>
      <c r="M161">
        <f t="shared" si="31"/>
        <v>2.3879735545878726</v>
      </c>
      <c r="N161">
        <f t="shared" si="32"/>
        <v>1.7204748222288193</v>
      </c>
    </row>
    <row r="162" spans="1:14" x14ac:dyDescent="0.25">
      <c r="A162" s="4">
        <f>IF('True_Odds_Calculator_2-way'!A163="","",'True_Odds_Calculator_2-way'!A163)</f>
        <v>2.0099999999999998</v>
      </c>
      <c r="B162" s="4">
        <f>IF('True_Odds_Calculator_2-way'!B163="","",'True_Odds_Calculator_2-way'!B163)</f>
        <v>1.9</v>
      </c>
      <c r="C162" s="4">
        <f t="shared" si="22"/>
        <v>0.49751243781094534</v>
      </c>
      <c r="D162">
        <f t="shared" si="23"/>
        <v>0.52631578947368418</v>
      </c>
      <c r="E162">
        <f t="shared" si="24"/>
        <v>2.3828227284629522E-2</v>
      </c>
      <c r="F162">
        <f t="shared" si="25"/>
        <v>-0.23802042419481539</v>
      </c>
      <c r="G162">
        <v>0</v>
      </c>
      <c r="H162">
        <f t="shared" si="26"/>
        <v>0.26184865147944492</v>
      </c>
      <c r="I162">
        <f t="shared" si="27"/>
        <v>-1.0488612925459211</v>
      </c>
      <c r="J162">
        <f t="shared" si="28"/>
        <v>1.0488612925459211</v>
      </c>
      <c r="K162">
        <f t="shared" si="29"/>
        <v>0.48559013567492909</v>
      </c>
      <c r="L162">
        <f t="shared" si="30"/>
        <v>0.51440986432507074</v>
      </c>
      <c r="M162">
        <f t="shared" si="31"/>
        <v>2.0593499054713802</v>
      </c>
      <c r="N162">
        <f t="shared" si="32"/>
        <v>1.9439751632913294</v>
      </c>
    </row>
    <row r="163" spans="1:14" x14ac:dyDescent="0.25">
      <c r="A163" s="4">
        <f>IF('True_Odds_Calculator_2-way'!A164="","",'True_Odds_Calculator_2-way'!A164)</f>
        <v>1.72</v>
      </c>
      <c r="B163" s="4">
        <f>IF('True_Odds_Calculator_2-way'!B164="","",'True_Odds_Calculator_2-way'!B164)</f>
        <v>2.23</v>
      </c>
      <c r="C163" s="4">
        <f t="shared" si="22"/>
        <v>0.58139534883720934</v>
      </c>
      <c r="D163">
        <f t="shared" si="23"/>
        <v>0.44843049327354262</v>
      </c>
      <c r="E163">
        <f t="shared" si="24"/>
        <v>2.982584211075201E-2</v>
      </c>
      <c r="F163">
        <f t="shared" si="25"/>
        <v>-0.23088956095526114</v>
      </c>
      <c r="G163">
        <v>0</v>
      </c>
      <c r="H163">
        <f t="shared" si="26"/>
        <v>0.26071540306601315</v>
      </c>
      <c r="I163">
        <f t="shared" si="27"/>
        <v>-1.0626278551055641</v>
      </c>
      <c r="J163">
        <f t="shared" si="28"/>
        <v>1.0626278551055641</v>
      </c>
      <c r="K163">
        <f t="shared" si="29"/>
        <v>0.56654268925198559</v>
      </c>
      <c r="L163">
        <f t="shared" si="30"/>
        <v>0.43345731074801436</v>
      </c>
      <c r="M163">
        <f t="shared" si="31"/>
        <v>1.7650920556760061</v>
      </c>
      <c r="N163">
        <f t="shared" si="32"/>
        <v>2.3070322617798436</v>
      </c>
    </row>
    <row r="164" spans="1:14" x14ac:dyDescent="0.25">
      <c r="A164" s="4">
        <f>IF('True_Odds_Calculator_2-way'!A165="","",'True_Odds_Calculator_2-way'!A165)</f>
        <v>2.2799999999999998</v>
      </c>
      <c r="B164" s="4">
        <f>IF('True_Odds_Calculator_2-way'!B165="","",'True_Odds_Calculator_2-way'!B165)</f>
        <v>1.65</v>
      </c>
      <c r="C164" s="4">
        <f t="shared" si="22"/>
        <v>0.43859649122807021</v>
      </c>
      <c r="D164">
        <f t="shared" si="23"/>
        <v>0.60606060606060608</v>
      </c>
      <c r="E164">
        <f t="shared" si="24"/>
        <v>4.4657097288676173E-2</v>
      </c>
      <c r="F164">
        <f t="shared" si="25"/>
        <v>-0.22115895800106333</v>
      </c>
      <c r="G164">
        <v>0</v>
      </c>
      <c r="H164">
        <f t="shared" si="26"/>
        <v>0.26581605528973951</v>
      </c>
      <c r="I164">
        <f t="shared" si="27"/>
        <v>-1.0963225241337864</v>
      </c>
      <c r="J164">
        <f t="shared" si="28"/>
        <v>1.0963225241337864</v>
      </c>
      <c r="K164">
        <f t="shared" si="29"/>
        <v>0.41609577790366731</v>
      </c>
      <c r="L164">
        <f t="shared" si="30"/>
        <v>0.58390422209633297</v>
      </c>
      <c r="M164">
        <f t="shared" si="31"/>
        <v>2.4032928308912465</v>
      </c>
      <c r="N164">
        <f t="shared" si="32"/>
        <v>1.7126096406869604</v>
      </c>
    </row>
    <row r="165" spans="1:14" x14ac:dyDescent="0.25">
      <c r="A165" s="4">
        <f>IF('True_Odds_Calculator_2-way'!A166="","",'True_Odds_Calculator_2-way'!A166)</f>
        <v>2.63</v>
      </c>
      <c r="B165" s="4">
        <f>IF('True_Odds_Calculator_2-way'!B166="","",'True_Odds_Calculator_2-way'!B166)</f>
        <v>1.51</v>
      </c>
      <c r="C165" s="4">
        <f t="shared" si="22"/>
        <v>0.38022813688212931</v>
      </c>
      <c r="D165">
        <f t="shared" si="23"/>
        <v>0.66225165562913912</v>
      </c>
      <c r="E165">
        <f t="shared" si="24"/>
        <v>4.2479792511268322E-2</v>
      </c>
      <c r="F165">
        <f t="shared" si="25"/>
        <v>-0.20932692065570468</v>
      </c>
      <c r="G165">
        <v>0</v>
      </c>
      <c r="H165">
        <f t="shared" si="26"/>
        <v>0.25180671316697306</v>
      </c>
      <c r="I165">
        <f t="shared" si="27"/>
        <v>-1.0967840087249536</v>
      </c>
      <c r="J165">
        <f t="shared" si="28"/>
        <v>1.0967840087249536</v>
      </c>
      <c r="K165">
        <f t="shared" si="29"/>
        <v>0.35871120219022673</v>
      </c>
      <c r="L165">
        <f t="shared" si="30"/>
        <v>0.64128879780977321</v>
      </c>
      <c r="M165">
        <f t="shared" si="31"/>
        <v>2.7877579342216747</v>
      </c>
      <c r="N165">
        <f t="shared" si="32"/>
        <v>1.5593598444497263</v>
      </c>
    </row>
    <row r="166" spans="1:14" x14ac:dyDescent="0.25">
      <c r="A166" s="4">
        <f>IF('True_Odds_Calculator_2-way'!A167="","",'True_Odds_Calculator_2-way'!A167)</f>
        <v>2.59</v>
      </c>
      <c r="B166" s="4">
        <f>IF('True_Odds_Calculator_2-way'!B167="","",'True_Odds_Calculator_2-way'!B167)</f>
        <v>1.52</v>
      </c>
      <c r="C166" s="4">
        <f t="shared" si="22"/>
        <v>0.38610038610038611</v>
      </c>
      <c r="D166">
        <f t="shared" si="23"/>
        <v>0.65789473684210531</v>
      </c>
      <c r="E166">
        <f t="shared" si="24"/>
        <v>4.3995122942491527E-2</v>
      </c>
      <c r="F166">
        <f t="shared" si="25"/>
        <v>-0.21001828896565722</v>
      </c>
      <c r="G166">
        <v>0</v>
      </c>
      <c r="H166">
        <f t="shared" si="26"/>
        <v>0.25401341190814875</v>
      </c>
      <c r="I166">
        <f t="shared" si="27"/>
        <v>-1.0997646755364594</v>
      </c>
      <c r="J166">
        <f t="shared" si="28"/>
        <v>1.0997646755364594</v>
      </c>
      <c r="K166">
        <f t="shared" si="29"/>
        <v>0.36381816236779846</v>
      </c>
      <c r="L166">
        <f t="shared" si="30"/>
        <v>0.63618183763220149</v>
      </c>
      <c r="M166">
        <f t="shared" si="31"/>
        <v>2.7486258341029703</v>
      </c>
      <c r="N166">
        <f t="shared" si="32"/>
        <v>1.5718776312789586</v>
      </c>
    </row>
    <row r="167" spans="1:14" x14ac:dyDescent="0.25">
      <c r="A167" s="4">
        <f>IF('True_Odds_Calculator_2-way'!A168="","",'True_Odds_Calculator_2-way'!A168)</f>
        <v>2.6</v>
      </c>
      <c r="B167" s="4">
        <f>IF('True_Odds_Calculator_2-way'!B168="","",'True_Odds_Calculator_2-way'!B168)</f>
        <v>1.52</v>
      </c>
      <c r="C167" s="4">
        <f t="shared" si="22"/>
        <v>0.38461538461538458</v>
      </c>
      <c r="D167">
        <f t="shared" si="23"/>
        <v>0.65789473684210531</v>
      </c>
      <c r="E167">
        <f t="shared" si="24"/>
        <v>4.2510121457489891E-2</v>
      </c>
      <c r="F167">
        <f t="shared" si="25"/>
        <v>-0.21052631578947367</v>
      </c>
      <c r="G167">
        <v>0</v>
      </c>
      <c r="H167">
        <f t="shared" si="26"/>
        <v>0.25303643724696356</v>
      </c>
      <c r="I167">
        <f t="shared" si="27"/>
        <v>-1.0963225241337864</v>
      </c>
      <c r="J167">
        <f t="shared" si="28"/>
        <v>1.0963225241337864</v>
      </c>
      <c r="K167">
        <f t="shared" si="29"/>
        <v>0.36309290748084294</v>
      </c>
      <c r="L167">
        <f t="shared" si="30"/>
        <v>0.63690709251915711</v>
      </c>
      <c r="M167">
        <f t="shared" si="31"/>
        <v>2.7541160386140584</v>
      </c>
      <c r="N167">
        <f t="shared" si="32"/>
        <v>1.5700877125495689</v>
      </c>
    </row>
    <row r="168" spans="1:14" x14ac:dyDescent="0.25">
      <c r="A168" s="4">
        <f>IF('True_Odds_Calculator_2-way'!A169="","",'True_Odds_Calculator_2-way'!A169)</f>
        <v>2.4900000000000002</v>
      </c>
      <c r="B168" s="4">
        <f>IF('True_Odds_Calculator_2-way'!B169="","",'True_Odds_Calculator_2-way'!B169)</f>
        <v>1.56</v>
      </c>
      <c r="C168" s="4">
        <f t="shared" si="22"/>
        <v>0.40160642570281119</v>
      </c>
      <c r="D168">
        <f t="shared" si="23"/>
        <v>0.64102564102564097</v>
      </c>
      <c r="E168">
        <f t="shared" si="24"/>
        <v>4.26320667284521E-2</v>
      </c>
      <c r="F168">
        <f t="shared" si="25"/>
        <v>-0.21480794974770889</v>
      </c>
      <c r="G168">
        <v>0</v>
      </c>
      <c r="H168">
        <f t="shared" si="26"/>
        <v>0.25744001647616099</v>
      </c>
      <c r="I168">
        <f t="shared" si="27"/>
        <v>-1.0947447024610961</v>
      </c>
      <c r="J168">
        <f t="shared" si="28"/>
        <v>1.0947447024610961</v>
      </c>
      <c r="K168">
        <f t="shared" si="29"/>
        <v>0.38005911799305264</v>
      </c>
      <c r="L168">
        <f t="shared" si="30"/>
        <v>0.61994088200694741</v>
      </c>
      <c r="M168">
        <f t="shared" si="31"/>
        <v>2.6311696066670334</v>
      </c>
      <c r="N168">
        <f t="shared" si="32"/>
        <v>1.6130570333782139</v>
      </c>
    </row>
    <row r="169" spans="1:14" x14ac:dyDescent="0.25">
      <c r="A169" s="4">
        <f>IF('True_Odds_Calculator_2-way'!A170="","",'True_Odds_Calculator_2-way'!A170)</f>
        <v>1.93</v>
      </c>
      <c r="B169" s="4">
        <f>IF('True_Odds_Calculator_2-way'!B170="","",'True_Odds_Calculator_2-way'!B170)</f>
        <v>1.95</v>
      </c>
      <c r="C169" s="4">
        <f t="shared" si="22"/>
        <v>0.5181347150259068</v>
      </c>
      <c r="D169">
        <f t="shared" si="23"/>
        <v>0.51282051282051289</v>
      </c>
      <c r="E169">
        <f t="shared" si="24"/>
        <v>3.0955227846419575E-2</v>
      </c>
      <c r="F169">
        <f t="shared" si="25"/>
        <v>-0.23475488242327625</v>
      </c>
      <c r="G169">
        <v>0</v>
      </c>
      <c r="H169">
        <f t="shared" si="26"/>
        <v>0.26571011026969582</v>
      </c>
      <c r="I169">
        <f t="shared" si="27"/>
        <v>-1.0638899909514294</v>
      </c>
      <c r="J169">
        <f t="shared" si="28"/>
        <v>1.0638899909514294</v>
      </c>
      <c r="K169">
        <f t="shared" si="29"/>
        <v>0.50265964972060251</v>
      </c>
      <c r="L169">
        <f t="shared" si="30"/>
        <v>0.49734035027939766</v>
      </c>
      <c r="M169">
        <f t="shared" si="31"/>
        <v>1.9894176915848294</v>
      </c>
      <c r="N169">
        <f t="shared" si="32"/>
        <v>2.0106954914038573</v>
      </c>
    </row>
    <row r="170" spans="1:14" x14ac:dyDescent="0.25">
      <c r="A170" s="4">
        <f>IF('True_Odds_Calculator_2-way'!A171="","",'True_Odds_Calculator_2-way'!A171)</f>
        <v>1.81</v>
      </c>
      <c r="B170" s="4">
        <f>IF('True_Odds_Calculator_2-way'!B171="","",'True_Odds_Calculator_2-way'!B171)</f>
        <v>2.0699999999999998</v>
      </c>
      <c r="C170" s="4">
        <f t="shared" si="22"/>
        <v>0.5524861878453039</v>
      </c>
      <c r="D170">
        <f t="shared" si="23"/>
        <v>0.48309178743961356</v>
      </c>
      <c r="E170">
        <f t="shared" si="24"/>
        <v>3.5577975284917462E-2</v>
      </c>
      <c r="F170">
        <f t="shared" si="25"/>
        <v>-0.23132356473696847</v>
      </c>
      <c r="G170">
        <v>0</v>
      </c>
      <c r="H170">
        <f t="shared" si="26"/>
        <v>0.26690154002188599</v>
      </c>
      <c r="I170">
        <f t="shared" si="27"/>
        <v>-1.0741516544951821</v>
      </c>
      <c r="J170">
        <f t="shared" si="28"/>
        <v>1.0741516544951821</v>
      </c>
      <c r="K170">
        <f t="shared" si="29"/>
        <v>0.53474138865009979</v>
      </c>
      <c r="L170">
        <f t="shared" si="30"/>
        <v>0.46525861134990021</v>
      </c>
      <c r="M170">
        <f t="shared" si="31"/>
        <v>1.8700628401410975</v>
      </c>
      <c r="N170">
        <f t="shared" si="32"/>
        <v>2.1493422703098441</v>
      </c>
    </row>
    <row r="171" spans="1:14" x14ac:dyDescent="0.25">
      <c r="A171" s="4">
        <f>IF('True_Odds_Calculator_2-way'!A172="","",'True_Odds_Calculator_2-way'!A172)</f>
        <v>1.79</v>
      </c>
      <c r="B171" s="4">
        <f>IF('True_Odds_Calculator_2-way'!B172="","",'True_Odds_Calculator_2-way'!B172)</f>
        <v>2.11</v>
      </c>
      <c r="C171" s="4">
        <f t="shared" si="22"/>
        <v>0.55865921787709494</v>
      </c>
      <c r="D171">
        <f t="shared" si="23"/>
        <v>0.47393364928909953</v>
      </c>
      <c r="E171">
        <f t="shared" si="24"/>
        <v>3.2592867166194583E-2</v>
      </c>
      <c r="F171">
        <f t="shared" si="25"/>
        <v>-0.23217453467129112</v>
      </c>
      <c r="G171">
        <v>0</v>
      </c>
      <c r="H171">
        <f t="shared" si="26"/>
        <v>0.26476740183748576</v>
      </c>
      <c r="I171">
        <f t="shared" si="27"/>
        <v>-1.0678861770883312</v>
      </c>
      <c r="J171">
        <f t="shared" si="28"/>
        <v>1.0678861770883312</v>
      </c>
      <c r="K171">
        <f t="shared" si="29"/>
        <v>0.54240816034763273</v>
      </c>
      <c r="L171">
        <f t="shared" si="30"/>
        <v>0.45759183965236705</v>
      </c>
      <c r="M171">
        <f t="shared" si="31"/>
        <v>1.8436300798997822</v>
      </c>
      <c r="N171">
        <f t="shared" si="32"/>
        <v>2.1853536565680476</v>
      </c>
    </row>
    <row r="172" spans="1:14" x14ac:dyDescent="0.25">
      <c r="A172" s="4">
        <f>IF('True_Odds_Calculator_2-way'!A173="","",'True_Odds_Calculator_2-way'!A173)</f>
        <v>1.85</v>
      </c>
      <c r="B172" s="4">
        <f>IF('True_Odds_Calculator_2-way'!B173="","",'True_Odds_Calculator_2-way'!B173)</f>
        <v>2.0499999999999998</v>
      </c>
      <c r="C172" s="4">
        <f t="shared" si="22"/>
        <v>0.54054054054054046</v>
      </c>
      <c r="D172">
        <f t="shared" si="23"/>
        <v>0.48780487804878053</v>
      </c>
      <c r="E172">
        <f t="shared" si="24"/>
        <v>2.8345418589321048E-2</v>
      </c>
      <c r="F172">
        <f t="shared" si="25"/>
        <v>-0.2353328938694792</v>
      </c>
      <c r="G172">
        <v>0</v>
      </c>
      <c r="H172">
        <f t="shared" si="26"/>
        <v>0.26367831245880025</v>
      </c>
      <c r="I172">
        <f t="shared" si="27"/>
        <v>-1.0585122480499263</v>
      </c>
      <c r="J172">
        <f t="shared" si="28"/>
        <v>1.0585122480499263</v>
      </c>
      <c r="K172">
        <f t="shared" si="29"/>
        <v>0.52638909307720383</v>
      </c>
      <c r="L172">
        <f t="shared" si="30"/>
        <v>0.47361090692279612</v>
      </c>
      <c r="M172">
        <f t="shared" si="31"/>
        <v>1.8997354108424378</v>
      </c>
      <c r="N172">
        <f t="shared" si="32"/>
        <v>2.1114378604524222</v>
      </c>
    </row>
    <row r="173" spans="1:14" x14ac:dyDescent="0.25">
      <c r="A173" s="4">
        <f>IF('True_Odds_Calculator_2-way'!A174="","",'True_Odds_Calculator_2-way'!A174)</f>
        <v>1.97</v>
      </c>
      <c r="B173" s="4">
        <f>IF('True_Odds_Calculator_2-way'!B174="","",'True_Odds_Calculator_2-way'!B174)</f>
        <v>1.93</v>
      </c>
      <c r="C173" s="4">
        <f t="shared" si="22"/>
        <v>0.50761421319796951</v>
      </c>
      <c r="D173">
        <f t="shared" si="23"/>
        <v>0.5181347150259068</v>
      </c>
      <c r="E173">
        <f t="shared" si="24"/>
        <v>2.5748928223876311E-2</v>
      </c>
      <c r="F173">
        <f t="shared" si="25"/>
        <v>-0.23726361747455349</v>
      </c>
      <c r="G173">
        <v>0</v>
      </c>
      <c r="H173">
        <f t="shared" si="26"/>
        <v>0.26301254569842986</v>
      </c>
      <c r="I173">
        <f t="shared" si="27"/>
        <v>-1.0528649266733445</v>
      </c>
      <c r="J173">
        <f t="shared" si="28"/>
        <v>1.0528649266733445</v>
      </c>
      <c r="K173">
        <f t="shared" si="29"/>
        <v>0.49473625880060179</v>
      </c>
      <c r="L173">
        <f t="shared" si="30"/>
        <v>0.50526374119939821</v>
      </c>
      <c r="M173">
        <f t="shared" si="31"/>
        <v>2.021278978873144</v>
      </c>
      <c r="N173">
        <f t="shared" si="32"/>
        <v>1.9791643818062103</v>
      </c>
    </row>
    <row r="174" spans="1:14" x14ac:dyDescent="0.25">
      <c r="A174" s="4">
        <f>IF('True_Odds_Calculator_2-way'!A175="","",'True_Odds_Calculator_2-way'!A175)</f>
        <v>2.63</v>
      </c>
      <c r="B174" s="4">
        <f>IF('True_Odds_Calculator_2-way'!B175="","",'True_Odds_Calculator_2-way'!B175)</f>
        <v>1.5</v>
      </c>
      <c r="C174" s="4">
        <f t="shared" si="22"/>
        <v>0.38022813688212931</v>
      </c>
      <c r="D174">
        <f t="shared" si="23"/>
        <v>0.66666666666666663</v>
      </c>
      <c r="E174">
        <f t="shared" si="24"/>
        <v>4.6894803548795938E-2</v>
      </c>
      <c r="F174">
        <f t="shared" si="25"/>
        <v>-0.20659062103929027</v>
      </c>
      <c r="G174">
        <v>0</v>
      </c>
      <c r="H174">
        <f t="shared" si="26"/>
        <v>0.25348542458808621</v>
      </c>
      <c r="I174">
        <f t="shared" si="27"/>
        <v>-1.1076975512434226</v>
      </c>
      <c r="J174">
        <f t="shared" si="28"/>
        <v>1.1076975512434226</v>
      </c>
      <c r="K174">
        <f t="shared" si="29"/>
        <v>0.35643672943662791</v>
      </c>
      <c r="L174">
        <f t="shared" si="30"/>
        <v>0.64356327056337204</v>
      </c>
      <c r="M174">
        <f t="shared" si="31"/>
        <v>2.8055470085267782</v>
      </c>
      <c r="N174">
        <f t="shared" si="32"/>
        <v>1.5538487756217116</v>
      </c>
    </row>
    <row r="175" spans="1:14" x14ac:dyDescent="0.25">
      <c r="A175" s="4">
        <f>IF('True_Odds_Calculator_2-way'!A176="","",'True_Odds_Calculator_2-way'!A176)</f>
        <v>2.59</v>
      </c>
      <c r="B175" s="4">
        <f>IF('True_Odds_Calculator_2-way'!B176="","",'True_Odds_Calculator_2-way'!B176)</f>
        <v>1.49</v>
      </c>
      <c r="C175" s="4">
        <f t="shared" si="22"/>
        <v>0.38610038610038611</v>
      </c>
      <c r="D175">
        <f t="shared" si="23"/>
        <v>0.67114093959731547</v>
      </c>
      <c r="E175">
        <f t="shared" si="24"/>
        <v>5.7241325697701573E-2</v>
      </c>
      <c r="F175">
        <f t="shared" si="25"/>
        <v>-0.20188645020859786</v>
      </c>
      <c r="G175">
        <v>0</v>
      </c>
      <c r="H175">
        <f t="shared" si="26"/>
        <v>0.25912777590629943</v>
      </c>
      <c r="I175">
        <f t="shared" si="27"/>
        <v>-1.132930836740206</v>
      </c>
      <c r="J175">
        <f t="shared" si="28"/>
        <v>1.132930836740206</v>
      </c>
      <c r="K175">
        <f t="shared" si="29"/>
        <v>0.35696946809481306</v>
      </c>
      <c r="L175">
        <f t="shared" si="30"/>
        <v>0.64303053190518689</v>
      </c>
      <c r="M175">
        <f t="shared" si="31"/>
        <v>2.8013600304169275</v>
      </c>
      <c r="N175">
        <f t="shared" si="32"/>
        <v>1.555136110002701</v>
      </c>
    </row>
    <row r="176" spans="1:14" x14ac:dyDescent="0.25">
      <c r="A176" s="4">
        <f>IF('True_Odds_Calculator_2-way'!A177="","",'True_Odds_Calculator_2-way'!A177)</f>
        <v>1.93</v>
      </c>
      <c r="B176" s="4">
        <f>IF('True_Odds_Calculator_2-way'!B177="","",'True_Odds_Calculator_2-way'!B177)</f>
        <v>1.97</v>
      </c>
      <c r="C176" s="4">
        <f t="shared" si="22"/>
        <v>0.5181347150259068</v>
      </c>
      <c r="D176">
        <f t="shared" si="23"/>
        <v>0.50761421319796951</v>
      </c>
      <c r="E176">
        <f t="shared" si="24"/>
        <v>2.5748928223876311E-2</v>
      </c>
      <c r="F176">
        <f t="shared" si="25"/>
        <v>-0.23726361747455349</v>
      </c>
      <c r="G176">
        <v>0</v>
      </c>
      <c r="H176">
        <f t="shared" si="26"/>
        <v>0.26301254569842986</v>
      </c>
      <c r="I176">
        <f t="shared" si="27"/>
        <v>-1.0528649266733445</v>
      </c>
      <c r="J176">
        <f t="shared" si="28"/>
        <v>1.0528649266733445</v>
      </c>
      <c r="K176">
        <f t="shared" si="29"/>
        <v>0.50526374119939821</v>
      </c>
      <c r="L176">
        <f t="shared" si="30"/>
        <v>0.49473625880060179</v>
      </c>
      <c r="M176">
        <f t="shared" si="31"/>
        <v>1.9791643818062103</v>
      </c>
      <c r="N176">
        <f t="shared" si="32"/>
        <v>2.021278978873144</v>
      </c>
    </row>
    <row r="177" spans="1:14" x14ac:dyDescent="0.25">
      <c r="A177" s="4">
        <f>IF('True_Odds_Calculator_2-way'!A178="","",'True_Odds_Calculator_2-way'!A178)</f>
        <v>2.17</v>
      </c>
      <c r="B177" s="4">
        <f>IF('True_Odds_Calculator_2-way'!B178="","",'True_Odds_Calculator_2-way'!B178)</f>
        <v>1.76</v>
      </c>
      <c r="C177" s="4">
        <f t="shared" si="22"/>
        <v>0.46082949308755761</v>
      </c>
      <c r="D177">
        <f t="shared" si="23"/>
        <v>0.56818181818181823</v>
      </c>
      <c r="E177">
        <f t="shared" si="24"/>
        <v>2.9011311269375728E-2</v>
      </c>
      <c r="F177">
        <f t="shared" si="25"/>
        <v>-0.2328236279849184</v>
      </c>
      <c r="G177">
        <v>0</v>
      </c>
      <c r="H177">
        <f t="shared" si="26"/>
        <v>0.26183493925429413</v>
      </c>
      <c r="I177">
        <f t="shared" si="27"/>
        <v>-1.0604746049596294</v>
      </c>
      <c r="J177">
        <f t="shared" si="28"/>
        <v>1.0604746049596294</v>
      </c>
      <c r="K177">
        <f t="shared" si="29"/>
        <v>0.44627809446366512</v>
      </c>
      <c r="L177">
        <f t="shared" si="30"/>
        <v>0.55372190553633505</v>
      </c>
      <c r="M177">
        <f t="shared" si="31"/>
        <v>2.2407552878027661</v>
      </c>
      <c r="N177">
        <f t="shared" si="32"/>
        <v>1.8059606997693183</v>
      </c>
    </row>
    <row r="178" spans="1:14" x14ac:dyDescent="0.25">
      <c r="A178" s="4">
        <f>IF('True_Odds_Calculator_2-way'!A179="","",'True_Odds_Calculator_2-way'!A179)</f>
        <v>2.34</v>
      </c>
      <c r="B178" s="4">
        <f>IF('True_Odds_Calculator_2-way'!B179="","",'True_Odds_Calculator_2-way'!B179)</f>
        <v>1.66</v>
      </c>
      <c r="C178" s="4">
        <f t="shared" si="22"/>
        <v>0.42735042735042739</v>
      </c>
      <c r="D178">
        <f t="shared" si="23"/>
        <v>0.60240963855421692</v>
      </c>
      <c r="E178">
        <f t="shared" si="24"/>
        <v>2.9760065904644417E-2</v>
      </c>
      <c r="F178">
        <f t="shared" si="25"/>
        <v>-0.22767995057151669</v>
      </c>
      <c r="G178">
        <v>0</v>
      </c>
      <c r="H178">
        <f t="shared" si="26"/>
        <v>0.2574400164761611</v>
      </c>
      <c r="I178">
        <f t="shared" si="27"/>
        <v>-1.0633485251477839</v>
      </c>
      <c r="J178">
        <f t="shared" si="28"/>
        <v>1.0633485251477839</v>
      </c>
      <c r="K178">
        <f t="shared" si="29"/>
        <v>0.41239034653044082</v>
      </c>
      <c r="L178">
        <f t="shared" si="30"/>
        <v>0.58760965346955907</v>
      </c>
      <c r="M178">
        <f t="shared" si="31"/>
        <v>2.4248870236980302</v>
      </c>
      <c r="N178">
        <f t="shared" si="32"/>
        <v>1.7018100265975373</v>
      </c>
    </row>
    <row r="179" spans="1:14" x14ac:dyDescent="0.25">
      <c r="A179" s="4">
        <f>IF('True_Odds_Calculator_2-way'!A180="","",'True_Odds_Calculator_2-way'!A180)</f>
        <v>1.81</v>
      </c>
      <c r="B179" s="4">
        <f>IF('True_Odds_Calculator_2-way'!B180="","",'True_Odds_Calculator_2-way'!B180)</f>
        <v>2.06</v>
      </c>
      <c r="C179" s="4">
        <f t="shared" si="22"/>
        <v>0.5524861878453039</v>
      </c>
      <c r="D179">
        <f t="shared" si="23"/>
        <v>0.4854368932038835</v>
      </c>
      <c r="E179">
        <f t="shared" si="24"/>
        <v>3.7923081049187513E-2</v>
      </c>
      <c r="F179">
        <f t="shared" si="25"/>
        <v>-0.23027409751649397</v>
      </c>
      <c r="G179">
        <v>0</v>
      </c>
      <c r="H179">
        <f t="shared" si="26"/>
        <v>0.26819717856568148</v>
      </c>
      <c r="I179">
        <f t="shared" si="27"/>
        <v>-1.079206513730294</v>
      </c>
      <c r="J179">
        <f t="shared" si="28"/>
        <v>1.079206513730294</v>
      </c>
      <c r="K179">
        <f t="shared" si="29"/>
        <v>0.5335731492446798</v>
      </c>
      <c r="L179">
        <f t="shared" si="30"/>
        <v>0.46642685075531992</v>
      </c>
      <c r="M179">
        <f t="shared" si="31"/>
        <v>1.8741572761215382</v>
      </c>
      <c r="N179">
        <f t="shared" si="32"/>
        <v>2.1439589045541121</v>
      </c>
    </row>
    <row r="180" spans="1:14" x14ac:dyDescent="0.25">
      <c r="A180" s="4">
        <f>IF('True_Odds_Calculator_2-way'!A181="","",'True_Odds_Calculator_2-way'!A181)</f>
        <v>1.79</v>
      </c>
      <c r="B180" s="4">
        <f>IF('True_Odds_Calculator_2-way'!B181="","",'True_Odds_Calculator_2-way'!B181)</f>
        <v>2.08</v>
      </c>
      <c r="C180" s="4">
        <f t="shared" si="22"/>
        <v>0.55865921787709494</v>
      </c>
      <c r="D180">
        <f t="shared" si="23"/>
        <v>0.48076923076923073</v>
      </c>
      <c r="E180">
        <f t="shared" si="24"/>
        <v>3.9428448646325664E-2</v>
      </c>
      <c r="F180">
        <f t="shared" si="25"/>
        <v>-0.22915771379458527</v>
      </c>
      <c r="G180">
        <v>0</v>
      </c>
      <c r="H180">
        <f t="shared" si="26"/>
        <v>0.26858616244091099</v>
      </c>
      <c r="I180">
        <f t="shared" si="27"/>
        <v>-1.0826163374360513</v>
      </c>
      <c r="J180">
        <f t="shared" si="28"/>
        <v>1.0826163374360513</v>
      </c>
      <c r="K180">
        <f t="shared" si="29"/>
        <v>0.53900600310193403</v>
      </c>
      <c r="L180">
        <f t="shared" si="30"/>
        <v>0.46099399689806597</v>
      </c>
      <c r="M180">
        <f t="shared" si="31"/>
        <v>1.8552669065744805</v>
      </c>
      <c r="N180">
        <f t="shared" si="32"/>
        <v>2.1692256444309357</v>
      </c>
    </row>
    <row r="181" spans="1:14" x14ac:dyDescent="0.25">
      <c r="A181" s="4">
        <f>IF('True_Odds_Calculator_2-way'!A182="","",'True_Odds_Calculator_2-way'!A182)</f>
        <v>2.08</v>
      </c>
      <c r="B181" s="4">
        <f>IF('True_Odds_Calculator_2-way'!B182="","",'True_Odds_Calculator_2-way'!B182)</f>
        <v>1.81</v>
      </c>
      <c r="C181" s="4">
        <f t="shared" si="22"/>
        <v>0.48076923076923073</v>
      </c>
      <c r="D181">
        <f t="shared" si="23"/>
        <v>0.5524861878453039</v>
      </c>
      <c r="E181">
        <f t="shared" si="24"/>
        <v>3.3255418614534626E-2</v>
      </c>
      <c r="F181">
        <f t="shared" si="25"/>
        <v>-0.23236294092647691</v>
      </c>
      <c r="G181">
        <v>0</v>
      </c>
      <c r="H181">
        <f t="shared" si="26"/>
        <v>0.26561835954101148</v>
      </c>
      <c r="I181">
        <f t="shared" si="27"/>
        <v>-1.0691671651659735</v>
      </c>
      <c r="J181">
        <f t="shared" si="28"/>
        <v>1.0691671651659735</v>
      </c>
      <c r="K181">
        <f t="shared" si="29"/>
        <v>0.4641016151377545</v>
      </c>
      <c r="L181">
        <f t="shared" si="30"/>
        <v>0.5358983848622455</v>
      </c>
      <c r="M181">
        <f t="shared" si="31"/>
        <v>2.1547005383792519</v>
      </c>
      <c r="N181">
        <f t="shared" si="32"/>
        <v>1.8660254037844384</v>
      </c>
    </row>
    <row r="182" spans="1:14" x14ac:dyDescent="0.25">
      <c r="A182" s="4">
        <f>IF('True_Odds_Calculator_2-way'!A183="","",'True_Odds_Calculator_2-way'!A183)</f>
        <v>2.4900000000000002</v>
      </c>
      <c r="B182" s="4">
        <f>IF('True_Odds_Calculator_2-way'!B183="","",'True_Odds_Calculator_2-way'!B183)</f>
        <v>1.58</v>
      </c>
      <c r="C182" s="4">
        <f t="shared" si="22"/>
        <v>0.40160642570281119</v>
      </c>
      <c r="D182">
        <f t="shared" si="23"/>
        <v>0.63291139240506322</v>
      </c>
      <c r="E182">
        <f t="shared" si="24"/>
        <v>3.4517818107874465E-2</v>
      </c>
      <c r="F182">
        <f t="shared" si="25"/>
        <v>-0.21966346398251235</v>
      </c>
      <c r="G182">
        <v>0</v>
      </c>
      <c r="H182">
        <f t="shared" si="26"/>
        <v>0.25418128209038682</v>
      </c>
      <c r="I182">
        <f t="shared" si="27"/>
        <v>-1.0757042116817492</v>
      </c>
      <c r="J182">
        <f t="shared" si="28"/>
        <v>1.0757042116817492</v>
      </c>
      <c r="K182">
        <f t="shared" si="29"/>
        <v>0.38420173597293183</v>
      </c>
      <c r="L182">
        <f t="shared" si="30"/>
        <v>0.61579826402706817</v>
      </c>
      <c r="M182">
        <f t="shared" si="31"/>
        <v>2.6027992754058067</v>
      </c>
      <c r="N182">
        <f t="shared" si="32"/>
        <v>1.6239084427754149</v>
      </c>
    </row>
    <row r="183" spans="1:14" x14ac:dyDescent="0.25">
      <c r="A183" s="4">
        <f>IF('True_Odds_Calculator_2-way'!A184="","",'True_Odds_Calculator_2-way'!A184)</f>
        <v>1.73</v>
      </c>
      <c r="B183" s="4">
        <f>IF('True_Odds_Calculator_2-way'!B184="","",'True_Odds_Calculator_2-way'!B184)</f>
        <v>2.2000000000000002</v>
      </c>
      <c r="C183" s="4">
        <f t="shared" si="22"/>
        <v>0.5780346820809249</v>
      </c>
      <c r="D183">
        <f t="shared" si="23"/>
        <v>0.45454545454545453</v>
      </c>
      <c r="E183">
        <f t="shared" si="24"/>
        <v>3.2580136626379375E-2</v>
      </c>
      <c r="F183">
        <f t="shared" si="25"/>
        <v>-0.23016290068313194</v>
      </c>
      <c r="G183">
        <v>0</v>
      </c>
      <c r="H183">
        <f t="shared" si="26"/>
        <v>0.26274303730951132</v>
      </c>
      <c r="I183">
        <f t="shared" si="27"/>
        <v>-1.0684346079267204</v>
      </c>
      <c r="J183">
        <f t="shared" si="28"/>
        <v>1.0684346079267204</v>
      </c>
      <c r="K183">
        <f t="shared" si="29"/>
        <v>0.5618112413961549</v>
      </c>
      <c r="L183">
        <f t="shared" si="30"/>
        <v>0.43818875860384515</v>
      </c>
      <c r="M183">
        <f t="shared" si="31"/>
        <v>1.7799572637865058</v>
      </c>
      <c r="N183">
        <f t="shared" si="32"/>
        <v>2.2821215295120645</v>
      </c>
    </row>
    <row r="184" spans="1:14" x14ac:dyDescent="0.25">
      <c r="A184" s="4">
        <f>IF('True_Odds_Calculator_2-way'!A185="","",'True_Odds_Calculator_2-way'!A185)</f>
        <v>2.15</v>
      </c>
      <c r="B184" s="4">
        <f>IF('True_Odds_Calculator_2-way'!B185="","",'True_Odds_Calculator_2-way'!B185)</f>
        <v>1.76</v>
      </c>
      <c r="C184" s="4">
        <f t="shared" si="22"/>
        <v>0.46511627906976744</v>
      </c>
      <c r="D184">
        <f t="shared" si="23"/>
        <v>0.56818181818181823</v>
      </c>
      <c r="E184">
        <f t="shared" si="24"/>
        <v>3.3298097251585723E-2</v>
      </c>
      <c r="F184">
        <f t="shared" si="25"/>
        <v>-0.23097251585623668</v>
      </c>
      <c r="G184">
        <v>0</v>
      </c>
      <c r="H184">
        <f t="shared" si="26"/>
        <v>0.26427061310782241</v>
      </c>
      <c r="I184">
        <f t="shared" si="27"/>
        <v>-1.0696563746013956</v>
      </c>
      <c r="J184">
        <f t="shared" si="28"/>
        <v>1.0696563746013956</v>
      </c>
      <c r="K184">
        <f t="shared" si="29"/>
        <v>0.44840941385030625</v>
      </c>
      <c r="L184">
        <f t="shared" si="30"/>
        <v>0.5515905861496937</v>
      </c>
      <c r="M184">
        <f t="shared" si="31"/>
        <v>2.2301048307916052</v>
      </c>
      <c r="N184">
        <f t="shared" si="32"/>
        <v>1.8129388446970602</v>
      </c>
    </row>
    <row r="185" spans="1:14" x14ac:dyDescent="0.25">
      <c r="A185" s="4">
        <f>IF('True_Odds_Calculator_2-way'!A186="","",'True_Odds_Calculator_2-way'!A186)</f>
        <v>2.09</v>
      </c>
      <c r="B185" s="4">
        <f>IF('True_Odds_Calculator_2-way'!B186="","",'True_Odds_Calculator_2-way'!B186)</f>
        <v>1.8</v>
      </c>
      <c r="C185" s="4">
        <f t="shared" si="22"/>
        <v>0.47846889952153115</v>
      </c>
      <c r="D185">
        <f t="shared" si="23"/>
        <v>0.55555555555555558</v>
      </c>
      <c r="E185">
        <f t="shared" si="24"/>
        <v>3.4024455077086735E-2</v>
      </c>
      <c r="F185">
        <f t="shared" si="25"/>
        <v>-0.23179160021265277</v>
      </c>
      <c r="G185">
        <v>0</v>
      </c>
      <c r="H185">
        <f t="shared" si="26"/>
        <v>0.26581605528973956</v>
      </c>
      <c r="I185">
        <f t="shared" si="27"/>
        <v>-1.0708823421952987</v>
      </c>
      <c r="J185">
        <f t="shared" si="28"/>
        <v>1.0708823421952987</v>
      </c>
      <c r="K185">
        <f t="shared" si="29"/>
        <v>0.46141173239413841</v>
      </c>
      <c r="L185">
        <f t="shared" si="30"/>
        <v>0.53858826760586154</v>
      </c>
      <c r="M185">
        <f t="shared" si="31"/>
        <v>2.1672617529928755</v>
      </c>
      <c r="N185">
        <f t="shared" si="32"/>
        <v>1.8567058737562385</v>
      </c>
    </row>
    <row r="186" spans="1:14" x14ac:dyDescent="0.25">
      <c r="A186" s="4">
        <f>IF('True_Odds_Calculator_2-way'!A187="","",'True_Odds_Calculator_2-way'!A187)</f>
        <v>2.09</v>
      </c>
      <c r="B186" s="4">
        <f>IF('True_Odds_Calculator_2-way'!B187="","",'True_Odds_Calculator_2-way'!B187)</f>
        <v>1.79</v>
      </c>
      <c r="C186" s="4">
        <f t="shared" si="22"/>
        <v>0.47846889952153115</v>
      </c>
      <c r="D186">
        <f t="shared" si="23"/>
        <v>0.55865921787709494</v>
      </c>
      <c r="E186">
        <f t="shared" si="24"/>
        <v>3.7128117398625982E-2</v>
      </c>
      <c r="F186">
        <f t="shared" si="25"/>
        <v>-0.23017294378658693</v>
      </c>
      <c r="G186">
        <v>0</v>
      </c>
      <c r="H186">
        <f t="shared" si="26"/>
        <v>0.26730106118521291</v>
      </c>
      <c r="I186">
        <f t="shared" si="27"/>
        <v>-1.077638764691236</v>
      </c>
      <c r="J186">
        <f t="shared" si="28"/>
        <v>1.077638764691236</v>
      </c>
      <c r="K186">
        <f t="shared" si="29"/>
        <v>0.45984913425207868</v>
      </c>
      <c r="L186">
        <f t="shared" si="30"/>
        <v>0.54015086574792148</v>
      </c>
      <c r="M186">
        <f t="shared" si="31"/>
        <v>2.1746262535134471</v>
      </c>
      <c r="N186">
        <f t="shared" si="32"/>
        <v>1.8513346241060764</v>
      </c>
    </row>
    <row r="187" spans="1:14" x14ac:dyDescent="0.25">
      <c r="A187" s="4">
        <f>IF('True_Odds_Calculator_2-way'!A188="","",'True_Odds_Calculator_2-way'!A188)</f>
        <v>1.99</v>
      </c>
      <c r="B187" s="4">
        <f>IF('True_Odds_Calculator_2-way'!B188="","",'True_Odds_Calculator_2-way'!B188)</f>
        <v>1.88</v>
      </c>
      <c r="C187" s="4">
        <f t="shared" si="22"/>
        <v>0.50251256281407031</v>
      </c>
      <c r="D187">
        <f t="shared" si="23"/>
        <v>0.53191489361702127</v>
      </c>
      <c r="E187">
        <f t="shared" si="24"/>
        <v>3.4427456431091574E-2</v>
      </c>
      <c r="F187">
        <f t="shared" si="25"/>
        <v>-0.23286645995937127</v>
      </c>
      <c r="G187">
        <v>0</v>
      </c>
      <c r="H187">
        <f t="shared" si="26"/>
        <v>0.2672939163904629</v>
      </c>
      <c r="I187">
        <f t="shared" si="27"/>
        <v>-1.0713739108887084</v>
      </c>
      <c r="J187">
        <f t="shared" si="28"/>
        <v>1.0713739108887084</v>
      </c>
      <c r="K187">
        <f t="shared" si="29"/>
        <v>0.48528137423857021</v>
      </c>
      <c r="L187">
        <f t="shared" si="30"/>
        <v>0.51471862576142968</v>
      </c>
      <c r="M187">
        <f t="shared" si="31"/>
        <v>2.0606601717798219</v>
      </c>
      <c r="N187">
        <f t="shared" si="32"/>
        <v>1.9428090415820634</v>
      </c>
    </row>
    <row r="188" spans="1:14" x14ac:dyDescent="0.25">
      <c r="A188" s="4">
        <f>IF('True_Odds_Calculator_2-way'!A189="","",'True_Odds_Calculator_2-way'!A189)</f>
        <v>2.0099999999999998</v>
      </c>
      <c r="B188" s="4">
        <f>IF('True_Odds_Calculator_2-way'!B189="","",'True_Odds_Calculator_2-way'!B189)</f>
        <v>1.87</v>
      </c>
      <c r="C188" s="4">
        <f t="shared" si="22"/>
        <v>0.49751243781094534</v>
      </c>
      <c r="D188">
        <f t="shared" si="23"/>
        <v>0.53475935828876997</v>
      </c>
      <c r="E188">
        <f t="shared" si="24"/>
        <v>3.22717960997152E-2</v>
      </c>
      <c r="F188">
        <f t="shared" si="25"/>
        <v>-0.23377763588474743</v>
      </c>
      <c r="G188">
        <v>0</v>
      </c>
      <c r="H188">
        <f t="shared" si="26"/>
        <v>0.26604943198446268</v>
      </c>
      <c r="I188">
        <f t="shared" si="27"/>
        <v>-1.0667918442539084</v>
      </c>
      <c r="J188">
        <f t="shared" si="28"/>
        <v>1.0667918442539084</v>
      </c>
      <c r="K188">
        <f t="shared" si="29"/>
        <v>0.48135709675649557</v>
      </c>
      <c r="L188">
        <f t="shared" si="30"/>
        <v>0.51864290324350448</v>
      </c>
      <c r="M188">
        <f t="shared" si="31"/>
        <v>2.0774597626964471</v>
      </c>
      <c r="N188">
        <f t="shared" si="32"/>
        <v>1.9281089045009006</v>
      </c>
    </row>
    <row r="189" spans="1:14" x14ac:dyDescent="0.25">
      <c r="A189" s="4">
        <f>IF('True_Odds_Calculator_2-way'!A190="","",'True_Odds_Calculator_2-way'!A190)</f>
        <v>1.9</v>
      </c>
      <c r="B189" s="4">
        <f>IF('True_Odds_Calculator_2-way'!B190="","",'True_Odds_Calculator_2-way'!B190)</f>
        <v>1.96</v>
      </c>
      <c r="C189" s="4">
        <f t="shared" si="22"/>
        <v>0.52631578947368418</v>
      </c>
      <c r="D189">
        <f t="shared" si="23"/>
        <v>0.51020408163265307</v>
      </c>
      <c r="E189">
        <f t="shared" si="24"/>
        <v>3.6519871106337254E-2</v>
      </c>
      <c r="F189">
        <f t="shared" si="25"/>
        <v>-0.23200859291084863</v>
      </c>
      <c r="G189">
        <v>0</v>
      </c>
      <c r="H189">
        <f t="shared" si="26"/>
        <v>0.26852846401718583</v>
      </c>
      <c r="I189">
        <f t="shared" si="27"/>
        <v>-1.0758287072798378</v>
      </c>
      <c r="J189">
        <f t="shared" si="28"/>
        <v>1.0758287072798378</v>
      </c>
      <c r="K189">
        <f t="shared" si="29"/>
        <v>0.50806661517033258</v>
      </c>
      <c r="L189">
        <f t="shared" si="30"/>
        <v>0.49193338482966764</v>
      </c>
      <c r="M189">
        <f t="shared" si="31"/>
        <v>1.9682458365518538</v>
      </c>
      <c r="N189">
        <f t="shared" si="32"/>
        <v>2.0327955589886439</v>
      </c>
    </row>
    <row r="190" spans="1:14" x14ac:dyDescent="0.25">
      <c r="A190" s="4">
        <f>IF('True_Odds_Calculator_2-way'!A191="","",'True_Odds_Calculator_2-way'!A191)</f>
        <v>2.17</v>
      </c>
      <c r="B190" s="4">
        <f>IF('True_Odds_Calculator_2-way'!B191="","",'True_Odds_Calculator_2-way'!B191)</f>
        <v>1.74</v>
      </c>
      <c r="C190" s="4">
        <f t="shared" si="22"/>
        <v>0.46082949308755761</v>
      </c>
      <c r="D190">
        <f t="shared" si="23"/>
        <v>0.57471264367816088</v>
      </c>
      <c r="E190">
        <f t="shared" si="24"/>
        <v>3.5542136765718491E-2</v>
      </c>
      <c r="F190">
        <f t="shared" si="25"/>
        <v>-0.22930239949149844</v>
      </c>
      <c r="G190">
        <v>0</v>
      </c>
      <c r="H190">
        <f t="shared" si="26"/>
        <v>0.26484453625721699</v>
      </c>
      <c r="I190">
        <f t="shared" si="27"/>
        <v>-1.0747098003652684</v>
      </c>
      <c r="J190">
        <f t="shared" si="28"/>
        <v>1.0747098003652684</v>
      </c>
      <c r="K190">
        <f t="shared" si="29"/>
        <v>0.44298545385174265</v>
      </c>
      <c r="L190">
        <f t="shared" si="30"/>
        <v>0.55701454614825729</v>
      </c>
      <c r="M190">
        <f t="shared" si="31"/>
        <v>2.2574104664273644</v>
      </c>
      <c r="N190">
        <f t="shared" si="32"/>
        <v>1.7952852522702987</v>
      </c>
    </row>
    <row r="191" spans="1:14" x14ac:dyDescent="0.25">
      <c r="A191" s="4">
        <f>IF('True_Odds_Calculator_2-way'!A192="","",'True_Odds_Calculator_2-way'!A192)</f>
        <v>2.13</v>
      </c>
      <c r="B191" s="4">
        <f>IF('True_Odds_Calculator_2-way'!B192="","",'True_Odds_Calculator_2-way'!B192)</f>
        <v>1.76</v>
      </c>
      <c r="C191" s="4">
        <f t="shared" si="22"/>
        <v>0.46948356807511737</v>
      </c>
      <c r="D191">
        <f t="shared" si="23"/>
        <v>0.56818181818181823</v>
      </c>
      <c r="E191">
        <f t="shared" si="24"/>
        <v>3.7665386256935607E-2</v>
      </c>
      <c r="F191">
        <f t="shared" si="25"/>
        <v>-0.22908664105847198</v>
      </c>
      <c r="G191">
        <v>0</v>
      </c>
      <c r="H191">
        <f t="shared" si="26"/>
        <v>0.26675202731540765</v>
      </c>
      <c r="I191">
        <f t="shared" si="27"/>
        <v>-1.0790808419378759</v>
      </c>
      <c r="J191">
        <f t="shared" si="28"/>
        <v>1.0790808419378759</v>
      </c>
      <c r="K191">
        <f t="shared" si="29"/>
        <v>0.45058007312499337</v>
      </c>
      <c r="L191">
        <f t="shared" si="30"/>
        <v>0.54941992687500663</v>
      </c>
      <c r="M191">
        <f t="shared" si="31"/>
        <v>2.2193613513897996</v>
      </c>
      <c r="N191">
        <f t="shared" si="32"/>
        <v>1.8201014398727853</v>
      </c>
    </row>
    <row r="192" spans="1:14" x14ac:dyDescent="0.25">
      <c r="A192" s="4">
        <f>IF('True_Odds_Calculator_2-way'!A193="","",'True_Odds_Calculator_2-way'!A193)</f>
        <v>1.97</v>
      </c>
      <c r="B192" s="4">
        <f>IF('True_Odds_Calculator_2-way'!B193="","",'True_Odds_Calculator_2-way'!B193)</f>
        <v>1.9</v>
      </c>
      <c r="C192" s="4">
        <f t="shared" si="22"/>
        <v>0.50761421319796951</v>
      </c>
      <c r="D192">
        <f t="shared" si="23"/>
        <v>0.52631578947368418</v>
      </c>
      <c r="E192">
        <f t="shared" si="24"/>
        <v>3.3930002671653803E-2</v>
      </c>
      <c r="F192">
        <f t="shared" si="25"/>
        <v>-0.23323537269569861</v>
      </c>
      <c r="G192">
        <v>0</v>
      </c>
      <c r="H192">
        <f t="shared" si="26"/>
        <v>0.26716537536735235</v>
      </c>
      <c r="I192">
        <f t="shared" si="27"/>
        <v>-1.0702688317798925</v>
      </c>
      <c r="J192">
        <f t="shared" si="28"/>
        <v>1.0702688317798925</v>
      </c>
      <c r="K192">
        <f t="shared" si="29"/>
        <v>0.49063843062637452</v>
      </c>
      <c r="L192">
        <f t="shared" si="30"/>
        <v>0.50936156937362553</v>
      </c>
      <c r="M192">
        <f t="shared" si="31"/>
        <v>2.0381607668264961</v>
      </c>
      <c r="N192">
        <f t="shared" si="32"/>
        <v>1.963241948601903</v>
      </c>
    </row>
    <row r="193" spans="1:14" x14ac:dyDescent="0.25">
      <c r="A193" s="4">
        <f>IF('True_Odds_Calculator_2-way'!A194="","",'True_Odds_Calculator_2-way'!A194)</f>
        <v>2.11</v>
      </c>
      <c r="B193" s="4">
        <f>IF('True_Odds_Calculator_2-way'!B194="","",'True_Odds_Calculator_2-way'!B194)</f>
        <v>1.77</v>
      </c>
      <c r="C193" s="4">
        <f t="shared" si="22"/>
        <v>0.47393364928909953</v>
      </c>
      <c r="D193">
        <f t="shared" si="23"/>
        <v>0.56497175141242939</v>
      </c>
      <c r="E193">
        <f t="shared" si="24"/>
        <v>3.8905400701529036E-2</v>
      </c>
      <c r="F193">
        <f t="shared" si="25"/>
        <v>-0.22885372319061759</v>
      </c>
      <c r="G193">
        <v>0</v>
      </c>
      <c r="H193">
        <f t="shared" si="26"/>
        <v>0.26775912389214662</v>
      </c>
      <c r="I193">
        <f t="shared" si="27"/>
        <v>-1.0816659234722941</v>
      </c>
      <c r="J193">
        <f t="shared" si="28"/>
        <v>1.0816659234722941</v>
      </c>
      <c r="K193">
        <f t="shared" si="29"/>
        <v>0.45441136703461599</v>
      </c>
      <c r="L193">
        <f t="shared" si="30"/>
        <v>0.54558863296538396</v>
      </c>
      <c r="M193">
        <f t="shared" si="31"/>
        <v>2.2006491750542465</v>
      </c>
      <c r="N193">
        <f t="shared" si="32"/>
        <v>1.8328827610736662</v>
      </c>
    </row>
    <row r="194" spans="1:14" x14ac:dyDescent="0.25">
      <c r="A194" s="4">
        <f>IF('True_Odds_Calculator_2-way'!A195="","",'True_Odds_Calculator_2-way'!A195)</f>
        <v>1.86</v>
      </c>
      <c r="B194" s="4">
        <f>IF('True_Odds_Calculator_2-way'!B195="","",'True_Odds_Calculator_2-way'!B195)</f>
        <v>2.0099999999999998</v>
      </c>
      <c r="C194" s="4">
        <f t="shared" si="22"/>
        <v>0.5376344086021505</v>
      </c>
      <c r="D194">
        <f t="shared" si="23"/>
        <v>0.49751243781094534</v>
      </c>
      <c r="E194">
        <f t="shared" si="24"/>
        <v>3.5146846413095734E-2</v>
      </c>
      <c r="F194">
        <f t="shared" si="25"/>
        <v>-0.2323329588616061</v>
      </c>
      <c r="G194">
        <v>0</v>
      </c>
      <c r="H194">
        <f t="shared" si="26"/>
        <v>0.26747980527470178</v>
      </c>
      <c r="I194">
        <f t="shared" si="27"/>
        <v>-1.0729761966090035</v>
      </c>
      <c r="J194">
        <f t="shared" si="28"/>
        <v>1.0729761966090035</v>
      </c>
      <c r="K194">
        <f t="shared" si="29"/>
        <v>0.52008583750279591</v>
      </c>
      <c r="L194">
        <f t="shared" si="30"/>
        <v>0.47991416249720437</v>
      </c>
      <c r="M194">
        <f t="shared" si="31"/>
        <v>1.9227595290837431</v>
      </c>
      <c r="N194">
        <f t="shared" si="32"/>
        <v>2.0837059585750928</v>
      </c>
    </row>
    <row r="195" spans="1:14" x14ac:dyDescent="0.25">
      <c r="A195" s="4">
        <f>IF('True_Odds_Calculator_2-way'!A196="","",'True_Odds_Calculator_2-way'!A196)</f>
        <v>2.3199999999999998</v>
      </c>
      <c r="B195" s="4">
        <f>IF('True_Odds_Calculator_2-way'!B196="","",'True_Odds_Calculator_2-way'!B196)</f>
        <v>1.65</v>
      </c>
      <c r="C195" s="4">
        <f t="shared" ref="C195:C258" si="33">1/A195</f>
        <v>0.43103448275862072</v>
      </c>
      <c r="D195">
        <f t="shared" ref="D195:D258" si="34">1/B195</f>
        <v>0.60606060606060608</v>
      </c>
      <c r="E195">
        <f t="shared" ref="E195:E258" si="35">C195+D195-1</f>
        <v>3.709508881922674E-2</v>
      </c>
      <c r="F195">
        <f t="shared" ref="F195:F258" si="36">C195+D195-(C195*D195)-1</f>
        <v>-0.22413793103448287</v>
      </c>
      <c r="G195">
        <v>0</v>
      </c>
      <c r="H195">
        <f t="shared" ref="H195:H258" si="37">C195*D195</f>
        <v>0.26123301985370956</v>
      </c>
      <c r="I195">
        <f t="shared" ref="I195:I258" si="38">((-4*F195*H195)^0.5)/(2*F195)</f>
        <v>-1.0795837927188261</v>
      </c>
      <c r="J195">
        <f t="shared" ref="J195:J258" si="39">(-((-4*F195*H195)^0.5))/(2*F195)</f>
        <v>1.0795837927188261</v>
      </c>
      <c r="K195">
        <f t="shared" ref="K195:K258" si="40">IF(A195="","",(C195/($J195+C195-($J195*C195))))</f>
        <v>0.41236252858619832</v>
      </c>
      <c r="L195">
        <f t="shared" ref="L195:L258" si="41">IF(B195="","",(D195/($J195+D195-($J195*D195))))</f>
        <v>0.58763747141380174</v>
      </c>
      <c r="M195">
        <f t="shared" ref="M195:M258" si="42">IF(A195="","",1/K195)</f>
        <v>2.4250506063888508</v>
      </c>
      <c r="N195">
        <f t="shared" ref="N195:N258" si="43">IF(B195="","",1/L195)</f>
        <v>1.7017294652672368</v>
      </c>
    </row>
    <row r="196" spans="1:14" x14ac:dyDescent="0.25">
      <c r="A196" s="4">
        <f>IF('True_Odds_Calculator_2-way'!A197="","",'True_Odds_Calculator_2-way'!A197)</f>
        <v>1.93</v>
      </c>
      <c r="B196" s="4">
        <f>IF('True_Odds_Calculator_2-way'!B197="","",'True_Odds_Calculator_2-way'!B197)</f>
        <v>1.93</v>
      </c>
      <c r="C196" s="4">
        <f t="shared" si="33"/>
        <v>0.5181347150259068</v>
      </c>
      <c r="D196">
        <f t="shared" si="34"/>
        <v>0.5181347150259068</v>
      </c>
      <c r="E196">
        <f t="shared" si="35"/>
        <v>3.62694300518136E-2</v>
      </c>
      <c r="F196">
        <f t="shared" si="36"/>
        <v>-0.23219415286316403</v>
      </c>
      <c r="G196">
        <v>0</v>
      </c>
      <c r="H196">
        <f t="shared" si="37"/>
        <v>0.26846358291497763</v>
      </c>
      <c r="I196">
        <f t="shared" si="38"/>
        <v>-1.0752688172043015</v>
      </c>
      <c r="J196">
        <f t="shared" si="39"/>
        <v>1.0752688172043015</v>
      </c>
      <c r="K196">
        <f t="shared" si="40"/>
        <v>0.5</v>
      </c>
      <c r="L196">
        <f t="shared" si="41"/>
        <v>0.5</v>
      </c>
      <c r="M196">
        <f t="shared" si="42"/>
        <v>2</v>
      </c>
      <c r="N196">
        <f t="shared" si="43"/>
        <v>2</v>
      </c>
    </row>
    <row r="197" spans="1:14" x14ac:dyDescent="0.25">
      <c r="A197" s="4">
        <f>IF('True_Odds_Calculator_2-way'!A198="","",'True_Odds_Calculator_2-way'!A198)</f>
        <v>2</v>
      </c>
      <c r="B197" s="4">
        <f>IF('True_Odds_Calculator_2-way'!B198="","",'True_Odds_Calculator_2-way'!B198)</f>
        <v>1.88</v>
      </c>
      <c r="C197" s="4">
        <f t="shared" si="33"/>
        <v>0.5</v>
      </c>
      <c r="D197">
        <f t="shared" si="34"/>
        <v>0.53191489361702127</v>
      </c>
      <c r="E197">
        <f t="shared" si="35"/>
        <v>3.1914893617021267E-2</v>
      </c>
      <c r="F197">
        <f t="shared" si="36"/>
        <v>-0.23404255319148937</v>
      </c>
      <c r="G197">
        <v>0</v>
      </c>
      <c r="H197">
        <f t="shared" si="37"/>
        <v>0.26595744680851063</v>
      </c>
      <c r="I197">
        <f t="shared" si="38"/>
        <v>-1.0660035817780522</v>
      </c>
      <c r="J197">
        <f t="shared" si="39"/>
        <v>1.0660035817780522</v>
      </c>
      <c r="K197">
        <f t="shared" si="40"/>
        <v>0.48402626637238261</v>
      </c>
      <c r="L197">
        <f t="shared" si="41"/>
        <v>0.51597373362761745</v>
      </c>
      <c r="M197">
        <f t="shared" si="42"/>
        <v>2.0660035817780522</v>
      </c>
      <c r="N197">
        <f t="shared" si="43"/>
        <v>1.9380831519646857</v>
      </c>
    </row>
    <row r="198" spans="1:14" x14ac:dyDescent="0.25">
      <c r="A198" s="4">
        <f>IF('True_Odds_Calculator_2-way'!A199="","",'True_Odds_Calculator_2-way'!A199)</f>
        <v>2.14</v>
      </c>
      <c r="B198" s="4">
        <f>IF('True_Odds_Calculator_2-way'!B199="","",'True_Odds_Calculator_2-way'!B199)</f>
        <v>1.75</v>
      </c>
      <c r="C198" s="4">
        <f t="shared" si="33"/>
        <v>0.46728971962616822</v>
      </c>
      <c r="D198">
        <f t="shared" si="34"/>
        <v>0.5714285714285714</v>
      </c>
      <c r="E198">
        <f t="shared" si="35"/>
        <v>3.8718291054739673E-2</v>
      </c>
      <c r="F198">
        <f t="shared" si="36"/>
        <v>-0.22830440587449929</v>
      </c>
      <c r="G198">
        <v>0</v>
      </c>
      <c r="H198">
        <f t="shared" si="37"/>
        <v>0.26702269692923897</v>
      </c>
      <c r="I198">
        <f t="shared" si="38"/>
        <v>-1.0814761408717504</v>
      </c>
      <c r="J198">
        <f t="shared" si="39"/>
        <v>1.0814761408717504</v>
      </c>
      <c r="K198">
        <f t="shared" si="40"/>
        <v>0.44785153960345248</v>
      </c>
      <c r="L198">
        <f t="shared" si="41"/>
        <v>0.55214846039654741</v>
      </c>
      <c r="M198">
        <f t="shared" si="42"/>
        <v>2.2328828005937953</v>
      </c>
      <c r="N198">
        <f t="shared" si="43"/>
        <v>1.8111071056538131</v>
      </c>
    </row>
    <row r="199" spans="1:14" x14ac:dyDescent="0.25">
      <c r="A199" s="4">
        <f>IF('True_Odds_Calculator_2-way'!A200="","",'True_Odds_Calculator_2-way'!A200)</f>
        <v>2.0299999999999998</v>
      </c>
      <c r="B199" s="4">
        <f>IF('True_Odds_Calculator_2-way'!B200="","",'True_Odds_Calculator_2-way'!B200)</f>
        <v>1.85</v>
      </c>
      <c r="C199" s="4">
        <f t="shared" si="33"/>
        <v>0.49261083743842371</v>
      </c>
      <c r="D199">
        <f t="shared" si="34"/>
        <v>0.54054054054054046</v>
      </c>
      <c r="E199">
        <f t="shared" si="35"/>
        <v>3.315137797896428E-2</v>
      </c>
      <c r="F199">
        <f t="shared" si="36"/>
        <v>-0.23312475036612956</v>
      </c>
      <c r="G199">
        <v>0</v>
      </c>
      <c r="H199">
        <f t="shared" si="37"/>
        <v>0.26627612834509384</v>
      </c>
      <c r="I199">
        <f t="shared" si="38"/>
        <v>-1.0687396570715308</v>
      </c>
      <c r="J199">
        <f t="shared" si="39"/>
        <v>1.0687396570715308</v>
      </c>
      <c r="K199">
        <f t="shared" si="40"/>
        <v>0.47600872092291718</v>
      </c>
      <c r="L199">
        <f t="shared" si="41"/>
        <v>0.52399127907708287</v>
      </c>
      <c r="M199">
        <f t="shared" si="42"/>
        <v>2.1008018467836762</v>
      </c>
      <c r="N199">
        <f t="shared" si="43"/>
        <v>1.9084287085108012</v>
      </c>
    </row>
    <row r="200" spans="1:14" x14ac:dyDescent="0.25">
      <c r="A200" s="4">
        <f>IF('True_Odds_Calculator_2-way'!A201="","",'True_Odds_Calculator_2-way'!A201)</f>
        <v>2.2799999999999998</v>
      </c>
      <c r="B200" s="4">
        <f>IF('True_Odds_Calculator_2-way'!B201="","",'True_Odds_Calculator_2-way'!B201)</f>
        <v>1.67</v>
      </c>
      <c r="C200" s="4">
        <f t="shared" si="33"/>
        <v>0.43859649122807021</v>
      </c>
      <c r="D200">
        <f t="shared" si="34"/>
        <v>0.5988023952095809</v>
      </c>
      <c r="E200">
        <f t="shared" si="35"/>
        <v>3.7398886437651102E-2</v>
      </c>
      <c r="F200">
        <f t="shared" si="36"/>
        <v>-0.22523374304023536</v>
      </c>
      <c r="G200">
        <v>0</v>
      </c>
      <c r="H200">
        <f t="shared" si="37"/>
        <v>0.2626326294778864</v>
      </c>
      <c r="I200">
        <f t="shared" si="38"/>
        <v>-1.0798355319767001</v>
      </c>
      <c r="J200">
        <f t="shared" si="39"/>
        <v>1.0798355319767001</v>
      </c>
      <c r="K200">
        <f t="shared" si="40"/>
        <v>0.41978188889052137</v>
      </c>
      <c r="L200">
        <f t="shared" si="41"/>
        <v>0.58021811110947863</v>
      </c>
      <c r="M200">
        <f t="shared" si="42"/>
        <v>2.382189480930176</v>
      </c>
      <c r="N200">
        <f t="shared" si="43"/>
        <v>1.7234898064243891</v>
      </c>
    </row>
    <row r="201" spans="1:14" x14ac:dyDescent="0.25">
      <c r="A201" s="4">
        <f>IF('True_Odds_Calculator_2-way'!A202="","",'True_Odds_Calculator_2-way'!A202)</f>
        <v>2.09</v>
      </c>
      <c r="B201" s="4">
        <f>IF('True_Odds_Calculator_2-way'!B202="","",'True_Odds_Calculator_2-way'!B202)</f>
        <v>1.79</v>
      </c>
      <c r="C201" s="4">
        <f t="shared" si="33"/>
        <v>0.47846889952153115</v>
      </c>
      <c r="D201">
        <f t="shared" si="34"/>
        <v>0.55865921787709494</v>
      </c>
      <c r="E201">
        <f t="shared" si="35"/>
        <v>3.7128117398625982E-2</v>
      </c>
      <c r="F201">
        <f t="shared" si="36"/>
        <v>-0.23017294378658693</v>
      </c>
      <c r="G201">
        <v>0</v>
      </c>
      <c r="H201">
        <f t="shared" si="37"/>
        <v>0.26730106118521291</v>
      </c>
      <c r="I201">
        <f t="shared" si="38"/>
        <v>-1.077638764691236</v>
      </c>
      <c r="J201">
        <f t="shared" si="39"/>
        <v>1.077638764691236</v>
      </c>
      <c r="K201">
        <f t="shared" si="40"/>
        <v>0.45984913425207868</v>
      </c>
      <c r="L201">
        <f t="shared" si="41"/>
        <v>0.54015086574792148</v>
      </c>
      <c r="M201">
        <f t="shared" si="42"/>
        <v>2.1746262535134471</v>
      </c>
      <c r="N201">
        <f t="shared" si="43"/>
        <v>1.8513346241060764</v>
      </c>
    </row>
    <row r="202" spans="1:14" x14ac:dyDescent="0.25">
      <c r="A202" s="4">
        <f>IF('True_Odds_Calculator_2-way'!A203="","",'True_Odds_Calculator_2-way'!A203)</f>
        <v>2.13</v>
      </c>
      <c r="B202" s="4">
        <f>IF('True_Odds_Calculator_2-way'!B203="","",'True_Odds_Calculator_2-way'!B203)</f>
        <v>1.76</v>
      </c>
      <c r="C202" s="4">
        <f t="shared" si="33"/>
        <v>0.46948356807511737</v>
      </c>
      <c r="D202">
        <f t="shared" si="34"/>
        <v>0.56818181818181823</v>
      </c>
      <c r="E202">
        <f t="shared" si="35"/>
        <v>3.7665386256935607E-2</v>
      </c>
      <c r="F202">
        <f t="shared" si="36"/>
        <v>-0.22908664105847198</v>
      </c>
      <c r="G202">
        <v>0</v>
      </c>
      <c r="H202">
        <f t="shared" si="37"/>
        <v>0.26675202731540765</v>
      </c>
      <c r="I202">
        <f t="shared" si="38"/>
        <v>-1.0790808419378759</v>
      </c>
      <c r="J202">
        <f t="shared" si="39"/>
        <v>1.0790808419378759</v>
      </c>
      <c r="K202">
        <f t="shared" si="40"/>
        <v>0.45058007312499337</v>
      </c>
      <c r="L202">
        <f t="shared" si="41"/>
        <v>0.54941992687500663</v>
      </c>
      <c r="M202">
        <f t="shared" si="42"/>
        <v>2.2193613513897996</v>
      </c>
      <c r="N202">
        <f t="shared" si="43"/>
        <v>1.8201014398727853</v>
      </c>
    </row>
    <row r="203" spans="1:14" x14ac:dyDescent="0.25">
      <c r="A203" s="4">
        <f>IF('True_Odds_Calculator_2-way'!A204="","",'True_Odds_Calculator_2-way'!A204)</f>
        <v>2.1800000000000002</v>
      </c>
      <c r="B203" s="4">
        <f>IF('True_Odds_Calculator_2-way'!B204="","",'True_Odds_Calculator_2-way'!B204)</f>
        <v>1.72</v>
      </c>
      <c r="C203" s="4">
        <f t="shared" si="33"/>
        <v>0.4587155963302752</v>
      </c>
      <c r="D203">
        <f t="shared" si="34"/>
        <v>0.58139534883720934</v>
      </c>
      <c r="E203">
        <f t="shared" si="35"/>
        <v>4.0110945167484591E-2</v>
      </c>
      <c r="F203">
        <f t="shared" si="36"/>
        <v>-0.22658416897802425</v>
      </c>
      <c r="G203">
        <v>0</v>
      </c>
      <c r="H203">
        <f t="shared" si="37"/>
        <v>0.26669511414550884</v>
      </c>
      <c r="I203">
        <f t="shared" si="38"/>
        <v>-1.0849075915068656</v>
      </c>
      <c r="J203">
        <f t="shared" si="39"/>
        <v>1.0849075915068656</v>
      </c>
      <c r="K203">
        <f t="shared" si="40"/>
        <v>0.43855976031354993</v>
      </c>
      <c r="L203">
        <f t="shared" si="41"/>
        <v>0.56144023968644996</v>
      </c>
      <c r="M203">
        <f t="shared" si="42"/>
        <v>2.2801909579781015</v>
      </c>
      <c r="N203">
        <f t="shared" si="43"/>
        <v>1.7811334658849434</v>
      </c>
    </row>
    <row r="204" spans="1:14" x14ac:dyDescent="0.25">
      <c r="A204" s="4">
        <f>IF('True_Odds_Calculator_2-way'!A205="","",'True_Odds_Calculator_2-way'!A205)</f>
        <v>2.27</v>
      </c>
      <c r="B204" s="4">
        <f>IF('True_Odds_Calculator_2-way'!B205="","",'True_Odds_Calculator_2-way'!B205)</f>
        <v>1.68</v>
      </c>
      <c r="C204" s="4">
        <f t="shared" si="33"/>
        <v>0.44052863436123346</v>
      </c>
      <c r="D204">
        <f t="shared" si="34"/>
        <v>0.59523809523809523</v>
      </c>
      <c r="E204">
        <f t="shared" si="35"/>
        <v>3.5766729599328695E-2</v>
      </c>
      <c r="F204">
        <f t="shared" si="36"/>
        <v>-0.22645269561569115</v>
      </c>
      <c r="G204">
        <v>0</v>
      </c>
      <c r="H204">
        <f t="shared" si="37"/>
        <v>0.2622194252150199</v>
      </c>
      <c r="I204">
        <f t="shared" si="38"/>
        <v>-1.0760778282064791</v>
      </c>
      <c r="J204">
        <f t="shared" si="39"/>
        <v>1.0760778282064791</v>
      </c>
      <c r="K204">
        <f t="shared" si="40"/>
        <v>0.42254374989680582</v>
      </c>
      <c r="L204">
        <f t="shared" si="41"/>
        <v>0.57745625010319412</v>
      </c>
      <c r="M204">
        <f t="shared" si="42"/>
        <v>2.3666188418222287</v>
      </c>
      <c r="N204">
        <f t="shared" si="43"/>
        <v>1.7317329231804059</v>
      </c>
    </row>
    <row r="205" spans="1:14" x14ac:dyDescent="0.25">
      <c r="A205" s="4">
        <f>IF('True_Odds_Calculator_2-way'!A206="","",'True_Odds_Calculator_2-way'!A206)</f>
        <v>2.17</v>
      </c>
      <c r="B205" s="4">
        <f>IF('True_Odds_Calculator_2-way'!B206="","",'True_Odds_Calculator_2-way'!B206)</f>
        <v>1.73</v>
      </c>
      <c r="C205" s="4">
        <f t="shared" si="33"/>
        <v>0.46082949308755761</v>
      </c>
      <c r="D205">
        <f t="shared" si="34"/>
        <v>0.5780346820809249</v>
      </c>
      <c r="E205">
        <f t="shared" si="35"/>
        <v>3.8864175168482618E-2</v>
      </c>
      <c r="F205">
        <f t="shared" si="36"/>
        <v>-0.22751125436189756</v>
      </c>
      <c r="G205">
        <v>0</v>
      </c>
      <c r="H205">
        <f t="shared" si="37"/>
        <v>0.26637542953038013</v>
      </c>
      <c r="I205">
        <f t="shared" si="38"/>
        <v>-1.0820457886019927</v>
      </c>
      <c r="J205">
        <f t="shared" si="39"/>
        <v>1.0820457886019927</v>
      </c>
      <c r="K205">
        <f t="shared" si="40"/>
        <v>0.44130751828400394</v>
      </c>
      <c r="L205">
        <f t="shared" si="41"/>
        <v>0.55869248171599584</v>
      </c>
      <c r="M205">
        <f t="shared" si="42"/>
        <v>2.2659935726643319</v>
      </c>
      <c r="N205">
        <f t="shared" si="43"/>
        <v>1.789893425679455</v>
      </c>
    </row>
    <row r="206" spans="1:14" x14ac:dyDescent="0.25">
      <c r="A206" s="4">
        <f>IF('True_Odds_Calculator_2-way'!A207="","",'True_Odds_Calculator_2-way'!A207)</f>
        <v>2.3199999999999998</v>
      </c>
      <c r="B206" s="4">
        <f>IF('True_Odds_Calculator_2-way'!B207="","",'True_Odds_Calculator_2-way'!B207)</f>
        <v>1.65</v>
      </c>
      <c r="C206" s="4">
        <f t="shared" si="33"/>
        <v>0.43103448275862072</v>
      </c>
      <c r="D206">
        <f t="shared" si="34"/>
        <v>0.60606060606060608</v>
      </c>
      <c r="E206">
        <f t="shared" si="35"/>
        <v>3.709508881922674E-2</v>
      </c>
      <c r="F206">
        <f t="shared" si="36"/>
        <v>-0.22413793103448287</v>
      </c>
      <c r="G206">
        <v>0</v>
      </c>
      <c r="H206">
        <f t="shared" si="37"/>
        <v>0.26123301985370956</v>
      </c>
      <c r="I206">
        <f t="shared" si="38"/>
        <v>-1.0795837927188261</v>
      </c>
      <c r="J206">
        <f t="shared" si="39"/>
        <v>1.0795837927188261</v>
      </c>
      <c r="K206">
        <f t="shared" si="40"/>
        <v>0.41236252858619832</v>
      </c>
      <c r="L206">
        <f t="shared" si="41"/>
        <v>0.58763747141380174</v>
      </c>
      <c r="M206">
        <f t="shared" si="42"/>
        <v>2.4250506063888508</v>
      </c>
      <c r="N206">
        <f t="shared" si="43"/>
        <v>1.7017294652672368</v>
      </c>
    </row>
    <row r="207" spans="1:14" x14ac:dyDescent="0.25">
      <c r="A207" s="4">
        <f>IF('True_Odds_Calculator_2-way'!A208="","",'True_Odds_Calculator_2-way'!A208)</f>
        <v>2.4500000000000002</v>
      </c>
      <c r="B207" s="4">
        <f>IF('True_Odds_Calculator_2-way'!B208="","",'True_Odds_Calculator_2-way'!B208)</f>
        <v>1.59</v>
      </c>
      <c r="C207" s="4">
        <f t="shared" si="33"/>
        <v>0.4081632653061224</v>
      </c>
      <c r="D207">
        <f t="shared" si="34"/>
        <v>0.62893081761006286</v>
      </c>
      <c r="E207">
        <f t="shared" si="35"/>
        <v>3.7094082916185211E-2</v>
      </c>
      <c r="F207">
        <f t="shared" si="36"/>
        <v>-0.21961237325118743</v>
      </c>
      <c r="G207">
        <v>0</v>
      </c>
      <c r="H207">
        <f t="shared" si="37"/>
        <v>0.25670645616737259</v>
      </c>
      <c r="I207">
        <f t="shared" si="38"/>
        <v>-1.081160058403835</v>
      </c>
      <c r="J207">
        <f t="shared" si="39"/>
        <v>1.081160058403835</v>
      </c>
      <c r="K207">
        <f t="shared" si="40"/>
        <v>0.38945631391218749</v>
      </c>
      <c r="L207">
        <f t="shared" si="41"/>
        <v>0.61054368608781251</v>
      </c>
      <c r="M207">
        <f t="shared" si="42"/>
        <v>2.5676820846855613</v>
      </c>
      <c r="N207">
        <f t="shared" si="43"/>
        <v>1.6378844344582628</v>
      </c>
    </row>
    <row r="208" spans="1:14" x14ac:dyDescent="0.25">
      <c r="A208" s="4">
        <f>IF('True_Odds_Calculator_2-way'!A209="","",'True_Odds_Calculator_2-way'!A209)</f>
        <v>2.09</v>
      </c>
      <c r="B208" s="4">
        <f>IF('True_Odds_Calculator_2-way'!B209="","",'True_Odds_Calculator_2-way'!B209)</f>
        <v>1.78</v>
      </c>
      <c r="C208" s="4">
        <f t="shared" si="33"/>
        <v>0.47846889952153115</v>
      </c>
      <c r="D208">
        <f t="shared" si="34"/>
        <v>0.5617977528089888</v>
      </c>
      <c r="E208">
        <f t="shared" si="35"/>
        <v>4.0266652330519959E-2</v>
      </c>
      <c r="F208">
        <f t="shared" si="36"/>
        <v>-0.22853610020966608</v>
      </c>
      <c r="G208">
        <v>0</v>
      </c>
      <c r="H208">
        <f t="shared" si="37"/>
        <v>0.26880275254018604</v>
      </c>
      <c r="I208">
        <f t="shared" si="38"/>
        <v>-1.084524705455941</v>
      </c>
      <c r="J208">
        <f t="shared" si="39"/>
        <v>1.084524705455941</v>
      </c>
      <c r="K208">
        <f t="shared" si="40"/>
        <v>0.45826743412464838</v>
      </c>
      <c r="L208">
        <f t="shared" si="41"/>
        <v>0.54173256587535168</v>
      </c>
      <c r="M208">
        <f t="shared" si="42"/>
        <v>2.1821319289469754</v>
      </c>
      <c r="N208">
        <f t="shared" si="43"/>
        <v>1.8459292702556338</v>
      </c>
    </row>
    <row r="209" spans="1:14" x14ac:dyDescent="0.25">
      <c r="A209" s="4">
        <f>IF('True_Odds_Calculator_2-way'!A210="","",'True_Odds_Calculator_2-way'!A210)</f>
        <v>2.11</v>
      </c>
      <c r="B209" s="4">
        <f>IF('True_Odds_Calculator_2-way'!B210="","",'True_Odds_Calculator_2-way'!B210)</f>
        <v>1.77</v>
      </c>
      <c r="C209" s="4">
        <f t="shared" si="33"/>
        <v>0.47393364928909953</v>
      </c>
      <c r="D209">
        <f t="shared" si="34"/>
        <v>0.56497175141242939</v>
      </c>
      <c r="E209">
        <f t="shared" si="35"/>
        <v>3.8905400701529036E-2</v>
      </c>
      <c r="F209">
        <f t="shared" si="36"/>
        <v>-0.22885372319061759</v>
      </c>
      <c r="G209">
        <v>0</v>
      </c>
      <c r="H209">
        <f t="shared" si="37"/>
        <v>0.26775912389214662</v>
      </c>
      <c r="I209">
        <f t="shared" si="38"/>
        <v>-1.0816659234722941</v>
      </c>
      <c r="J209">
        <f t="shared" si="39"/>
        <v>1.0816659234722941</v>
      </c>
      <c r="K209">
        <f t="shared" si="40"/>
        <v>0.45441136703461599</v>
      </c>
      <c r="L209">
        <f t="shared" si="41"/>
        <v>0.54558863296538396</v>
      </c>
      <c r="M209">
        <f t="shared" si="42"/>
        <v>2.2006491750542465</v>
      </c>
      <c r="N209">
        <f t="shared" si="43"/>
        <v>1.8328827610736662</v>
      </c>
    </row>
    <row r="210" spans="1:14" x14ac:dyDescent="0.25">
      <c r="A210" s="4">
        <f>IF('True_Odds_Calculator_2-way'!A211="","",'True_Odds_Calculator_2-way'!A211)</f>
        <v>2.4500000000000002</v>
      </c>
      <c r="B210" s="4">
        <f>IF('True_Odds_Calculator_2-way'!B211="","",'True_Odds_Calculator_2-way'!B211)</f>
        <v>1.6</v>
      </c>
      <c r="C210" s="4">
        <f t="shared" si="33"/>
        <v>0.4081632653061224</v>
      </c>
      <c r="D210">
        <f t="shared" si="34"/>
        <v>0.625</v>
      </c>
      <c r="E210">
        <f t="shared" si="35"/>
        <v>3.3163265306122458E-2</v>
      </c>
      <c r="F210">
        <f t="shared" si="36"/>
        <v>-0.22193877551020402</v>
      </c>
      <c r="G210">
        <v>0</v>
      </c>
      <c r="H210">
        <f t="shared" si="37"/>
        <v>0.25510204081632648</v>
      </c>
      <c r="I210">
        <f t="shared" si="38"/>
        <v>-1.0721125348377949</v>
      </c>
      <c r="J210">
        <f t="shared" si="39"/>
        <v>1.0721125348377949</v>
      </c>
      <c r="K210">
        <f t="shared" si="40"/>
        <v>0.39145635918691934</v>
      </c>
      <c r="L210">
        <f t="shared" si="41"/>
        <v>0.60854364081308054</v>
      </c>
      <c r="M210">
        <f t="shared" si="42"/>
        <v>2.5545631755148031</v>
      </c>
      <c r="N210">
        <f t="shared" si="43"/>
        <v>1.643267520902677</v>
      </c>
    </row>
    <row r="211" spans="1:14" x14ac:dyDescent="0.25">
      <c r="A211" s="4">
        <f>IF('True_Odds_Calculator_2-way'!A212="","",'True_Odds_Calculator_2-way'!A212)</f>
        <v>2.52</v>
      </c>
      <c r="B211" s="4">
        <f>IF('True_Odds_Calculator_2-way'!B212="","",'True_Odds_Calculator_2-way'!B212)</f>
        <v>1.57</v>
      </c>
      <c r="C211" s="4">
        <f t="shared" si="33"/>
        <v>0.3968253968253968</v>
      </c>
      <c r="D211">
        <f t="shared" si="34"/>
        <v>0.63694267515923564</v>
      </c>
      <c r="E211">
        <f t="shared" si="35"/>
        <v>3.3768071984632497E-2</v>
      </c>
      <c r="F211">
        <f t="shared" si="36"/>
        <v>-0.21898695784046107</v>
      </c>
      <c r="G211">
        <v>0</v>
      </c>
      <c r="H211">
        <f t="shared" si="37"/>
        <v>0.25275502982509351</v>
      </c>
      <c r="I211">
        <f t="shared" si="38"/>
        <v>-1.0743376064838499</v>
      </c>
      <c r="J211">
        <f t="shared" si="39"/>
        <v>1.0743376064838499</v>
      </c>
      <c r="K211">
        <f t="shared" si="40"/>
        <v>0.37979589711327127</v>
      </c>
      <c r="L211">
        <f t="shared" si="41"/>
        <v>0.62020410288672867</v>
      </c>
      <c r="M211">
        <f t="shared" si="42"/>
        <v>2.6329931618554516</v>
      </c>
      <c r="N211">
        <f t="shared" si="43"/>
        <v>1.6123724356957947</v>
      </c>
    </row>
    <row r="212" spans="1:14" x14ac:dyDescent="0.25">
      <c r="A212" s="4">
        <f>IF('True_Odds_Calculator_2-way'!A213="","",'True_Odds_Calculator_2-way'!A213)</f>
        <v>2.5</v>
      </c>
      <c r="B212" s="4">
        <f>IF('True_Odds_Calculator_2-way'!B213="","",'True_Odds_Calculator_2-way'!B213)</f>
        <v>1.58</v>
      </c>
      <c r="C212" s="4">
        <f t="shared" si="33"/>
        <v>0.4</v>
      </c>
      <c r="D212">
        <f t="shared" si="34"/>
        <v>0.63291139240506322</v>
      </c>
      <c r="E212">
        <f t="shared" si="35"/>
        <v>3.2911392405063244E-2</v>
      </c>
      <c r="F212">
        <f t="shared" si="36"/>
        <v>-0.22025316455696209</v>
      </c>
      <c r="G212">
        <v>0</v>
      </c>
      <c r="H212">
        <f t="shared" si="37"/>
        <v>0.25316455696202528</v>
      </c>
      <c r="I212">
        <f t="shared" si="38"/>
        <v>-1.0721125348377945</v>
      </c>
      <c r="J212">
        <f t="shared" si="39"/>
        <v>1.0721125348377945</v>
      </c>
      <c r="K212">
        <f t="shared" si="40"/>
        <v>0.38341076664008866</v>
      </c>
      <c r="L212">
        <f t="shared" si="41"/>
        <v>0.61658923335991145</v>
      </c>
      <c r="M212">
        <f t="shared" si="42"/>
        <v>2.6081688022566918</v>
      </c>
      <c r="N212">
        <f t="shared" si="43"/>
        <v>1.6218252702059208</v>
      </c>
    </row>
    <row r="213" spans="1:14" x14ac:dyDescent="0.25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2.13</v>
      </c>
      <c r="C213" s="4">
        <f t="shared" si="33"/>
        <v>0.5617977528089888</v>
      </c>
      <c r="D213">
        <f t="shared" si="34"/>
        <v>0.46948356807511737</v>
      </c>
      <c r="E213">
        <f t="shared" si="35"/>
        <v>3.128132088410629E-2</v>
      </c>
      <c r="F213">
        <f t="shared" si="36"/>
        <v>-0.23247349264124062</v>
      </c>
      <c r="G213">
        <v>0</v>
      </c>
      <c r="H213">
        <f t="shared" si="37"/>
        <v>0.26375481352534685</v>
      </c>
      <c r="I213">
        <f t="shared" si="38"/>
        <v>-1.0651566348113084</v>
      </c>
      <c r="J213">
        <f t="shared" si="39"/>
        <v>1.0651566348113084</v>
      </c>
      <c r="K213">
        <f t="shared" si="40"/>
        <v>0.54620269164946567</v>
      </c>
      <c r="L213">
        <f t="shared" si="41"/>
        <v>0.45379730835053417</v>
      </c>
      <c r="M213">
        <f t="shared" si="42"/>
        <v>1.8308221751528204</v>
      </c>
      <c r="N213">
        <f t="shared" si="43"/>
        <v>2.2036269973367788</v>
      </c>
    </row>
    <row r="214" spans="1:14" x14ac:dyDescent="0.25">
      <c r="A214" s="4">
        <f>IF('True_Odds_Calculator_2-way'!A215="","",'True_Odds_Calculator_2-way'!A215)</f>
        <v>2.34</v>
      </c>
      <c r="B214" s="4">
        <f>IF('True_Odds_Calculator_2-way'!B215="","",'True_Odds_Calculator_2-way'!B215)</f>
        <v>1.65</v>
      </c>
      <c r="C214" s="4">
        <f t="shared" si="33"/>
        <v>0.42735042735042739</v>
      </c>
      <c r="D214">
        <f t="shared" si="34"/>
        <v>0.60606060606060608</v>
      </c>
      <c r="E214">
        <f t="shared" si="35"/>
        <v>3.3411033411033575E-2</v>
      </c>
      <c r="F214">
        <f t="shared" si="36"/>
        <v>-0.22558922558922545</v>
      </c>
      <c r="G214">
        <v>0</v>
      </c>
      <c r="H214">
        <f t="shared" si="37"/>
        <v>0.25900025900025903</v>
      </c>
      <c r="I214">
        <f t="shared" si="38"/>
        <v>-1.0714969088698143</v>
      </c>
      <c r="J214">
        <f t="shared" si="39"/>
        <v>1.0714969088698143</v>
      </c>
      <c r="K214">
        <f t="shared" si="40"/>
        <v>0.41054175018204025</v>
      </c>
      <c r="L214">
        <f t="shared" si="41"/>
        <v>0.58945824981795969</v>
      </c>
      <c r="M214">
        <f t="shared" si="42"/>
        <v>2.4358058578855508</v>
      </c>
      <c r="N214">
        <f t="shared" si="43"/>
        <v>1.6964729907653791</v>
      </c>
    </row>
    <row r="215" spans="1:14" x14ac:dyDescent="0.25">
      <c r="A215" s="4">
        <f>IF('True_Odds_Calculator_2-way'!A216="","",'True_Odds_Calculator_2-way'!A216)</f>
        <v>2.0699999999999998</v>
      </c>
      <c r="B215" s="4">
        <f>IF('True_Odds_Calculator_2-way'!B216="","",'True_Odds_Calculator_2-way'!B216)</f>
        <v>1.83</v>
      </c>
      <c r="C215" s="4">
        <f t="shared" si="33"/>
        <v>0.48309178743961356</v>
      </c>
      <c r="D215">
        <f t="shared" si="34"/>
        <v>0.54644808743169393</v>
      </c>
      <c r="E215">
        <f t="shared" si="35"/>
        <v>2.9539874871307603E-2</v>
      </c>
      <c r="F215">
        <f t="shared" si="36"/>
        <v>-0.23444470842902765</v>
      </c>
      <c r="G215">
        <v>0</v>
      </c>
      <c r="H215">
        <f t="shared" si="37"/>
        <v>0.26398458330033525</v>
      </c>
      <c r="I215">
        <f t="shared" si="38"/>
        <v>-1.0611311532512866</v>
      </c>
      <c r="J215">
        <f t="shared" si="39"/>
        <v>1.0611311532512866</v>
      </c>
      <c r="K215">
        <f t="shared" si="40"/>
        <v>0.46829407167694814</v>
      </c>
      <c r="L215">
        <f t="shared" si="41"/>
        <v>0.53170592832305175</v>
      </c>
      <c r="M215">
        <f t="shared" si="42"/>
        <v>2.1354103339788768</v>
      </c>
      <c r="N215">
        <f t="shared" si="43"/>
        <v>1.8807388571985679</v>
      </c>
    </row>
    <row r="216" spans="1:14" x14ac:dyDescent="0.25">
      <c r="A216" s="4">
        <f>IF('True_Odds_Calculator_2-way'!A217="","",'True_Odds_Calculator_2-way'!A217)</f>
        <v>2.17</v>
      </c>
      <c r="B216" s="4">
        <f>IF('True_Odds_Calculator_2-way'!B217="","",'True_Odds_Calculator_2-way'!B217)</f>
        <v>1.75</v>
      </c>
      <c r="C216" s="4">
        <f t="shared" si="33"/>
        <v>0.46082949308755761</v>
      </c>
      <c r="D216">
        <f t="shared" si="34"/>
        <v>0.5714285714285714</v>
      </c>
      <c r="E216">
        <f t="shared" si="35"/>
        <v>3.2258064516129004E-2</v>
      </c>
      <c r="F216">
        <f t="shared" si="36"/>
        <v>-0.23107307439104674</v>
      </c>
      <c r="G216">
        <v>0</v>
      </c>
      <c r="H216">
        <f t="shared" si="37"/>
        <v>0.26333113890717574</v>
      </c>
      <c r="I216">
        <f t="shared" si="38"/>
        <v>-1.0675210253672476</v>
      </c>
      <c r="J216">
        <f t="shared" si="39"/>
        <v>1.0675210253672476</v>
      </c>
      <c r="K216">
        <f t="shared" si="40"/>
        <v>0.44464214228514221</v>
      </c>
      <c r="L216">
        <f t="shared" si="41"/>
        <v>0.55535785771485779</v>
      </c>
      <c r="M216">
        <f t="shared" si="42"/>
        <v>2.2489995996796797</v>
      </c>
      <c r="N216">
        <f t="shared" si="43"/>
        <v>1.8006407690254356</v>
      </c>
    </row>
    <row r="217" spans="1:14" x14ac:dyDescent="0.25">
      <c r="A217" s="4">
        <f>IF('True_Odds_Calculator_2-way'!A218="","",'True_Odds_Calculator_2-way'!A218)</f>
        <v>2.2400000000000002</v>
      </c>
      <c r="B217" s="4">
        <f>IF('True_Odds_Calculator_2-way'!B218="","",'True_Odds_Calculator_2-way'!B218)</f>
        <v>1.7</v>
      </c>
      <c r="C217" s="4">
        <f t="shared" si="33"/>
        <v>0.4464285714285714</v>
      </c>
      <c r="D217">
        <f t="shared" si="34"/>
        <v>0.58823529411764708</v>
      </c>
      <c r="E217">
        <f t="shared" si="35"/>
        <v>3.4663865546218364E-2</v>
      </c>
      <c r="F217">
        <f t="shared" si="36"/>
        <v>-0.22794117647058831</v>
      </c>
      <c r="G217">
        <v>0</v>
      </c>
      <c r="H217">
        <f t="shared" si="37"/>
        <v>0.26260504201680673</v>
      </c>
      <c r="I217">
        <f t="shared" si="38"/>
        <v>-1.0733469768527293</v>
      </c>
      <c r="J217">
        <f t="shared" si="39"/>
        <v>1.0733469768527293</v>
      </c>
      <c r="K217">
        <f t="shared" si="40"/>
        <v>0.42900958501512831</v>
      </c>
      <c r="L217">
        <f t="shared" si="41"/>
        <v>0.5709904149848718</v>
      </c>
      <c r="M217">
        <f t="shared" si="42"/>
        <v>2.3309502512973848</v>
      </c>
      <c r="N217">
        <f t="shared" si="43"/>
        <v>1.7513428837969105</v>
      </c>
    </row>
    <row r="218" spans="1:14" x14ac:dyDescent="0.25">
      <c r="A218" s="4">
        <f>IF('True_Odds_Calculator_2-way'!A219="","",'True_Odds_Calculator_2-way'!A219)</f>
        <v>2.1800000000000002</v>
      </c>
      <c r="B218" s="4">
        <f>IF('True_Odds_Calculator_2-way'!B219="","",'True_Odds_Calculator_2-way'!B219)</f>
        <v>1.74</v>
      </c>
      <c r="C218" s="4">
        <f t="shared" si="33"/>
        <v>0.4587155963302752</v>
      </c>
      <c r="D218">
        <f t="shared" si="34"/>
        <v>0.57471264367816088</v>
      </c>
      <c r="E218">
        <f t="shared" si="35"/>
        <v>3.3428240008436028E-2</v>
      </c>
      <c r="F218">
        <f t="shared" si="36"/>
        <v>-0.23020141305494057</v>
      </c>
      <c r="G218">
        <v>0</v>
      </c>
      <c r="H218">
        <f t="shared" si="37"/>
        <v>0.26362965306337655</v>
      </c>
      <c r="I218">
        <f t="shared" si="38"/>
        <v>-1.0701462561817372</v>
      </c>
      <c r="J218">
        <f t="shared" si="39"/>
        <v>1.0701462561817372</v>
      </c>
      <c r="K218">
        <f t="shared" si="40"/>
        <v>0.44193570658612125</v>
      </c>
      <c r="L218">
        <f t="shared" si="41"/>
        <v>0.55806429341387886</v>
      </c>
      <c r="M218">
        <f t="shared" si="42"/>
        <v>2.26277258229445</v>
      </c>
      <c r="N218">
        <f t="shared" si="43"/>
        <v>1.7919082295744857</v>
      </c>
    </row>
    <row r="219" spans="1:14" x14ac:dyDescent="0.25">
      <c r="A219" s="4">
        <f>IF('True_Odds_Calculator_2-way'!A220="","",'True_Odds_Calculator_2-way'!A220)</f>
        <v>2.06</v>
      </c>
      <c r="B219" s="4">
        <f>IF('True_Odds_Calculator_2-way'!B220="","",'True_Odds_Calculator_2-way'!B220)</f>
        <v>1.84</v>
      </c>
      <c r="C219" s="4">
        <f t="shared" si="33"/>
        <v>0.4854368932038835</v>
      </c>
      <c r="D219">
        <f t="shared" si="34"/>
        <v>0.54347826086956519</v>
      </c>
      <c r="E219">
        <f t="shared" si="35"/>
        <v>2.891515407344869E-2</v>
      </c>
      <c r="F219">
        <f t="shared" si="36"/>
        <v>-0.23490924440692273</v>
      </c>
      <c r="G219">
        <v>0</v>
      </c>
      <c r="H219">
        <f t="shared" si="37"/>
        <v>0.26382439848037148</v>
      </c>
      <c r="I219">
        <f t="shared" si="38"/>
        <v>-1.0597597584982434</v>
      </c>
      <c r="J219">
        <f t="shared" si="39"/>
        <v>1.0597597584982434</v>
      </c>
      <c r="K219">
        <f t="shared" si="40"/>
        <v>0.47095494984925418</v>
      </c>
      <c r="L219">
        <f t="shared" si="41"/>
        <v>0.52904505015074577</v>
      </c>
      <c r="M219">
        <f t="shared" si="42"/>
        <v>2.123345344008138</v>
      </c>
      <c r="N219">
        <f t="shared" si="43"/>
        <v>1.8901981971385247</v>
      </c>
    </row>
    <row r="220" spans="1:14" x14ac:dyDescent="0.25">
      <c r="A220" s="4">
        <f>IF('True_Odds_Calculator_2-way'!A221="","",'True_Odds_Calculator_2-way'!A221)</f>
        <v>2.39</v>
      </c>
      <c r="B220" s="4">
        <f>IF('True_Odds_Calculator_2-way'!B221="","",'True_Odds_Calculator_2-way'!B221)</f>
        <v>1.6</v>
      </c>
      <c r="C220" s="4">
        <f t="shared" si="33"/>
        <v>0.41841004184100417</v>
      </c>
      <c r="D220">
        <f t="shared" si="34"/>
        <v>0.625</v>
      </c>
      <c r="E220">
        <f t="shared" si="35"/>
        <v>4.3410041841004166E-2</v>
      </c>
      <c r="F220">
        <f t="shared" si="36"/>
        <v>-0.21809623430962344</v>
      </c>
      <c r="G220">
        <v>0</v>
      </c>
      <c r="H220">
        <f t="shared" si="37"/>
        <v>0.2615062761506276</v>
      </c>
      <c r="I220">
        <f t="shared" si="38"/>
        <v>-1.0950071996960069</v>
      </c>
      <c r="J220">
        <f t="shared" si="39"/>
        <v>1.0950071996960069</v>
      </c>
      <c r="K220">
        <f t="shared" si="40"/>
        <v>0.39650127157781001</v>
      </c>
      <c r="L220">
        <f t="shared" si="41"/>
        <v>0.6034987284221901</v>
      </c>
      <c r="M220">
        <f t="shared" si="42"/>
        <v>2.52206000757745</v>
      </c>
      <c r="N220">
        <f t="shared" si="43"/>
        <v>1.6570043198176039</v>
      </c>
    </row>
    <row r="221" spans="1:14" x14ac:dyDescent="0.25">
      <c r="A221" s="4">
        <f>IF('True_Odds_Calculator_2-way'!A222="","",'True_Odds_Calculator_2-way'!A222)</f>
        <v>2.2200000000000002</v>
      </c>
      <c r="B221" s="4">
        <f>IF('True_Odds_Calculator_2-way'!B222="","",'True_Odds_Calculator_2-way'!B222)</f>
        <v>1.68</v>
      </c>
      <c r="C221" s="4">
        <f t="shared" si="33"/>
        <v>0.4504504504504504</v>
      </c>
      <c r="D221">
        <f t="shared" si="34"/>
        <v>0.59523809523809523</v>
      </c>
      <c r="E221">
        <f t="shared" si="35"/>
        <v>4.5688545688545634E-2</v>
      </c>
      <c r="F221">
        <f t="shared" si="36"/>
        <v>-0.22243672243672252</v>
      </c>
      <c r="G221">
        <v>0</v>
      </c>
      <c r="H221">
        <f t="shared" si="37"/>
        <v>0.2681252681252681</v>
      </c>
      <c r="I221">
        <f t="shared" si="38"/>
        <v>-1.0979071877276467</v>
      </c>
      <c r="J221">
        <f t="shared" si="39"/>
        <v>1.0979071877276467</v>
      </c>
      <c r="K221">
        <f t="shared" si="40"/>
        <v>0.42745148692380741</v>
      </c>
      <c r="L221">
        <f t="shared" si="41"/>
        <v>0.57254851307619281</v>
      </c>
      <c r="M221">
        <f t="shared" si="42"/>
        <v>2.3394467690277296</v>
      </c>
      <c r="N221">
        <f t="shared" si="43"/>
        <v>1.7465768876547993</v>
      </c>
    </row>
    <row r="222" spans="1:14" x14ac:dyDescent="0.25">
      <c r="A222" s="4">
        <f>IF('True_Odds_Calculator_2-way'!A223="","",'True_Odds_Calculator_2-way'!A223)</f>
        <v>2.61</v>
      </c>
      <c r="B222" s="4">
        <f>IF('True_Odds_Calculator_2-way'!B223="","",'True_Odds_Calculator_2-way'!B223)</f>
        <v>1.52</v>
      </c>
      <c r="C222" s="4">
        <f t="shared" si="33"/>
        <v>0.38314176245210729</v>
      </c>
      <c r="D222">
        <f t="shared" si="34"/>
        <v>0.65789473684210531</v>
      </c>
      <c r="E222">
        <f t="shared" si="35"/>
        <v>4.1036499294212714E-2</v>
      </c>
      <c r="F222">
        <f t="shared" si="36"/>
        <v>-0.21103044968743689</v>
      </c>
      <c r="G222">
        <v>0</v>
      </c>
      <c r="H222">
        <f t="shared" si="37"/>
        <v>0.25206694898164955</v>
      </c>
      <c r="I222">
        <f t="shared" si="38"/>
        <v>-1.0929124924699356</v>
      </c>
      <c r="J222">
        <f t="shared" si="39"/>
        <v>1.0929124924699356</v>
      </c>
      <c r="K222">
        <f t="shared" si="40"/>
        <v>0.36237278779433929</v>
      </c>
      <c r="L222">
        <f t="shared" si="41"/>
        <v>0.63762721220566054</v>
      </c>
      <c r="M222">
        <f t="shared" si="42"/>
        <v>2.7595891128765966</v>
      </c>
      <c r="N222">
        <f t="shared" si="43"/>
        <v>1.5683144960843667</v>
      </c>
    </row>
    <row r="223" spans="1:14" x14ac:dyDescent="0.25">
      <c r="A223" s="4">
        <f>IF('True_Odds_Calculator_2-way'!A224="","",'True_Odds_Calculator_2-way'!A224)</f>
        <v>2.68</v>
      </c>
      <c r="B223" s="4">
        <f>IF('True_Odds_Calculator_2-way'!B224="","",'True_Odds_Calculator_2-way'!B224)</f>
        <v>1.49</v>
      </c>
      <c r="C223" s="4">
        <f t="shared" si="33"/>
        <v>0.37313432835820892</v>
      </c>
      <c r="D223">
        <f t="shared" si="34"/>
        <v>0.67114093959731547</v>
      </c>
      <c r="E223">
        <f t="shared" si="35"/>
        <v>4.4275267955524278E-2</v>
      </c>
      <c r="F223">
        <f t="shared" si="36"/>
        <v>-0.20615045577481728</v>
      </c>
      <c r="G223">
        <v>0</v>
      </c>
      <c r="H223">
        <f t="shared" si="37"/>
        <v>0.25042572373034155</v>
      </c>
      <c r="I223">
        <f t="shared" si="38"/>
        <v>-1.1021667854435135</v>
      </c>
      <c r="J223">
        <f t="shared" si="39"/>
        <v>1.1021667854435135</v>
      </c>
      <c r="K223">
        <f t="shared" si="40"/>
        <v>0.35067537628327761</v>
      </c>
      <c r="L223">
        <f t="shared" si="41"/>
        <v>0.64932462371672228</v>
      </c>
      <c r="M223">
        <f t="shared" si="42"/>
        <v>2.8516401995451033</v>
      </c>
      <c r="N223">
        <f t="shared" si="43"/>
        <v>1.5400617248673218</v>
      </c>
    </row>
    <row r="224" spans="1:14" x14ac:dyDescent="0.25">
      <c r="A224" s="4">
        <f>IF('True_Odds_Calculator_2-way'!A225="","",'True_Odds_Calculator_2-way'!A225)</f>
        <v>1.97</v>
      </c>
      <c r="B224" s="4">
        <f>IF('True_Odds_Calculator_2-way'!B225="","",'True_Odds_Calculator_2-way'!B225)</f>
        <v>1.88</v>
      </c>
      <c r="C224" s="4">
        <f t="shared" si="33"/>
        <v>0.50761421319796951</v>
      </c>
      <c r="D224">
        <f t="shared" si="34"/>
        <v>0.53191489361702127</v>
      </c>
      <c r="E224">
        <f t="shared" si="35"/>
        <v>3.9529106814990778E-2</v>
      </c>
      <c r="F224">
        <f t="shared" si="36"/>
        <v>-0.23047845339669515</v>
      </c>
      <c r="G224">
        <v>0</v>
      </c>
      <c r="H224">
        <f t="shared" si="37"/>
        <v>0.27000756021168593</v>
      </c>
      <c r="I224">
        <f t="shared" si="38"/>
        <v>-1.0823626487770475</v>
      </c>
      <c r="J224">
        <f t="shared" si="39"/>
        <v>1.0823626487770475</v>
      </c>
      <c r="K224">
        <f t="shared" si="40"/>
        <v>0.48783063328986415</v>
      </c>
      <c r="L224">
        <f t="shared" si="41"/>
        <v>0.5121693667101358</v>
      </c>
      <c r="M224">
        <f t="shared" si="42"/>
        <v>2.049891769313736</v>
      </c>
      <c r="N224">
        <f t="shared" si="43"/>
        <v>1.9524791309238021</v>
      </c>
    </row>
    <row r="225" spans="1:14" x14ac:dyDescent="0.25">
      <c r="A225" s="4">
        <f>IF('True_Odds_Calculator_2-way'!A226="","",'True_Odds_Calculator_2-way'!A226)</f>
        <v>2.54</v>
      </c>
      <c r="B225" s="4">
        <f>IF('True_Odds_Calculator_2-way'!B226="","",'True_Odds_Calculator_2-way'!B226)</f>
        <v>1.54</v>
      </c>
      <c r="C225" s="4">
        <f t="shared" si="33"/>
        <v>0.39370078740157477</v>
      </c>
      <c r="D225">
        <f t="shared" si="34"/>
        <v>0.64935064935064934</v>
      </c>
      <c r="E225">
        <f t="shared" si="35"/>
        <v>4.3051436752224115E-2</v>
      </c>
      <c r="F225">
        <f t="shared" si="36"/>
        <v>-0.21259842519685046</v>
      </c>
      <c r="G225">
        <v>0</v>
      </c>
      <c r="H225">
        <f t="shared" si="37"/>
        <v>0.25564986194907452</v>
      </c>
      <c r="I225">
        <f t="shared" si="38"/>
        <v>-1.0965861582662815</v>
      </c>
      <c r="J225">
        <f t="shared" si="39"/>
        <v>1.0965861582662815</v>
      </c>
      <c r="K225">
        <f t="shared" si="40"/>
        <v>0.3719210492142398</v>
      </c>
      <c r="L225">
        <f t="shared" si="41"/>
        <v>0.62807895078576026</v>
      </c>
      <c r="M225">
        <f t="shared" si="42"/>
        <v>2.6887426837300739</v>
      </c>
      <c r="N225">
        <f t="shared" si="43"/>
        <v>1.5921565254637919</v>
      </c>
    </row>
    <row r="226" spans="1:14" x14ac:dyDescent="0.25">
      <c r="A226" s="4">
        <f>IF('True_Odds_Calculator_2-way'!A227="","",'True_Odds_Calculator_2-way'!A227)</f>
        <v>2.38</v>
      </c>
      <c r="B226" s="4">
        <f>IF('True_Odds_Calculator_2-way'!B227="","",'True_Odds_Calculator_2-way'!B227)</f>
        <v>1.61</v>
      </c>
      <c r="C226" s="4">
        <f t="shared" si="33"/>
        <v>0.42016806722689076</v>
      </c>
      <c r="D226">
        <f t="shared" si="34"/>
        <v>0.6211180124223602</v>
      </c>
      <c r="E226">
        <f t="shared" si="35"/>
        <v>4.1286079649250906E-2</v>
      </c>
      <c r="F226">
        <f t="shared" si="36"/>
        <v>-0.21968787515006016</v>
      </c>
      <c r="G226">
        <v>0</v>
      </c>
      <c r="H226">
        <f t="shared" si="37"/>
        <v>0.26097395479931101</v>
      </c>
      <c r="I226">
        <f t="shared" si="38"/>
        <v>-1.0899223022085143</v>
      </c>
      <c r="J226">
        <f t="shared" si="39"/>
        <v>1.0899223022085143</v>
      </c>
      <c r="K226">
        <f t="shared" si="40"/>
        <v>0.39934622597289299</v>
      </c>
      <c r="L226">
        <f t="shared" si="41"/>
        <v>0.60065377402710718</v>
      </c>
      <c r="M226">
        <f t="shared" si="42"/>
        <v>2.5040927770477501</v>
      </c>
      <c r="N226">
        <f t="shared" si="43"/>
        <v>1.6648526043471934</v>
      </c>
    </row>
    <row r="227" spans="1:14" x14ac:dyDescent="0.25">
      <c r="A227" s="4">
        <f>IF('True_Odds_Calculator_2-way'!A228="","",'True_Odds_Calculator_2-way'!A228)</f>
        <v>2.77</v>
      </c>
      <c r="B227" s="4">
        <f>IF('True_Odds_Calculator_2-way'!B228="","",'True_Odds_Calculator_2-way'!B228)</f>
        <v>1.47</v>
      </c>
      <c r="C227" s="4">
        <f t="shared" si="33"/>
        <v>0.36101083032490977</v>
      </c>
      <c r="D227">
        <f t="shared" si="34"/>
        <v>0.68027210884353739</v>
      </c>
      <c r="E227">
        <f t="shared" si="35"/>
        <v>4.1282939168447275E-2</v>
      </c>
      <c r="F227">
        <f t="shared" si="36"/>
        <v>-0.20430265969203554</v>
      </c>
      <c r="G227">
        <v>0</v>
      </c>
      <c r="H227">
        <f t="shared" si="37"/>
        <v>0.24558559886048284</v>
      </c>
      <c r="I227">
        <f t="shared" si="38"/>
        <v>-1.0963884148405887</v>
      </c>
      <c r="J227">
        <f t="shared" si="39"/>
        <v>1.0963884148405887</v>
      </c>
      <c r="K227">
        <f t="shared" si="40"/>
        <v>0.34006578638914264</v>
      </c>
      <c r="L227">
        <f t="shared" si="41"/>
        <v>0.65993421361085725</v>
      </c>
      <c r="M227">
        <f t="shared" si="42"/>
        <v>2.9406074942678422</v>
      </c>
      <c r="N227">
        <f t="shared" si="43"/>
        <v>1.5153025549750767</v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71" activePane="bottomLeft" state="frozen"/>
      <selection pane="bottomLeft" activeCell="X184" sqref="X18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69</v>
      </c>
      <c r="M1" s="51"/>
      <c r="N1" s="13" t="s">
        <v>68</v>
      </c>
      <c r="O1" s="13" t="s">
        <v>70</v>
      </c>
      <c r="P1" s="13" t="s">
        <v>71</v>
      </c>
      <c r="Q1" s="13" t="s">
        <v>72</v>
      </c>
      <c r="R1" s="13" t="s">
        <v>73</v>
      </c>
      <c r="S1" s="13" t="s">
        <v>74</v>
      </c>
      <c r="T1" s="13" t="s">
        <v>75</v>
      </c>
      <c r="U1" s="13" t="s">
        <v>32</v>
      </c>
      <c r="V1" s="13" t="s">
        <v>33</v>
      </c>
      <c r="W1" s="13" t="s">
        <v>91</v>
      </c>
      <c r="X1" s="26" t="s">
        <v>57</v>
      </c>
      <c r="Y1" s="43" t="s">
        <v>77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1.45</v>
      </c>
      <c r="B3">
        <v>2.78</v>
      </c>
      <c r="C3" s="29">
        <f t="shared" ref="C3:C66" si="0">IF(OR($A3="",$B3=""),"",(1/A3)+(1/B3)-1)</f>
        <v>4.9367402629620472E-2</v>
      </c>
      <c r="D3" s="30">
        <f>IF(OR($A3="",$B3=""),"",A3*'MPTO_working_2-way'!$G2)</f>
        <v>1.5215827338129497</v>
      </c>
      <c r="E3" s="32">
        <f>IF(OR($A3="",$B3=""),"",B3*'MPTO_working_2-way'!$G2)</f>
        <v>2.9172413793103447</v>
      </c>
      <c r="F3" s="30">
        <f>IF(OR($A3="",$B3=""),"",'MPTO_working_2-way'!D2)</f>
        <v>1.5038239134489835</v>
      </c>
      <c r="G3" s="32">
        <f>IF(OR($A3="",$B3=""),"",'MPTO_working_2-way'!E2)</f>
        <v>2.9848204368752311</v>
      </c>
      <c r="H3" s="30">
        <f>IF(OR($A3="",$B3=""),"",'OddsRatio_working_2-way'!M2)</f>
        <v>1.502801142365493</v>
      </c>
      <c r="I3" s="30">
        <f>IF(OR($A3="",$B3=""),"",'OddsRatio_working_2-way'!N2)</f>
        <v>2.9888578520235058</v>
      </c>
      <c r="J3" s="30">
        <f>IF('Log_working_2-way'!$D2="","",A3^('Log_working_2-way'!$D2))</f>
        <v>1.4946153776124325</v>
      </c>
      <c r="K3" s="32">
        <f>IF('Log_working_2-way'!$D2="","",B3^('Log_working_2-way'!$D2))</f>
        <v>3.0217729679617604</v>
      </c>
      <c r="L3" s="37">
        <f>(1/D3)</f>
        <v>0.6572104018912529</v>
      </c>
      <c r="M3" s="37">
        <f>(1/E3)</f>
        <v>0.34278959810874704</v>
      </c>
      <c r="N3" s="38">
        <v>100</v>
      </c>
      <c r="O3" s="38">
        <f>(1/A3)*((N3*A3)-N3)</f>
        <v>31.03448275862069</v>
      </c>
      <c r="P3" s="38">
        <f>(1/B3)*((N3*B3)-N3)</f>
        <v>64.02877697841727</v>
      </c>
      <c r="Q3" s="38">
        <f>(1/B3)*N3</f>
        <v>35.971223021582738</v>
      </c>
      <c r="R3" s="38">
        <f>(1/A3)*N3</f>
        <v>68.965517241379317</v>
      </c>
      <c r="S3" s="39">
        <f>O3-Q3</f>
        <v>-4.9367402629620472</v>
      </c>
      <c r="T3" s="39">
        <f>P3-R3</f>
        <v>-4.9367402629620472</v>
      </c>
      <c r="U3" t="s">
        <v>318</v>
      </c>
      <c r="V3" t="s">
        <v>146</v>
      </c>
      <c r="W3" t="s">
        <v>429</v>
      </c>
      <c r="X3" t="s">
        <v>446</v>
      </c>
      <c r="Y3" s="41"/>
    </row>
    <row r="4" spans="1:25" s="12" customFormat="1" ht="15" x14ac:dyDescent="0.25">
      <c r="A4">
        <v>1.51</v>
      </c>
      <c r="B4">
        <v>2.71</v>
      </c>
      <c r="C4" s="29">
        <f t="shared" si="0"/>
        <v>3.1255345666039602E-2</v>
      </c>
      <c r="D4" s="30">
        <f>IF(OR($A4="",$B4=""),"",A4*'MPTO_working_2-way'!$G3)</f>
        <v>1.5571955719557198</v>
      </c>
      <c r="E4" s="32">
        <f>IF(OR($A4="",$B4=""),"",B4*'MPTO_working_2-way'!$G3)</f>
        <v>2.7947019867549674</v>
      </c>
      <c r="F4" s="30">
        <f>IF(OR($A4="",$B4=""),"",'MPTO_working_2-way'!D3)</f>
        <v>1.546493830426485</v>
      </c>
      <c r="G4" s="32">
        <f>IF(OR($A4="",$B4=""),"",'MPTO_working_2-way'!E3)</f>
        <v>2.8298468241070509</v>
      </c>
      <c r="H4" s="30">
        <f>IF(OR($A4="",$B4=""),"",'OddsRatio_working_2-way'!M3)</f>
        <v>1.5461186812727501</v>
      </c>
      <c r="I4" s="30">
        <f>IF(OR($A4="",$B4=""),"",'OddsRatio_working_2-way'!N3)</f>
        <v>2.8311038136792228</v>
      </c>
      <c r="J4" s="30">
        <f>IF('Log_working_2-way'!$D3="","",A4^('Log_working_2-way'!$D3))</f>
        <v>1.5412374617597504</v>
      </c>
      <c r="K4" s="32">
        <f>IF('Log_working_2-way'!$D3="","",B4^('Log_working_2-way'!$D3))</f>
        <v>2.8476178584323368</v>
      </c>
      <c r="L4" s="37">
        <f t="shared" ref="L4" si="1">(1/D4)</f>
        <v>0.64218009478672977</v>
      </c>
      <c r="M4" s="37">
        <f t="shared" ref="M4" si="2">(1/E4)</f>
        <v>0.35781990521327006</v>
      </c>
      <c r="N4" s="38">
        <v>101</v>
      </c>
      <c r="O4" s="38">
        <f t="shared" ref="O4" si="3">(1/A4)*((N4*A4)-N4)</f>
        <v>34.11258278145695</v>
      </c>
      <c r="P4" s="38">
        <f t="shared" ref="P4" si="4">(1/B4)*((N4*B4)-N4)</f>
        <v>63.730627306273057</v>
      </c>
      <c r="Q4" s="38">
        <f t="shared" ref="Q4" si="5">(1/B4)*N4</f>
        <v>37.269372693726936</v>
      </c>
      <c r="R4" s="38">
        <f t="shared" ref="R4" si="6">(1/A4)*N4</f>
        <v>66.88741721854305</v>
      </c>
      <c r="S4" s="39">
        <f t="shared" ref="S4" si="7">O4-Q4</f>
        <v>-3.1567899122699856</v>
      </c>
      <c r="T4" s="39">
        <f t="shared" ref="T4" si="8">P4-R4</f>
        <v>-3.1567899122699927</v>
      </c>
      <c r="U4" t="s">
        <v>159</v>
      </c>
      <c r="V4" t="s">
        <v>123</v>
      </c>
      <c r="W4" t="s">
        <v>430</v>
      </c>
      <c r="X4" t="s">
        <v>446</v>
      </c>
      <c r="Y4" s="41"/>
    </row>
    <row r="5" spans="1:25" s="12" customFormat="1" ht="15" x14ac:dyDescent="0.25">
      <c r="A5">
        <v>1.85</v>
      </c>
      <c r="B5">
        <v>2.04</v>
      </c>
      <c r="C5" s="29">
        <f t="shared" si="0"/>
        <v>3.0736618971912932E-2</v>
      </c>
      <c r="D5" s="30">
        <f>IF(OR($A5="",$B5=""),"",A5*'MPTO_working_2-way'!$G4)</f>
        <v>1.9068627450980391</v>
      </c>
      <c r="E5" s="32">
        <f>IF(OR($A5="",$B5=""),"",B5*'MPTO_working_2-way'!$G4)</f>
        <v>2.1027027027027025</v>
      </c>
      <c r="F5" s="30">
        <f>IF(OR($A5="",$B5=""),"",'MPTO_working_2-way'!D4)</f>
        <v>1.9041372351160444</v>
      </c>
      <c r="G5" s="32">
        <f>IF(OR($A5="",$B5=""),"",'MPTO_working_2-way'!E4)</f>
        <v>2.1060267857142851</v>
      </c>
      <c r="H5" s="30">
        <f>IF(OR($A5="",$B5=""),"",'OddsRatio_working_2-way'!M4)</f>
        <v>1.904050713349474</v>
      </c>
      <c r="I5" s="30">
        <f>IF(OR($A5="",$B5=""),"",'OddsRatio_working_2-way'!N4)</f>
        <v>2.1061326375099441</v>
      </c>
      <c r="J5" s="30">
        <f>IF('Log_working_2-way'!$D4="","",A5^('Log_working_2-way'!$D4))</f>
        <v>1.9028150891340896</v>
      </c>
      <c r="K5" s="32">
        <f>IF('Log_working_2-way'!$D4="","",B5^('Log_working_2-way'!$D4))</f>
        <v>2.1076465292124213</v>
      </c>
      <c r="L5" s="37">
        <f t="shared" ref="L5:L68" si="9">(1/D5)</f>
        <v>0.52442159383033427</v>
      </c>
      <c r="M5" s="37">
        <f t="shared" ref="M5:M68" si="10">(1/E5)</f>
        <v>0.47557840616966585</v>
      </c>
      <c r="N5" s="38">
        <v>102</v>
      </c>
      <c r="O5" s="38">
        <f t="shared" ref="O5:O68" si="11">(1/A5)*((N5*A5)-N5)</f>
        <v>46.86486486486487</v>
      </c>
      <c r="P5" s="38">
        <f t="shared" ref="P5:P68" si="12">(1/B5)*((N5*B5)-N5)</f>
        <v>52.000000000000007</v>
      </c>
      <c r="Q5" s="38">
        <f t="shared" ref="Q5:Q68" si="13">(1/B5)*N5</f>
        <v>50</v>
      </c>
      <c r="R5" s="38">
        <f t="shared" ref="R5:R68" si="14">(1/A5)*N5</f>
        <v>55.13513513513513</v>
      </c>
      <c r="S5" s="39">
        <f t="shared" ref="S5:S68" si="15">O5-Q5</f>
        <v>-3.1351351351351298</v>
      </c>
      <c r="T5" s="39">
        <f t="shared" ref="T5:T68" si="16">P5-R5</f>
        <v>-3.1351351351351227</v>
      </c>
      <c r="U5" t="s">
        <v>171</v>
      </c>
      <c r="V5" t="s">
        <v>333</v>
      </c>
      <c r="W5" t="s">
        <v>431</v>
      </c>
      <c r="X5" t="s">
        <v>446</v>
      </c>
      <c r="Y5" s="41"/>
    </row>
    <row r="6" spans="1:25" s="12" customFormat="1" ht="15" x14ac:dyDescent="0.25">
      <c r="A6">
        <v>1.65</v>
      </c>
      <c r="B6">
        <v>2.33</v>
      </c>
      <c r="C6" s="29">
        <f t="shared" si="0"/>
        <v>3.5245155416829377E-2</v>
      </c>
      <c r="D6" s="30">
        <f>IF(OR($A6="",$B6=""),"",A6*'MPTO_working_2-way'!$G5)</f>
        <v>1.7081545064377683</v>
      </c>
      <c r="E6" s="32">
        <f>IF(OR($A6="",$B6=""),"",B6*'MPTO_working_2-way'!$G5)</f>
        <v>2.4121212121212126</v>
      </c>
      <c r="F6" s="30">
        <f>IF(OR($A6="",$B6=""),"",'MPTO_working_2-way'!D5)</f>
        <v>1.6994142999226434</v>
      </c>
      <c r="G6" s="32">
        <f>IF(OR($A6="",$B6=""),"",'MPTO_working_2-way'!E5)</f>
        <v>2.4297677358192451</v>
      </c>
      <c r="H6" s="30">
        <f>IF(OR($A6="",$B6=""),"",'OddsRatio_working_2-way'!M5)</f>
        <v>1.6990864070422753</v>
      </c>
      <c r="I6" s="30">
        <f>IF(OR($A6="",$B6=""),"",'OddsRatio_working_2-way'!N5)</f>
        <v>2.4304383405634256</v>
      </c>
      <c r="J6" s="30">
        <f>IF('Log_working_2-way'!$D5="","",A6^('Log_working_2-way'!$D5))</f>
        <v>1.6951127521022427</v>
      </c>
      <c r="K6" s="32">
        <f>IF('Log_working_2-way'!$D5="","",B6^('Log_working_2-way'!$D5))</f>
        <v>2.4386155296037653</v>
      </c>
      <c r="L6" s="37">
        <f t="shared" si="9"/>
        <v>0.58542713567839189</v>
      </c>
      <c r="M6" s="37">
        <f t="shared" si="10"/>
        <v>0.41457286432160795</v>
      </c>
      <c r="N6" s="38">
        <v>103</v>
      </c>
      <c r="O6" s="38">
        <f t="shared" si="11"/>
        <v>40.575757575757571</v>
      </c>
      <c r="P6" s="38">
        <f t="shared" si="12"/>
        <v>58.793991416309019</v>
      </c>
      <c r="Q6" s="38">
        <f t="shared" si="13"/>
        <v>44.206008583690988</v>
      </c>
      <c r="R6" s="38">
        <f t="shared" si="14"/>
        <v>62.424242424242429</v>
      </c>
      <c r="S6" s="39">
        <f t="shared" si="15"/>
        <v>-3.6302510079334169</v>
      </c>
      <c r="T6" s="39">
        <f t="shared" si="16"/>
        <v>-3.6302510079334098</v>
      </c>
      <c r="U6" t="s">
        <v>165</v>
      </c>
      <c r="V6" t="s">
        <v>168</v>
      </c>
      <c r="W6" t="s">
        <v>431</v>
      </c>
      <c r="X6" t="s">
        <v>446</v>
      </c>
      <c r="Y6" s="41"/>
    </row>
    <row r="7" spans="1:25" s="12" customFormat="1" ht="15" x14ac:dyDescent="0.25">
      <c r="A7">
        <v>1.93</v>
      </c>
      <c r="B7">
        <v>1.96</v>
      </c>
      <c r="C7" s="29">
        <f t="shared" si="0"/>
        <v>2.8338796658559762E-2</v>
      </c>
      <c r="D7" s="30">
        <f>IF(OR($A7="",$B7=""),"",A7*'MPTO_working_2-way'!$G6)</f>
        <v>1.9846938775510203</v>
      </c>
      <c r="E7" s="32">
        <f>IF(OR($A7="",$B7=""),"",B7*'MPTO_working_2-way'!$G6)</f>
        <v>2.0155440414507773</v>
      </c>
      <c r="F7" s="30">
        <f>IF(OR($A7="",$B7=""),"",'MPTO_working_2-way'!D6)</f>
        <v>1.9842635333613092</v>
      </c>
      <c r="G7" s="32">
        <f>IF(OR($A7="",$B7=""),"",'MPTO_working_2-way'!E6)</f>
        <v>2.0159880622468553</v>
      </c>
      <c r="H7" s="30">
        <f>IF(OR($A7="",$B7=""),"",'OddsRatio_working_2-way'!M6)</f>
        <v>1.9842509842514759</v>
      </c>
      <c r="I7" s="30">
        <f>IF(OR($A7="",$B7=""),"",'OddsRatio_working_2-way'!N6)</f>
        <v>2.0160010160015238</v>
      </c>
      <c r="J7" s="30">
        <f>IF('Log_working_2-way'!$D6="","",A7^('Log_working_2-way'!$D6))</f>
        <v>1.9840560014719333</v>
      </c>
      <c r="K7" s="32">
        <f>IF('Log_working_2-way'!$D6="","",B7^('Log_working_2-way'!$D6))</f>
        <v>2.0162023284286739</v>
      </c>
      <c r="L7" s="37">
        <f t="shared" si="9"/>
        <v>0.50385604113110538</v>
      </c>
      <c r="M7" s="37">
        <f t="shared" si="10"/>
        <v>0.49614395886889456</v>
      </c>
      <c r="N7" s="38">
        <v>104</v>
      </c>
      <c r="O7" s="38">
        <f t="shared" si="11"/>
        <v>50.113989637305707</v>
      </c>
      <c r="P7" s="38">
        <f t="shared" si="12"/>
        <v>50.938775510204081</v>
      </c>
      <c r="Q7" s="38">
        <f t="shared" si="13"/>
        <v>53.061224489795919</v>
      </c>
      <c r="R7" s="38">
        <f t="shared" si="14"/>
        <v>53.886010362694307</v>
      </c>
      <c r="S7" s="39">
        <f t="shared" si="15"/>
        <v>-2.9472348524902117</v>
      </c>
      <c r="T7" s="39">
        <f t="shared" si="16"/>
        <v>-2.9472348524902259</v>
      </c>
      <c r="U7" t="s">
        <v>45</v>
      </c>
      <c r="V7" t="s">
        <v>47</v>
      </c>
      <c r="W7" t="s">
        <v>111</v>
      </c>
      <c r="X7" t="s">
        <v>446</v>
      </c>
      <c r="Y7" s="41"/>
    </row>
    <row r="8" spans="1:25" ht="15" x14ac:dyDescent="0.25">
      <c r="A8">
        <v>1.96</v>
      </c>
      <c r="B8">
        <v>1.91</v>
      </c>
      <c r="C8" s="29">
        <f t="shared" si="0"/>
        <v>3.3764291056736839E-2</v>
      </c>
      <c r="D8" s="30">
        <f>IF(OR($A8="",$B8=""),"",A8*'MPTO_working_2-way'!$G7)</f>
        <v>2.0261780104712042</v>
      </c>
      <c r="E8" s="32">
        <f>IF(OR($A8="",$B8=""),"",B8*'MPTO_working_2-way'!$G7)</f>
        <v>1.9744897959183674</v>
      </c>
      <c r="F8" s="30">
        <f>IF(OR($A8="",$B8=""),"",'MPTO_working_2-way'!D7)</f>
        <v>2.0270738574832143</v>
      </c>
      <c r="G8" s="32">
        <f>IF(OR($A8="",$B8=""),"",'MPTO_working_2-way'!E7)</f>
        <v>1.9736398144242935</v>
      </c>
      <c r="H8" s="30">
        <f>IF(OR($A8="",$B8=""),"",'OddsRatio_working_2-way'!M7)</f>
        <v>2.0271051820261912</v>
      </c>
      <c r="I8" s="30">
        <f>IF(OR($A8="",$B8=""),"",'OddsRatio_working_2-way'!N7)</f>
        <v>1.9736101204623264</v>
      </c>
      <c r="J8" s="30">
        <f>IF('Log_working_2-way'!$D7="","",A8^('Log_working_2-way'!$D7))</f>
        <v>2.0275133700590602</v>
      </c>
      <c r="K8" s="32">
        <f>IF('Log_working_2-way'!$D7="","",B8^('Log_working_2-way'!$D7))</f>
        <v>1.9732233459331785</v>
      </c>
      <c r="L8" s="37">
        <f t="shared" si="9"/>
        <v>0.49354005167958659</v>
      </c>
      <c r="M8" s="37">
        <f t="shared" si="10"/>
        <v>0.50645994832041341</v>
      </c>
      <c r="N8" s="38">
        <v>105</v>
      </c>
      <c r="O8" s="38">
        <f t="shared" si="11"/>
        <v>51.428571428571423</v>
      </c>
      <c r="P8" s="38">
        <f t="shared" si="12"/>
        <v>50.026178010471192</v>
      </c>
      <c r="Q8" s="38">
        <f t="shared" si="13"/>
        <v>54.973821989528794</v>
      </c>
      <c r="R8" s="38">
        <f t="shared" si="14"/>
        <v>53.571428571428569</v>
      </c>
      <c r="S8" s="39">
        <f t="shared" si="15"/>
        <v>-3.5452505609573706</v>
      </c>
      <c r="T8" s="39">
        <f t="shared" si="16"/>
        <v>-3.5452505609573777</v>
      </c>
      <c r="U8" t="s">
        <v>114</v>
      </c>
      <c r="V8" t="s">
        <v>110</v>
      </c>
      <c r="W8" t="s">
        <v>112</v>
      </c>
      <c r="X8" t="s">
        <v>446</v>
      </c>
      <c r="Y8" s="41"/>
    </row>
    <row r="9" spans="1:25" ht="15" x14ac:dyDescent="0.25">
      <c r="A9">
        <v>1.6</v>
      </c>
      <c r="B9">
        <v>2.4900000000000002</v>
      </c>
      <c r="C9" s="29">
        <f t="shared" si="0"/>
        <v>2.6606425702811132E-2</v>
      </c>
      <c r="D9" s="30">
        <f>IF(OR($A9="",$B9=""),"",A9*'MPTO_working_2-way'!$G8)</f>
        <v>1.642570281124498</v>
      </c>
      <c r="E9" s="32">
        <f>IF(OR($A9="",$B9=""),"",B9*'MPTO_working_2-way'!$G8)</f>
        <v>2.5562499999999999</v>
      </c>
      <c r="F9" s="30">
        <f>IF(OR($A9="",$B9=""),"",'MPTO_working_2-way'!D8)</f>
        <v>1.6347968814115716</v>
      </c>
      <c r="G9" s="32">
        <f>IF(OR($A9="",$B9=""),"",'MPTO_working_2-way'!E8)</f>
        <v>2.5753070458952809</v>
      </c>
      <c r="H9" s="30">
        <f>IF(OR($A9="",$B9=""),"",'OddsRatio_working_2-way'!M8)</f>
        <v>1.6345743169703524</v>
      </c>
      <c r="I9" s="30">
        <f>IF(OR($A9="",$B9=""),"",'OddsRatio_working_2-way'!N8)</f>
        <v>2.5758595538097082</v>
      </c>
      <c r="J9" s="30">
        <f>IF('Log_working_2-way'!$D8="","",A9^('Log_working_2-way'!$D8))</f>
        <v>1.6310520901344163</v>
      </c>
      <c r="K9" s="32">
        <f>IF('Log_working_2-way'!$D8="","",B9^('Log_working_2-way'!$D8))</f>
        <v>2.5846552378694785</v>
      </c>
      <c r="L9" s="37">
        <f t="shared" si="9"/>
        <v>0.60880195599022002</v>
      </c>
      <c r="M9" s="37">
        <f t="shared" si="10"/>
        <v>0.39119804400977998</v>
      </c>
      <c r="N9" s="38">
        <v>106</v>
      </c>
      <c r="O9" s="38">
        <f t="shared" si="11"/>
        <v>39.750000000000014</v>
      </c>
      <c r="P9" s="38">
        <f t="shared" si="12"/>
        <v>63.429718875501997</v>
      </c>
      <c r="Q9" s="38">
        <f t="shared" si="13"/>
        <v>42.570281124497988</v>
      </c>
      <c r="R9" s="38">
        <f t="shared" si="14"/>
        <v>66.25</v>
      </c>
      <c r="S9" s="39">
        <f t="shared" si="15"/>
        <v>-2.8202811244979742</v>
      </c>
      <c r="T9" s="39">
        <f t="shared" si="16"/>
        <v>-2.8202811244980026</v>
      </c>
      <c r="U9" t="s">
        <v>346</v>
      </c>
      <c r="V9" t="s">
        <v>347</v>
      </c>
      <c r="W9" t="s">
        <v>432</v>
      </c>
      <c r="X9" t="s">
        <v>446</v>
      </c>
      <c r="Y9" s="41"/>
    </row>
    <row r="10" spans="1:25" ht="14.25" customHeight="1" x14ac:dyDescent="0.25">
      <c r="A10">
        <v>1.93</v>
      </c>
      <c r="B10">
        <v>1.9</v>
      </c>
      <c r="C10" s="29">
        <f t="shared" si="0"/>
        <v>4.445050449959087E-2</v>
      </c>
      <c r="D10" s="30">
        <f>IF(OR($A10="",$B10=""),"",A10*'MPTO_working_2-way'!$G9)</f>
        <v>2.0157894736842104</v>
      </c>
      <c r="E10" s="32">
        <f>IF(OR($A10="",$B10=""),"",B10*'MPTO_working_2-way'!$G9)</f>
        <v>1.9844559585492225</v>
      </c>
      <c r="F10" s="30">
        <f>IF(OR($A10="",$B10=""),"",'MPTO_working_2-way'!D9)</f>
        <v>2.0164971130052241</v>
      </c>
      <c r="G10" s="32">
        <f>IF(OR($A10="",$B10=""),"",'MPTO_working_2-way'!E9)</f>
        <v>1.9837706248309437</v>
      </c>
      <c r="H10" s="30">
        <f>IF(OR($A10="",$B10=""),"",'OddsRatio_working_2-way'!M9)</f>
        <v>2.0165300454651267</v>
      </c>
      <c r="I10" s="30">
        <f>IF(OR($A10="",$B10=""),"",'OddsRatio_working_2-way'!N9)</f>
        <v>1.9837387536759294</v>
      </c>
      <c r="J10" s="30">
        <f>IF('Log_working_2-way'!$D9="","",A10^('Log_working_2-way'!$D9))</f>
        <v>2.0168554059748378</v>
      </c>
      <c r="K10" s="32">
        <f>IF('Log_working_2-way'!$D9="","",B10^('Log_working_2-way'!$D9))</f>
        <v>1.9834239894126766</v>
      </c>
      <c r="L10" s="37">
        <f t="shared" si="9"/>
        <v>0.49608355091383816</v>
      </c>
      <c r="M10" s="37">
        <f t="shared" si="10"/>
        <v>0.50391644908616195</v>
      </c>
      <c r="N10" s="38">
        <v>107</v>
      </c>
      <c r="O10" s="38">
        <f t="shared" si="11"/>
        <v>51.559585492227981</v>
      </c>
      <c r="P10" s="38">
        <f t="shared" si="12"/>
        <v>50.68421052631578</v>
      </c>
      <c r="Q10" s="38">
        <f t="shared" si="13"/>
        <v>56.315789473684205</v>
      </c>
      <c r="R10" s="38">
        <f t="shared" si="14"/>
        <v>55.440414507772026</v>
      </c>
      <c r="S10" s="39">
        <f t="shared" si="15"/>
        <v>-4.756203981456224</v>
      </c>
      <c r="T10" s="39">
        <f t="shared" si="16"/>
        <v>-4.7562039814562453</v>
      </c>
      <c r="U10" t="s">
        <v>270</v>
      </c>
      <c r="V10" t="s">
        <v>275</v>
      </c>
      <c r="W10" t="s">
        <v>119</v>
      </c>
      <c r="X10" t="s">
        <v>446</v>
      </c>
      <c r="Y10" s="41"/>
    </row>
    <row r="11" spans="1:25" ht="15" x14ac:dyDescent="0.25">
      <c r="A11">
        <v>1.66</v>
      </c>
      <c r="B11">
        <v>2.16</v>
      </c>
      <c r="C11" s="29">
        <f t="shared" si="0"/>
        <v>6.5372601517179829E-2</v>
      </c>
      <c r="D11" s="30">
        <f>IF(OR($A11="",$B11=""),"",A11*'MPTO_working_2-way'!$G10)</f>
        <v>1.7685185185185184</v>
      </c>
      <c r="E11" s="32">
        <f>IF(OR($A11="",$B11=""),"",B11*'MPTO_working_2-way'!$G10)</f>
        <v>2.3012048192771086</v>
      </c>
      <c r="F11" s="30">
        <f>IF(OR($A11="",$B11=""),"",'MPTO_working_2-way'!D10)</f>
        <v>1.7552379087526921</v>
      </c>
      <c r="G11" s="32">
        <f>IF(OR($A11="",$B11=""),"",'MPTO_working_2-way'!E10)</f>
        <v>2.324086077262121</v>
      </c>
      <c r="H11" s="30">
        <f>IF(OR($A11="",$B11=""),"",'OddsRatio_working_2-way'!M10)</f>
        <v>1.7542980294561157</v>
      </c>
      <c r="I11" s="30">
        <f>IF(OR($A11="",$B11=""),"",'OddsRatio_working_2-way'!N10)</f>
        <v>2.3257359305592336</v>
      </c>
      <c r="J11" s="30">
        <f>IF('Log_working_2-way'!$D10="","",A11^('Log_working_2-way'!$D10))</f>
        <v>1.7481390444376868</v>
      </c>
      <c r="K11" s="32">
        <f>IF('Log_working_2-way'!$D10="","",B11^('Log_working_2-way'!$D10))</f>
        <v>2.3366499281446229</v>
      </c>
      <c r="L11" s="37">
        <f t="shared" si="9"/>
        <v>0.56544502617801051</v>
      </c>
      <c r="M11" s="37">
        <f t="shared" si="10"/>
        <v>0.43455497382198949</v>
      </c>
      <c r="N11" s="38">
        <v>108</v>
      </c>
      <c r="O11" s="38">
        <f t="shared" si="11"/>
        <v>42.939759036144579</v>
      </c>
      <c r="P11" s="38">
        <f t="shared" si="12"/>
        <v>58.000000000000007</v>
      </c>
      <c r="Q11" s="38">
        <f t="shared" si="13"/>
        <v>49.999999999999993</v>
      </c>
      <c r="R11" s="38">
        <f t="shared" si="14"/>
        <v>65.060240963855421</v>
      </c>
      <c r="S11" s="39">
        <f t="shared" si="15"/>
        <v>-7.0602409638554136</v>
      </c>
      <c r="T11" s="39">
        <f t="shared" si="16"/>
        <v>-7.0602409638554136</v>
      </c>
      <c r="U11" t="s">
        <v>137</v>
      </c>
      <c r="V11" t="s">
        <v>288</v>
      </c>
      <c r="W11" t="s">
        <v>436</v>
      </c>
      <c r="X11" t="s">
        <v>446</v>
      </c>
      <c r="Y11" s="41"/>
    </row>
    <row r="12" spans="1:25" ht="15" x14ac:dyDescent="0.25">
      <c r="A12">
        <v>2.09</v>
      </c>
      <c r="B12">
        <v>1.8</v>
      </c>
      <c r="C12" s="29">
        <f t="shared" si="0"/>
        <v>3.4024455077086735E-2</v>
      </c>
      <c r="D12" s="30">
        <f>IF(OR($A12="",$B12=""),"",A12*'MPTO_working_2-way'!$G11)</f>
        <v>2.161111111111111</v>
      </c>
      <c r="E12" s="32">
        <f>IF(OR($A12="",$B12=""),"",B12*'MPTO_working_2-way'!$G11)</f>
        <v>1.8612440191387563</v>
      </c>
      <c r="F12" s="30">
        <f>IF(OR($A12="",$B12=""),"",'MPTO_working_2-way'!D11)</f>
        <v>2.1670506912442398</v>
      </c>
      <c r="G12" s="32">
        <f>IF(OR($A12="",$B12=""),"",'MPTO_working_2-way'!E11)</f>
        <v>1.8568608094768018</v>
      </c>
      <c r="H12" s="30">
        <f>IF(OR($A12="",$B12=""),"",'OddsRatio_working_2-way'!M11)</f>
        <v>2.1672617529928755</v>
      </c>
      <c r="I12" s="30">
        <f>IF(OR($A12="",$B12=""),"",'OddsRatio_working_2-way'!N11)</f>
        <v>1.8567058737562385</v>
      </c>
      <c r="J12" s="30">
        <f>IF('Log_working_2-way'!$D11="","",A12^('Log_working_2-way'!$D11))</f>
        <v>2.1699807722915003</v>
      </c>
      <c r="K12" s="32">
        <f>IF('Log_working_2-way'!$D11="","",B12^('Log_working_2-way'!$D11))</f>
        <v>1.8547149010332622</v>
      </c>
      <c r="L12" s="37">
        <f t="shared" si="9"/>
        <v>0.46272493573264784</v>
      </c>
      <c r="M12" s="37">
        <f t="shared" si="10"/>
        <v>0.53727506426735205</v>
      </c>
      <c r="N12" s="38">
        <v>109</v>
      </c>
      <c r="O12" s="38">
        <f t="shared" si="11"/>
        <v>56.846889952153106</v>
      </c>
      <c r="P12" s="38">
        <f t="shared" si="12"/>
        <v>48.444444444444457</v>
      </c>
      <c r="Q12" s="38">
        <f t="shared" si="13"/>
        <v>60.555555555555557</v>
      </c>
      <c r="R12" s="38">
        <f t="shared" si="14"/>
        <v>52.153110047846894</v>
      </c>
      <c r="S12" s="39">
        <f t="shared" si="15"/>
        <v>-3.7086656034024514</v>
      </c>
      <c r="T12" s="39">
        <f t="shared" si="16"/>
        <v>-3.7086656034024372</v>
      </c>
      <c r="U12" t="s">
        <v>409</v>
      </c>
      <c r="V12" t="s">
        <v>428</v>
      </c>
      <c r="W12" t="s">
        <v>438</v>
      </c>
      <c r="X12" t="s">
        <v>446</v>
      </c>
      <c r="Y12" s="41"/>
    </row>
    <row r="13" spans="1:25" ht="15" x14ac:dyDescent="0.25">
      <c r="A13">
        <v>1.85</v>
      </c>
      <c r="B13">
        <v>2.04</v>
      </c>
      <c r="C13" s="29">
        <f t="shared" si="0"/>
        <v>3.0736618971912932E-2</v>
      </c>
      <c r="D13" s="30">
        <f>IF(OR($A13="",$B13=""),"",A13*'MPTO_working_2-way'!$G12)</f>
        <v>1.9068627450980391</v>
      </c>
      <c r="E13" s="32">
        <f>IF(OR($A13="",$B13=""),"",B13*'MPTO_working_2-way'!$G12)</f>
        <v>2.1027027027027025</v>
      </c>
      <c r="F13" s="30">
        <f>IF(OR($A13="",$B13=""),"",'MPTO_working_2-way'!D12)</f>
        <v>1.9041372351160444</v>
      </c>
      <c r="G13" s="32">
        <f>IF(OR($A13="",$B13=""),"",'MPTO_working_2-way'!E12)</f>
        <v>2.1060267857142851</v>
      </c>
      <c r="H13" s="30">
        <f>IF(OR($A13="",$B13=""),"",'OddsRatio_working_2-way'!M12)</f>
        <v>1.904050713349474</v>
      </c>
      <c r="I13" s="30">
        <f>IF(OR($A13="",$B13=""),"",'OddsRatio_working_2-way'!N12)</f>
        <v>2.1061326375099441</v>
      </c>
      <c r="J13" s="30">
        <f>IF('Log_working_2-way'!$D12="","",A13^('Log_working_2-way'!$D12))</f>
        <v>1.9028150891340896</v>
      </c>
      <c r="K13" s="32">
        <f>IF('Log_working_2-way'!$D12="","",B13^('Log_working_2-way'!$D12))</f>
        <v>2.1076465292124213</v>
      </c>
      <c r="L13" s="37">
        <f t="shared" si="9"/>
        <v>0.52442159383033427</v>
      </c>
      <c r="M13" s="37">
        <f t="shared" si="10"/>
        <v>0.47557840616966585</v>
      </c>
      <c r="N13" s="38">
        <v>110</v>
      </c>
      <c r="O13" s="38">
        <f t="shared" si="11"/>
        <v>50.540540540540533</v>
      </c>
      <c r="P13" s="38">
        <f t="shared" si="12"/>
        <v>56.078431372549019</v>
      </c>
      <c r="Q13" s="38">
        <f t="shared" si="13"/>
        <v>53.921568627450981</v>
      </c>
      <c r="R13" s="38">
        <f t="shared" si="14"/>
        <v>59.459459459459453</v>
      </c>
      <c r="S13" s="39">
        <f t="shared" si="15"/>
        <v>-3.3810280869104474</v>
      </c>
      <c r="T13" s="39">
        <f t="shared" si="16"/>
        <v>-3.3810280869104332</v>
      </c>
      <c r="U13" t="s">
        <v>145</v>
      </c>
      <c r="V13" t="s">
        <v>315</v>
      </c>
      <c r="W13" t="s">
        <v>439</v>
      </c>
      <c r="X13" t="s">
        <v>446</v>
      </c>
      <c r="Y13" s="41"/>
    </row>
    <row r="14" spans="1:25" s="35" customFormat="1" ht="15" x14ac:dyDescent="0.25">
      <c r="A14">
        <v>1.54</v>
      </c>
      <c r="B14">
        <v>2.5</v>
      </c>
      <c r="C14" s="29">
        <f t="shared" si="0"/>
        <v>4.9350649350649256E-2</v>
      </c>
      <c r="D14" s="30">
        <f>IF(OR($A14="",$B14=""),"",A14*'MPTO_working_2-way'!$G13)</f>
        <v>1.6159999999999999</v>
      </c>
      <c r="E14" s="32">
        <f>IF(OR($A14="",$B14=""),"",B14*'MPTO_working_2-way'!$G13)</f>
        <v>2.6233766233766231</v>
      </c>
      <c r="F14" s="30">
        <f>IF(OR($A14="",$B14=""),"",'MPTO_working_2-way'!D13)</f>
        <v>1.6008316008316008</v>
      </c>
      <c r="G14" s="32">
        <f>IF(OR($A14="",$B14=""),"",'MPTO_working_2-way'!E13)</f>
        <v>2.664359861591695</v>
      </c>
      <c r="H14" s="30">
        <f>IF(OR($A14="",$B14=""),"",'OddsRatio_working_2-way'!M13)</f>
        <v>1.6</v>
      </c>
      <c r="I14" s="30">
        <f>IF(OR($A14="",$B14=""),"",'OddsRatio_working_2-way'!N13)</f>
        <v>2.6666666666666661</v>
      </c>
      <c r="J14" s="30">
        <f>IF('Log_working_2-way'!$D13="","",A14^('Log_working_2-way'!$D13))</f>
        <v>1.5930351726565222</v>
      </c>
      <c r="K14" s="32">
        <f>IF('Log_working_2-way'!$D13="","",B14^('Log_working_2-way'!$D13))</f>
        <v>2.6862406246802331</v>
      </c>
      <c r="L14" s="37">
        <f t="shared" si="9"/>
        <v>0.61881188118811881</v>
      </c>
      <c r="M14" s="37">
        <f t="shared" si="10"/>
        <v>0.38118811881188125</v>
      </c>
      <c r="N14" s="38">
        <v>111</v>
      </c>
      <c r="O14" s="38">
        <f t="shared" si="11"/>
        <v>38.922077922077918</v>
      </c>
      <c r="P14" s="38">
        <f t="shared" si="12"/>
        <v>66.600000000000009</v>
      </c>
      <c r="Q14" s="38">
        <f t="shared" si="13"/>
        <v>44.400000000000006</v>
      </c>
      <c r="R14" s="38">
        <f t="shared" si="14"/>
        <v>72.077922077922082</v>
      </c>
      <c r="S14" s="39">
        <f t="shared" si="15"/>
        <v>-5.4779220779220879</v>
      </c>
      <c r="T14" s="39">
        <f t="shared" si="16"/>
        <v>-5.4779220779220736</v>
      </c>
      <c r="U14" t="s">
        <v>149</v>
      </c>
      <c r="V14" t="s">
        <v>319</v>
      </c>
      <c r="W14" t="s">
        <v>429</v>
      </c>
      <c r="X14" t="s">
        <v>447</v>
      </c>
      <c r="Y14" s="41"/>
    </row>
    <row r="15" spans="1:25" ht="15" x14ac:dyDescent="0.25">
      <c r="A15">
        <v>1.74</v>
      </c>
      <c r="B15">
        <v>2.11</v>
      </c>
      <c r="C15" s="29">
        <f t="shared" si="0"/>
        <v>4.8646292967260418E-2</v>
      </c>
      <c r="D15" s="30">
        <f>IF(OR($A15="",$B15=""),"",A15*'MPTO_working_2-way'!$G14)</f>
        <v>1.824644549763033</v>
      </c>
      <c r="E15" s="32">
        <f>IF(OR($A15="",$B15=""),"",B15*'MPTO_working_2-way'!$G14)</f>
        <v>2.2126436781609193</v>
      </c>
      <c r="F15" s="30">
        <f>IF(OR($A15="",$B15=""),"",'MPTO_working_2-way'!D14)</f>
        <v>1.8168951353491363</v>
      </c>
      <c r="G15" s="32">
        <f>IF(OR($A15="",$B15=""),"",'MPTO_working_2-way'!E14)</f>
        <v>2.2241473314351485</v>
      </c>
      <c r="H15" s="30">
        <f>IF(OR($A15="",$B15=""),"",'OddsRatio_working_2-way'!M14)</f>
        <v>1.816496580927726</v>
      </c>
      <c r="I15" s="30">
        <f>IF(OR($A15="",$B15=""),"",'OddsRatio_working_2-way'!N14)</f>
        <v>2.2247448713915889</v>
      </c>
      <c r="J15" s="30">
        <f>IF('Log_working_2-way'!$D14="","",A15^('Log_working_2-way'!$D14))</f>
        <v>1.8129405958827052</v>
      </c>
      <c r="K15" s="32">
        <f>IF('Log_working_2-way'!$D14="","",B15^('Log_working_2-way'!$D14))</f>
        <v>2.230102180975829</v>
      </c>
      <c r="L15" s="37">
        <f t="shared" si="9"/>
        <v>0.54805194805194812</v>
      </c>
      <c r="M15" s="37">
        <f t="shared" si="10"/>
        <v>0.45194805194805199</v>
      </c>
      <c r="N15" s="38">
        <v>112</v>
      </c>
      <c r="O15" s="38">
        <f t="shared" si="11"/>
        <v>47.632183908045974</v>
      </c>
      <c r="P15" s="38">
        <f t="shared" si="12"/>
        <v>58.919431279620852</v>
      </c>
      <c r="Q15" s="38">
        <f t="shared" si="13"/>
        <v>53.080568720379148</v>
      </c>
      <c r="R15" s="38">
        <f t="shared" si="14"/>
        <v>64.367816091954012</v>
      </c>
      <c r="S15" s="39">
        <f t="shared" si="15"/>
        <v>-5.448384812333174</v>
      </c>
      <c r="T15" s="39">
        <f t="shared" si="16"/>
        <v>-5.4483848123331597</v>
      </c>
      <c r="U15" t="s">
        <v>151</v>
      </c>
      <c r="V15" t="s">
        <v>148</v>
      </c>
      <c r="W15" t="s">
        <v>429</v>
      </c>
      <c r="X15" t="s">
        <v>447</v>
      </c>
      <c r="Y15" s="41"/>
    </row>
    <row r="16" spans="1:25" ht="15" x14ac:dyDescent="0.25">
      <c r="A16">
        <v>1.46</v>
      </c>
      <c r="B16">
        <v>2.71</v>
      </c>
      <c r="C16" s="29">
        <f t="shared" si="0"/>
        <v>5.3935196886215397E-2</v>
      </c>
      <c r="D16" s="30">
        <f>IF(OR($A16="",$B16=""),"",A16*'MPTO_working_2-way'!$G15)</f>
        <v>1.5387453874538743</v>
      </c>
      <c r="E16" s="32">
        <f>IF(OR($A16="",$B16=""),"",B16*'MPTO_working_2-way'!$G15)</f>
        <v>2.8561643835616435</v>
      </c>
      <c r="F16" s="30">
        <f>IF(OR($A16="",$B16=""),"",'MPTO_working_2-way'!D15)</f>
        <v>1.5198402028194982</v>
      </c>
      <c r="G16" s="32">
        <f>IF(OR($A16="",$B16=""),"",'MPTO_working_2-way'!E15)</f>
        <v>2.9236680706421341</v>
      </c>
      <c r="H16" s="30">
        <f>IF(OR($A16="",$B16=""),"",'OddsRatio_working_2-way'!M15)</f>
        <v>1.5186577368103327</v>
      </c>
      <c r="I16" s="30">
        <f>IF(OR($A16="",$B16=""),"",'OddsRatio_working_2-way'!N15)</f>
        <v>2.9280537607514536</v>
      </c>
      <c r="J16" s="30">
        <f>IF('Log_working_2-way'!$D15="","",A16^('Log_working_2-way'!$D15))</f>
        <v>1.5099333735738547</v>
      </c>
      <c r="K16" s="32">
        <f>IF('Log_working_2-way'!$D15="","",B16^('Log_working_2-way'!$D15))</f>
        <v>2.9610405041406986</v>
      </c>
      <c r="L16" s="37">
        <f t="shared" si="9"/>
        <v>0.64988009592326146</v>
      </c>
      <c r="M16" s="37">
        <f t="shared" si="10"/>
        <v>0.35011990407673865</v>
      </c>
      <c r="N16" s="38">
        <v>113</v>
      </c>
      <c r="O16" s="38">
        <f t="shared" si="11"/>
        <v>35.602739726027387</v>
      </c>
      <c r="P16" s="38">
        <f t="shared" si="12"/>
        <v>71.302583025830259</v>
      </c>
      <c r="Q16" s="38">
        <f t="shared" si="13"/>
        <v>41.697416974169741</v>
      </c>
      <c r="R16" s="38">
        <f t="shared" si="14"/>
        <v>77.397260273972591</v>
      </c>
      <c r="S16" s="39">
        <f t="shared" si="15"/>
        <v>-6.0946772481423537</v>
      </c>
      <c r="T16" s="39">
        <f t="shared" si="16"/>
        <v>-6.0946772481423324</v>
      </c>
      <c r="U16" t="s">
        <v>320</v>
      </c>
      <c r="V16" t="s">
        <v>321</v>
      </c>
      <c r="W16" t="s">
        <v>429</v>
      </c>
      <c r="X16" t="s">
        <v>447</v>
      </c>
      <c r="Y16" s="41"/>
    </row>
    <row r="17" spans="1:25" ht="15" x14ac:dyDescent="0.25">
      <c r="A17">
        <v>1.6</v>
      </c>
      <c r="B17">
        <v>2.38</v>
      </c>
      <c r="C17" s="29">
        <f t="shared" si="0"/>
        <v>4.5168067226890818E-2</v>
      </c>
      <c r="D17" s="30">
        <f>IF(OR($A17="",$B17=""),"",A17*'MPTO_working_2-way'!$G16)</f>
        <v>1.6722689075630255</v>
      </c>
      <c r="E17" s="32">
        <f>IF(OR($A17="",$B17=""),"",B17*'MPTO_working_2-way'!$G16)</f>
        <v>2.4874999999999998</v>
      </c>
      <c r="F17" s="30">
        <f>IF(OR($A17="",$B17=""),"",'MPTO_working_2-way'!D16)</f>
        <v>1.65998256320837</v>
      </c>
      <c r="G17" s="32">
        <f>IF(OR($A17="",$B17=""),"",'MPTO_working_2-way'!E16)</f>
        <v>2.5151915455746368</v>
      </c>
      <c r="H17" s="30">
        <f>IF(OR($A17="",$B17=""),"",'OddsRatio_working_2-way'!M16)</f>
        <v>1.6593804733957871</v>
      </c>
      <c r="I17" s="30">
        <f>IF(OR($A17="",$B17=""),"",'OddsRatio_working_2-way'!N16)</f>
        <v>2.5165750888103107</v>
      </c>
      <c r="J17" s="30">
        <f>IF('Log_working_2-way'!$D16="","",A17^('Log_working_2-way'!$D16))</f>
        <v>1.6537583457371505</v>
      </c>
      <c r="K17" s="32">
        <f>IF('Log_working_2-way'!$D16="","",B17^('Log_working_2-way'!$D16))</f>
        <v>2.5296171842695241</v>
      </c>
      <c r="L17" s="37">
        <f t="shared" si="9"/>
        <v>0.59798994974874364</v>
      </c>
      <c r="M17" s="37">
        <f t="shared" si="10"/>
        <v>0.4020100502512563</v>
      </c>
      <c r="N17" s="38">
        <v>114</v>
      </c>
      <c r="O17" s="38">
        <f t="shared" si="11"/>
        <v>42.75</v>
      </c>
      <c r="P17" s="38">
        <f t="shared" si="12"/>
        <v>66.100840336134453</v>
      </c>
      <c r="Q17" s="38">
        <f t="shared" si="13"/>
        <v>47.899159663865547</v>
      </c>
      <c r="R17" s="38">
        <f t="shared" si="14"/>
        <v>71.25</v>
      </c>
      <c r="S17" s="39">
        <f t="shared" si="15"/>
        <v>-5.1491596638655466</v>
      </c>
      <c r="T17" s="39">
        <f t="shared" si="16"/>
        <v>-5.1491596638655466</v>
      </c>
      <c r="U17" t="s">
        <v>122</v>
      </c>
      <c r="V17" t="s">
        <v>152</v>
      </c>
      <c r="W17" t="s">
        <v>429</v>
      </c>
      <c r="X17" t="s">
        <v>447</v>
      </c>
      <c r="Y17" s="41"/>
    </row>
    <row r="18" spans="1:25" ht="15" x14ac:dyDescent="0.25">
      <c r="A18">
        <v>1.51</v>
      </c>
      <c r="B18">
        <v>2.71</v>
      </c>
      <c r="C18" s="29">
        <f t="shared" si="0"/>
        <v>3.1255345666039602E-2</v>
      </c>
      <c r="D18" s="30">
        <f>IF(OR($A18="",$B18=""),"",A18*'MPTO_working_2-way'!$G17)</f>
        <v>1.5571955719557198</v>
      </c>
      <c r="E18" s="32">
        <f>IF(OR($A18="",$B18=""),"",B18*'MPTO_working_2-way'!$G17)</f>
        <v>2.7947019867549674</v>
      </c>
      <c r="F18" s="30">
        <f>IF(OR($A18="",$B18=""),"",'MPTO_working_2-way'!D17)</f>
        <v>1.546493830426485</v>
      </c>
      <c r="G18" s="32">
        <f>IF(OR($A18="",$B18=""),"",'MPTO_working_2-way'!E17)</f>
        <v>2.8298468241070509</v>
      </c>
      <c r="H18" s="30">
        <f>IF(OR($A18="",$B18=""),"",'OddsRatio_working_2-way'!M17)</f>
        <v>1.5461186812727501</v>
      </c>
      <c r="I18" s="30">
        <f>IF(OR($A18="",$B18=""),"",'OddsRatio_working_2-way'!N17)</f>
        <v>2.8311038136792228</v>
      </c>
      <c r="J18" s="30">
        <f>IF('Log_working_2-way'!$D17="","",A18^('Log_working_2-way'!$D17))</f>
        <v>1.5412374617597504</v>
      </c>
      <c r="K18" s="32">
        <f>IF('Log_working_2-way'!$D17="","",B18^('Log_working_2-way'!$D17))</f>
        <v>2.8476178584323368</v>
      </c>
      <c r="L18" s="37">
        <f t="shared" si="9"/>
        <v>0.64218009478672977</v>
      </c>
      <c r="M18" s="37">
        <f t="shared" si="10"/>
        <v>0.35781990521327006</v>
      </c>
      <c r="N18" s="38">
        <v>115</v>
      </c>
      <c r="O18" s="38">
        <f t="shared" si="11"/>
        <v>38.841059602649011</v>
      </c>
      <c r="P18" s="38">
        <f t="shared" si="12"/>
        <v>72.564575645756449</v>
      </c>
      <c r="Q18" s="38">
        <f t="shared" si="13"/>
        <v>42.435424354243544</v>
      </c>
      <c r="R18" s="38">
        <f t="shared" si="14"/>
        <v>76.158940397351003</v>
      </c>
      <c r="S18" s="39">
        <f t="shared" si="15"/>
        <v>-3.5943647515945329</v>
      </c>
      <c r="T18" s="39">
        <f t="shared" si="16"/>
        <v>-3.5943647515945543</v>
      </c>
      <c r="U18" t="s">
        <v>154</v>
      </c>
      <c r="V18" t="s">
        <v>325</v>
      </c>
      <c r="W18" t="s">
        <v>430</v>
      </c>
      <c r="X18" t="s">
        <v>447</v>
      </c>
      <c r="Y18" s="41"/>
    </row>
    <row r="19" spans="1:25" ht="15" x14ac:dyDescent="0.25">
      <c r="A19">
        <v>1.83</v>
      </c>
      <c r="B19">
        <v>2.0699999999999998</v>
      </c>
      <c r="C19" s="29">
        <f t="shared" si="0"/>
        <v>2.9539874871307603E-2</v>
      </c>
      <c r="D19" s="30">
        <f>IF(OR($A19="",$B19=""),"",A19*'MPTO_working_2-way'!$G18)</f>
        <v>1.8840579710144929</v>
      </c>
      <c r="E19" s="32">
        <f>IF(OR($A19="",$B19=""),"",B19*'MPTO_working_2-way'!$G18)</f>
        <v>2.1311475409836067</v>
      </c>
      <c r="F19" s="30">
        <f>IF(OR($A19="",$B19=""),"",'MPTO_working_2-way'!D18)</f>
        <v>1.8808371192373576</v>
      </c>
      <c r="G19" s="32">
        <f>IF(OR($A19="",$B19=""),"",'MPTO_working_2-way'!E18)</f>
        <v>2.1352836729517204</v>
      </c>
      <c r="H19" s="30">
        <f>IF(OR($A19="",$B19=""),"",'OddsRatio_working_2-way'!M18)</f>
        <v>1.8807388571985679</v>
      </c>
      <c r="I19" s="30">
        <f>IF(OR($A19="",$B19=""),"",'OddsRatio_working_2-way'!N18)</f>
        <v>2.1354103339788768</v>
      </c>
      <c r="J19" s="30">
        <f>IF('Log_working_2-way'!$D18="","",A19^('Log_working_2-way'!$D18))</f>
        <v>1.8792804075818812</v>
      </c>
      <c r="K19" s="32">
        <f>IF('Log_working_2-way'!$D18="","",B19^('Log_working_2-way'!$D18))</f>
        <v>2.137293622577233</v>
      </c>
      <c r="L19" s="37">
        <f t="shared" si="9"/>
        <v>0.53076923076923077</v>
      </c>
      <c r="M19" s="37">
        <f t="shared" si="10"/>
        <v>0.46923076923076917</v>
      </c>
      <c r="N19" s="38">
        <v>116</v>
      </c>
      <c r="O19" s="38">
        <f t="shared" si="11"/>
        <v>52.612021857923494</v>
      </c>
      <c r="P19" s="38">
        <f t="shared" si="12"/>
        <v>59.961352657004824</v>
      </c>
      <c r="Q19" s="38">
        <f t="shared" si="13"/>
        <v>56.038647342995176</v>
      </c>
      <c r="R19" s="38">
        <f t="shared" si="14"/>
        <v>63.387978142076499</v>
      </c>
      <c r="S19" s="39">
        <f t="shared" si="15"/>
        <v>-3.426625485071682</v>
      </c>
      <c r="T19" s="39">
        <f t="shared" si="16"/>
        <v>-3.4266254850716749</v>
      </c>
      <c r="U19" t="s">
        <v>328</v>
      </c>
      <c r="V19" t="s">
        <v>156</v>
      </c>
      <c r="W19" t="s">
        <v>430</v>
      </c>
      <c r="X19" t="s">
        <v>447</v>
      </c>
      <c r="Y19" s="41"/>
    </row>
    <row r="20" spans="1:25" ht="15" x14ac:dyDescent="0.25">
      <c r="A20">
        <v>1.72</v>
      </c>
      <c r="B20">
        <v>2.23</v>
      </c>
      <c r="C20" s="29">
        <f t="shared" si="0"/>
        <v>2.982584211075201E-2</v>
      </c>
      <c r="D20" s="30">
        <f>IF(OR($A20="",$B20=""),"",A20*'MPTO_working_2-way'!$G19)</f>
        <v>1.7713004484304935</v>
      </c>
      <c r="E20" s="32">
        <f>IF(OR($A20="",$B20=""),"",B20*'MPTO_working_2-way'!$G19)</f>
        <v>2.2965116279069768</v>
      </c>
      <c r="F20" s="30">
        <f>IF(OR($A20="",$B20=""),"",'MPTO_working_2-way'!D19)</f>
        <v>1.7652798232695142</v>
      </c>
      <c r="G20" s="32">
        <f>IF(OR($A20="",$B20=""),"",'MPTO_working_2-way'!E19)</f>
        <v>2.3067115708443593</v>
      </c>
      <c r="H20" s="30">
        <f>IF(OR($A20="",$B20=""),"",'OddsRatio_working_2-way'!M19)</f>
        <v>1.7650920556760061</v>
      </c>
      <c r="I20" s="30">
        <f>IF(OR($A20="",$B20=""),"",'OddsRatio_working_2-way'!N19)</f>
        <v>2.3070322617798436</v>
      </c>
      <c r="J20" s="30">
        <f>IF('Log_working_2-way'!$D19="","",A20^('Log_working_2-way'!$D19))</f>
        <v>1.7623660397486636</v>
      </c>
      <c r="K20" s="32">
        <f>IF('Log_working_2-way'!$D19="","",B20^('Log_working_2-way'!$D19))</f>
        <v>2.3117058576345526</v>
      </c>
      <c r="L20" s="37">
        <f t="shared" si="9"/>
        <v>0.56455696202531636</v>
      </c>
      <c r="M20" s="37">
        <f t="shared" si="10"/>
        <v>0.43544303797468353</v>
      </c>
      <c r="N20" s="38">
        <v>117</v>
      </c>
      <c r="O20" s="38">
        <f t="shared" si="11"/>
        <v>48.976744186046517</v>
      </c>
      <c r="P20" s="38">
        <f t="shared" si="12"/>
        <v>64.533632286995527</v>
      </c>
      <c r="Q20" s="38">
        <f t="shared" si="13"/>
        <v>52.466367713004487</v>
      </c>
      <c r="R20" s="38">
        <f t="shared" si="14"/>
        <v>68.023255813953497</v>
      </c>
      <c r="S20" s="39">
        <f t="shared" si="15"/>
        <v>-3.4896235269579705</v>
      </c>
      <c r="T20" s="39">
        <f t="shared" si="16"/>
        <v>-3.4896235269579705</v>
      </c>
      <c r="U20" t="s">
        <v>157</v>
      </c>
      <c r="V20" t="s">
        <v>162</v>
      </c>
      <c r="W20" t="s">
        <v>430</v>
      </c>
      <c r="X20" t="s">
        <v>447</v>
      </c>
      <c r="Y20" s="41"/>
    </row>
    <row r="21" spans="1:25" ht="15" x14ac:dyDescent="0.25">
      <c r="A21">
        <v>1.78</v>
      </c>
      <c r="B21">
        <v>2.14</v>
      </c>
      <c r="C21" s="29">
        <f t="shared" si="0"/>
        <v>2.908747243515708E-2</v>
      </c>
      <c r="D21" s="30">
        <f>IF(OR($A21="",$B21=""),"",A21*'MPTO_working_2-way'!$G20)</f>
        <v>1.8317757009345796</v>
      </c>
      <c r="E21" s="32">
        <f>IF(OR($A21="",$B21=""),"",B21*'MPTO_working_2-way'!$G20)</f>
        <v>2.2022471910112364</v>
      </c>
      <c r="F21" s="30">
        <f>IF(OR($A21="",$B21=""),"",'MPTO_working_2-way'!D20)</f>
        <v>1.8273049985608751</v>
      </c>
      <c r="G21" s="32">
        <f>IF(OR($A21="",$B21=""),"",'MPTO_working_2-way'!E20)</f>
        <v>2.2087440565928333</v>
      </c>
      <c r="H21" s="30">
        <f>IF(OR($A21="",$B21=""),"",'OddsRatio_working_2-way'!M20)</f>
        <v>1.8271701918685113</v>
      </c>
      <c r="I21" s="30">
        <f>IF(OR($A21="",$B21=""),"",'OddsRatio_working_2-way'!N20)</f>
        <v>2.2089410496539781</v>
      </c>
      <c r="J21" s="30">
        <f>IF('Log_working_2-way'!$D20="","",A21^('Log_working_2-way'!$D20))</f>
        <v>1.8251471689098502</v>
      </c>
      <c r="K21" s="32">
        <f>IF('Log_working_2-way'!$D20="","",B21^('Log_working_2-way'!$D20))</f>
        <v>2.2119050245559748</v>
      </c>
      <c r="L21" s="37">
        <f t="shared" si="9"/>
        <v>0.54591836734693866</v>
      </c>
      <c r="M21" s="37">
        <f t="shared" si="10"/>
        <v>0.45408163265306112</v>
      </c>
      <c r="N21" s="38">
        <v>118</v>
      </c>
      <c r="O21" s="38">
        <f t="shared" si="11"/>
        <v>51.707865168539328</v>
      </c>
      <c r="P21" s="38">
        <f t="shared" si="12"/>
        <v>62.859813084112155</v>
      </c>
      <c r="Q21" s="38">
        <f t="shared" si="13"/>
        <v>55.140186915887853</v>
      </c>
      <c r="R21" s="38">
        <f t="shared" si="14"/>
        <v>66.292134831460686</v>
      </c>
      <c r="S21" s="39">
        <f t="shared" si="15"/>
        <v>-3.4323217473485244</v>
      </c>
      <c r="T21" s="39">
        <f t="shared" si="16"/>
        <v>-3.4323217473485315</v>
      </c>
      <c r="U21" t="s">
        <v>124</v>
      </c>
      <c r="V21" t="s">
        <v>163</v>
      </c>
      <c r="W21" t="s">
        <v>430</v>
      </c>
      <c r="X21" t="s">
        <v>447</v>
      </c>
      <c r="Y21" s="41"/>
    </row>
    <row r="22" spans="1:25" ht="15" x14ac:dyDescent="0.25">
      <c r="A22">
        <v>2.1800000000000002</v>
      </c>
      <c r="B22">
        <v>1.75</v>
      </c>
      <c r="C22" s="29">
        <f t="shared" si="0"/>
        <v>3.0144167758846541E-2</v>
      </c>
      <c r="D22" s="30">
        <f>IF(OR($A22="",$B22=""),"",A22*'MPTO_working_2-way'!$G21)</f>
        <v>2.2457142857142856</v>
      </c>
      <c r="E22" s="32">
        <f>IF(OR($A22="",$B22=""),"",B22*'MPTO_working_2-way'!$G21)</f>
        <v>1.8027522935779814</v>
      </c>
      <c r="F22" s="30">
        <f>IF(OR($A22="",$B22=""),"",'MPTO_working_2-way'!D21)</f>
        <v>2.2540620384047267</v>
      </c>
      <c r="G22" s="32">
        <f>IF(OR($A22="",$B22=""),"",'MPTO_working_2-way'!E21)</f>
        <v>1.797408716136631</v>
      </c>
      <c r="H22" s="30">
        <f>IF(OR($A22="",$B22=""),"",'OddsRatio_working_2-way'!M21)</f>
        <v>2.2543258481484516</v>
      </c>
      <c r="I22" s="30">
        <f>IF(OR($A22="",$B22=""),"",'OddsRatio_working_2-way'!N21)</f>
        <v>1.797241005179101</v>
      </c>
      <c r="J22" s="30">
        <f>IF('Log_working_2-way'!$D21="","",A22^('Log_working_2-way'!$D21))</f>
        <v>2.2581444657647705</v>
      </c>
      <c r="K22" s="32">
        <f>IF('Log_working_2-way'!$D21="","",B22^('Log_working_2-way'!$D21))</f>
        <v>1.7948212842092994</v>
      </c>
      <c r="L22" s="37">
        <f t="shared" si="9"/>
        <v>0.44529262086513999</v>
      </c>
      <c r="M22" s="37">
        <f t="shared" si="10"/>
        <v>0.55470737913486012</v>
      </c>
      <c r="N22" s="38">
        <v>119</v>
      </c>
      <c r="O22" s="38">
        <f t="shared" si="11"/>
        <v>64.412844036697251</v>
      </c>
      <c r="P22" s="38">
        <f t="shared" si="12"/>
        <v>51</v>
      </c>
      <c r="Q22" s="38">
        <f t="shared" si="13"/>
        <v>68</v>
      </c>
      <c r="R22" s="38">
        <f t="shared" si="14"/>
        <v>54.587155963302749</v>
      </c>
      <c r="S22" s="39">
        <f t="shared" si="15"/>
        <v>-3.5871559633027488</v>
      </c>
      <c r="T22" s="39">
        <f t="shared" si="16"/>
        <v>-3.5871559633027488</v>
      </c>
      <c r="U22" t="s">
        <v>326</v>
      </c>
      <c r="V22" t="s">
        <v>160</v>
      </c>
      <c r="W22" t="s">
        <v>430</v>
      </c>
      <c r="X22" t="s">
        <v>447</v>
      </c>
      <c r="Y22" s="41"/>
    </row>
    <row r="23" spans="1:25" ht="15" x14ac:dyDescent="0.25">
      <c r="A23">
        <v>1.54</v>
      </c>
      <c r="B23">
        <v>2.5099999999999998</v>
      </c>
      <c r="C23" s="29">
        <f t="shared" si="0"/>
        <v>4.7757023852641467E-2</v>
      </c>
      <c r="D23" s="30">
        <f>IF(OR($A23="",$B23=""),"",A23*'MPTO_working_2-way'!$G22)</f>
        <v>1.6135458167330679</v>
      </c>
      <c r="E23" s="32">
        <f>IF(OR($A23="",$B23=""),"",B23*'MPTO_working_2-way'!$G22)</f>
        <v>2.6298701298701297</v>
      </c>
      <c r="F23" s="30">
        <f>IF(OR($A23="",$B23=""),"",'MPTO_working_2-way'!D22)</f>
        <v>1.5987922405592092</v>
      </c>
      <c r="G23" s="32">
        <f>IF(OR($A23="",$B23=""),"",'MPTO_working_2-way'!E22)</f>
        <v>2.6700283207846929</v>
      </c>
      <c r="H23" s="30">
        <f>IF(OR($A23="",$B23=""),"",'OddsRatio_working_2-way'!M22)</f>
        <v>1.5980099447665865</v>
      </c>
      <c r="I23" s="30">
        <f>IF(OR($A23="",$B23=""),"",'OddsRatio_working_2-way'!N22)</f>
        <v>2.6722129936991572</v>
      </c>
      <c r="J23" s="30">
        <f>IF('Log_working_2-way'!$D22="","",A23^('Log_working_2-way'!$D22))</f>
        <v>1.5912409392906393</v>
      </c>
      <c r="K23" s="32">
        <f>IF('Log_working_2-way'!$D22="","",B23^('Log_working_2-way'!$D22))</f>
        <v>2.6913578433827081</v>
      </c>
      <c r="L23" s="37">
        <f t="shared" si="9"/>
        <v>0.61975308641975302</v>
      </c>
      <c r="M23" s="37">
        <f t="shared" si="10"/>
        <v>0.38024691358024693</v>
      </c>
      <c r="N23" s="38">
        <v>120</v>
      </c>
      <c r="O23" s="38">
        <f t="shared" si="11"/>
        <v>42.077922077922082</v>
      </c>
      <c r="P23" s="38">
        <f t="shared" si="12"/>
        <v>72.191235059760956</v>
      </c>
      <c r="Q23" s="38">
        <f t="shared" si="13"/>
        <v>47.808764940239051</v>
      </c>
      <c r="R23" s="38">
        <f t="shared" si="14"/>
        <v>77.922077922077918</v>
      </c>
      <c r="S23" s="39">
        <f t="shared" si="15"/>
        <v>-5.7308428623169689</v>
      </c>
      <c r="T23" s="39">
        <f t="shared" si="16"/>
        <v>-5.7308428623169618</v>
      </c>
      <c r="U23" t="s">
        <v>161</v>
      </c>
      <c r="V23" t="s">
        <v>158</v>
      </c>
      <c r="W23" t="s">
        <v>430</v>
      </c>
      <c r="X23" t="s">
        <v>447</v>
      </c>
      <c r="Y23" s="41"/>
    </row>
    <row r="24" spans="1:25" ht="15" x14ac:dyDescent="0.25">
      <c r="A24">
        <v>1.76</v>
      </c>
      <c r="B24">
        <v>2.15</v>
      </c>
      <c r="C24" s="29">
        <f t="shared" si="0"/>
        <v>3.3298097251585723E-2</v>
      </c>
      <c r="D24" s="30">
        <f>IF(OR($A24="",$B24=""),"",A24*'MPTO_working_2-way'!$G23)</f>
        <v>1.8186046511627909</v>
      </c>
      <c r="E24" s="32">
        <f>IF(OR($A24="",$B24=""),"",B24*'MPTO_working_2-way'!$G23)</f>
        <v>2.2215909090909092</v>
      </c>
      <c r="F24" s="30">
        <f>IF(OR($A24="",$B24=""),"",'MPTO_working_2-way'!D23)</f>
        <v>1.8131288931480596</v>
      </c>
      <c r="G24" s="32">
        <f>IF(OR($A24="",$B24=""),"",'MPTO_working_2-way'!E23)</f>
        <v>2.2298173246906305</v>
      </c>
      <c r="H24" s="30">
        <f>IF(OR($A24="",$B24=""),"",'OddsRatio_working_2-way'!M23)</f>
        <v>1.8129388446970602</v>
      </c>
      <c r="I24" s="30">
        <f>IF(OR($A24="",$B24=""),"",'OddsRatio_working_2-way'!N23)</f>
        <v>2.2301048307916052</v>
      </c>
      <c r="J24" s="30">
        <f>IF('Log_working_2-way'!$D23="","",A24^('Log_working_2-way'!$D23))</f>
        <v>1.8104537322239227</v>
      </c>
      <c r="K24" s="32">
        <f>IF('Log_working_2-way'!$D23="","",B24^('Log_working_2-way'!$D23))</f>
        <v>2.2338767288490446</v>
      </c>
      <c r="L24" s="37">
        <f t="shared" si="9"/>
        <v>0.54987212276214825</v>
      </c>
      <c r="M24" s="37">
        <f t="shared" si="10"/>
        <v>0.45012787723785164</v>
      </c>
      <c r="N24" s="38">
        <v>121</v>
      </c>
      <c r="O24" s="38">
        <f t="shared" si="11"/>
        <v>52.250000000000007</v>
      </c>
      <c r="P24" s="38">
        <f t="shared" si="12"/>
        <v>64.720930232558132</v>
      </c>
      <c r="Q24" s="38">
        <f t="shared" si="13"/>
        <v>56.279069767441861</v>
      </c>
      <c r="R24" s="38">
        <f t="shared" si="14"/>
        <v>68.75</v>
      </c>
      <c r="S24" s="39">
        <f t="shared" si="15"/>
        <v>-4.0290697674418539</v>
      </c>
      <c r="T24" s="39">
        <f t="shared" si="16"/>
        <v>-4.0290697674418681</v>
      </c>
      <c r="U24" t="s">
        <v>128</v>
      </c>
      <c r="V24" t="s">
        <v>335</v>
      </c>
      <c r="W24" t="s">
        <v>431</v>
      </c>
      <c r="X24" t="s">
        <v>447</v>
      </c>
      <c r="Y24" s="41"/>
    </row>
    <row r="25" spans="1:25" ht="15" x14ac:dyDescent="0.25">
      <c r="A25">
        <v>1.78</v>
      </c>
      <c r="B25">
        <v>2.13</v>
      </c>
      <c r="C25" s="29">
        <f t="shared" si="0"/>
        <v>3.128132088410629E-2</v>
      </c>
      <c r="D25" s="30">
        <f>IF(OR($A25="",$B25=""),"",A25*'MPTO_working_2-way'!$G24)</f>
        <v>1.8356807511737092</v>
      </c>
      <c r="E25" s="32">
        <f>IF(OR($A25="",$B25=""),"",B25*'MPTO_working_2-way'!$G24)</f>
        <v>2.1966292134831464</v>
      </c>
      <c r="F25" s="30">
        <f>IF(OR($A25="",$B25=""),"",'MPTO_working_2-way'!D24)</f>
        <v>1.8309750325976726</v>
      </c>
      <c r="G25" s="32">
        <f>IF(OR($A25="",$B25=""),"",'MPTO_working_2-way'!E24)</f>
        <v>2.2034055907479515</v>
      </c>
      <c r="H25" s="30">
        <f>IF(OR($A25="",$B25=""),"",'OddsRatio_working_2-way'!M24)</f>
        <v>1.8308221751528204</v>
      </c>
      <c r="I25" s="30">
        <f>IF(OR($A25="",$B25=""),"",'OddsRatio_working_2-way'!N24)</f>
        <v>2.2036269973367788</v>
      </c>
      <c r="J25" s="30">
        <f>IF('Log_working_2-way'!$D24="","",A25^('Log_working_2-way'!$D24))</f>
        <v>1.8286894264917752</v>
      </c>
      <c r="K25" s="32">
        <f>IF('Log_working_2-way'!$D24="","",B25^('Log_working_2-way'!$D24))</f>
        <v>2.2067247005110642</v>
      </c>
      <c r="L25" s="37">
        <f t="shared" si="9"/>
        <v>0.54475703324808178</v>
      </c>
      <c r="M25" s="37">
        <f t="shared" si="10"/>
        <v>0.45524296675191805</v>
      </c>
      <c r="N25" s="38">
        <v>122</v>
      </c>
      <c r="O25" s="38">
        <f t="shared" si="11"/>
        <v>53.460674157303373</v>
      </c>
      <c r="P25" s="38">
        <f t="shared" si="12"/>
        <v>64.723004694835694</v>
      </c>
      <c r="Q25" s="38">
        <f t="shared" si="13"/>
        <v>57.27699530516432</v>
      </c>
      <c r="R25" s="38">
        <f t="shared" si="14"/>
        <v>68.539325842696627</v>
      </c>
      <c r="S25" s="39">
        <f t="shared" si="15"/>
        <v>-3.8163211478609469</v>
      </c>
      <c r="T25" s="39">
        <f t="shared" si="16"/>
        <v>-3.8163211478609327</v>
      </c>
      <c r="U25" t="s">
        <v>334</v>
      </c>
      <c r="V25" t="s">
        <v>166</v>
      </c>
      <c r="W25" t="s">
        <v>431</v>
      </c>
      <c r="X25" t="s">
        <v>447</v>
      </c>
      <c r="Y25" s="41"/>
    </row>
    <row r="26" spans="1:25" ht="15" x14ac:dyDescent="0.25">
      <c r="A26">
        <v>1.79</v>
      </c>
      <c r="B26">
        <v>2.1</v>
      </c>
      <c r="C26" s="29">
        <f t="shared" si="0"/>
        <v>3.4849694067571102E-2</v>
      </c>
      <c r="D26" s="30">
        <f>IF(OR($A26="",$B26=""),"",A26*'MPTO_working_2-way'!$G25)</f>
        <v>1.8523809523809522</v>
      </c>
      <c r="E26" s="32">
        <f>IF(OR($A26="",$B26=""),"",B26*'MPTO_working_2-way'!$G25)</f>
        <v>2.1731843575418992</v>
      </c>
      <c r="F26" s="30">
        <f>IF(OR($A26="",$B26=""),"",'MPTO_working_2-way'!D25)</f>
        <v>1.8476284099287292</v>
      </c>
      <c r="G26" s="32">
        <f>IF(OR($A26="",$B26=""),"",'MPTO_working_2-way'!E25)</f>
        <v>2.1797622499275153</v>
      </c>
      <c r="H26" s="30">
        <f>IF(OR($A26="",$B26=""),"",'OddsRatio_working_2-way'!M25)</f>
        <v>1.8474560862851939</v>
      </c>
      <c r="I26" s="30">
        <f>IF(OR($A26="",$B26=""),"",'OddsRatio_working_2-way'!N25)</f>
        <v>2.1800021454603971</v>
      </c>
      <c r="J26" s="30">
        <f>IF('Log_working_2-way'!$D25="","",A26^('Log_working_2-way'!$D25))</f>
        <v>1.8452962428833544</v>
      </c>
      <c r="K26" s="32">
        <f>IF('Log_working_2-way'!$D25="","",B26^('Log_working_2-way'!$D25))</f>
        <v>2.1830172065936067</v>
      </c>
      <c r="L26" s="37">
        <f t="shared" si="9"/>
        <v>0.53984575835475579</v>
      </c>
      <c r="M26" s="37">
        <f t="shared" si="10"/>
        <v>0.46015424164524427</v>
      </c>
      <c r="N26" s="38">
        <v>123</v>
      </c>
      <c r="O26" s="38">
        <f t="shared" si="11"/>
        <v>54.284916201117326</v>
      </c>
      <c r="P26" s="38">
        <f t="shared" si="12"/>
        <v>64.428571428571431</v>
      </c>
      <c r="Q26" s="38">
        <f t="shared" si="13"/>
        <v>58.571428571428569</v>
      </c>
      <c r="R26" s="38">
        <f t="shared" si="14"/>
        <v>68.715083798882674</v>
      </c>
      <c r="S26" s="39">
        <f t="shared" si="15"/>
        <v>-4.2865123703112431</v>
      </c>
      <c r="T26" s="39">
        <f t="shared" si="16"/>
        <v>-4.2865123703112431</v>
      </c>
      <c r="U26" t="s">
        <v>169</v>
      </c>
      <c r="V26" t="s">
        <v>125</v>
      </c>
      <c r="W26" t="s">
        <v>431</v>
      </c>
      <c r="X26" t="s">
        <v>447</v>
      </c>
      <c r="Y26" s="41"/>
    </row>
    <row r="27" spans="1:25" ht="15" x14ac:dyDescent="0.25">
      <c r="A27">
        <v>1.63</v>
      </c>
      <c r="B27">
        <v>2.4</v>
      </c>
      <c r="C27" s="29">
        <f t="shared" si="0"/>
        <v>3.0163599182004175E-2</v>
      </c>
      <c r="D27" s="30">
        <f>IF(OR($A27="",$B27=""),"",A27*'MPTO_working_2-way'!$G26)</f>
        <v>1.6791666666666667</v>
      </c>
      <c r="E27" s="32">
        <f>IF(OR($A27="",$B27=""),"",B27*'MPTO_working_2-way'!$G26)</f>
        <v>2.4723926380368098</v>
      </c>
      <c r="F27" s="30">
        <f>IF(OR($A27="",$B27=""),"",'MPTO_working_2-way'!D26)</f>
        <v>1.6710807347287484</v>
      </c>
      <c r="G27" s="32">
        <f>IF(OR($A27="",$B27=""),"",'MPTO_working_2-way'!E26)</f>
        <v>2.49013367281986</v>
      </c>
      <c r="H27" s="30">
        <f>IF(OR($A27="",$B27=""),"",'OddsRatio_working_2-way'!M26)</f>
        <v>1.670820393249937</v>
      </c>
      <c r="I27" s="30">
        <f>IF(OR($A27="",$B27=""),"",'OddsRatio_working_2-way'!N26)</f>
        <v>2.4907119849998605</v>
      </c>
      <c r="J27" s="30">
        <f>IF('Log_working_2-way'!$D26="","",A27^('Log_working_2-way'!$D26))</f>
        <v>1.6671533200634385</v>
      </c>
      <c r="K27" s="32">
        <f>IF('Log_working_2-way'!$D26="","",B27^('Log_working_2-way'!$D26))</f>
        <v>2.4989058285805683</v>
      </c>
      <c r="L27" s="37">
        <f t="shared" si="9"/>
        <v>0.59553349875930517</v>
      </c>
      <c r="M27" s="37">
        <f t="shared" si="10"/>
        <v>0.40446650124069478</v>
      </c>
      <c r="N27" s="38">
        <v>124</v>
      </c>
      <c r="O27" s="38">
        <f t="shared" si="11"/>
        <v>47.926380368098144</v>
      </c>
      <c r="P27" s="38">
        <f t="shared" si="12"/>
        <v>72.333333333333329</v>
      </c>
      <c r="Q27" s="38">
        <f t="shared" si="13"/>
        <v>51.666666666666671</v>
      </c>
      <c r="R27" s="38">
        <f t="shared" si="14"/>
        <v>76.073619631901835</v>
      </c>
      <c r="S27" s="39">
        <f t="shared" si="15"/>
        <v>-3.7402862985685275</v>
      </c>
      <c r="T27" s="39">
        <f t="shared" si="16"/>
        <v>-3.7402862985685061</v>
      </c>
      <c r="U27" t="s">
        <v>126</v>
      </c>
      <c r="V27" t="s">
        <v>164</v>
      </c>
      <c r="W27" t="s">
        <v>431</v>
      </c>
      <c r="X27" t="s">
        <v>447</v>
      </c>
      <c r="Y27" s="41"/>
    </row>
    <row r="28" spans="1:25" ht="15" x14ac:dyDescent="0.25">
      <c r="A28">
        <v>1.59</v>
      </c>
      <c r="B28">
        <v>2.5</v>
      </c>
      <c r="C28" s="29">
        <f t="shared" si="0"/>
        <v>2.8930817610062887E-2</v>
      </c>
      <c r="D28" s="30">
        <f>IF(OR($A28="",$B28=""),"",A28*'MPTO_working_2-way'!$G27)</f>
        <v>1.6360000000000001</v>
      </c>
      <c r="E28" s="32">
        <f>IF(OR($A28="",$B28=""),"",B28*'MPTO_working_2-way'!$G27)</f>
        <v>2.5723270440251573</v>
      </c>
      <c r="F28" s="30">
        <f>IF(OR($A28="",$B28=""),"",'MPTO_working_2-way'!D27)</f>
        <v>1.6274309109518936</v>
      </c>
      <c r="G28" s="32">
        <f>IF(OR($A28="",$B28=""),"",'MPTO_working_2-way'!E27)</f>
        <v>2.5938009787928222</v>
      </c>
      <c r="H28" s="30">
        <f>IF(OR($A28="",$B28=""),"",'OddsRatio_working_2-way'!M27)</f>
        <v>1.6271629240742262</v>
      </c>
      <c r="I28" s="30">
        <f>IF(OR($A28="",$B28=""),"",'OddsRatio_working_2-way'!N27)</f>
        <v>2.594482010358202</v>
      </c>
      <c r="J28" s="30">
        <f>IF('Log_working_2-way'!$D27="","",A28^('Log_working_2-way'!$D27))</f>
        <v>1.6232742032249983</v>
      </c>
      <c r="K28" s="32">
        <f>IF('Log_working_2-way'!$D27="","",B28^('Log_working_2-way'!$D27))</f>
        <v>2.6044302729451743</v>
      </c>
      <c r="L28" s="37">
        <f t="shared" si="9"/>
        <v>0.6112469437652811</v>
      </c>
      <c r="M28" s="37">
        <f t="shared" si="10"/>
        <v>0.38875305623471879</v>
      </c>
      <c r="N28" s="38">
        <v>125</v>
      </c>
      <c r="O28" s="38">
        <f t="shared" si="11"/>
        <v>46.383647798742139</v>
      </c>
      <c r="P28" s="38">
        <f t="shared" si="12"/>
        <v>75</v>
      </c>
      <c r="Q28" s="38">
        <f t="shared" si="13"/>
        <v>50</v>
      </c>
      <c r="R28" s="38">
        <f t="shared" si="14"/>
        <v>78.616352201257854</v>
      </c>
      <c r="S28" s="39">
        <f t="shared" si="15"/>
        <v>-3.6163522012578611</v>
      </c>
      <c r="T28" s="39">
        <f t="shared" si="16"/>
        <v>-3.6163522012578539</v>
      </c>
      <c r="U28" t="s">
        <v>179</v>
      </c>
      <c r="V28" t="s">
        <v>343</v>
      </c>
      <c r="W28" t="s">
        <v>440</v>
      </c>
      <c r="X28" t="s">
        <v>447</v>
      </c>
      <c r="Y28" s="41"/>
    </row>
    <row r="29" spans="1:25" ht="15" x14ac:dyDescent="0.25">
      <c r="A29">
        <v>2.16</v>
      </c>
      <c r="B29">
        <v>1.77</v>
      </c>
      <c r="C29" s="29">
        <f t="shared" si="0"/>
        <v>2.79347143753923E-2</v>
      </c>
      <c r="D29" s="30">
        <f>IF(OR($A29="",$B29=""),"",A29*'MPTO_working_2-way'!$G28)</f>
        <v>2.2203389830508473</v>
      </c>
      <c r="E29" s="32">
        <f>IF(OR($A29="",$B29=""),"",B29*'MPTO_working_2-way'!$G28)</f>
        <v>1.8194444444444444</v>
      </c>
      <c r="F29" s="30">
        <f>IF(OR($A29="",$B29=""),"",'MPTO_working_2-way'!D28)</f>
        <v>2.2271932890597692</v>
      </c>
      <c r="G29" s="32">
        <f>IF(OR($A29="",$B29=""),"",'MPTO_working_2-way'!E28)</f>
        <v>1.8148675590999714</v>
      </c>
      <c r="H29" s="30">
        <f>IF(OR($A29="",$B29=""),"",'OddsRatio_working_2-way'!M28)</f>
        <v>2.2273929715024061</v>
      </c>
      <c r="I29" s="30">
        <f>IF(OR($A29="",$B29=""),"",'OddsRatio_working_2-way'!N28)</f>
        <v>1.8147349897041836</v>
      </c>
      <c r="J29" s="30">
        <f>IF('Log_working_2-way'!$D28="","",A29^('Log_working_2-way'!$D28))</f>
        <v>2.2305183638047077</v>
      </c>
      <c r="K29" s="32">
        <f>IF('Log_working_2-way'!$D28="","",B29^('Log_working_2-way'!$D28))</f>
        <v>1.8126656451578935</v>
      </c>
      <c r="L29" s="37">
        <f t="shared" si="9"/>
        <v>0.45038167938931301</v>
      </c>
      <c r="M29" s="37">
        <f t="shared" si="10"/>
        <v>0.54961832061068705</v>
      </c>
      <c r="N29" s="38">
        <v>126</v>
      </c>
      <c r="O29" s="38">
        <f t="shared" si="11"/>
        <v>67.666666666666671</v>
      </c>
      <c r="P29" s="38">
        <f t="shared" si="12"/>
        <v>54.813559322033903</v>
      </c>
      <c r="Q29" s="38">
        <f t="shared" si="13"/>
        <v>71.186440677966104</v>
      </c>
      <c r="R29" s="38">
        <f t="shared" si="14"/>
        <v>58.333333333333329</v>
      </c>
      <c r="S29" s="39">
        <f t="shared" si="15"/>
        <v>-3.5197740112994325</v>
      </c>
      <c r="T29" s="39">
        <f t="shared" si="16"/>
        <v>-3.5197740112994254</v>
      </c>
      <c r="U29" t="s">
        <v>340</v>
      </c>
      <c r="V29" t="s">
        <v>180</v>
      </c>
      <c r="W29" t="s">
        <v>440</v>
      </c>
      <c r="X29" t="s">
        <v>447</v>
      </c>
      <c r="Y29" s="41"/>
    </row>
    <row r="30" spans="1:25" s="35" customFormat="1" ht="15" x14ac:dyDescent="0.25">
      <c r="A30">
        <v>1.78</v>
      </c>
      <c r="B30">
        <v>2.14</v>
      </c>
      <c r="C30" s="29">
        <f t="shared" si="0"/>
        <v>2.908747243515708E-2</v>
      </c>
      <c r="D30" s="30">
        <f>IF(OR($A30="",$B30=""),"",A30*'MPTO_working_2-way'!$G29)</f>
        <v>1.8317757009345796</v>
      </c>
      <c r="E30" s="32">
        <f>IF(OR($A30="",$B30=""),"",B30*'MPTO_working_2-way'!$G29)</f>
        <v>2.2022471910112364</v>
      </c>
      <c r="F30" s="30">
        <f>IF(OR($A30="",$B30=""),"",'MPTO_working_2-way'!D29)</f>
        <v>1.8273049985608751</v>
      </c>
      <c r="G30" s="32">
        <f>IF(OR($A30="",$B30=""),"",'MPTO_working_2-way'!E29)</f>
        <v>2.2087440565928333</v>
      </c>
      <c r="H30" s="30">
        <f>IF(OR($A30="",$B30=""),"",'OddsRatio_working_2-way'!M29)</f>
        <v>1.8271701918685113</v>
      </c>
      <c r="I30" s="30">
        <f>IF(OR($A30="",$B30=""),"",'OddsRatio_working_2-way'!N29)</f>
        <v>2.2089410496539781</v>
      </c>
      <c r="J30" s="30">
        <f>IF('Log_working_2-way'!$D29="","",A30^('Log_working_2-way'!$D29))</f>
        <v>1.8251471689098502</v>
      </c>
      <c r="K30" s="32">
        <f>IF('Log_working_2-way'!$D29="","",B30^('Log_working_2-way'!$D29))</f>
        <v>2.2119050245559748</v>
      </c>
      <c r="L30" s="37">
        <f t="shared" si="9"/>
        <v>0.54591836734693866</v>
      </c>
      <c r="M30" s="37">
        <f t="shared" si="10"/>
        <v>0.45408163265306112</v>
      </c>
      <c r="N30" s="38">
        <v>127</v>
      </c>
      <c r="O30" s="38">
        <f t="shared" si="11"/>
        <v>55.651685393258433</v>
      </c>
      <c r="P30" s="38">
        <f t="shared" si="12"/>
        <v>67.654205607476655</v>
      </c>
      <c r="Q30" s="38">
        <f t="shared" si="13"/>
        <v>59.345794392523366</v>
      </c>
      <c r="R30" s="38">
        <f t="shared" si="14"/>
        <v>71.348314606741582</v>
      </c>
      <c r="S30" s="39">
        <f t="shared" si="15"/>
        <v>-3.6941089992649339</v>
      </c>
      <c r="T30" s="39">
        <f t="shared" si="16"/>
        <v>-3.6941089992649268</v>
      </c>
      <c r="U30" t="s">
        <v>338</v>
      </c>
      <c r="V30" t="s">
        <v>172</v>
      </c>
      <c r="W30" t="s">
        <v>440</v>
      </c>
      <c r="X30" t="s">
        <v>447</v>
      </c>
      <c r="Y30" s="41"/>
    </row>
    <row r="31" spans="1:25" ht="15" x14ac:dyDescent="0.25">
      <c r="A31">
        <v>1.42</v>
      </c>
      <c r="B31">
        <v>3</v>
      </c>
      <c r="C31" s="29">
        <f t="shared" si="0"/>
        <v>3.7558685446009488E-2</v>
      </c>
      <c r="D31" s="30">
        <f>IF(OR($A31="",$B31=""),"",A31*'MPTO_working_2-way'!$G30)</f>
        <v>1.4733333333333334</v>
      </c>
      <c r="E31" s="32">
        <f>IF(OR($A31="",$B31=""),"",B31*'MPTO_working_2-way'!$G30)</f>
        <v>3.1126760563380285</v>
      </c>
      <c r="F31" s="30">
        <f>IF(OR($A31="",$B31=""),"",'MPTO_working_2-way'!D30)</f>
        <v>1.4589041095890412</v>
      </c>
      <c r="G31" s="32">
        <f>IF(OR($A31="",$B31=""),"",'MPTO_working_2-way'!E30)</f>
        <v>3.1791044776119408</v>
      </c>
      <c r="H31" s="30">
        <f>IF(OR($A31="",$B31=""),"",'OddsRatio_working_2-way'!M30)</f>
        <v>1.4582575694955839</v>
      </c>
      <c r="I31" s="30">
        <f>IF(OR($A31="",$B31=""),"",'OddsRatio_working_2-way'!N30)</f>
        <v>3.1821789023599241</v>
      </c>
      <c r="J31" s="30">
        <f>IF('Log_working_2-way'!$D30="","",A31^('Log_working_2-way'!$D30))</f>
        <v>1.4516153222219794</v>
      </c>
      <c r="K31" s="32">
        <f>IF('Log_working_2-way'!$D30="","",B31^('Log_working_2-way'!$D30))</f>
        <v>3.2142738538608224</v>
      </c>
      <c r="L31" s="37">
        <f t="shared" si="9"/>
        <v>0.67873303167420818</v>
      </c>
      <c r="M31" s="37">
        <f t="shared" si="10"/>
        <v>0.32126696832579182</v>
      </c>
      <c r="N31" s="38">
        <v>128</v>
      </c>
      <c r="O31" s="38">
        <f t="shared" si="11"/>
        <v>37.859154929577464</v>
      </c>
      <c r="P31" s="38">
        <f t="shared" si="12"/>
        <v>85.333333333333329</v>
      </c>
      <c r="Q31" s="38">
        <f t="shared" si="13"/>
        <v>42.666666666666664</v>
      </c>
      <c r="R31" s="38">
        <f t="shared" si="14"/>
        <v>90.140845070422543</v>
      </c>
      <c r="S31" s="39">
        <f t="shared" si="15"/>
        <v>-4.8075117370892002</v>
      </c>
      <c r="T31" s="39">
        <f t="shared" si="16"/>
        <v>-4.8075117370892144</v>
      </c>
      <c r="U31" t="s">
        <v>344</v>
      </c>
      <c r="V31" t="s">
        <v>174</v>
      </c>
      <c r="W31" t="s">
        <v>440</v>
      </c>
      <c r="X31" t="s">
        <v>447</v>
      </c>
      <c r="Y31" s="41"/>
    </row>
    <row r="32" spans="1:25" ht="15" x14ac:dyDescent="0.25">
      <c r="A32">
        <v>2.2000000000000002</v>
      </c>
      <c r="B32">
        <v>1.74</v>
      </c>
      <c r="C32" s="29">
        <f t="shared" si="0"/>
        <v>2.925809822361547E-2</v>
      </c>
      <c r="D32" s="30">
        <f>IF(OR($A32="",$B32=""),"",A32*'MPTO_working_2-way'!$G31)</f>
        <v>2.264367816091954</v>
      </c>
      <c r="E32" s="32">
        <f>IF(OR($A32="",$B32=""),"",B32*'MPTO_working_2-way'!$G31)</f>
        <v>1.790909090909091</v>
      </c>
      <c r="F32" s="30">
        <f>IF(OR($A32="",$B32=""),"",'MPTO_working_2-way'!D31)</f>
        <v>2.2731591448931119</v>
      </c>
      <c r="G32" s="32">
        <f>IF(OR($A32="",$B32=""),"",'MPTO_working_2-way'!E31)</f>
        <v>1.78544776119403</v>
      </c>
      <c r="H32" s="30">
        <f>IF(OR($A32="",$B32=""),"",'OddsRatio_working_2-way'!M31)</f>
        <v>2.2734290799340271</v>
      </c>
      <c r="I32" s="30">
        <f>IF(OR($A32="",$B32=""),"",'OddsRatio_working_2-way'!N31)</f>
        <v>1.7852812659593167</v>
      </c>
      <c r="J32" s="30">
        <f>IF('Log_working_2-way'!$D31="","",A32^('Log_working_2-way'!$D31))</f>
        <v>2.2774497365044657</v>
      </c>
      <c r="K32" s="32">
        <f>IF('Log_working_2-way'!$D31="","",B32^('Log_working_2-way'!$D31))</f>
        <v>1.7828096647750074</v>
      </c>
      <c r="L32" s="37">
        <f t="shared" si="9"/>
        <v>0.44162436548223349</v>
      </c>
      <c r="M32" s="37">
        <f t="shared" si="10"/>
        <v>0.55837563451776651</v>
      </c>
      <c r="N32" s="38">
        <v>129</v>
      </c>
      <c r="O32" s="38">
        <f t="shared" si="11"/>
        <v>70.36363636363636</v>
      </c>
      <c r="P32" s="38">
        <f t="shared" si="12"/>
        <v>54.862068965517246</v>
      </c>
      <c r="Q32" s="38">
        <f t="shared" si="13"/>
        <v>74.137931034482747</v>
      </c>
      <c r="R32" s="38">
        <f t="shared" si="14"/>
        <v>58.636363636363633</v>
      </c>
      <c r="S32" s="39">
        <f t="shared" si="15"/>
        <v>-3.7742946708463876</v>
      </c>
      <c r="T32" s="39">
        <f t="shared" si="16"/>
        <v>-3.7742946708463876</v>
      </c>
      <c r="U32" t="s">
        <v>175</v>
      </c>
      <c r="V32" t="s">
        <v>182</v>
      </c>
      <c r="W32" t="s">
        <v>440</v>
      </c>
      <c r="X32" t="s">
        <v>447</v>
      </c>
      <c r="Y32" s="41"/>
    </row>
    <row r="33" spans="1:25" ht="15" x14ac:dyDescent="0.25">
      <c r="A33">
        <v>1.75</v>
      </c>
      <c r="B33">
        <v>2.19</v>
      </c>
      <c r="C33" s="29">
        <f t="shared" si="0"/>
        <v>2.8049575994781417E-2</v>
      </c>
      <c r="D33" s="30">
        <f>IF(OR($A33="",$B33=""),"",A33*'MPTO_working_2-way'!$G32)</f>
        <v>1.7990867579908674</v>
      </c>
      <c r="E33" s="32">
        <f>IF(OR($A33="",$B33=""),"",B33*'MPTO_working_2-way'!$G32)</f>
        <v>2.2514285714285713</v>
      </c>
      <c r="F33" s="30">
        <f>IF(OR($A33="",$B33=""),"",'MPTO_working_2-way'!D32)</f>
        <v>1.7940315974253949</v>
      </c>
      <c r="G33" s="32">
        <f>IF(OR($A33="",$B33=""),"",'MPTO_working_2-way'!E32)</f>
        <v>2.2593957258658803</v>
      </c>
      <c r="H33" s="30">
        <f>IF(OR($A33="",$B33=""),"",'OddsRatio_working_2-way'!M32)</f>
        <v>1.7938841860374448</v>
      </c>
      <c r="I33" s="30">
        <f>IF(OR($A33="",$B33=""),"",'OddsRatio_working_2-way'!N32)</f>
        <v>2.2596295751794115</v>
      </c>
      <c r="J33" s="30">
        <f>IF('Log_working_2-way'!$D32="","",A33^('Log_working_2-way'!$D32))</f>
        <v>1.7915983497890287</v>
      </c>
      <c r="K33" s="32">
        <f>IF('Log_working_2-way'!$D32="","",B33^('Log_working_2-way'!$D32))</f>
        <v>2.2632669083588914</v>
      </c>
      <c r="L33" s="37">
        <f t="shared" si="9"/>
        <v>0.55583756345177671</v>
      </c>
      <c r="M33" s="37">
        <f t="shared" si="10"/>
        <v>0.44416243654822335</v>
      </c>
      <c r="N33" s="38">
        <v>130</v>
      </c>
      <c r="O33" s="38">
        <f t="shared" si="11"/>
        <v>55.714285714285708</v>
      </c>
      <c r="P33" s="38">
        <f t="shared" si="12"/>
        <v>70.6392694063927</v>
      </c>
      <c r="Q33" s="38">
        <f t="shared" si="13"/>
        <v>59.360730593607308</v>
      </c>
      <c r="R33" s="38">
        <f t="shared" si="14"/>
        <v>74.285714285714278</v>
      </c>
      <c r="S33" s="39">
        <f t="shared" si="15"/>
        <v>-3.6464448793215993</v>
      </c>
      <c r="T33" s="39">
        <f t="shared" si="16"/>
        <v>-3.646444879321578</v>
      </c>
      <c r="U33" t="s">
        <v>177</v>
      </c>
      <c r="V33" t="s">
        <v>178</v>
      </c>
      <c r="W33" t="s">
        <v>440</v>
      </c>
      <c r="X33" t="s">
        <v>447</v>
      </c>
      <c r="Y33" s="41"/>
    </row>
    <row r="34" spans="1:25" ht="15" x14ac:dyDescent="0.25">
      <c r="A34">
        <v>2.08</v>
      </c>
      <c r="B34">
        <v>1.82</v>
      </c>
      <c r="C34" s="29">
        <f t="shared" si="0"/>
        <v>3.0219780219780112E-2</v>
      </c>
      <c r="D34" s="30">
        <f>IF(OR($A34="",$B34=""),"",A34*'MPTO_working_2-way'!$G33)</f>
        <v>2.1428571428571428</v>
      </c>
      <c r="E34" s="32">
        <f>IF(OR($A34="",$B34=""),"",B34*'MPTO_working_2-way'!$G33)</f>
        <v>1.8749999999999998</v>
      </c>
      <c r="F34" s="30">
        <f>IF(OR($A34="",$B34=""),"",'MPTO_working_2-way'!D33)</f>
        <v>2.1474926253687316</v>
      </c>
      <c r="G34" s="32">
        <f>IF(OR($A34="",$B34=""),"",'MPTO_working_2-way'!E33)</f>
        <v>1.8714652956298199</v>
      </c>
      <c r="H34" s="30">
        <f>IF(OR($A34="",$B34=""),"",'OddsRatio_working_2-way'!M33)</f>
        <v>2.1476380835140083</v>
      </c>
      <c r="I34" s="30">
        <f>IF(OR($A34="",$B34=""),"",'OddsRatio_working_2-way'!N33)</f>
        <v>1.8713548411865626</v>
      </c>
      <c r="J34" s="30">
        <f>IF('Log_working_2-way'!$D33="","",A34^('Log_working_2-way'!$D33))</f>
        <v>2.1497509176455911</v>
      </c>
      <c r="K34" s="32">
        <f>IF('Log_working_2-way'!$D33="","",B34^('Log_working_2-way'!$D33))</f>
        <v>1.8697536002386808</v>
      </c>
      <c r="L34" s="37">
        <f t="shared" si="9"/>
        <v>0.46666666666666667</v>
      </c>
      <c r="M34" s="37">
        <f t="shared" si="10"/>
        <v>0.53333333333333344</v>
      </c>
      <c r="N34" s="38">
        <v>131</v>
      </c>
      <c r="O34" s="38">
        <f t="shared" si="11"/>
        <v>68.019230769230774</v>
      </c>
      <c r="P34" s="38">
        <f t="shared" si="12"/>
        <v>59.021978021978022</v>
      </c>
      <c r="Q34" s="38">
        <f t="shared" si="13"/>
        <v>71.978021978021971</v>
      </c>
      <c r="R34" s="38">
        <f t="shared" si="14"/>
        <v>62.980769230769226</v>
      </c>
      <c r="S34" s="39">
        <f t="shared" si="15"/>
        <v>-3.9587912087911974</v>
      </c>
      <c r="T34" s="39">
        <f t="shared" si="16"/>
        <v>-3.9587912087912045</v>
      </c>
      <c r="U34" t="s">
        <v>342</v>
      </c>
      <c r="V34" t="s">
        <v>176</v>
      </c>
      <c r="W34" t="s">
        <v>440</v>
      </c>
      <c r="X34" t="s">
        <v>447</v>
      </c>
      <c r="Y34" s="41"/>
    </row>
    <row r="35" spans="1:25" ht="15" x14ac:dyDescent="0.25">
      <c r="A35">
        <v>1.59</v>
      </c>
      <c r="B35">
        <v>2.4700000000000002</v>
      </c>
      <c r="C35" s="29">
        <f t="shared" si="0"/>
        <v>3.37891172052045E-2</v>
      </c>
      <c r="D35" s="30">
        <f>IF(OR($A35="",$B35=""),"",A35*'MPTO_working_2-way'!$G34)</f>
        <v>1.6437246963562753</v>
      </c>
      <c r="E35" s="32">
        <f>IF(OR($A35="",$B35=""),"",B35*'MPTO_working_2-way'!$G34)</f>
        <v>2.5534591194968552</v>
      </c>
      <c r="F35" s="30">
        <f>IF(OR($A35="",$B35=""),"",'MPTO_working_2-way'!D34)</f>
        <v>1.6338901254342355</v>
      </c>
      <c r="G35" s="32">
        <f>IF(OR($A35="",$B35=""),"",'MPTO_working_2-way'!E34)</f>
        <v>2.5775604633610079</v>
      </c>
      <c r="H35" s="30">
        <f>IF(OR($A35="",$B35=""),"",'OddsRatio_working_2-way'!M34)</f>
        <v>1.6335302236023845</v>
      </c>
      <c r="I35" s="30">
        <f>IF(OR($A35="",$B35=""),"",'OddsRatio_working_2-way'!N34)</f>
        <v>2.5784566588059405</v>
      </c>
      <c r="J35" s="30">
        <f>IF('Log_working_2-way'!$D34="","",A35^('Log_working_2-way'!$D34))</f>
        <v>1.6290563739914652</v>
      </c>
      <c r="K35" s="32">
        <f>IF('Log_working_2-way'!$D34="","",B35^('Log_working_2-way'!$D34))</f>
        <v>2.5896826442672194</v>
      </c>
      <c r="L35" s="37">
        <f t="shared" si="9"/>
        <v>0.60837438423645318</v>
      </c>
      <c r="M35" s="37">
        <f t="shared" si="10"/>
        <v>0.39162561576354682</v>
      </c>
      <c r="N35" s="38">
        <v>132</v>
      </c>
      <c r="O35" s="38">
        <f t="shared" si="11"/>
        <v>48.981132075471713</v>
      </c>
      <c r="P35" s="38">
        <f t="shared" si="12"/>
        <v>78.558704453441308</v>
      </c>
      <c r="Q35" s="38">
        <f t="shared" si="13"/>
        <v>53.441295546558706</v>
      </c>
      <c r="R35" s="38">
        <f t="shared" si="14"/>
        <v>83.018867924528294</v>
      </c>
      <c r="S35" s="39">
        <f t="shared" si="15"/>
        <v>-4.4601634710869931</v>
      </c>
      <c r="T35" s="39">
        <f t="shared" si="16"/>
        <v>-4.460163471086986</v>
      </c>
      <c r="U35" t="s">
        <v>34</v>
      </c>
      <c r="V35" t="s">
        <v>52</v>
      </c>
      <c r="W35" t="s">
        <v>111</v>
      </c>
      <c r="X35" t="s">
        <v>447</v>
      </c>
      <c r="Y35" s="41"/>
    </row>
    <row r="36" spans="1:25" ht="15" x14ac:dyDescent="0.25">
      <c r="A36">
        <v>1.98</v>
      </c>
      <c r="B36">
        <v>1.9</v>
      </c>
      <c r="C36" s="29">
        <f t="shared" si="0"/>
        <v>3.1366294524189264E-2</v>
      </c>
      <c r="D36" s="30">
        <f>IF(OR($A36="",$B36=""),"",A36*'MPTO_working_2-way'!$G35)</f>
        <v>2.0421052631578949</v>
      </c>
      <c r="E36" s="32">
        <f>IF(OR($A36="",$B36=""),"",B36*'MPTO_working_2-way'!$G35)</f>
        <v>1.9595959595959596</v>
      </c>
      <c r="F36" s="30">
        <f>IF(OR($A36="",$B36=""),"",'MPTO_working_2-way'!D35)</f>
        <v>2.0434546442151005</v>
      </c>
      <c r="G36" s="32">
        <f>IF(OR($A36="",$B36=""),"",'MPTO_working_2-way'!E35)</f>
        <v>1.9583550234252993</v>
      </c>
      <c r="H36" s="30">
        <f>IF(OR($A36="",$B36=""),"",'OddsRatio_working_2-way'!M35)</f>
        <v>2.0434983894999017</v>
      </c>
      <c r="I36" s="30">
        <f>IF(OR($A36="",$B36=""),"",'OddsRatio_working_2-way'!N35)</f>
        <v>1.9583148474999099</v>
      </c>
      <c r="J36" s="30">
        <f>IF('Log_working_2-way'!$D35="","",A36^('Log_working_2-way'!$D35))</f>
        <v>2.0441122029468173</v>
      </c>
      <c r="K36" s="32">
        <f>IF('Log_working_2-way'!$D35="","",B36^('Log_working_2-way'!$D35))</f>
        <v>1.9577514726651566</v>
      </c>
      <c r="L36" s="37">
        <f t="shared" si="9"/>
        <v>0.48969072164948452</v>
      </c>
      <c r="M36" s="37">
        <f t="shared" si="10"/>
        <v>0.51030927835051543</v>
      </c>
      <c r="N36" s="38">
        <v>133</v>
      </c>
      <c r="O36" s="38">
        <f t="shared" si="11"/>
        <v>65.828282828282823</v>
      </c>
      <c r="P36" s="38">
        <f t="shared" si="12"/>
        <v>62.999999999999993</v>
      </c>
      <c r="Q36" s="38">
        <f t="shared" si="13"/>
        <v>70</v>
      </c>
      <c r="R36" s="38">
        <f t="shared" si="14"/>
        <v>67.171717171717177</v>
      </c>
      <c r="S36" s="39">
        <f t="shared" si="15"/>
        <v>-4.1717171717171766</v>
      </c>
      <c r="T36" s="39">
        <f t="shared" si="16"/>
        <v>-4.1717171717171837</v>
      </c>
      <c r="U36" t="s">
        <v>41</v>
      </c>
      <c r="V36" t="s">
        <v>76</v>
      </c>
      <c r="W36" t="s">
        <v>111</v>
      </c>
      <c r="X36" t="s">
        <v>447</v>
      </c>
      <c r="Y36" s="41"/>
    </row>
    <row r="37" spans="1:25" ht="15" x14ac:dyDescent="0.25">
      <c r="A37">
        <v>2.09</v>
      </c>
      <c r="B37">
        <v>1.8</v>
      </c>
      <c r="C37" s="29">
        <f t="shared" si="0"/>
        <v>3.4024455077086735E-2</v>
      </c>
      <c r="D37" s="30">
        <f>IF(OR($A37="",$B37=""),"",A37*'MPTO_working_2-way'!$G36)</f>
        <v>2.161111111111111</v>
      </c>
      <c r="E37" s="32">
        <f>IF(OR($A37="",$B37=""),"",B37*'MPTO_working_2-way'!$G36)</f>
        <v>1.8612440191387563</v>
      </c>
      <c r="F37" s="30">
        <f>IF(OR($A37="",$B37=""),"",'MPTO_working_2-way'!D36)</f>
        <v>2.1670506912442398</v>
      </c>
      <c r="G37" s="32">
        <f>IF(OR($A37="",$B37=""),"",'MPTO_working_2-way'!E36)</f>
        <v>1.8568608094768018</v>
      </c>
      <c r="H37" s="30">
        <f>IF(OR($A37="",$B37=""),"",'OddsRatio_working_2-way'!M36)</f>
        <v>2.1672617529928755</v>
      </c>
      <c r="I37" s="30">
        <f>IF(OR($A37="",$B37=""),"",'OddsRatio_working_2-way'!N36)</f>
        <v>1.8567058737562385</v>
      </c>
      <c r="J37" s="30">
        <f>IF('Log_working_2-way'!$D36="","",A37^('Log_working_2-way'!$D36))</f>
        <v>2.1699807722915003</v>
      </c>
      <c r="K37" s="32">
        <f>IF('Log_working_2-way'!$D36="","",B37^('Log_working_2-way'!$D36))</f>
        <v>1.8547149010332622</v>
      </c>
      <c r="L37" s="37">
        <f t="shared" si="9"/>
        <v>0.46272493573264784</v>
      </c>
      <c r="M37" s="37">
        <f t="shared" si="10"/>
        <v>0.53727506426735205</v>
      </c>
      <c r="N37" s="38">
        <v>134</v>
      </c>
      <c r="O37" s="38">
        <f t="shared" si="11"/>
        <v>69.885167464114843</v>
      </c>
      <c r="P37" s="38">
        <f t="shared" si="12"/>
        <v>59.555555555555564</v>
      </c>
      <c r="Q37" s="38">
        <f t="shared" si="13"/>
        <v>74.444444444444443</v>
      </c>
      <c r="R37" s="38">
        <f t="shared" si="14"/>
        <v>64.114832535885171</v>
      </c>
      <c r="S37" s="39">
        <f t="shared" si="15"/>
        <v>-4.5592769803295994</v>
      </c>
      <c r="T37" s="39">
        <f t="shared" si="16"/>
        <v>-4.5592769803296065</v>
      </c>
      <c r="U37" t="s">
        <v>49</v>
      </c>
      <c r="V37" t="s">
        <v>55</v>
      </c>
      <c r="W37" t="s">
        <v>111</v>
      </c>
      <c r="X37" t="s">
        <v>447</v>
      </c>
      <c r="Y37" s="41"/>
    </row>
    <row r="38" spans="1:25" ht="15" x14ac:dyDescent="0.25">
      <c r="A38">
        <v>2.1800000000000002</v>
      </c>
      <c r="B38">
        <v>1.74</v>
      </c>
      <c r="C38" s="29">
        <f t="shared" si="0"/>
        <v>3.3428240008436028E-2</v>
      </c>
      <c r="D38" s="30">
        <f>IF(OR($A38="",$B38=""),"",A38*'MPTO_working_2-way'!$G37)</f>
        <v>2.2528735632183907</v>
      </c>
      <c r="E38" s="32">
        <f>IF(OR($A38="",$B38=""),"",B38*'MPTO_working_2-way'!$G37)</f>
        <v>1.7981651376146788</v>
      </c>
      <c r="F38" s="30">
        <f>IF(OR($A38="",$B38=""),"",'MPTO_working_2-way'!D37)</f>
        <v>2.2624358821424311</v>
      </c>
      <c r="G38" s="32">
        <f>IF(OR($A38="",$B38=""),"",'MPTO_working_2-way'!E37)</f>
        <v>1.7921194368326561</v>
      </c>
      <c r="H38" s="30">
        <f>IF(OR($A38="",$B38=""),"",'OddsRatio_working_2-way'!M37)</f>
        <v>2.26277258229445</v>
      </c>
      <c r="I38" s="30">
        <f>IF(OR($A38="",$B38=""),"",'OddsRatio_working_2-way'!N37)</f>
        <v>1.7919082295744857</v>
      </c>
      <c r="J38" s="30">
        <f>IF('Log_working_2-way'!$D37="","",A38^('Log_working_2-way'!$D37))</f>
        <v>2.2671631499443738</v>
      </c>
      <c r="K38" s="32">
        <f>IF('Log_working_2-way'!$D37="","",B38^('Log_working_2-way'!$D37))</f>
        <v>1.7891643629660847</v>
      </c>
      <c r="L38" s="37">
        <f t="shared" si="9"/>
        <v>0.44387755102040816</v>
      </c>
      <c r="M38" s="37">
        <f t="shared" si="10"/>
        <v>0.55612244897959184</v>
      </c>
      <c r="N38" s="38">
        <v>135</v>
      </c>
      <c r="O38" s="38">
        <f t="shared" si="11"/>
        <v>73.073394495412842</v>
      </c>
      <c r="P38" s="38">
        <f t="shared" si="12"/>
        <v>57.413793103448278</v>
      </c>
      <c r="Q38" s="38">
        <f t="shared" si="13"/>
        <v>77.586206896551715</v>
      </c>
      <c r="R38" s="38">
        <f t="shared" si="14"/>
        <v>61.926605504587151</v>
      </c>
      <c r="S38" s="39">
        <f t="shared" si="15"/>
        <v>-4.5128124011388735</v>
      </c>
      <c r="T38" s="39">
        <f t="shared" si="16"/>
        <v>-4.5128124011388735</v>
      </c>
      <c r="U38" t="s">
        <v>39</v>
      </c>
      <c r="V38" t="s">
        <v>50</v>
      </c>
      <c r="W38" t="s">
        <v>111</v>
      </c>
      <c r="X38" t="s">
        <v>447</v>
      </c>
      <c r="Y38" s="41"/>
    </row>
    <row r="39" spans="1:25" ht="15" x14ac:dyDescent="0.25">
      <c r="A39">
        <v>1.97</v>
      </c>
      <c r="B39">
        <v>1.92</v>
      </c>
      <c r="C39" s="29">
        <f t="shared" si="0"/>
        <v>2.844754653130277E-2</v>
      </c>
      <c r="D39" s="30">
        <f>IF(OR($A39="",$B39=""),"",A39*'MPTO_working_2-way'!$G38)</f>
        <v>2.0260416666666665</v>
      </c>
      <c r="E39" s="32">
        <f>IF(OR($A39="",$B39=""),"",B39*'MPTO_working_2-way'!$G38)</f>
        <v>1.9746192893401013</v>
      </c>
      <c r="F39" s="30">
        <f>IF(OR($A39="",$B39=""),"",'MPTO_working_2-way'!D38)</f>
        <v>2.0267924123888115</v>
      </c>
      <c r="G39" s="32">
        <f>IF(OR($A39="",$B39=""),"",'MPTO_working_2-way'!E38)</f>
        <v>1.9739066903246005</v>
      </c>
      <c r="H39" s="30">
        <f>IF(OR($A39="",$B39=""),"",'OddsRatio_working_2-way'!M38)</f>
        <v>2.0268144068364817</v>
      </c>
      <c r="I39" s="30">
        <f>IF(OR($A39="",$B39=""),"",'OddsRatio_working_2-way'!N38)</f>
        <v>1.9738858291644976</v>
      </c>
      <c r="J39" s="30">
        <f>IF('Log_working_2-way'!$D38="","",A39^('Log_working_2-way'!$D38))</f>
        <v>2.0271548987306875</v>
      </c>
      <c r="K39" s="32">
        <f>IF('Log_working_2-way'!$D38="","",B39^('Log_working_2-way'!$D38))</f>
        <v>1.9735629954505829</v>
      </c>
      <c r="L39" s="37">
        <f t="shared" si="9"/>
        <v>0.49357326478149105</v>
      </c>
      <c r="M39" s="37">
        <f t="shared" si="10"/>
        <v>0.50642673521850901</v>
      </c>
      <c r="N39" s="38">
        <v>136</v>
      </c>
      <c r="O39" s="38">
        <f t="shared" si="11"/>
        <v>66.964467005076145</v>
      </c>
      <c r="P39" s="38">
        <f t="shared" si="12"/>
        <v>65.166666666666671</v>
      </c>
      <c r="Q39" s="38">
        <f t="shared" si="13"/>
        <v>70.833333333333343</v>
      </c>
      <c r="R39" s="38">
        <f t="shared" si="14"/>
        <v>69.035532994923855</v>
      </c>
      <c r="S39" s="39">
        <f t="shared" si="15"/>
        <v>-3.868866328257198</v>
      </c>
      <c r="T39" s="39">
        <f t="shared" si="16"/>
        <v>-3.8688663282571838</v>
      </c>
      <c r="U39" t="s">
        <v>44</v>
      </c>
      <c r="V39" t="s">
        <v>106</v>
      </c>
      <c r="W39" t="s">
        <v>111</v>
      </c>
      <c r="X39" t="s">
        <v>447</v>
      </c>
      <c r="Y39" s="41"/>
    </row>
    <row r="40" spans="1:25" ht="15" x14ac:dyDescent="0.25">
      <c r="A40">
        <v>2.19</v>
      </c>
      <c r="B40">
        <v>1.74</v>
      </c>
      <c r="C40" s="29">
        <f t="shared" si="0"/>
        <v>3.1333648244370904E-2</v>
      </c>
      <c r="D40" s="30">
        <f>IF(OR($A40="",$B40=""),"",A40*'MPTO_working_2-way'!$G39)</f>
        <v>2.2586206896551722</v>
      </c>
      <c r="E40" s="32">
        <f>IF(OR($A40="",$B40=""),"",B40*'MPTO_working_2-way'!$G39)</f>
        <v>1.7945205479452053</v>
      </c>
      <c r="F40" s="30">
        <f>IF(OR($A40="",$B40=""),"",'MPTO_working_2-way'!D39)</f>
        <v>2.2678093197643276</v>
      </c>
      <c r="G40" s="32">
        <f>IF(OR($A40="",$B40=""),"",'MPTO_working_2-way'!E39)</f>
        <v>1.7887621461765948</v>
      </c>
      <c r="H40" s="30">
        <f>IF(OR($A40="",$B40=""),"",'OddsRatio_working_2-way'!M39)</f>
        <v>2.2681120250624973</v>
      </c>
      <c r="I40" s="30">
        <f>IF(OR($A40="",$B40=""),"",'OddsRatio_working_2-way'!N39)</f>
        <v>1.7885738643245783</v>
      </c>
      <c r="J40" s="30">
        <f>IF('Log_working_2-way'!$D39="","",A40^('Log_working_2-way'!$D39))</f>
        <v>2.2723226675973618</v>
      </c>
      <c r="K40" s="32">
        <f>IF('Log_working_2-way'!$D39="","",B40^('Log_working_2-way'!$D39))</f>
        <v>1.7859641468844982</v>
      </c>
      <c r="L40" s="37">
        <f t="shared" si="9"/>
        <v>0.44274809160305351</v>
      </c>
      <c r="M40" s="37">
        <f t="shared" si="10"/>
        <v>0.5572519083969466</v>
      </c>
      <c r="N40" s="38">
        <v>137</v>
      </c>
      <c r="O40" s="38">
        <f t="shared" si="11"/>
        <v>74.442922374429216</v>
      </c>
      <c r="P40" s="38">
        <f t="shared" si="12"/>
        <v>58.264367816091948</v>
      </c>
      <c r="Q40" s="38">
        <f t="shared" si="13"/>
        <v>78.735632183908038</v>
      </c>
      <c r="R40" s="38">
        <f t="shared" si="14"/>
        <v>62.557077625570777</v>
      </c>
      <c r="S40" s="39">
        <f t="shared" si="15"/>
        <v>-4.2927098094788221</v>
      </c>
      <c r="T40" s="39">
        <f t="shared" si="16"/>
        <v>-4.2927098094788292</v>
      </c>
      <c r="U40" t="s">
        <v>43</v>
      </c>
      <c r="V40" t="s">
        <v>36</v>
      </c>
      <c r="W40" t="s">
        <v>111</v>
      </c>
      <c r="X40" t="s">
        <v>447</v>
      </c>
      <c r="Y40" s="41"/>
    </row>
    <row r="41" spans="1:25" ht="15" x14ac:dyDescent="0.25">
      <c r="A41">
        <v>2.19</v>
      </c>
      <c r="B41">
        <v>1.74</v>
      </c>
      <c r="C41" s="29">
        <f t="shared" si="0"/>
        <v>3.1333648244370904E-2</v>
      </c>
      <c r="D41" s="30">
        <f>IF(OR($A41="",$B41=""),"",A41*'MPTO_working_2-way'!$G40)</f>
        <v>2.2586206896551722</v>
      </c>
      <c r="E41" s="32">
        <f>IF(OR($A41="",$B41=""),"",B41*'MPTO_working_2-way'!$G40)</f>
        <v>1.7945205479452053</v>
      </c>
      <c r="F41" s="30">
        <f>IF(OR($A41="",$B41=""),"",'MPTO_working_2-way'!D40)</f>
        <v>2.2678093197643276</v>
      </c>
      <c r="G41" s="32">
        <f>IF(OR($A41="",$B41=""),"",'MPTO_working_2-way'!E40)</f>
        <v>1.7887621461765948</v>
      </c>
      <c r="H41" s="30">
        <f>IF(OR($A41="",$B41=""),"",'OddsRatio_working_2-way'!M40)</f>
        <v>2.2681120250624973</v>
      </c>
      <c r="I41" s="30">
        <f>IF(OR($A41="",$B41=""),"",'OddsRatio_working_2-way'!N40)</f>
        <v>1.7885738643245783</v>
      </c>
      <c r="J41" s="30">
        <f>IF('Log_working_2-way'!$D40="","",A41^('Log_working_2-way'!$D40))</f>
        <v>2.2723226675973618</v>
      </c>
      <c r="K41" s="32">
        <f>IF('Log_working_2-way'!$D40="","",B41^('Log_working_2-way'!$D40))</f>
        <v>1.7859641468844982</v>
      </c>
      <c r="L41" s="37">
        <f t="shared" si="9"/>
        <v>0.44274809160305351</v>
      </c>
      <c r="M41" s="37">
        <f t="shared" si="10"/>
        <v>0.5572519083969466</v>
      </c>
      <c r="N41" s="38">
        <v>138</v>
      </c>
      <c r="O41" s="38">
        <f t="shared" si="11"/>
        <v>74.986301369863</v>
      </c>
      <c r="P41" s="38">
        <f t="shared" si="12"/>
        <v>58.689655172413794</v>
      </c>
      <c r="Q41" s="38">
        <f t="shared" si="13"/>
        <v>79.310344827586206</v>
      </c>
      <c r="R41" s="38">
        <f t="shared" si="14"/>
        <v>63.013698630136993</v>
      </c>
      <c r="S41" s="39">
        <f t="shared" si="15"/>
        <v>-4.3240434577232065</v>
      </c>
      <c r="T41" s="39">
        <f t="shared" si="16"/>
        <v>-4.3240434577231994</v>
      </c>
      <c r="U41" t="s">
        <v>93</v>
      </c>
      <c r="V41" t="s">
        <v>113</v>
      </c>
      <c r="W41" t="s">
        <v>111</v>
      </c>
      <c r="X41" t="s">
        <v>447</v>
      </c>
      <c r="Y41" s="41"/>
    </row>
    <row r="42" spans="1:25" ht="15" x14ac:dyDescent="0.25">
      <c r="A42">
        <v>2.4300000000000002</v>
      </c>
      <c r="B42">
        <v>1.61</v>
      </c>
      <c r="C42" s="29">
        <f t="shared" si="0"/>
        <v>3.2640646167216181E-2</v>
      </c>
      <c r="D42" s="30">
        <f>IF(OR($A42="",$B42=""),"",A42*'MPTO_working_2-way'!$G41)</f>
        <v>2.5093167701863357</v>
      </c>
      <c r="E42" s="32">
        <f>IF(OR($A42="",$B42=""),"",B42*'MPTO_working_2-way'!$G41)</f>
        <v>1.6625514403292181</v>
      </c>
      <c r="F42" s="30">
        <f>IF(OR($A42="",$B42=""),"",'MPTO_working_2-way'!D41)</f>
        <v>2.5303495779840248</v>
      </c>
      <c r="G42" s="32">
        <f>IF(OR($A42="",$B42=""),"",'MPTO_working_2-way'!E41)</f>
        <v>1.6534454704900365</v>
      </c>
      <c r="H42" s="30">
        <f>IF(OR($A42="",$B42=""),"",'OddsRatio_working_2-way'!M41)</f>
        <v>2.5310983949707371</v>
      </c>
      <c r="I42" s="30">
        <f>IF(OR($A42="",$B42=""),"",'OddsRatio_working_2-way'!N41)</f>
        <v>1.6531258887637414</v>
      </c>
      <c r="J42" s="30">
        <f>IF('Log_working_2-way'!$D41="","",A42^('Log_working_2-way'!$D41))</f>
        <v>2.5408594420942658</v>
      </c>
      <c r="K42" s="32">
        <f>IF('Log_working_2-way'!$D41="","",B42^('Log_working_2-way'!$D41))</f>
        <v>1.6489884623355247</v>
      </c>
      <c r="L42" s="37">
        <f t="shared" si="9"/>
        <v>0.39851485148514848</v>
      </c>
      <c r="M42" s="37">
        <f t="shared" si="10"/>
        <v>0.60148514851485146</v>
      </c>
      <c r="N42" s="38">
        <v>139</v>
      </c>
      <c r="O42" s="38">
        <f t="shared" si="11"/>
        <v>81.798353909465021</v>
      </c>
      <c r="P42" s="38">
        <f t="shared" si="12"/>
        <v>52.664596273291934</v>
      </c>
      <c r="Q42" s="38">
        <f t="shared" si="13"/>
        <v>86.335403726708066</v>
      </c>
      <c r="R42" s="38">
        <f t="shared" si="14"/>
        <v>57.201646090534972</v>
      </c>
      <c r="S42" s="39">
        <f t="shared" si="15"/>
        <v>-4.5370498172430445</v>
      </c>
      <c r="T42" s="39">
        <f t="shared" si="16"/>
        <v>-4.5370498172430374</v>
      </c>
      <c r="U42" t="s">
        <v>54</v>
      </c>
      <c r="V42" t="s">
        <v>46</v>
      </c>
      <c r="W42" t="s">
        <v>111</v>
      </c>
      <c r="X42" t="s">
        <v>447</v>
      </c>
      <c r="Y42" s="41"/>
    </row>
    <row r="43" spans="1:25" ht="15" x14ac:dyDescent="0.25">
      <c r="A43">
        <v>2.19</v>
      </c>
      <c r="B43">
        <v>1.73</v>
      </c>
      <c r="C43" s="29">
        <f t="shared" si="0"/>
        <v>3.4655686647135031E-2</v>
      </c>
      <c r="D43" s="30">
        <f>IF(OR($A43="",$B43=""),"",A43*'MPTO_working_2-way'!$G42)</f>
        <v>2.2658959537572256</v>
      </c>
      <c r="E43" s="32">
        <f>IF(OR($A43="",$B43=""),"",B43*'MPTO_working_2-way'!$G42)</f>
        <v>1.7899543378995435</v>
      </c>
      <c r="F43" s="30">
        <f>IF(OR($A43="",$B43=""),"",'MPTO_working_2-way'!D42)</f>
        <v>2.2763841740018629</v>
      </c>
      <c r="G43" s="32">
        <f>IF(OR($A43="",$B43=""),"",'MPTO_working_2-way'!E42)</f>
        <v>1.7834631769717797</v>
      </c>
      <c r="H43" s="30">
        <f>IF(OR($A43="",$B43=""),"",'OddsRatio_working_2-way'!M42)</f>
        <v>2.2767681803292916</v>
      </c>
      <c r="I43" s="30">
        <f>IF(OR($A43="",$B43=""),"",'OddsRatio_working_2-way'!N42)</f>
        <v>1.7832275391935992</v>
      </c>
      <c r="J43" s="30">
        <f>IF('Log_working_2-way'!$D42="","",A43^('Log_working_2-way'!$D42))</f>
        <v>2.2815927958159761</v>
      </c>
      <c r="K43" s="32">
        <f>IF('Log_working_2-way'!$D42="","",B43^('Log_working_2-way'!$D42))</f>
        <v>1.7802790428165938</v>
      </c>
      <c r="L43" s="37">
        <f t="shared" si="9"/>
        <v>0.44132653061224486</v>
      </c>
      <c r="M43" s="37">
        <f t="shared" si="10"/>
        <v>0.55867346938775508</v>
      </c>
      <c r="N43" s="38">
        <v>140</v>
      </c>
      <c r="O43" s="38">
        <f t="shared" si="11"/>
        <v>76.073059360730582</v>
      </c>
      <c r="P43" s="38">
        <f t="shared" si="12"/>
        <v>59.075144508670519</v>
      </c>
      <c r="Q43" s="38">
        <f t="shared" si="13"/>
        <v>80.924855491329481</v>
      </c>
      <c r="R43" s="38">
        <f t="shared" si="14"/>
        <v>63.926940639269411</v>
      </c>
      <c r="S43" s="39">
        <f t="shared" si="15"/>
        <v>-4.851796130598899</v>
      </c>
      <c r="T43" s="39">
        <f t="shared" si="16"/>
        <v>-4.8517961305988919</v>
      </c>
      <c r="U43" t="s">
        <v>38</v>
      </c>
      <c r="V43" t="s">
        <v>37</v>
      </c>
      <c r="W43" t="s">
        <v>111</v>
      </c>
      <c r="X43" t="s">
        <v>447</v>
      </c>
      <c r="Y43" s="41"/>
    </row>
    <row r="44" spans="1:25" ht="15" x14ac:dyDescent="0.25">
      <c r="A44">
        <v>2.19</v>
      </c>
      <c r="B44">
        <v>1.74</v>
      </c>
      <c r="C44" s="29">
        <f t="shared" si="0"/>
        <v>3.1333648244370904E-2</v>
      </c>
      <c r="D44" s="30">
        <f>IF(OR($A44="",$B44=""),"",A44*'MPTO_working_2-way'!$G43)</f>
        <v>2.2586206896551722</v>
      </c>
      <c r="E44" s="32">
        <f>IF(OR($A44="",$B44=""),"",B44*'MPTO_working_2-way'!$G43)</f>
        <v>1.7945205479452053</v>
      </c>
      <c r="F44" s="30">
        <f>IF(OR($A44="",$B44=""),"",'MPTO_working_2-way'!D43)</f>
        <v>2.2678093197643276</v>
      </c>
      <c r="G44" s="32">
        <f>IF(OR($A44="",$B44=""),"",'MPTO_working_2-way'!E43)</f>
        <v>1.7887621461765948</v>
      </c>
      <c r="H44" s="30">
        <f>IF(OR($A44="",$B44=""),"",'OddsRatio_working_2-way'!M43)</f>
        <v>2.2681120250624973</v>
      </c>
      <c r="I44" s="30">
        <f>IF(OR($A44="",$B44=""),"",'OddsRatio_working_2-way'!N43)</f>
        <v>1.7885738643245783</v>
      </c>
      <c r="J44" s="30">
        <f>IF('Log_working_2-way'!$D43="","",A44^('Log_working_2-way'!$D43))</f>
        <v>2.2723226675973618</v>
      </c>
      <c r="K44" s="32">
        <f>IF('Log_working_2-way'!$D43="","",B44^('Log_working_2-way'!$D43))</f>
        <v>1.7859641468844982</v>
      </c>
      <c r="L44" s="37">
        <f t="shared" si="9"/>
        <v>0.44274809160305351</v>
      </c>
      <c r="M44" s="37">
        <f t="shared" si="10"/>
        <v>0.5572519083969466</v>
      </c>
      <c r="N44" s="38">
        <v>141</v>
      </c>
      <c r="O44" s="38">
        <f t="shared" si="11"/>
        <v>76.616438356164394</v>
      </c>
      <c r="P44" s="38">
        <f t="shared" si="12"/>
        <v>59.96551724137931</v>
      </c>
      <c r="Q44" s="38">
        <f t="shared" si="13"/>
        <v>81.034482758620683</v>
      </c>
      <c r="R44" s="38">
        <f t="shared" si="14"/>
        <v>64.38356164383562</v>
      </c>
      <c r="S44" s="39">
        <f t="shared" si="15"/>
        <v>-4.4180444024562888</v>
      </c>
      <c r="T44" s="39">
        <f t="shared" si="16"/>
        <v>-4.4180444024563101</v>
      </c>
      <c r="U44" t="s">
        <v>42</v>
      </c>
      <c r="V44" t="s">
        <v>56</v>
      </c>
      <c r="W44" t="s">
        <v>111</v>
      </c>
      <c r="X44" t="s">
        <v>447</v>
      </c>
      <c r="Y44" s="41"/>
    </row>
    <row r="45" spans="1:25" ht="15" x14ac:dyDescent="0.25">
      <c r="A45">
        <v>2.2200000000000002</v>
      </c>
      <c r="B45">
        <v>1.68</v>
      </c>
      <c r="C45" s="29">
        <f t="shared" si="0"/>
        <v>4.5688545688545634E-2</v>
      </c>
      <c r="D45" s="30">
        <f>IF(OR($A45="",$B45=""),"",A45*'MPTO_working_2-way'!$G44)</f>
        <v>2.3214285714285716</v>
      </c>
      <c r="E45" s="32">
        <f>IF(OR($A45="",$B45=""),"",B45*'MPTO_working_2-way'!$G44)</f>
        <v>1.7567567567567566</v>
      </c>
      <c r="F45" s="30">
        <f>IF(OR($A45="",$B45=""),"",'MPTO_working_2-way'!D44)</f>
        <v>2.3386004514672689</v>
      </c>
      <c r="G45" s="32">
        <f>IF(OR($A45="",$B45=""),"",'MPTO_working_2-way'!E44)</f>
        <v>1.7470489038785832</v>
      </c>
      <c r="H45" s="30">
        <f>IF(OR($A45="",$B45=""),"",'OddsRatio_working_2-way'!M44)</f>
        <v>2.3394467690277296</v>
      </c>
      <c r="I45" s="30">
        <f>IF(OR($A45="",$B45=""),"",'OddsRatio_working_2-way'!N44)</f>
        <v>1.7465768876547993</v>
      </c>
      <c r="J45" s="30">
        <f>IF('Log_working_2-way'!$D44="","",A45^('Log_working_2-way'!$D44))</f>
        <v>2.3474640771287958</v>
      </c>
      <c r="K45" s="32">
        <f>IF('Log_working_2-way'!$D44="","",B45^('Log_working_2-way'!$D44))</f>
        <v>1.7421348123284788</v>
      </c>
      <c r="L45" s="37">
        <f t="shared" si="9"/>
        <v>0.43076923076923074</v>
      </c>
      <c r="M45" s="37">
        <f t="shared" si="10"/>
        <v>0.56923076923076932</v>
      </c>
      <c r="N45" s="38">
        <v>142</v>
      </c>
      <c r="O45" s="38">
        <f t="shared" si="11"/>
        <v>78.036036036036037</v>
      </c>
      <c r="P45" s="38">
        <f t="shared" si="12"/>
        <v>57.476190476190474</v>
      </c>
      <c r="Q45" s="38">
        <f t="shared" si="13"/>
        <v>84.523809523809518</v>
      </c>
      <c r="R45" s="38">
        <f t="shared" si="14"/>
        <v>63.963963963963955</v>
      </c>
      <c r="S45" s="39">
        <f t="shared" si="15"/>
        <v>-6.487773487773481</v>
      </c>
      <c r="T45" s="39">
        <f t="shared" si="16"/>
        <v>-6.487773487773481</v>
      </c>
      <c r="U45" t="s">
        <v>97</v>
      </c>
      <c r="V45" t="s">
        <v>53</v>
      </c>
      <c r="W45" t="s">
        <v>112</v>
      </c>
      <c r="X45" t="s">
        <v>447</v>
      </c>
      <c r="Y45" s="41"/>
    </row>
    <row r="46" spans="1:25" ht="15" x14ac:dyDescent="0.25">
      <c r="A46">
        <v>1.95</v>
      </c>
      <c r="B46">
        <v>1.88</v>
      </c>
      <c r="C46" s="29">
        <f t="shared" si="0"/>
        <v>4.4735406437534042E-2</v>
      </c>
      <c r="D46" s="30">
        <f>IF(OR($A46="",$B46=""),"",A46*'MPTO_working_2-way'!$G45)</f>
        <v>2.0372340425531914</v>
      </c>
      <c r="E46" s="32">
        <f>IF(OR($A46="",$B46=""),"",B46*'MPTO_working_2-way'!$G45)</f>
        <v>1.9641025641025638</v>
      </c>
      <c r="F46" s="30">
        <f>IF(OR($A46="",$B46=""),"",'MPTO_working_2-way'!D45)</f>
        <v>2.0389321468298109</v>
      </c>
      <c r="G46" s="32">
        <f>IF(OR($A46="",$B46=""),"",'MPTO_working_2-way'!E45)</f>
        <v>1.9625267665952888</v>
      </c>
      <c r="H46" s="30">
        <f>IF(OR($A46="",$B46=""),"",'OddsRatio_working_2-way'!M45)</f>
        <v>2.0390117682420414</v>
      </c>
      <c r="I46" s="30">
        <f>IF(OR($A46="",$B46=""),"",'OddsRatio_working_2-way'!N45)</f>
        <v>1.9624530063715757</v>
      </c>
      <c r="J46" s="30">
        <f>IF('Log_working_2-way'!$D45="","",A46^('Log_working_2-way'!$D45))</f>
        <v>2.0397933425150612</v>
      </c>
      <c r="K46" s="32">
        <f>IF('Log_working_2-way'!$D45="","",B46^('Log_working_2-way'!$D45))</f>
        <v>1.9617295659739398</v>
      </c>
      <c r="L46" s="37">
        <f t="shared" si="9"/>
        <v>0.49086161879895562</v>
      </c>
      <c r="M46" s="37">
        <f t="shared" si="10"/>
        <v>0.50913838120104449</v>
      </c>
      <c r="N46" s="38">
        <v>143</v>
      </c>
      <c r="O46" s="38">
        <f t="shared" si="11"/>
        <v>69.666666666666657</v>
      </c>
      <c r="P46" s="38">
        <f t="shared" si="12"/>
        <v>66.936170212765944</v>
      </c>
      <c r="Q46" s="38">
        <f t="shared" si="13"/>
        <v>76.063829787234042</v>
      </c>
      <c r="R46" s="38">
        <f t="shared" si="14"/>
        <v>73.333333333333343</v>
      </c>
      <c r="S46" s="39">
        <f t="shared" si="15"/>
        <v>-6.3971631205673845</v>
      </c>
      <c r="T46" s="39">
        <f t="shared" si="16"/>
        <v>-6.3971631205673987</v>
      </c>
      <c r="U46" t="s">
        <v>107</v>
      </c>
      <c r="V46" t="s">
        <v>51</v>
      </c>
      <c r="W46" t="s">
        <v>112</v>
      </c>
      <c r="X46" t="s">
        <v>447</v>
      </c>
      <c r="Y46" s="41"/>
    </row>
    <row r="47" spans="1:25" ht="15" x14ac:dyDescent="0.25">
      <c r="A47">
        <v>1.99</v>
      </c>
      <c r="B47">
        <v>1.85</v>
      </c>
      <c r="C47" s="29">
        <f t="shared" si="0"/>
        <v>4.3053103354610656E-2</v>
      </c>
      <c r="D47" s="30">
        <f>IF(OR($A47="",$B47=""),"",A47*'MPTO_working_2-way'!$G46)</f>
        <v>2.0756756756756753</v>
      </c>
      <c r="E47" s="32">
        <f>IF(OR($A47="",$B47=""),"",B47*'MPTO_working_2-way'!$G46)</f>
        <v>1.9296482412060298</v>
      </c>
      <c r="F47" s="30">
        <f>IF(OR($A47="",$B47=""),"",'MPTO_working_2-way'!D46)</f>
        <v>2.0790625441197226</v>
      </c>
      <c r="G47" s="32">
        <f>IF(OR($A47="",$B47=""),"",'MPTO_working_2-way'!E46)</f>
        <v>1.9267303414889438</v>
      </c>
      <c r="H47" s="30">
        <f>IF(OR($A47="",$B47=""),"",'OddsRatio_working_2-way'!M46)</f>
        <v>2.0792154012767514</v>
      </c>
      <c r="I47" s="30">
        <f>IF(OR($A47="",$B47=""),"",'OddsRatio_working_2-way'!N46)</f>
        <v>1.9265990819042815</v>
      </c>
      <c r="J47" s="30">
        <f>IF('Log_working_2-way'!$D46="","",A47^('Log_working_2-way'!$D46))</f>
        <v>2.0807741676242877</v>
      </c>
      <c r="K47" s="32">
        <f>IF('Log_working_2-way'!$D46="","",B47^('Log_working_2-way'!$D46))</f>
        <v>1.9252626773989769</v>
      </c>
      <c r="L47" s="37">
        <f t="shared" si="9"/>
        <v>0.48177083333333343</v>
      </c>
      <c r="M47" s="37">
        <f t="shared" si="10"/>
        <v>0.51822916666666674</v>
      </c>
      <c r="N47" s="38">
        <v>144</v>
      </c>
      <c r="O47" s="38">
        <f t="shared" si="11"/>
        <v>71.638190954773862</v>
      </c>
      <c r="P47" s="38">
        <f t="shared" si="12"/>
        <v>66.162162162162176</v>
      </c>
      <c r="Q47" s="38">
        <f t="shared" si="13"/>
        <v>77.837837837837824</v>
      </c>
      <c r="R47" s="38">
        <f t="shared" si="14"/>
        <v>72.361809045226124</v>
      </c>
      <c r="S47" s="39">
        <f t="shared" si="15"/>
        <v>-6.1996468830639628</v>
      </c>
      <c r="T47" s="39">
        <f t="shared" si="16"/>
        <v>-6.1996468830639486</v>
      </c>
      <c r="U47" t="s">
        <v>108</v>
      </c>
      <c r="V47" t="s">
        <v>99</v>
      </c>
      <c r="W47" t="s">
        <v>112</v>
      </c>
      <c r="X47" t="s">
        <v>447</v>
      </c>
      <c r="Y47" s="41"/>
    </row>
    <row r="48" spans="1:25" ht="15" x14ac:dyDescent="0.25">
      <c r="A48">
        <v>2.04</v>
      </c>
      <c r="B48">
        <v>1.81</v>
      </c>
      <c r="C48" s="29">
        <f t="shared" si="0"/>
        <v>4.2682266276676373E-2</v>
      </c>
      <c r="D48" s="30">
        <f>IF(OR($A48="",$B48=""),"",A48*'MPTO_working_2-way'!$G47)</f>
        <v>2.1270718232044197</v>
      </c>
      <c r="E48" s="32">
        <f>IF(OR($A48="",$B48=""),"",B48*'MPTO_working_2-way'!$G47)</f>
        <v>1.8872549019607843</v>
      </c>
      <c r="F48" s="30">
        <f>IF(OR($A48="",$B48=""),"",'MPTO_working_2-way'!D47)</f>
        <v>2.1328558225508316</v>
      </c>
      <c r="G48" s="32">
        <f>IF(OR($A48="",$B48=""),"",'MPTO_working_2-way'!E47)</f>
        <v>1.8827248623291861</v>
      </c>
      <c r="H48" s="30">
        <f>IF(OR($A48="",$B48=""),"",'OddsRatio_working_2-way'!M47)</f>
        <v>2.1331154474650633</v>
      </c>
      <c r="I48" s="30">
        <f>IF(OR($A48="",$B48=""),"",'OddsRatio_working_2-way'!N47)</f>
        <v>1.8825226081218283</v>
      </c>
      <c r="J48" s="30">
        <f>IF('Log_working_2-way'!$D47="","",A48^('Log_working_2-way'!$D47))</f>
        <v>2.1357821160163764</v>
      </c>
      <c r="K48" s="32">
        <f>IF('Log_working_2-way'!$D47="","",B48^('Log_working_2-way'!$D47))</f>
        <v>1.8804505599252526</v>
      </c>
      <c r="L48" s="37">
        <f t="shared" si="9"/>
        <v>0.47012987012987018</v>
      </c>
      <c r="M48" s="37">
        <f t="shared" si="10"/>
        <v>0.52987012987012994</v>
      </c>
      <c r="N48" s="38">
        <v>145</v>
      </c>
      <c r="O48" s="38">
        <f t="shared" si="11"/>
        <v>73.921568627450981</v>
      </c>
      <c r="P48" s="38">
        <f t="shared" si="12"/>
        <v>64.889502762430936</v>
      </c>
      <c r="Q48" s="38">
        <f t="shared" si="13"/>
        <v>80.110497237569064</v>
      </c>
      <c r="R48" s="38">
        <f t="shared" si="14"/>
        <v>71.078431372549019</v>
      </c>
      <c r="S48" s="39">
        <f t="shared" si="15"/>
        <v>-6.1889286101180829</v>
      </c>
      <c r="T48" s="39">
        <f t="shared" si="16"/>
        <v>-6.1889286101180829</v>
      </c>
      <c r="U48" t="s">
        <v>109</v>
      </c>
      <c r="V48" t="s">
        <v>104</v>
      </c>
      <c r="W48" t="s">
        <v>112</v>
      </c>
      <c r="X48" t="s">
        <v>447</v>
      </c>
      <c r="Y48" s="41"/>
    </row>
    <row r="49" spans="1:25" ht="15" x14ac:dyDescent="0.25">
      <c r="A49">
        <v>1.93</v>
      </c>
      <c r="B49">
        <v>1.91</v>
      </c>
      <c r="C49" s="29">
        <f t="shared" si="0"/>
        <v>4.1694924449990456E-2</v>
      </c>
      <c r="D49" s="30">
        <f>IF(OR($A49="",$B49=""),"",A49*'MPTO_working_2-way'!$G48)</f>
        <v>2.0104712041884816</v>
      </c>
      <c r="E49" s="32">
        <f>IF(OR($A49="",$B49=""),"",B49*'MPTO_working_2-way'!$G48)</f>
        <v>1.9896373056994816</v>
      </c>
      <c r="F49" s="30">
        <f>IF(OR($A49="",$B49=""),"",'MPTO_working_2-way'!D48)</f>
        <v>2.0109101819272834</v>
      </c>
      <c r="G49" s="32">
        <f>IF(OR($A49="",$B49=""),"",'MPTO_working_2-way'!E48)</f>
        <v>1.9892075654965866</v>
      </c>
      <c r="H49" s="30">
        <f>IF(OR($A49="",$B49=""),"",'OddsRatio_working_2-way'!M48)</f>
        <v>2.0109292863390706</v>
      </c>
      <c r="I49" s="30">
        <f>IF(OR($A49="",$B49=""),"",'OddsRatio_working_2-way'!N48)</f>
        <v>1.9891888715790902</v>
      </c>
      <c r="J49" s="30">
        <f>IF('Log_working_2-way'!$D48="","",A49^('Log_working_2-way'!$D48))</f>
        <v>2.0111305974900358</v>
      </c>
      <c r="K49" s="32">
        <f>IF('Log_working_2-way'!$D48="","",B49^('Log_working_2-way'!$D48))</f>
        <v>1.9889919289180891</v>
      </c>
      <c r="L49" s="37">
        <f t="shared" si="9"/>
        <v>0.49739583333333337</v>
      </c>
      <c r="M49" s="37">
        <f t="shared" si="10"/>
        <v>0.50260416666666674</v>
      </c>
      <c r="N49" s="38">
        <v>146</v>
      </c>
      <c r="O49" s="38">
        <f t="shared" si="11"/>
        <v>70.352331606217618</v>
      </c>
      <c r="P49" s="38">
        <f t="shared" si="12"/>
        <v>69.56020942408378</v>
      </c>
      <c r="Q49" s="38">
        <f t="shared" si="13"/>
        <v>76.439790575916234</v>
      </c>
      <c r="R49" s="38">
        <f t="shared" si="14"/>
        <v>75.647668393782396</v>
      </c>
      <c r="S49" s="39">
        <f t="shared" si="15"/>
        <v>-6.0874589696986163</v>
      </c>
      <c r="T49" s="39">
        <f t="shared" si="16"/>
        <v>-6.0874589696986163</v>
      </c>
      <c r="U49" t="s">
        <v>101</v>
      </c>
      <c r="V49" t="s">
        <v>92</v>
      </c>
      <c r="W49" t="s">
        <v>112</v>
      </c>
      <c r="X49" t="s">
        <v>447</v>
      </c>
      <c r="Y49" s="41"/>
    </row>
    <row r="50" spans="1:25" ht="15" x14ac:dyDescent="0.25">
      <c r="A50">
        <v>1.93</v>
      </c>
      <c r="B50">
        <v>1.91</v>
      </c>
      <c r="C50" s="29">
        <f t="shared" si="0"/>
        <v>4.1694924449990456E-2</v>
      </c>
      <c r="D50" s="30">
        <f>IF(OR($A50="",$B50=""),"",A50*'MPTO_working_2-way'!$G49)</f>
        <v>2.0104712041884816</v>
      </c>
      <c r="E50" s="32">
        <f>IF(OR($A50="",$B50=""),"",B50*'MPTO_working_2-way'!$G49)</f>
        <v>1.9896373056994816</v>
      </c>
      <c r="F50" s="30">
        <f>IF(OR($A50="",$B50=""),"",'MPTO_working_2-way'!D49)</f>
        <v>2.0109101819272834</v>
      </c>
      <c r="G50" s="32">
        <f>IF(OR($A50="",$B50=""),"",'MPTO_working_2-way'!E49)</f>
        <v>1.9892075654965866</v>
      </c>
      <c r="H50" s="30">
        <f>IF(OR($A50="",$B50=""),"",'OddsRatio_working_2-way'!M49)</f>
        <v>2.0109292863390706</v>
      </c>
      <c r="I50" s="30">
        <f>IF(OR($A50="",$B50=""),"",'OddsRatio_working_2-way'!N49)</f>
        <v>1.9891888715790902</v>
      </c>
      <c r="J50" s="30">
        <f>IF('Log_working_2-way'!$D49="","",A50^('Log_working_2-way'!$D49))</f>
        <v>2.0111305974900358</v>
      </c>
      <c r="K50" s="32">
        <f>IF('Log_working_2-way'!$D49="","",B50^('Log_working_2-way'!$D49))</f>
        <v>1.9889919289180891</v>
      </c>
      <c r="L50" s="37">
        <f t="shared" si="9"/>
        <v>0.49739583333333337</v>
      </c>
      <c r="M50" s="37">
        <f t="shared" si="10"/>
        <v>0.50260416666666674</v>
      </c>
      <c r="N50" s="38">
        <v>147</v>
      </c>
      <c r="O50" s="38">
        <f t="shared" si="11"/>
        <v>70.834196891191709</v>
      </c>
      <c r="P50" s="38">
        <f t="shared" si="12"/>
        <v>70.036649214659676</v>
      </c>
      <c r="Q50" s="38">
        <f t="shared" si="13"/>
        <v>76.96335078534031</v>
      </c>
      <c r="R50" s="38">
        <f t="shared" si="14"/>
        <v>76.165803108808305</v>
      </c>
      <c r="S50" s="39">
        <f t="shared" si="15"/>
        <v>-6.129153894148601</v>
      </c>
      <c r="T50" s="39">
        <f t="shared" si="16"/>
        <v>-6.1291538941486294</v>
      </c>
      <c r="U50" t="s">
        <v>102</v>
      </c>
      <c r="V50" t="s">
        <v>117</v>
      </c>
      <c r="W50" t="s">
        <v>112</v>
      </c>
      <c r="X50" t="s">
        <v>447</v>
      </c>
      <c r="Y50" s="41"/>
    </row>
    <row r="51" spans="1:25" ht="15" x14ac:dyDescent="0.25">
      <c r="A51">
        <v>2.0099999999999998</v>
      </c>
      <c r="B51">
        <v>1.83</v>
      </c>
      <c r="C51" s="29">
        <f t="shared" si="0"/>
        <v>4.3960525242639381E-2</v>
      </c>
      <c r="D51" s="30">
        <f>IF(OR($A51="",$B51=""),"",A51*'MPTO_working_2-way'!$G50)</f>
        <v>2.098360655737705</v>
      </c>
      <c r="E51" s="32">
        <f>IF(OR($A51="",$B51=""),"",B51*'MPTO_working_2-way'!$G50)</f>
        <v>1.91044776119403</v>
      </c>
      <c r="F51" s="30">
        <f>IF(OR($A51="",$B51=""),"",'MPTO_working_2-way'!D50)</f>
        <v>2.1029071263184975</v>
      </c>
      <c r="G51" s="32">
        <f>IF(OR($A51="",$B51=""),"",'MPTO_working_2-way'!E50)</f>
        <v>1.9066946582691862</v>
      </c>
      <c r="H51" s="30">
        <f>IF(OR($A51="",$B51=""),"",'OddsRatio_working_2-way'!M50)</f>
        <v>2.1031171605407648</v>
      </c>
      <c r="I51" s="30">
        <f>IF(OR($A51="",$B51=""),"",'OddsRatio_working_2-way'!N50)</f>
        <v>1.9065220230186481</v>
      </c>
      <c r="J51" s="30">
        <f>IF('Log_working_2-way'!$D50="","",A51^('Log_working_2-way'!$D50))</f>
        <v>2.105213321317545</v>
      </c>
      <c r="K51" s="32">
        <f>IF('Log_working_2-way'!$D50="","",B51^('Log_working_2-way'!$D50))</f>
        <v>1.9048027025294283</v>
      </c>
      <c r="L51" s="37">
        <f t="shared" si="9"/>
        <v>0.4765625</v>
      </c>
      <c r="M51" s="37">
        <f t="shared" si="10"/>
        <v>0.5234375</v>
      </c>
      <c r="N51" s="38">
        <v>148</v>
      </c>
      <c r="O51" s="38">
        <f t="shared" si="11"/>
        <v>74.368159203980085</v>
      </c>
      <c r="P51" s="38">
        <f t="shared" si="12"/>
        <v>67.125683060109296</v>
      </c>
      <c r="Q51" s="38">
        <f t="shared" si="13"/>
        <v>80.874316939890704</v>
      </c>
      <c r="R51" s="38">
        <f t="shared" si="14"/>
        <v>73.631840796019915</v>
      </c>
      <c r="S51" s="39">
        <f t="shared" si="15"/>
        <v>-6.5061577359106195</v>
      </c>
      <c r="T51" s="39">
        <f t="shared" si="16"/>
        <v>-6.5061577359106195</v>
      </c>
      <c r="U51" t="s">
        <v>96</v>
      </c>
      <c r="V51" t="s">
        <v>95</v>
      </c>
      <c r="W51" t="s">
        <v>112</v>
      </c>
      <c r="X51" t="s">
        <v>447</v>
      </c>
      <c r="Y51" s="41"/>
    </row>
    <row r="52" spans="1:25" ht="15" x14ac:dyDescent="0.25">
      <c r="A52">
        <v>2.0499999999999998</v>
      </c>
      <c r="B52">
        <v>1.79</v>
      </c>
      <c r="C52" s="29">
        <f t="shared" si="0"/>
        <v>4.6464095925875526E-2</v>
      </c>
      <c r="D52" s="30">
        <f>IF(OR($A52="",$B52=""),"",A52*'MPTO_working_2-way'!$G51)</f>
        <v>2.1452513966480447</v>
      </c>
      <c r="E52" s="32">
        <f>IF(OR($A52="",$B52=""),"",B52*'MPTO_working_2-way'!$G51)</f>
        <v>1.8731707317073172</v>
      </c>
      <c r="F52" s="30">
        <f>IF(OR($A52="",$B52=""),"",'MPTO_working_2-way'!D51)</f>
        <v>2.1525150315295498</v>
      </c>
      <c r="G52" s="32">
        <f>IF(OR($A52="",$B52=""),"",'MPTO_working_2-way'!E51)</f>
        <v>1.8676676421936633</v>
      </c>
      <c r="H52" s="30">
        <f>IF(OR($A52="",$B52=""),"",'OddsRatio_working_2-way'!M51)</f>
        <v>2.1528720328165796</v>
      </c>
      <c r="I52" s="30">
        <f>IF(OR($A52="",$B52=""),"",'OddsRatio_working_2-way'!N51)</f>
        <v>1.8673989580239028</v>
      </c>
      <c r="J52" s="30">
        <f>IF('Log_working_2-way'!$D51="","",A52^('Log_working_2-way'!$D51))</f>
        <v>2.1562360266982945</v>
      </c>
      <c r="K52" s="32">
        <f>IF('Log_working_2-way'!$D51="","",B52^('Log_working_2-way'!$D51))</f>
        <v>1.8648753168978718</v>
      </c>
      <c r="L52" s="37">
        <f t="shared" si="9"/>
        <v>0.46614583333333331</v>
      </c>
      <c r="M52" s="37">
        <f t="shared" si="10"/>
        <v>0.53385416666666663</v>
      </c>
      <c r="N52" s="38">
        <v>149</v>
      </c>
      <c r="O52" s="38">
        <f t="shared" si="11"/>
        <v>76.317073170731703</v>
      </c>
      <c r="P52" s="38">
        <f t="shared" si="12"/>
        <v>65.759776536312827</v>
      </c>
      <c r="Q52" s="38">
        <f t="shared" si="13"/>
        <v>83.240223463687144</v>
      </c>
      <c r="R52" s="38">
        <f t="shared" si="14"/>
        <v>72.682926829268297</v>
      </c>
      <c r="S52" s="39">
        <f t="shared" si="15"/>
        <v>-6.9231502929554409</v>
      </c>
      <c r="T52" s="39">
        <f t="shared" si="16"/>
        <v>-6.9231502929554694</v>
      </c>
      <c r="U52" t="s">
        <v>100</v>
      </c>
      <c r="V52" t="s">
        <v>35</v>
      </c>
      <c r="W52" t="s">
        <v>112</v>
      </c>
      <c r="X52" t="s">
        <v>447</v>
      </c>
      <c r="Y52" s="41"/>
    </row>
    <row r="53" spans="1:25" ht="15" x14ac:dyDescent="0.25">
      <c r="A53">
        <v>1.85</v>
      </c>
      <c r="B53">
        <v>1.98</v>
      </c>
      <c r="C53" s="29">
        <f t="shared" si="0"/>
        <v>4.5591045591045543E-2</v>
      </c>
      <c r="D53" s="30">
        <f>IF(OR($A53="",$B53=""),"",A53*'MPTO_working_2-way'!$G52)</f>
        <v>1.9343434343434343</v>
      </c>
      <c r="E53" s="32">
        <f>IF(OR($A53="",$B53=""),"",B53*'MPTO_working_2-way'!$G52)</f>
        <v>2.07027027027027</v>
      </c>
      <c r="F53" s="30">
        <f>IF(OR($A53="",$B53=""),"",'MPTO_working_2-way'!D52)</f>
        <v>1.931452675982072</v>
      </c>
      <c r="G53" s="32">
        <f>IF(OR($A53="",$B53=""),"",'MPTO_working_2-way'!E52)</f>
        <v>2.0735918482875744</v>
      </c>
      <c r="H53" s="30">
        <f>IF(OR($A53="",$B53=""),"",'OddsRatio_working_2-way'!M52)</f>
        <v>1.9313146293146641</v>
      </c>
      <c r="I53" s="30">
        <f>IF(OR($A53="",$B53=""),"",'OddsRatio_working_2-way'!N52)</f>
        <v>2.0737509843863182</v>
      </c>
      <c r="J53" s="30">
        <f>IF('Log_working_2-way'!$D52="","",A53^('Log_working_2-way'!$D52))</f>
        <v>1.9299877590211039</v>
      </c>
      <c r="K53" s="32">
        <f>IF('Log_working_2-way'!$D52="","",B53^('Log_working_2-way'!$D52))</f>
        <v>2.0752829704469682</v>
      </c>
      <c r="L53" s="37">
        <f t="shared" si="9"/>
        <v>0.51697127937336818</v>
      </c>
      <c r="M53" s="37">
        <f t="shared" si="10"/>
        <v>0.48302872062663194</v>
      </c>
      <c r="N53" s="38">
        <v>150</v>
      </c>
      <c r="O53" s="38">
        <f t="shared" si="11"/>
        <v>68.918918918918905</v>
      </c>
      <c r="P53" s="38">
        <f t="shared" si="12"/>
        <v>74.242424242424249</v>
      </c>
      <c r="Q53" s="38">
        <f t="shared" si="13"/>
        <v>75.757575757575765</v>
      </c>
      <c r="R53" s="38">
        <f t="shared" si="14"/>
        <v>81.081081081081066</v>
      </c>
      <c r="S53" s="39">
        <f t="shared" si="15"/>
        <v>-6.8386568386568598</v>
      </c>
      <c r="T53" s="39">
        <f t="shared" si="16"/>
        <v>-6.8386568386568172</v>
      </c>
      <c r="U53" t="s">
        <v>116</v>
      </c>
      <c r="V53" t="s">
        <v>103</v>
      </c>
      <c r="W53" t="s">
        <v>112</v>
      </c>
      <c r="X53" t="s">
        <v>447</v>
      </c>
      <c r="Y53" s="41"/>
    </row>
    <row r="54" spans="1:25" ht="15" x14ac:dyDescent="0.25">
      <c r="A54">
        <v>2.12</v>
      </c>
      <c r="B54">
        <v>1.74</v>
      </c>
      <c r="C54" s="29">
        <f t="shared" si="0"/>
        <v>4.6410756885707949E-2</v>
      </c>
      <c r="D54" s="30">
        <f>IF(OR($A54="",$B54=""),"",A54*'MPTO_working_2-way'!$G53)</f>
        <v>2.2183908045977008</v>
      </c>
      <c r="E54" s="32">
        <f>IF(OR($A54="",$B54=""),"",B54*'MPTO_working_2-way'!$G53)</f>
        <v>1.8207547169811318</v>
      </c>
      <c r="F54" s="30">
        <f>IF(OR($A54="",$B54=""),"",'MPTO_working_2-way'!D53)</f>
        <v>2.2296905222437133</v>
      </c>
      <c r="G54" s="32">
        <f>IF(OR($A54="",$B54=""),"",'MPTO_working_2-way'!E53)</f>
        <v>1.8132127408572549</v>
      </c>
      <c r="H54" s="30">
        <f>IF(OR($A54="",$B54=""),"",'OddsRatio_working_2-way'!M53)</f>
        <v>2.2302493704584911</v>
      </c>
      <c r="I54" s="30">
        <f>IF(OR($A54="",$B54=""),"",'OddsRatio_working_2-way'!N53)</f>
        <v>1.8128433340529317</v>
      </c>
      <c r="J54" s="30">
        <f>IF('Log_working_2-way'!$D53="","",A54^('Log_working_2-way'!$D53))</f>
        <v>2.235500887736106</v>
      </c>
      <c r="K54" s="32">
        <f>IF('Log_working_2-way'!$D53="","",B54^('Log_working_2-way'!$D53))</f>
        <v>1.8093883298066613</v>
      </c>
      <c r="L54" s="37">
        <f t="shared" si="9"/>
        <v>0.45077720207253896</v>
      </c>
      <c r="M54" s="37">
        <f t="shared" si="10"/>
        <v>0.5492227979274612</v>
      </c>
      <c r="N54" s="38">
        <v>151</v>
      </c>
      <c r="O54" s="38">
        <f t="shared" si="11"/>
        <v>79.773584905660371</v>
      </c>
      <c r="P54" s="38">
        <f t="shared" si="12"/>
        <v>64.218390804597703</v>
      </c>
      <c r="Q54" s="38">
        <f t="shared" si="13"/>
        <v>86.781609195402297</v>
      </c>
      <c r="R54" s="38">
        <f t="shared" si="14"/>
        <v>71.226415094339615</v>
      </c>
      <c r="S54" s="39">
        <f t="shared" si="15"/>
        <v>-7.0080242897419254</v>
      </c>
      <c r="T54" s="39">
        <f t="shared" si="16"/>
        <v>-7.0080242897419112</v>
      </c>
      <c r="U54" t="s">
        <v>94</v>
      </c>
      <c r="V54" t="s">
        <v>115</v>
      </c>
      <c r="W54" t="s">
        <v>112</v>
      </c>
      <c r="X54" t="s">
        <v>447</v>
      </c>
      <c r="Y54" s="41"/>
    </row>
    <row r="55" spans="1:25" ht="15" x14ac:dyDescent="0.25">
      <c r="A55">
        <v>1.95</v>
      </c>
      <c r="B55">
        <v>1.88</v>
      </c>
      <c r="C55" s="29">
        <f t="shared" si="0"/>
        <v>4.4735406437534042E-2</v>
      </c>
      <c r="D55" s="30">
        <f>IF(OR($A55="",$B55=""),"",A55*'MPTO_working_2-way'!$G54)</f>
        <v>2.0372340425531914</v>
      </c>
      <c r="E55" s="32">
        <f>IF(OR($A55="",$B55=""),"",B55*'MPTO_working_2-way'!$G54)</f>
        <v>1.9641025641025638</v>
      </c>
      <c r="F55" s="30">
        <f>IF(OR($A55="",$B55=""),"",'MPTO_working_2-way'!D54)</f>
        <v>2.0389321468298109</v>
      </c>
      <c r="G55" s="32">
        <f>IF(OR($A55="",$B55=""),"",'MPTO_working_2-way'!E54)</f>
        <v>1.9625267665952888</v>
      </c>
      <c r="H55" s="30">
        <f>IF(OR($A55="",$B55=""),"",'OddsRatio_working_2-way'!M54)</f>
        <v>2.0390117682420414</v>
      </c>
      <c r="I55" s="30">
        <f>IF(OR($A55="",$B55=""),"",'OddsRatio_working_2-way'!N54)</f>
        <v>1.9624530063715757</v>
      </c>
      <c r="J55" s="30">
        <f>IF('Log_working_2-way'!$D54="","",A55^('Log_working_2-way'!$D54))</f>
        <v>2.0397933425150612</v>
      </c>
      <c r="K55" s="32">
        <f>IF('Log_working_2-way'!$D54="","",B55^('Log_working_2-way'!$D54))</f>
        <v>1.9617295659739398</v>
      </c>
      <c r="L55" s="37">
        <f t="shared" si="9"/>
        <v>0.49086161879895562</v>
      </c>
      <c r="M55" s="37">
        <f t="shared" si="10"/>
        <v>0.50913838120104449</v>
      </c>
      <c r="N55" s="38">
        <v>152</v>
      </c>
      <c r="O55" s="38">
        <f t="shared" si="11"/>
        <v>74.051282051282044</v>
      </c>
      <c r="P55" s="38">
        <f t="shared" si="12"/>
        <v>71.148936170212764</v>
      </c>
      <c r="Q55" s="38">
        <f t="shared" si="13"/>
        <v>80.851063829787236</v>
      </c>
      <c r="R55" s="38">
        <f t="shared" si="14"/>
        <v>77.948717948717956</v>
      </c>
      <c r="S55" s="39">
        <f t="shared" si="15"/>
        <v>-6.7997817785051922</v>
      </c>
      <c r="T55" s="39">
        <f t="shared" si="16"/>
        <v>-6.7997817785051922</v>
      </c>
      <c r="U55" t="s">
        <v>105</v>
      </c>
      <c r="V55" t="s">
        <v>98</v>
      </c>
      <c r="W55" t="s">
        <v>112</v>
      </c>
      <c r="X55" t="s">
        <v>447</v>
      </c>
      <c r="Y55" s="41"/>
    </row>
    <row r="56" spans="1:25" ht="15" x14ac:dyDescent="0.25">
      <c r="A56">
        <v>1.87</v>
      </c>
      <c r="B56">
        <v>1.96</v>
      </c>
      <c r="C56" s="29">
        <f t="shared" si="0"/>
        <v>4.4963439921422932E-2</v>
      </c>
      <c r="D56" s="30">
        <f>IF(OR($A56="",$B56=""),"",A56*'MPTO_working_2-way'!$G55)</f>
        <v>1.954081632653061</v>
      </c>
      <c r="E56" s="32">
        <f>IF(OR($A56="",$B56=""),"",B56*'MPTO_working_2-way'!$G55)</f>
        <v>2.0481283422459891</v>
      </c>
      <c r="F56" s="30">
        <f>IF(OR($A56="",$B56=""),"",'MPTO_working_2-way'!D55)</f>
        <v>1.9520664678312738</v>
      </c>
      <c r="G56" s="32">
        <f>IF(OR($A56="",$B56=""),"",'MPTO_working_2-way'!E55)</f>
        <v>2.0503468337435664</v>
      </c>
      <c r="H56" s="30">
        <f>IF(OR($A56="",$B56=""),"",'OddsRatio_working_2-way'!M55)</f>
        <v>1.9519716382329886</v>
      </c>
      <c r="I56" s="30">
        <f>IF(OR($A56="",$B56=""),"",'OddsRatio_working_2-way'!N55)</f>
        <v>2.0504514628777799</v>
      </c>
      <c r="J56" s="30">
        <f>IF('Log_working_2-way'!$D55="","",A56^('Log_working_2-way'!$D55))</f>
        <v>1.9510465989526307</v>
      </c>
      <c r="K56" s="32">
        <f>IF('Log_working_2-way'!$D55="","",B56^('Log_working_2-way'!$D55))</f>
        <v>2.0514731886963946</v>
      </c>
      <c r="L56" s="37">
        <f t="shared" si="9"/>
        <v>0.51174934725848564</v>
      </c>
      <c r="M56" s="37">
        <f t="shared" si="10"/>
        <v>0.48825065274151441</v>
      </c>
      <c r="N56" s="38">
        <v>153</v>
      </c>
      <c r="O56" s="38">
        <f t="shared" si="11"/>
        <v>71.181818181818173</v>
      </c>
      <c r="P56" s="38">
        <f t="shared" si="12"/>
        <v>74.938775510204081</v>
      </c>
      <c r="Q56" s="38">
        <f t="shared" si="13"/>
        <v>78.061224489795919</v>
      </c>
      <c r="R56" s="38">
        <f t="shared" si="14"/>
        <v>81.818181818181799</v>
      </c>
      <c r="S56" s="39">
        <f t="shared" si="15"/>
        <v>-6.8794063079777459</v>
      </c>
      <c r="T56" s="39">
        <f t="shared" si="16"/>
        <v>-6.8794063079777175</v>
      </c>
      <c r="U56" t="s">
        <v>184</v>
      </c>
      <c r="V56" t="s">
        <v>186</v>
      </c>
      <c r="W56" t="s">
        <v>441</v>
      </c>
      <c r="X56" t="s">
        <v>447</v>
      </c>
      <c r="Y56" s="41"/>
    </row>
    <row r="57" spans="1:25" ht="15" x14ac:dyDescent="0.25">
      <c r="A57">
        <v>2.16</v>
      </c>
      <c r="B57">
        <v>1.71</v>
      </c>
      <c r="C57" s="29">
        <f t="shared" si="0"/>
        <v>4.7758284600389889E-2</v>
      </c>
      <c r="D57" s="30">
        <f>IF(OR($A57="",$B57=""),"",A57*'MPTO_working_2-way'!$G56)</f>
        <v>2.2631578947368425</v>
      </c>
      <c r="E57" s="32">
        <f>IF(OR($A57="",$B57=""),"",B57*'MPTO_working_2-way'!$G56)</f>
        <v>1.7916666666666667</v>
      </c>
      <c r="F57" s="30">
        <f>IF(OR($A57="",$B57=""),"",'MPTO_working_2-way'!D56)</f>
        <v>2.2774694783573808</v>
      </c>
      <c r="G57" s="32">
        <f>IF(OR($A57="",$B57=""),"",'MPTO_working_2-way'!E56)</f>
        <v>1.7827975673327543</v>
      </c>
      <c r="H57" s="30">
        <f>IF(OR($A57="",$B57=""),"",'OddsRatio_working_2-way'!M56)</f>
        <v>2.2782029638916539</v>
      </c>
      <c r="I57" s="30">
        <f>IF(OR($A57="",$B57=""),"",'OddsRatio_working_2-way'!N56)</f>
        <v>1.7823483658302366</v>
      </c>
      <c r="J57" s="30">
        <f>IF('Log_working_2-way'!$D56="","",A57^('Log_working_2-way'!$D56))</f>
        <v>2.2848793488092363</v>
      </c>
      <c r="K57" s="32">
        <f>IF('Log_working_2-way'!$D56="","",B57^('Log_working_2-way'!$D56))</f>
        <v>1.7782831912785555</v>
      </c>
      <c r="L57" s="37">
        <f t="shared" si="9"/>
        <v>0.44186046511627902</v>
      </c>
      <c r="M57" s="37">
        <f t="shared" si="10"/>
        <v>0.55813953488372092</v>
      </c>
      <c r="N57" s="38">
        <v>154</v>
      </c>
      <c r="O57" s="38">
        <f t="shared" si="11"/>
        <v>82.703703703703709</v>
      </c>
      <c r="P57" s="38">
        <f t="shared" si="12"/>
        <v>63.941520467836241</v>
      </c>
      <c r="Q57" s="38">
        <f t="shared" si="13"/>
        <v>90.058479532163744</v>
      </c>
      <c r="R57" s="38">
        <f t="shared" si="14"/>
        <v>71.296296296296291</v>
      </c>
      <c r="S57" s="39">
        <f t="shared" si="15"/>
        <v>-7.3547758284600349</v>
      </c>
      <c r="T57" s="39">
        <f t="shared" si="16"/>
        <v>-7.3547758284600491</v>
      </c>
      <c r="U57" t="s">
        <v>188</v>
      </c>
      <c r="V57" t="s">
        <v>206</v>
      </c>
      <c r="W57" t="s">
        <v>441</v>
      </c>
      <c r="X57" t="s">
        <v>447</v>
      </c>
      <c r="Y57" s="41"/>
    </row>
    <row r="58" spans="1:25" ht="15" x14ac:dyDescent="0.25">
      <c r="A58">
        <v>2.19</v>
      </c>
      <c r="B58">
        <v>1.69</v>
      </c>
      <c r="C58" s="29">
        <f t="shared" si="0"/>
        <v>4.8336980897571102E-2</v>
      </c>
      <c r="D58" s="30">
        <f>IF(OR($A58="",$B58=""),"",A58*'MPTO_working_2-way'!$G57)</f>
        <v>2.2958579881656807</v>
      </c>
      <c r="E58" s="32">
        <f>IF(OR($A58="",$B58=""),"",B58*'MPTO_working_2-way'!$G57)</f>
        <v>1.7716894977168951</v>
      </c>
      <c r="F58" s="30">
        <f>IF(OR($A58="",$B58=""),"",'MPTO_working_2-way'!D57)</f>
        <v>2.3123926150385805</v>
      </c>
      <c r="G58" s="32">
        <f>IF(OR($A58="",$B58=""),"",'MPTO_working_2-way'!E57)</f>
        <v>1.7619671038537528</v>
      </c>
      <c r="H58" s="30">
        <f>IF(OR($A58="",$B58=""),"",'OddsRatio_working_2-way'!M57)</f>
        <v>2.3132546139874859</v>
      </c>
      <c r="I58" s="30">
        <f>IF(OR($A58="",$B58=""),"",'OddsRatio_working_2-way'!N57)</f>
        <v>1.761466961051567</v>
      </c>
      <c r="J58" s="30">
        <f>IF('Log_working_2-way'!$D57="","",A58^('Log_working_2-way'!$D57))</f>
        <v>2.3209867282319023</v>
      </c>
      <c r="K58" s="32">
        <f>IF('Log_working_2-way'!$D57="","",B58^('Log_working_2-way'!$D57))</f>
        <v>1.7570098765015589</v>
      </c>
      <c r="L58" s="37">
        <f t="shared" si="9"/>
        <v>0.4355670103092783</v>
      </c>
      <c r="M58" s="37">
        <f t="shared" si="10"/>
        <v>0.56443298969072164</v>
      </c>
      <c r="N58" s="38">
        <v>155</v>
      </c>
      <c r="O58" s="38">
        <f t="shared" si="11"/>
        <v>84.223744292237441</v>
      </c>
      <c r="P58" s="38">
        <f t="shared" si="12"/>
        <v>63.284023668639051</v>
      </c>
      <c r="Q58" s="38">
        <f t="shared" si="13"/>
        <v>91.715976331360949</v>
      </c>
      <c r="R58" s="38">
        <f t="shared" si="14"/>
        <v>70.776255707762559</v>
      </c>
      <c r="S58" s="39">
        <f t="shared" si="15"/>
        <v>-7.4922320391235075</v>
      </c>
      <c r="T58" s="39">
        <f t="shared" si="16"/>
        <v>-7.4922320391235075</v>
      </c>
      <c r="U58" t="s">
        <v>190</v>
      </c>
      <c r="V58" t="s">
        <v>201</v>
      </c>
      <c r="W58" t="s">
        <v>441</v>
      </c>
      <c r="X58" t="s">
        <v>447</v>
      </c>
      <c r="Y58" s="41"/>
    </row>
    <row r="59" spans="1:25" ht="15" x14ac:dyDescent="0.25">
      <c r="A59">
        <v>2.0099999999999998</v>
      </c>
      <c r="B59">
        <v>1.83</v>
      </c>
      <c r="C59" s="29">
        <f t="shared" si="0"/>
        <v>4.3960525242639381E-2</v>
      </c>
      <c r="D59" s="30">
        <f>IF(OR($A59="",$B59=""),"",A59*'MPTO_working_2-way'!$G58)</f>
        <v>2.098360655737705</v>
      </c>
      <c r="E59" s="32">
        <f>IF(OR($A59="",$B59=""),"",B59*'MPTO_working_2-way'!$G58)</f>
        <v>1.91044776119403</v>
      </c>
      <c r="F59" s="30">
        <f>IF(OR($A59="",$B59=""),"",'MPTO_working_2-way'!D58)</f>
        <v>2.1029071263184975</v>
      </c>
      <c r="G59" s="32">
        <f>IF(OR($A59="",$B59=""),"",'MPTO_working_2-way'!E58)</f>
        <v>1.9066946582691862</v>
      </c>
      <c r="H59" s="30">
        <f>IF(OR($A59="",$B59=""),"",'OddsRatio_working_2-way'!M58)</f>
        <v>2.1031171605407648</v>
      </c>
      <c r="I59" s="30">
        <f>IF(OR($A59="",$B59=""),"",'OddsRatio_working_2-way'!N58)</f>
        <v>1.9065220230186481</v>
      </c>
      <c r="J59" s="30">
        <f>IF('Log_working_2-way'!$D58="","",A59^('Log_working_2-way'!$D58))</f>
        <v>2.105213321317545</v>
      </c>
      <c r="K59" s="32">
        <f>IF('Log_working_2-way'!$D58="","",B59^('Log_working_2-way'!$D58))</f>
        <v>1.9048027025294283</v>
      </c>
      <c r="L59" s="37">
        <f t="shared" si="9"/>
        <v>0.4765625</v>
      </c>
      <c r="M59" s="37">
        <f t="shared" si="10"/>
        <v>0.5234375</v>
      </c>
      <c r="N59" s="38">
        <v>156</v>
      </c>
      <c r="O59" s="38">
        <f t="shared" si="11"/>
        <v>78.388059701492523</v>
      </c>
      <c r="P59" s="38">
        <f t="shared" si="12"/>
        <v>70.754098360655746</v>
      </c>
      <c r="Q59" s="38">
        <f t="shared" si="13"/>
        <v>85.245901639344254</v>
      </c>
      <c r="R59" s="38">
        <f t="shared" si="14"/>
        <v>77.611940298507477</v>
      </c>
      <c r="S59" s="39">
        <f t="shared" si="15"/>
        <v>-6.857841937851731</v>
      </c>
      <c r="T59" s="39">
        <f t="shared" si="16"/>
        <v>-6.857841937851731</v>
      </c>
      <c r="U59" t="s">
        <v>207</v>
      </c>
      <c r="V59" t="s">
        <v>199</v>
      </c>
      <c r="W59" t="s">
        <v>441</v>
      </c>
      <c r="X59" t="s">
        <v>447</v>
      </c>
      <c r="Y59" s="41"/>
    </row>
    <row r="60" spans="1:25" ht="15" x14ac:dyDescent="0.25">
      <c r="A60">
        <v>2.2200000000000002</v>
      </c>
      <c r="B60">
        <v>1.67</v>
      </c>
      <c r="C60" s="29">
        <f t="shared" si="0"/>
        <v>4.9252845660031408E-2</v>
      </c>
      <c r="D60" s="30">
        <f>IF(OR($A60="",$B60=""),"",A60*'MPTO_working_2-way'!$G59)</f>
        <v>2.3293413173652699</v>
      </c>
      <c r="E60" s="32">
        <f>IF(OR($A60="",$B60=""),"",B60*'MPTO_working_2-way'!$G59)</f>
        <v>1.7522522522522523</v>
      </c>
      <c r="F60" s="30">
        <f>IF(OR($A60="",$B60=""),"",'MPTO_working_2-way'!D59)</f>
        <v>2.348387914106544</v>
      </c>
      <c r="G60" s="32">
        <f>IF(OR($A60="",$B60=""),"",'MPTO_working_2-way'!E59)</f>
        <v>1.7416263447174332</v>
      </c>
      <c r="H60" s="30">
        <f>IF(OR($A60="",$B60=""),"",'OddsRatio_working_2-way'!M59)</f>
        <v>2.3494056181845622</v>
      </c>
      <c r="I60" s="30">
        <f>IF(OR($A60="",$B60=""),"",'OddsRatio_working_2-way'!N59)</f>
        <v>1.7410670198226692</v>
      </c>
      <c r="J60" s="30">
        <f>IF('Log_working_2-way'!$D59="","",A60^('Log_working_2-way'!$D59))</f>
        <v>2.358338504446039</v>
      </c>
      <c r="K60" s="32">
        <f>IF('Log_working_2-way'!$D59="","",B60^('Log_working_2-way'!$D59))</f>
        <v>1.7361935163625739</v>
      </c>
      <c r="L60" s="37">
        <f t="shared" si="9"/>
        <v>0.42930591259640094</v>
      </c>
      <c r="M60" s="37">
        <f t="shared" si="10"/>
        <v>0.57069408740359895</v>
      </c>
      <c r="N60" s="38">
        <v>157</v>
      </c>
      <c r="O60" s="38">
        <f t="shared" si="11"/>
        <v>86.27927927927928</v>
      </c>
      <c r="P60" s="38">
        <f t="shared" si="12"/>
        <v>62.988023952095816</v>
      </c>
      <c r="Q60" s="38">
        <f t="shared" si="13"/>
        <v>94.011976047904199</v>
      </c>
      <c r="R60" s="38">
        <f t="shared" si="14"/>
        <v>70.720720720720706</v>
      </c>
      <c r="S60" s="39">
        <f t="shared" si="15"/>
        <v>-7.7326967686249191</v>
      </c>
      <c r="T60" s="39">
        <f t="shared" si="16"/>
        <v>-7.7326967686248906</v>
      </c>
      <c r="U60" t="s">
        <v>192</v>
      </c>
      <c r="V60" t="s">
        <v>196</v>
      </c>
      <c r="W60" t="s">
        <v>441</v>
      </c>
      <c r="X60" t="s">
        <v>447</v>
      </c>
      <c r="Y60" s="41"/>
    </row>
    <row r="61" spans="1:25" ht="15" x14ac:dyDescent="0.25">
      <c r="A61">
        <v>2.06</v>
      </c>
      <c r="B61">
        <v>1.78</v>
      </c>
      <c r="C61" s="29">
        <f t="shared" si="0"/>
        <v>4.7234646012872306E-2</v>
      </c>
      <c r="D61" s="30">
        <f>IF(OR($A61="",$B61=""),"",A61*'MPTO_working_2-way'!$G60)</f>
        <v>2.1573033707865168</v>
      </c>
      <c r="E61" s="32">
        <f>IF(OR($A61="",$B61=""),"",B61*'MPTO_working_2-way'!$G60)</f>
        <v>1.8640776699029127</v>
      </c>
      <c r="F61" s="30">
        <f>IF(OR($A61="",$B61=""),"",'MPTO_working_2-way'!D60)</f>
        <v>2.165347820951931</v>
      </c>
      <c r="G61" s="32">
        <f>IF(OR($A61="",$B61=""),"",'MPTO_working_2-way'!E60)</f>
        <v>1.8581129015911626</v>
      </c>
      <c r="H61" s="30">
        <f>IF(OR($A61="",$B61=""),"",'OddsRatio_working_2-way'!M60)</f>
        <v>2.1657505560686463</v>
      </c>
      <c r="I61" s="30">
        <f>IF(OR($A61="",$B61=""),"",'OddsRatio_working_2-way'!N60)</f>
        <v>1.8578164469184384</v>
      </c>
      <c r="J61" s="30">
        <f>IF('Log_working_2-way'!$D60="","",A61^('Log_working_2-way'!$D60))</f>
        <v>2.169481150379414</v>
      </c>
      <c r="K61" s="32">
        <f>IF('Log_working_2-way'!$D60="","",B61^('Log_working_2-way'!$D60))</f>
        <v>1.855080049537273</v>
      </c>
      <c r="L61" s="37">
        <f t="shared" si="9"/>
        <v>0.46354166666666669</v>
      </c>
      <c r="M61" s="37">
        <f t="shared" si="10"/>
        <v>0.53645833333333337</v>
      </c>
      <c r="N61" s="38">
        <v>158</v>
      </c>
      <c r="O61" s="38">
        <f t="shared" si="11"/>
        <v>81.300970873786412</v>
      </c>
      <c r="P61" s="38">
        <f t="shared" si="12"/>
        <v>69.23595505617979</v>
      </c>
      <c r="Q61" s="38">
        <f t="shared" si="13"/>
        <v>88.764044943820238</v>
      </c>
      <c r="R61" s="38">
        <f t="shared" si="14"/>
        <v>76.699029126213588</v>
      </c>
      <c r="S61" s="39">
        <f t="shared" si="15"/>
        <v>-7.4630740700338265</v>
      </c>
      <c r="T61" s="39">
        <f t="shared" si="16"/>
        <v>-7.4630740700337981</v>
      </c>
      <c r="U61" t="s">
        <v>203</v>
      </c>
      <c r="V61" t="s">
        <v>193</v>
      </c>
      <c r="W61" t="s">
        <v>441</v>
      </c>
      <c r="X61" t="s">
        <v>447</v>
      </c>
      <c r="Y61" s="41"/>
    </row>
    <row r="62" spans="1:25" ht="15" x14ac:dyDescent="0.25">
      <c r="A62">
        <v>2.21</v>
      </c>
      <c r="B62">
        <v>1.68</v>
      </c>
      <c r="C62" s="29">
        <f t="shared" si="0"/>
        <v>4.772678302090072E-2</v>
      </c>
      <c r="D62" s="30">
        <f>IF(OR($A62="",$B62=""),"",A62*'MPTO_working_2-way'!$G61)</f>
        <v>2.3154761904761907</v>
      </c>
      <c r="E62" s="32">
        <f>IF(OR($A62="",$B62=""),"",B62*'MPTO_working_2-way'!$G61)</f>
        <v>1.7601809954751131</v>
      </c>
      <c r="F62" s="30">
        <f>IF(OR($A62="",$B62=""),"",'MPTO_working_2-way'!D61)</f>
        <v>2.3330400904863642</v>
      </c>
      <c r="G62" s="32">
        <f>IF(OR($A62="",$B62=""),"",'MPTO_working_2-way'!E61)</f>
        <v>1.7501649853870085</v>
      </c>
      <c r="H62" s="30">
        <f>IF(OR($A62="",$B62=""),"",'OddsRatio_working_2-way'!M61)</f>
        <v>2.3339459376998315</v>
      </c>
      <c r="I62" s="30">
        <f>IF(OR($A62="",$B62=""),"",'OddsRatio_working_2-way'!N61)</f>
        <v>1.7496555682941202</v>
      </c>
      <c r="J62" s="30">
        <f>IF('Log_working_2-way'!$D61="","",A62^('Log_working_2-way'!$D61))</f>
        <v>2.3421626328567902</v>
      </c>
      <c r="K62" s="32">
        <f>IF('Log_working_2-way'!$D61="","",B62^('Log_working_2-way'!$D61))</f>
        <v>1.7450661905782558</v>
      </c>
      <c r="L62" s="37">
        <f t="shared" si="9"/>
        <v>0.43187660668380456</v>
      </c>
      <c r="M62" s="37">
        <f t="shared" si="10"/>
        <v>0.56812339331619544</v>
      </c>
      <c r="N62" s="38">
        <v>159</v>
      </c>
      <c r="O62" s="38">
        <f t="shared" si="11"/>
        <v>87.054298642533936</v>
      </c>
      <c r="P62" s="38">
        <f t="shared" si="12"/>
        <v>64.357142857142861</v>
      </c>
      <c r="Q62" s="38">
        <f t="shared" si="13"/>
        <v>94.642857142857139</v>
      </c>
      <c r="R62" s="38">
        <f t="shared" si="14"/>
        <v>71.945701357466064</v>
      </c>
      <c r="S62" s="39">
        <f t="shared" si="15"/>
        <v>-7.5885585003232023</v>
      </c>
      <c r="T62" s="39">
        <f t="shared" si="16"/>
        <v>-7.5885585003232023</v>
      </c>
      <c r="U62" t="s">
        <v>198</v>
      </c>
      <c r="V62" t="s">
        <v>194</v>
      </c>
      <c r="W62" t="s">
        <v>441</v>
      </c>
      <c r="X62" t="s">
        <v>447</v>
      </c>
      <c r="Y62" s="41"/>
    </row>
    <row r="63" spans="1:25" ht="15" x14ac:dyDescent="0.25">
      <c r="A63">
        <v>2.2599999999999998</v>
      </c>
      <c r="B63">
        <v>1.65</v>
      </c>
      <c r="C63" s="29">
        <f t="shared" si="0"/>
        <v>4.85384821668009E-2</v>
      </c>
      <c r="D63" s="30">
        <f>IF(OR($A63="",$B63=""),"",A63*'MPTO_working_2-way'!$G62)</f>
        <v>2.3696969696969696</v>
      </c>
      <c r="E63" s="32">
        <f>IF(OR($A63="",$B63=""),"",B63*'MPTO_working_2-way'!$G62)</f>
        <v>1.7300884955752214</v>
      </c>
      <c r="F63" s="30">
        <f>IF(OR($A63="",$B63=""),"",'MPTO_working_2-way'!D62)</f>
        <v>2.3911510099390831</v>
      </c>
      <c r="G63" s="32">
        <f>IF(OR($A63="",$B63=""),"",'MPTO_working_2-way'!E62)</f>
        <v>1.7188292233233464</v>
      </c>
      <c r="H63" s="30">
        <f>IF(OR($A63="",$B63=""),"",'OddsRatio_working_2-way'!M62)</f>
        <v>2.3922864426767716</v>
      </c>
      <c r="I63" s="30">
        <f>IF(OR($A63="",$B63=""),"",'OddsRatio_working_2-way'!N62)</f>
        <v>1.7182430061427794</v>
      </c>
      <c r="J63" s="30">
        <f>IF('Log_working_2-way'!$D62="","",A63^('Log_working_2-way'!$D62))</f>
        <v>2.4023634444146</v>
      </c>
      <c r="K63" s="32">
        <f>IF('Log_working_2-way'!$D62="","",B63^('Log_working_2-way'!$D62))</f>
        <v>1.7130819075338126</v>
      </c>
      <c r="L63" s="37">
        <f t="shared" si="9"/>
        <v>0.42199488491048592</v>
      </c>
      <c r="M63" s="37">
        <f t="shared" si="10"/>
        <v>0.57800511508951402</v>
      </c>
      <c r="N63" s="38">
        <v>160</v>
      </c>
      <c r="O63" s="38">
        <f t="shared" si="11"/>
        <v>89.203539823008839</v>
      </c>
      <c r="P63" s="38">
        <f t="shared" si="12"/>
        <v>63.030303030303031</v>
      </c>
      <c r="Q63" s="38">
        <f t="shared" si="13"/>
        <v>96.969696969696969</v>
      </c>
      <c r="R63" s="38">
        <f t="shared" si="14"/>
        <v>70.796460176991161</v>
      </c>
      <c r="S63" s="39">
        <f t="shared" si="15"/>
        <v>-7.7661571466881298</v>
      </c>
      <c r="T63" s="39">
        <f t="shared" si="16"/>
        <v>-7.7661571466881298</v>
      </c>
      <c r="U63" t="s">
        <v>200</v>
      </c>
      <c r="V63" t="s">
        <v>204</v>
      </c>
      <c r="W63" t="s">
        <v>441</v>
      </c>
      <c r="X63" t="s">
        <v>447</v>
      </c>
      <c r="Y63" s="41"/>
    </row>
    <row r="64" spans="1:25" ht="15" x14ac:dyDescent="0.25">
      <c r="A64">
        <v>2.13</v>
      </c>
      <c r="B64">
        <v>1.73</v>
      </c>
      <c r="C64" s="29">
        <f t="shared" si="0"/>
        <v>4.7518250156042274E-2</v>
      </c>
      <c r="D64" s="30">
        <f>IF(OR($A64="",$B64=""),"",A64*'MPTO_working_2-way'!$G63)</f>
        <v>2.2312138728323698</v>
      </c>
      <c r="E64" s="32">
        <f>IF(OR($A64="",$B64=""),"",B64*'MPTO_working_2-way'!$G63)</f>
        <v>1.812206572769953</v>
      </c>
      <c r="F64" s="30">
        <f>IF(OR($A64="",$B64=""),"",'MPTO_working_2-way'!D63)</f>
        <v>2.243538616091814</v>
      </c>
      <c r="G64" s="32">
        <f>IF(OR($A64="",$B64=""),"",'MPTO_working_2-way'!E63)</f>
        <v>1.8041567725036107</v>
      </c>
      <c r="H64" s="30">
        <f>IF(OR($A64="",$B64=""),"",'OddsRatio_working_2-way'!M63)</f>
        <v>2.244164460784607</v>
      </c>
      <c r="I64" s="30">
        <f>IF(OR($A64="",$B64=""),"",'OddsRatio_working_2-way'!N63)</f>
        <v>1.8037522622767821</v>
      </c>
      <c r="J64" s="30">
        <f>IF('Log_working_2-way'!$D63="","",A64^('Log_working_2-way'!$D63))</f>
        <v>2.2499028330075874</v>
      </c>
      <c r="K64" s="32">
        <f>IF('Log_working_2-way'!$D63="","",B64^('Log_working_2-way'!$D63))</f>
        <v>1.8000621917089168</v>
      </c>
      <c r="L64" s="37">
        <f t="shared" si="9"/>
        <v>0.44818652849740936</v>
      </c>
      <c r="M64" s="37">
        <f t="shared" si="10"/>
        <v>0.55181347150259064</v>
      </c>
      <c r="N64" s="38">
        <v>161</v>
      </c>
      <c r="O64" s="38">
        <f t="shared" si="11"/>
        <v>85.413145539906111</v>
      </c>
      <c r="P64" s="38">
        <f t="shared" si="12"/>
        <v>67.936416184971094</v>
      </c>
      <c r="Q64" s="38">
        <f t="shared" si="13"/>
        <v>93.063583815028906</v>
      </c>
      <c r="R64" s="38">
        <f t="shared" si="14"/>
        <v>75.586854460093903</v>
      </c>
      <c r="S64" s="39">
        <f t="shared" si="15"/>
        <v>-7.6504382751227951</v>
      </c>
      <c r="T64" s="39">
        <f t="shared" si="16"/>
        <v>-7.6504382751228093</v>
      </c>
      <c r="U64" t="s">
        <v>202</v>
      </c>
      <c r="V64" t="s">
        <v>195</v>
      </c>
      <c r="W64" t="s">
        <v>441</v>
      </c>
      <c r="X64" t="s">
        <v>447</v>
      </c>
      <c r="Y64" s="41"/>
    </row>
    <row r="65" spans="1:25" ht="15" x14ac:dyDescent="0.25">
      <c r="A65">
        <v>2.5499999999999998</v>
      </c>
      <c r="B65">
        <v>1.53</v>
      </c>
      <c r="C65" s="29">
        <f t="shared" si="0"/>
        <v>4.5751633986928164E-2</v>
      </c>
      <c r="D65" s="30">
        <f>IF(OR($A65="",$B65=""),"",A65*'MPTO_working_2-way'!$G64)</f>
        <v>2.6666666666666665</v>
      </c>
      <c r="E65" s="32">
        <f>IF(OR($A65="",$B65=""),"",B65*'MPTO_working_2-way'!$G64)</f>
        <v>1.6</v>
      </c>
      <c r="F65" s="30">
        <f>IF(OR($A65="",$B65=""),"",'MPTO_working_2-way'!D64)</f>
        <v>2.7079646017699113</v>
      </c>
      <c r="G65" s="32">
        <f>IF(OR($A65="",$B65=""),"",'MPTO_working_2-way'!E64)</f>
        <v>1.5854922279792747</v>
      </c>
      <c r="H65" s="30">
        <f>IF(OR($A65="",$B65=""),"",'OddsRatio_working_2-way'!M64)</f>
        <v>2.7101252298842891</v>
      </c>
      <c r="I65" s="30">
        <f>IF(OR($A65="",$B65=""),"",'OddsRatio_working_2-way'!N64)</f>
        <v>1.5847524979604342</v>
      </c>
      <c r="J65" s="30">
        <f>IF('Log_working_2-way'!$D64="","",A65^('Log_working_2-way'!$D64))</f>
        <v>2.7298027853486841</v>
      </c>
      <c r="K65" s="32">
        <f>IF('Log_working_2-way'!$D64="","",B65^('Log_working_2-way'!$D64))</f>
        <v>1.5781005837593247</v>
      </c>
      <c r="L65" s="37">
        <f t="shared" si="9"/>
        <v>0.375</v>
      </c>
      <c r="M65" s="37">
        <f t="shared" si="10"/>
        <v>0.625</v>
      </c>
      <c r="N65" s="38">
        <v>162</v>
      </c>
      <c r="O65" s="38">
        <f t="shared" si="11"/>
        <v>98.470588235294116</v>
      </c>
      <c r="P65" s="38">
        <f t="shared" si="12"/>
        <v>56.117647058823536</v>
      </c>
      <c r="Q65" s="38">
        <f t="shared" si="13"/>
        <v>105.88235294117648</v>
      </c>
      <c r="R65" s="38">
        <f t="shared" si="14"/>
        <v>63.529411764705891</v>
      </c>
      <c r="S65" s="39">
        <f t="shared" si="15"/>
        <v>-7.4117647058823621</v>
      </c>
      <c r="T65" s="39">
        <f t="shared" si="16"/>
        <v>-7.411764705882355</v>
      </c>
      <c r="U65" t="s">
        <v>191</v>
      </c>
      <c r="V65" t="s">
        <v>205</v>
      </c>
      <c r="W65" t="s">
        <v>441</v>
      </c>
      <c r="X65" t="s">
        <v>447</v>
      </c>
      <c r="Y65" s="41"/>
    </row>
    <row r="66" spans="1:25" ht="15" x14ac:dyDescent="0.25">
      <c r="A66">
        <v>2.14</v>
      </c>
      <c r="B66">
        <v>1.72</v>
      </c>
      <c r="C66" s="29">
        <f t="shared" si="0"/>
        <v>4.8685068463377501E-2</v>
      </c>
      <c r="D66" s="30">
        <f>IF(OR($A66="",$B66=""),"",A66*'MPTO_working_2-way'!$G65)</f>
        <v>2.2441860465116279</v>
      </c>
      <c r="E66" s="32">
        <f>IF(OR($A66="",$B66=""),"",B66*'MPTO_working_2-way'!$G65)</f>
        <v>1.8037383177570092</v>
      </c>
      <c r="F66" s="30">
        <f>IF(OR($A66="",$B66=""),"",'MPTO_working_2-way'!D65)</f>
        <v>2.2576054955839058</v>
      </c>
      <c r="G66" s="32">
        <f>IF(OR($A66="",$B66=""),"",'MPTO_working_2-way'!E65)</f>
        <v>1.7951619196254389</v>
      </c>
      <c r="H66" s="30">
        <f>IF(OR($A66="",$B66=""),"",'OddsRatio_working_2-way'!M65)</f>
        <v>2.2583057392117913</v>
      </c>
      <c r="I66" s="30">
        <f>IF(OR($A66="",$B66=""),"",'OddsRatio_working_2-way'!N65)</f>
        <v>1.7947194142390264</v>
      </c>
      <c r="J66" s="30">
        <f>IF('Log_working_2-way'!$D65="","",A66^('Log_working_2-way'!$D65))</f>
        <v>2.2645658948599179</v>
      </c>
      <c r="K66" s="32">
        <f>IF('Log_working_2-way'!$D65="","",B66^('Log_working_2-way'!$D65))</f>
        <v>1.7907852046807202</v>
      </c>
      <c r="L66" s="37">
        <f t="shared" si="9"/>
        <v>0.44559585492227982</v>
      </c>
      <c r="M66" s="37">
        <f t="shared" si="10"/>
        <v>0.55440414507772029</v>
      </c>
      <c r="N66" s="38">
        <v>163</v>
      </c>
      <c r="O66" s="38">
        <f t="shared" si="11"/>
        <v>86.831775700934571</v>
      </c>
      <c r="P66" s="38">
        <f t="shared" si="12"/>
        <v>68.232558139534902</v>
      </c>
      <c r="Q66" s="38">
        <f t="shared" si="13"/>
        <v>94.767441860465127</v>
      </c>
      <c r="R66" s="38">
        <f t="shared" si="14"/>
        <v>76.168224299065415</v>
      </c>
      <c r="S66" s="39">
        <f t="shared" si="15"/>
        <v>-7.9356661595305553</v>
      </c>
      <c r="T66" s="39">
        <f t="shared" si="16"/>
        <v>-7.9356661595305127</v>
      </c>
      <c r="U66" t="s">
        <v>197</v>
      </c>
      <c r="V66" t="s">
        <v>189</v>
      </c>
      <c r="W66" t="s">
        <v>441</v>
      </c>
      <c r="X66" t="s">
        <v>447</v>
      </c>
      <c r="Y66" s="41"/>
    </row>
    <row r="67" spans="1:25" ht="15" x14ac:dyDescent="0.25">
      <c r="A67">
        <v>2.09</v>
      </c>
      <c r="B67">
        <v>1.76</v>
      </c>
      <c r="C67" s="29">
        <f t="shared" ref="C67:C130" si="17">IF(OR($A67="",$B67=""),"",(1/A67)+(1/B67)-1)</f>
        <v>4.6650717703349276E-2</v>
      </c>
      <c r="D67" s="30">
        <f>IF(OR($A67="",$B67=""),"",A67*'MPTO_working_2-way'!$G66)</f>
        <v>2.1875</v>
      </c>
      <c r="E67" s="32">
        <f>IF(OR($A67="",$B67=""),"",B67*'MPTO_working_2-way'!$G66)</f>
        <v>1.8421052631578947</v>
      </c>
      <c r="F67" s="30">
        <f>IF(OR($A67="",$B67=""),"",'MPTO_working_2-way'!D66)</f>
        <v>2.1971090670170828</v>
      </c>
      <c r="G67" s="32">
        <f>IF(OR($A67="",$B67=""),"",'MPTO_working_2-way'!E66)</f>
        <v>1.8353457738748626</v>
      </c>
      <c r="H67" s="30">
        <f>IF(OR($A67="",$B67=""),"",'OddsRatio_working_2-way'!M66)</f>
        <v>2.197585289787658</v>
      </c>
      <c r="I67" s="30">
        <f>IF(OR($A67="",$B67=""),"",'OddsRatio_working_2-way'!N66)</f>
        <v>1.8350135965491927</v>
      </c>
      <c r="J67" s="30">
        <f>IF('Log_working_2-way'!$D66="","",A67^('Log_working_2-way'!$D66))</f>
        <v>2.2020453494773053</v>
      </c>
      <c r="K67" s="32">
        <f>IF('Log_working_2-way'!$D66="","",B67^('Log_working_2-way'!$D66))</f>
        <v>1.8319153686125185</v>
      </c>
      <c r="L67" s="37">
        <f t="shared" si="9"/>
        <v>0.45714285714285713</v>
      </c>
      <c r="M67" s="37">
        <f t="shared" si="10"/>
        <v>0.54285714285714282</v>
      </c>
      <c r="N67" s="38">
        <v>164</v>
      </c>
      <c r="O67" s="38">
        <f t="shared" si="11"/>
        <v>85.5311004784689</v>
      </c>
      <c r="P67" s="38">
        <f t="shared" si="12"/>
        <v>70.818181818181813</v>
      </c>
      <c r="Q67" s="38">
        <f t="shared" si="13"/>
        <v>93.181818181818187</v>
      </c>
      <c r="R67" s="38">
        <f t="shared" si="14"/>
        <v>78.468899521531114</v>
      </c>
      <c r="S67" s="39">
        <f t="shared" si="15"/>
        <v>-7.6507177033492866</v>
      </c>
      <c r="T67" s="39">
        <f t="shared" si="16"/>
        <v>-7.6507177033493008</v>
      </c>
      <c r="U67" t="s">
        <v>187</v>
      </c>
      <c r="V67" t="s">
        <v>185</v>
      </c>
      <c r="W67" t="s">
        <v>441</v>
      </c>
      <c r="X67" t="s">
        <v>447</v>
      </c>
      <c r="Y67" s="41"/>
    </row>
    <row r="68" spans="1:25" ht="15" x14ac:dyDescent="0.25">
      <c r="A68">
        <v>2.0499999999999998</v>
      </c>
      <c r="B68">
        <v>1.86</v>
      </c>
      <c r="C68" s="29">
        <f t="shared" si="17"/>
        <v>2.5439286650930981E-2</v>
      </c>
      <c r="D68" s="30">
        <f>IF(OR($A68="",$B68=""),"",A68*'MPTO_working_2-way'!$G67)</f>
        <v>2.1021505376344085</v>
      </c>
      <c r="E68" s="32">
        <f>IF(OR($A68="",$B68=""),"",B68*'MPTO_working_2-way'!$G67)</f>
        <v>1.9073170731707316</v>
      </c>
      <c r="F68" s="30">
        <f>IF(OR($A68="",$B68=""),"",'MPTO_working_2-way'!D67)</f>
        <v>2.1048854540436102</v>
      </c>
      <c r="G68" s="32">
        <f>IF(OR($A68="",$B68=""),"",'MPTO_working_2-way'!E67)</f>
        <v>1.905071196602548</v>
      </c>
      <c r="H68" s="30">
        <f>IF(OR($A68="",$B68=""),"",'OddsRatio_working_2-way'!M67)</f>
        <v>2.1049571179725204</v>
      </c>
      <c r="I68" s="30">
        <f>IF(OR($A68="",$B68=""),"",'OddsRatio_working_2-way'!N67)</f>
        <v>1.9050124966251125</v>
      </c>
      <c r="J68" s="30">
        <f>IF('Log_working_2-way'!$D67="","",A68^('Log_working_2-way'!$D67))</f>
        <v>2.1061965618695773</v>
      </c>
      <c r="K68" s="32">
        <f>IF('Log_working_2-way'!$D67="","",B68^('Log_working_2-way'!$D67))</f>
        <v>1.9039984704977753</v>
      </c>
      <c r="L68" s="37">
        <f t="shared" si="9"/>
        <v>0.47570332480818417</v>
      </c>
      <c r="M68" s="37">
        <f t="shared" si="10"/>
        <v>0.52429667519181589</v>
      </c>
      <c r="N68" s="38">
        <v>165</v>
      </c>
      <c r="O68" s="38">
        <f t="shared" si="11"/>
        <v>84.512195121951194</v>
      </c>
      <c r="P68" s="38">
        <f t="shared" si="12"/>
        <v>76.290322580645181</v>
      </c>
      <c r="Q68" s="38">
        <f t="shared" si="13"/>
        <v>88.709677419354833</v>
      </c>
      <c r="R68" s="38">
        <f t="shared" si="14"/>
        <v>80.487804878048792</v>
      </c>
      <c r="S68" s="39">
        <f t="shared" si="15"/>
        <v>-4.1974822974036385</v>
      </c>
      <c r="T68" s="39">
        <f t="shared" si="16"/>
        <v>-4.1974822974036101</v>
      </c>
      <c r="U68" t="s">
        <v>350</v>
      </c>
      <c r="V68" t="s">
        <v>355</v>
      </c>
      <c r="W68" t="s">
        <v>432</v>
      </c>
      <c r="X68" t="s">
        <v>447</v>
      </c>
      <c r="Y68" s="41"/>
    </row>
    <row r="69" spans="1:25" ht="15" x14ac:dyDescent="0.25">
      <c r="A69">
        <v>1.66</v>
      </c>
      <c r="B69">
        <v>2.34</v>
      </c>
      <c r="C69" s="29">
        <f t="shared" si="17"/>
        <v>2.9760065904644417E-2</v>
      </c>
      <c r="D69" s="30">
        <f>IF(OR($A69="",$B69=""),"",A69*'MPTO_working_2-way'!$G68)</f>
        <v>1.7094017094017095</v>
      </c>
      <c r="E69" s="32">
        <f>IF(OR($A69="",$B69=""),"",B69*'MPTO_working_2-way'!$G68)</f>
        <v>2.4096385542168677</v>
      </c>
      <c r="F69" s="30">
        <f>IF(OR($A69="",$B69=""),"",'MPTO_working_2-way'!D68)</f>
        <v>1.7020418894049603</v>
      </c>
      <c r="G69" s="32">
        <f>IF(OR($A69="",$B69=""),"",'MPTO_working_2-way'!E68)</f>
        <v>2.4244164274123086</v>
      </c>
      <c r="H69" s="30">
        <f>IF(OR($A69="",$B69=""),"",'OddsRatio_working_2-way'!M68)</f>
        <v>1.7018100265975373</v>
      </c>
      <c r="I69" s="30">
        <f>IF(OR($A69="",$B69=""),"",'OddsRatio_working_2-way'!N68)</f>
        <v>2.4248870236980302</v>
      </c>
      <c r="J69" s="30">
        <f>IF('Log_working_2-way'!$D68="","",A69^('Log_working_2-way'!$D68))</f>
        <v>1.6984752676475883</v>
      </c>
      <c r="K69" s="32">
        <f>IF('Log_working_2-way'!$D68="","",B69^('Log_working_2-way'!$D68))</f>
        <v>2.4316899199135542</v>
      </c>
      <c r="L69" s="37">
        <f t="shared" ref="L69:L132" si="18">(1/D69)</f>
        <v>0.58499999999999996</v>
      </c>
      <c r="M69" s="37">
        <f t="shared" ref="M69:M132" si="19">(1/E69)</f>
        <v>0.41499999999999998</v>
      </c>
      <c r="N69" s="38">
        <v>166</v>
      </c>
      <c r="O69" s="38">
        <f t="shared" ref="O69:O132" si="20">(1/A69)*((N69*A69)-N69)</f>
        <v>66</v>
      </c>
      <c r="P69" s="38">
        <f t="shared" ref="P69:P132" si="21">(1/B69)*((N69*B69)-N69)</f>
        <v>95.05982905982907</v>
      </c>
      <c r="Q69" s="38">
        <f t="shared" ref="Q69:Q132" si="22">(1/B69)*N69</f>
        <v>70.940170940170944</v>
      </c>
      <c r="R69" s="38">
        <f t="shared" ref="R69:R132" si="23">(1/A69)*N69</f>
        <v>100.00000000000001</v>
      </c>
      <c r="S69" s="39">
        <f t="shared" ref="S69:S132" si="24">O69-Q69</f>
        <v>-4.9401709401709439</v>
      </c>
      <c r="T69" s="39">
        <f t="shared" ref="T69:T132" si="25">P69-R69</f>
        <v>-4.9401709401709439</v>
      </c>
      <c r="U69" t="s">
        <v>358</v>
      </c>
      <c r="V69" t="s">
        <v>351</v>
      </c>
      <c r="W69" t="s">
        <v>432</v>
      </c>
      <c r="X69" t="s">
        <v>447</v>
      </c>
      <c r="Y69" s="41"/>
    </row>
    <row r="70" spans="1:25" ht="15" x14ac:dyDescent="0.25">
      <c r="A70">
        <v>1.92</v>
      </c>
      <c r="B70">
        <v>1.92</v>
      </c>
      <c r="C70" s="29">
        <f t="shared" si="17"/>
        <v>4.1666666666666741E-2</v>
      </c>
      <c r="D70" s="30">
        <f>IF(OR($A70="",$B70=""),"",A70*'MPTO_working_2-way'!$G69)</f>
        <v>2</v>
      </c>
      <c r="E70" s="32">
        <f>IF(OR($A70="",$B70=""),"",B70*'MPTO_working_2-way'!$G69)</f>
        <v>2</v>
      </c>
      <c r="F70" s="30">
        <f>IF(OR($A70="",$B70=""),"",'MPTO_working_2-way'!D69)</f>
        <v>2</v>
      </c>
      <c r="G70" s="32">
        <f>IF(OR($A70="",$B70=""),"",'MPTO_working_2-way'!E69)</f>
        <v>2</v>
      </c>
      <c r="H70" s="30">
        <f>IF(OR($A70="",$B70=""),"",'OddsRatio_working_2-way'!M69)</f>
        <v>1.9999999999999996</v>
      </c>
      <c r="I70" s="30">
        <f>IF(OR($A70="",$B70=""),"",'OddsRatio_working_2-way'!N69)</f>
        <v>1.9999999999999996</v>
      </c>
      <c r="J70" s="30">
        <f>IF('Log_working_2-way'!$D69="","",A70^('Log_working_2-way'!$D69))</f>
        <v>1.9999999999998859</v>
      </c>
      <c r="K70" s="32">
        <f>IF('Log_working_2-way'!$D69="","",B70^('Log_working_2-way'!$D69))</f>
        <v>1.9999999999998859</v>
      </c>
      <c r="L70" s="37">
        <f t="shared" si="18"/>
        <v>0.5</v>
      </c>
      <c r="M70" s="37">
        <f t="shared" si="19"/>
        <v>0.5</v>
      </c>
      <c r="N70" s="38">
        <v>167</v>
      </c>
      <c r="O70" s="38">
        <f t="shared" si="20"/>
        <v>80.020833333333329</v>
      </c>
      <c r="P70" s="38">
        <f t="shared" si="21"/>
        <v>80.020833333333329</v>
      </c>
      <c r="Q70" s="38">
        <f t="shared" si="22"/>
        <v>86.979166666666671</v>
      </c>
      <c r="R70" s="38">
        <f t="shared" si="23"/>
        <v>86.979166666666671</v>
      </c>
      <c r="S70" s="39">
        <f t="shared" si="24"/>
        <v>-6.9583333333333428</v>
      </c>
      <c r="T70" s="39">
        <f t="shared" si="25"/>
        <v>-6.9583333333333428</v>
      </c>
      <c r="U70" t="s">
        <v>213</v>
      </c>
      <c r="V70" t="s">
        <v>214</v>
      </c>
      <c r="W70" t="s">
        <v>442</v>
      </c>
      <c r="X70" t="s">
        <v>447</v>
      </c>
      <c r="Y70" s="41"/>
    </row>
    <row r="71" spans="1:25" ht="15" x14ac:dyDescent="0.25">
      <c r="A71">
        <v>2.4700000000000002</v>
      </c>
      <c r="B71">
        <v>1.56</v>
      </c>
      <c r="C71" s="29">
        <f t="shared" si="17"/>
        <v>4.5883940620782715E-2</v>
      </c>
      <c r="D71" s="30">
        <f>IF(OR($A71="",$B71=""),"",A71*'MPTO_working_2-way'!$G70)</f>
        <v>2.5833333333333335</v>
      </c>
      <c r="E71" s="32">
        <f>IF(OR($A71="",$B71=""),"",B71*'MPTO_working_2-way'!$G70)</f>
        <v>1.631578947368421</v>
      </c>
      <c r="F71" s="30">
        <f>IF(OR($A71="",$B71=""),"",'MPTO_working_2-way'!D70)</f>
        <v>2.6183745583038869</v>
      </c>
      <c r="G71" s="32">
        <f>IF(OR($A71="",$B71=""),"",'MPTO_working_2-way'!E70)</f>
        <v>1.6179039301310043</v>
      </c>
      <c r="H71" s="30">
        <f>IF(OR($A71="",$B71=""),"",'OddsRatio_working_2-way'!M70)</f>
        <v>2.6201851746019651</v>
      </c>
      <c r="I71" s="30">
        <f>IF(OR($A71="",$B71=""),"",'OddsRatio_working_2-way'!N70)</f>
        <v>1.6172133998483678</v>
      </c>
      <c r="J71" s="30">
        <f>IF('Log_working_2-way'!$D70="","",A71^('Log_working_2-way'!$D70))</f>
        <v>2.6367991566660174</v>
      </c>
      <c r="K71" s="32">
        <f>IF('Log_working_2-way'!$D70="","",B71^('Log_working_2-way'!$D70))</f>
        <v>1.6109485063736875</v>
      </c>
      <c r="L71" s="37">
        <f t="shared" si="18"/>
        <v>0.38709677419354838</v>
      </c>
      <c r="M71" s="37">
        <f t="shared" si="19"/>
        <v>0.61290322580645162</v>
      </c>
      <c r="N71" s="38">
        <v>168</v>
      </c>
      <c r="O71" s="38">
        <f t="shared" si="20"/>
        <v>99.983805668016203</v>
      </c>
      <c r="P71" s="38">
        <f t="shared" si="21"/>
        <v>60.307692307692292</v>
      </c>
      <c r="Q71" s="38">
        <f t="shared" si="22"/>
        <v>107.69230769230768</v>
      </c>
      <c r="R71" s="38">
        <f t="shared" si="23"/>
        <v>68.016194331983797</v>
      </c>
      <c r="S71" s="39">
        <f t="shared" si="24"/>
        <v>-7.7085020242914766</v>
      </c>
      <c r="T71" s="39">
        <f t="shared" si="25"/>
        <v>-7.708502024291505</v>
      </c>
      <c r="U71" t="s">
        <v>221</v>
      </c>
      <c r="V71" t="s">
        <v>222</v>
      </c>
      <c r="W71" t="s">
        <v>442</v>
      </c>
      <c r="X71" t="s">
        <v>447</v>
      </c>
      <c r="Y71" s="41"/>
    </row>
    <row r="72" spans="1:25" ht="15" x14ac:dyDescent="0.25">
      <c r="A72">
        <v>2.38</v>
      </c>
      <c r="B72">
        <v>1.6</v>
      </c>
      <c r="C72" s="29">
        <f t="shared" si="17"/>
        <v>4.5168067226890818E-2</v>
      </c>
      <c r="D72" s="30">
        <f>IF(OR($A72="",$B72=""),"",A72*'MPTO_working_2-way'!$G71)</f>
        <v>2.4874999999999998</v>
      </c>
      <c r="E72" s="32">
        <f>IF(OR($A72="",$B72=""),"",B72*'MPTO_working_2-way'!$G71)</f>
        <v>1.6722689075630255</v>
      </c>
      <c r="F72" s="30">
        <f>IF(OR($A72="",$B72=""),"",'MPTO_working_2-way'!D71)</f>
        <v>2.5151915455746368</v>
      </c>
      <c r="G72" s="32">
        <f>IF(OR($A72="",$B72=""),"",'MPTO_working_2-way'!E71)</f>
        <v>1.65998256320837</v>
      </c>
      <c r="H72" s="30">
        <f>IF(OR($A72="",$B72=""),"",'OddsRatio_working_2-way'!M71)</f>
        <v>2.5165750888103107</v>
      </c>
      <c r="I72" s="30">
        <f>IF(OR($A72="",$B72=""),"",'OddsRatio_working_2-way'!N71)</f>
        <v>1.6593804733957871</v>
      </c>
      <c r="J72" s="30">
        <f>IF('Log_working_2-way'!$D71="","",A72^('Log_working_2-way'!$D71))</f>
        <v>2.5296171842695241</v>
      </c>
      <c r="K72" s="32">
        <f>IF('Log_working_2-way'!$D71="","",B72^('Log_working_2-way'!$D71))</f>
        <v>1.6537583457371505</v>
      </c>
      <c r="L72" s="37">
        <f t="shared" si="18"/>
        <v>0.4020100502512563</v>
      </c>
      <c r="M72" s="37">
        <f t="shared" si="19"/>
        <v>0.59798994974874364</v>
      </c>
      <c r="N72" s="38">
        <v>169</v>
      </c>
      <c r="O72" s="38">
        <f t="shared" si="20"/>
        <v>97.991596638655452</v>
      </c>
      <c r="P72" s="38">
        <f t="shared" si="21"/>
        <v>63.375000000000021</v>
      </c>
      <c r="Q72" s="38">
        <f t="shared" si="22"/>
        <v>105.625</v>
      </c>
      <c r="R72" s="38">
        <f t="shared" si="23"/>
        <v>71.008403361344534</v>
      </c>
      <c r="S72" s="39">
        <f t="shared" si="24"/>
        <v>-7.6334033613445484</v>
      </c>
      <c r="T72" s="39">
        <f t="shared" si="25"/>
        <v>-7.6334033613445129</v>
      </c>
      <c r="U72" t="s">
        <v>218</v>
      </c>
      <c r="V72" t="s">
        <v>226</v>
      </c>
      <c r="W72" t="s">
        <v>442</v>
      </c>
      <c r="X72" t="s">
        <v>447</v>
      </c>
      <c r="Y72" s="41"/>
    </row>
    <row r="73" spans="1:25" ht="15" x14ac:dyDescent="0.25">
      <c r="A73">
        <v>2.36</v>
      </c>
      <c r="B73">
        <v>1.6</v>
      </c>
      <c r="C73" s="29">
        <f t="shared" si="17"/>
        <v>4.8728813559322015E-2</v>
      </c>
      <c r="D73" s="30">
        <f>IF(OR($A73="",$B73=""),"",A73*'MPTO_working_2-way'!$G72)</f>
        <v>2.4749999999999996</v>
      </c>
      <c r="E73" s="32">
        <f>IF(OR($A73="",$B73=""),"",B73*'MPTO_working_2-way'!$G72)</f>
        <v>1.6779661016949152</v>
      </c>
      <c r="F73" s="30">
        <f>IF(OR($A73="",$B73=""),"",'MPTO_working_2-way'!D72)</f>
        <v>2.5039787798408488</v>
      </c>
      <c r="G73" s="32">
        <f>IF(OR($A73="",$B73=""),"",'MPTO_working_2-way'!E72)</f>
        <v>1.6649029982363315</v>
      </c>
      <c r="H73" s="30">
        <f>IF(OR($A73="",$B73=""),"",'OddsRatio_working_2-way'!M72)</f>
        <v>2.5055453054181611</v>
      </c>
      <c r="I73" s="30">
        <f>IF(OR($A73="",$B73=""),"",'OddsRatio_working_2-way'!N72)</f>
        <v>1.6642111641550712</v>
      </c>
      <c r="J73" s="30">
        <f>IF('Log_working_2-way'!$D72="","",A73^('Log_working_2-way'!$D72))</f>
        <v>2.5192456431664252</v>
      </c>
      <c r="K73" s="32">
        <f>IF('Log_working_2-way'!$D72="","",B73^('Log_working_2-way'!$D72))</f>
        <v>1.6582214038240151</v>
      </c>
      <c r="L73" s="37">
        <f t="shared" si="18"/>
        <v>0.40404040404040409</v>
      </c>
      <c r="M73" s="37">
        <f t="shared" si="19"/>
        <v>0.59595959595959602</v>
      </c>
      <c r="N73" s="38">
        <v>170</v>
      </c>
      <c r="O73" s="38">
        <f t="shared" si="20"/>
        <v>97.966101694915253</v>
      </c>
      <c r="P73" s="38">
        <f t="shared" si="21"/>
        <v>63.75</v>
      </c>
      <c r="Q73" s="38">
        <f t="shared" si="22"/>
        <v>106.25</v>
      </c>
      <c r="R73" s="38">
        <f t="shared" si="23"/>
        <v>72.033898305084747</v>
      </c>
      <c r="S73" s="39">
        <f t="shared" si="24"/>
        <v>-8.2838983050847474</v>
      </c>
      <c r="T73" s="39">
        <f t="shared" si="25"/>
        <v>-8.2838983050847474</v>
      </c>
      <c r="U73" t="s">
        <v>227</v>
      </c>
      <c r="V73" t="s">
        <v>212</v>
      </c>
      <c r="W73" t="s">
        <v>442</v>
      </c>
      <c r="X73" t="s">
        <v>447</v>
      </c>
      <c r="Y73" s="41"/>
    </row>
    <row r="74" spans="1:25" ht="15" x14ac:dyDescent="0.25">
      <c r="A74">
        <v>2.27</v>
      </c>
      <c r="B74">
        <v>1.65</v>
      </c>
      <c r="C74" s="29">
        <f t="shared" si="17"/>
        <v>4.658924042183954E-2</v>
      </c>
      <c r="D74" s="30">
        <f>IF(OR($A74="",$B74=""),"",A74*'MPTO_working_2-way'!$G73)</f>
        <v>2.375757575757576</v>
      </c>
      <c r="E74" s="32">
        <f>IF(OR($A74="",$B74=""),"",B74*'MPTO_working_2-way'!$G73)</f>
        <v>1.7268722466960351</v>
      </c>
      <c r="F74" s="30">
        <f>IF(OR($A74="",$B74=""),"",'MPTO_working_2-way'!D73)</f>
        <v>2.3967365221564547</v>
      </c>
      <c r="G74" s="32">
        <f>IF(OR($A74="",$B74=""),"",'MPTO_working_2-way'!E73)</f>
        <v>1.7159546443706333</v>
      </c>
      <c r="H74" s="30">
        <f>IF(OR($A74="",$B74=""),"",'OddsRatio_working_2-way'!M73)</f>
        <v>2.3978004699692139</v>
      </c>
      <c r="I74" s="30">
        <f>IF(OR($A74="",$B74=""),"",'OddsRatio_working_2-way'!N73)</f>
        <v>1.715409689354322</v>
      </c>
      <c r="J74" s="30">
        <f>IF('Log_working_2-way'!$D73="","",A74^('Log_working_2-way'!$D73))</f>
        <v>2.4076349836585891</v>
      </c>
      <c r="K74" s="32">
        <f>IF('Log_working_2-way'!$D73="","",B74^('Log_working_2-way'!$D73))</f>
        <v>1.71041144302911</v>
      </c>
      <c r="L74" s="37">
        <f t="shared" si="18"/>
        <v>0.42091836734693872</v>
      </c>
      <c r="M74" s="37">
        <f t="shared" si="19"/>
        <v>0.57908163265306123</v>
      </c>
      <c r="N74" s="38">
        <v>171</v>
      </c>
      <c r="O74" s="38">
        <f t="shared" si="20"/>
        <v>95.669603524229075</v>
      </c>
      <c r="P74" s="38">
        <f t="shared" si="21"/>
        <v>67.363636363636346</v>
      </c>
      <c r="Q74" s="38">
        <f t="shared" si="22"/>
        <v>103.63636363636364</v>
      </c>
      <c r="R74" s="38">
        <f t="shared" si="23"/>
        <v>75.330396475770925</v>
      </c>
      <c r="S74" s="39">
        <f t="shared" si="24"/>
        <v>-7.9667601121345655</v>
      </c>
      <c r="T74" s="39">
        <f t="shared" si="25"/>
        <v>-7.9667601121345797</v>
      </c>
      <c r="U74" t="s">
        <v>229</v>
      </c>
      <c r="V74" t="s">
        <v>224</v>
      </c>
      <c r="W74" t="s">
        <v>442</v>
      </c>
      <c r="X74" t="s">
        <v>447</v>
      </c>
      <c r="Y74" s="41"/>
    </row>
    <row r="75" spans="1:25" ht="15" x14ac:dyDescent="0.25">
      <c r="A75">
        <v>2.23</v>
      </c>
      <c r="B75">
        <v>1.67</v>
      </c>
      <c r="C75" s="29">
        <f t="shared" si="17"/>
        <v>4.7232888483123459E-2</v>
      </c>
      <c r="D75" s="30">
        <f>IF(OR($A75="",$B75=""),"",A75*'MPTO_working_2-way'!$G74)</f>
        <v>2.3353293413173652</v>
      </c>
      <c r="E75" s="32">
        <f>IF(OR($A75="",$B75=""),"",B75*'MPTO_working_2-way'!$G74)</f>
        <v>1.7488789237668161</v>
      </c>
      <c r="F75" s="30">
        <f>IF(OR($A75="",$B75=""),"",'MPTO_working_2-way'!D74)</f>
        <v>2.3539711134287793</v>
      </c>
      <c r="G75" s="32">
        <f>IF(OR($A75="",$B75=""),"",'MPTO_working_2-way'!E74)</f>
        <v>1.7385681940197473</v>
      </c>
      <c r="H75" s="30">
        <f>IF(OR($A75="",$B75=""),"",'OddsRatio_working_2-way'!M74)</f>
        <v>2.3549246826013568</v>
      </c>
      <c r="I75" s="30">
        <f>IF(OR($A75="",$B75=""),"",'OddsRatio_working_2-way'!N74)</f>
        <v>1.7380484043438287</v>
      </c>
      <c r="J75" s="30">
        <f>IF('Log_working_2-way'!$D74="","",A75^('Log_working_2-way'!$D74))</f>
        <v>2.3636503228006438</v>
      </c>
      <c r="K75" s="32">
        <f>IF('Log_working_2-way'!$D74="","",B75^('Log_working_2-way'!$D74))</f>
        <v>1.7333258264811959</v>
      </c>
      <c r="L75" s="37">
        <f t="shared" si="18"/>
        <v>0.42820512820512818</v>
      </c>
      <c r="M75" s="37">
        <f t="shared" si="19"/>
        <v>0.57179487179487176</v>
      </c>
      <c r="N75" s="38">
        <v>172</v>
      </c>
      <c r="O75" s="38">
        <f t="shared" si="20"/>
        <v>94.869955156950681</v>
      </c>
      <c r="P75" s="38">
        <f t="shared" si="21"/>
        <v>69.005988023952114</v>
      </c>
      <c r="Q75" s="38">
        <f t="shared" si="22"/>
        <v>102.99401197604791</v>
      </c>
      <c r="R75" s="38">
        <f t="shared" si="23"/>
        <v>77.130044843049333</v>
      </c>
      <c r="S75" s="39">
        <f t="shared" si="24"/>
        <v>-8.124056819097234</v>
      </c>
      <c r="T75" s="39">
        <f t="shared" si="25"/>
        <v>-8.1240568190972198</v>
      </c>
      <c r="U75" t="s">
        <v>223</v>
      </c>
      <c r="V75" t="s">
        <v>228</v>
      </c>
      <c r="W75" t="s">
        <v>442</v>
      </c>
      <c r="X75" t="s">
        <v>447</v>
      </c>
      <c r="Y75" s="41"/>
    </row>
    <row r="76" spans="1:25" ht="15" x14ac:dyDescent="0.25">
      <c r="A76">
        <v>2.34</v>
      </c>
      <c r="B76">
        <v>1.61</v>
      </c>
      <c r="C76" s="29">
        <f t="shared" si="17"/>
        <v>4.8468439772787697E-2</v>
      </c>
      <c r="D76" s="30">
        <f>IF(OR($A76="",$B76=""),"",A76*'MPTO_working_2-way'!$G75)</f>
        <v>2.4534161490683233</v>
      </c>
      <c r="E76" s="32">
        <f>IF(OR($A76="",$B76=""),"",B76*'MPTO_working_2-way'!$G75)</f>
        <v>1.6880341880341883</v>
      </c>
      <c r="F76" s="30">
        <f>IF(OR($A76="",$B76=""),"",'MPTO_working_2-way'!D75)</f>
        <v>2.4806742608810168</v>
      </c>
      <c r="G76" s="32">
        <f>IF(OR($A76="",$B76=""),"",'MPTO_working_2-way'!E75)</f>
        <v>1.6753679903944503</v>
      </c>
      <c r="H76" s="30">
        <f>IF(OR($A76="",$B76=""),"",'OddsRatio_working_2-way'!M75)</f>
        <v>2.4821340396453389</v>
      </c>
      <c r="I76" s="30">
        <f>IF(OR($A76="",$B76=""),"",'OddsRatio_working_2-way'!N75)</f>
        <v>1.6747028090922811</v>
      </c>
      <c r="J76" s="30">
        <f>IF('Log_working_2-way'!$D75="","",A76^('Log_working_2-way'!$D75))</f>
        <v>2.4949997661274943</v>
      </c>
      <c r="K76" s="32">
        <f>IF('Log_working_2-way'!$D75="","",B76^('Log_working_2-way'!$D75))</f>
        <v>1.6688964257091188</v>
      </c>
      <c r="L76" s="37">
        <f t="shared" si="18"/>
        <v>0.40759493670886071</v>
      </c>
      <c r="M76" s="37">
        <f t="shared" si="19"/>
        <v>0.59240506329113918</v>
      </c>
      <c r="N76" s="38">
        <v>173</v>
      </c>
      <c r="O76" s="38">
        <f t="shared" si="20"/>
        <v>99.068376068376068</v>
      </c>
      <c r="P76" s="38">
        <f t="shared" si="21"/>
        <v>65.546583850931697</v>
      </c>
      <c r="Q76" s="38">
        <f t="shared" si="22"/>
        <v>107.45341614906832</v>
      </c>
      <c r="R76" s="38">
        <f t="shared" si="23"/>
        <v>73.931623931623932</v>
      </c>
      <c r="S76" s="39">
        <f t="shared" si="24"/>
        <v>-8.3850400806922494</v>
      </c>
      <c r="T76" s="39">
        <f t="shared" si="25"/>
        <v>-8.3850400806922352</v>
      </c>
      <c r="U76" t="s">
        <v>217</v>
      </c>
      <c r="V76" t="s">
        <v>231</v>
      </c>
      <c r="W76" t="s">
        <v>442</v>
      </c>
      <c r="X76" t="s">
        <v>447</v>
      </c>
      <c r="Y76" s="41"/>
    </row>
    <row r="77" spans="1:25" ht="15" x14ac:dyDescent="0.25">
      <c r="A77">
        <v>2.84</v>
      </c>
      <c r="B77">
        <v>1.43</v>
      </c>
      <c r="C77" s="29">
        <f t="shared" si="17"/>
        <v>5.1413375357037383E-2</v>
      </c>
      <c r="D77" s="30">
        <f>IF(OR($A77="",$B77=""),"",A77*'MPTO_working_2-way'!$G76)</f>
        <v>2.9860139860139858</v>
      </c>
      <c r="E77" s="32">
        <f>IF(OR($A77="",$B77=""),"",B77*'MPTO_working_2-way'!$G76)</f>
        <v>1.5035211267605635</v>
      </c>
      <c r="F77" s="30">
        <f>IF(OR($A77="",$B77=""),"",'MPTO_working_2-way'!D76)</f>
        <v>3.0636692818346409</v>
      </c>
      <c r="G77" s="32">
        <f>IF(OR($A77="",$B77=""),"",'MPTO_working_2-way'!E76)</f>
        <v>1.4845737680947508</v>
      </c>
      <c r="H77" s="30">
        <f>IF(OR($A77="",$B77=""),"",'OddsRatio_working_2-way'!M76)</f>
        <v>3.0685912519011236</v>
      </c>
      <c r="I77" s="30">
        <f>IF(OR($A77="",$B77=""),"",'OddsRatio_working_2-way'!N76)</f>
        <v>1.4834207816942842</v>
      </c>
      <c r="J77" s="30">
        <f>IF('Log_working_2-way'!$D76="","",A77^('Log_working_2-way'!$D76))</f>
        <v>3.1067279470322635</v>
      </c>
      <c r="K77" s="32">
        <f>IF('Log_working_2-way'!$D76="","",B77^('Log_working_2-way'!$D76))</f>
        <v>1.4746697367357724</v>
      </c>
      <c r="L77" s="37">
        <f t="shared" si="18"/>
        <v>0.33489461358313821</v>
      </c>
      <c r="M77" s="37">
        <f t="shared" si="19"/>
        <v>0.66510538641686179</v>
      </c>
      <c r="N77" s="38">
        <v>174</v>
      </c>
      <c r="O77" s="38">
        <f t="shared" si="20"/>
        <v>112.73239436619718</v>
      </c>
      <c r="P77" s="38">
        <f t="shared" si="21"/>
        <v>52.32167832167832</v>
      </c>
      <c r="Q77" s="38">
        <f t="shared" si="22"/>
        <v>121.67832167832169</v>
      </c>
      <c r="R77" s="38">
        <f t="shared" si="23"/>
        <v>61.267605633802823</v>
      </c>
      <c r="S77" s="39">
        <f t="shared" si="24"/>
        <v>-8.9459273121245104</v>
      </c>
      <c r="T77" s="39">
        <f t="shared" si="25"/>
        <v>-8.9459273121245033</v>
      </c>
      <c r="U77" t="s">
        <v>225</v>
      </c>
      <c r="V77" t="s">
        <v>230</v>
      </c>
      <c r="W77" t="s">
        <v>442</v>
      </c>
      <c r="X77" t="s">
        <v>447</v>
      </c>
      <c r="Y77" s="41"/>
    </row>
    <row r="78" spans="1:25" ht="15" x14ac:dyDescent="0.25">
      <c r="A78">
        <v>2.29</v>
      </c>
      <c r="B78">
        <v>1.64</v>
      </c>
      <c r="C78" s="29">
        <f t="shared" si="17"/>
        <v>4.6437320268399196E-2</v>
      </c>
      <c r="D78" s="30">
        <f>IF(OR($A78="",$B78=""),"",A78*'MPTO_working_2-way'!$G77)</f>
        <v>2.3963414634146343</v>
      </c>
      <c r="E78" s="32">
        <f>IF(OR($A78="",$B78=""),"",B78*'MPTO_working_2-way'!$G77)</f>
        <v>1.7161572052401746</v>
      </c>
      <c r="F78" s="30">
        <f>IF(OR($A78="",$B78=""),"",'MPTO_working_2-way'!D77)</f>
        <v>2.4185986604842866</v>
      </c>
      <c r="G78" s="32">
        <f>IF(OR($A78="",$B78=""),"",'MPTO_working_2-way'!E77)</f>
        <v>1.7049210096241147</v>
      </c>
      <c r="H78" s="30">
        <f>IF(OR($A78="",$B78=""),"",'OddsRatio_working_2-way'!M77)</f>
        <v>2.4197270864500684</v>
      </c>
      <c r="I78" s="30">
        <f>IF(OR($A78="",$B78=""),"",'OddsRatio_working_2-way'!N77)</f>
        <v>1.7043607250604993</v>
      </c>
      <c r="J78" s="30">
        <f>IF('Log_working_2-way'!$D77="","",A78^('Log_working_2-way'!$D77))</f>
        <v>2.4301711268758348</v>
      </c>
      <c r="K78" s="32">
        <f>IF('Log_working_2-way'!$D77="","",B78^('Log_working_2-way'!$D77))</f>
        <v>1.6992170245973379</v>
      </c>
      <c r="L78" s="37">
        <f t="shared" si="18"/>
        <v>0.41730279898218825</v>
      </c>
      <c r="M78" s="37">
        <f t="shared" si="19"/>
        <v>0.58269720101781175</v>
      </c>
      <c r="N78" s="38">
        <v>175</v>
      </c>
      <c r="O78" s="38">
        <f t="shared" si="20"/>
        <v>98.580786026200883</v>
      </c>
      <c r="P78" s="38">
        <f t="shared" si="21"/>
        <v>68.292682926829272</v>
      </c>
      <c r="Q78" s="38">
        <f t="shared" si="22"/>
        <v>106.70731707317073</v>
      </c>
      <c r="R78" s="38">
        <f t="shared" si="23"/>
        <v>76.419213973799131</v>
      </c>
      <c r="S78" s="39">
        <f t="shared" si="24"/>
        <v>-8.1265310469698449</v>
      </c>
      <c r="T78" s="39">
        <f t="shared" si="25"/>
        <v>-8.1265310469698591</v>
      </c>
      <c r="U78" t="s">
        <v>219</v>
      </c>
      <c r="V78" t="s">
        <v>220</v>
      </c>
      <c r="W78" t="s">
        <v>442</v>
      </c>
      <c r="X78" t="s">
        <v>447</v>
      </c>
      <c r="Y78" s="41"/>
    </row>
    <row r="79" spans="1:25" ht="15" x14ac:dyDescent="0.25">
      <c r="A79">
        <v>2.5099999999999998</v>
      </c>
      <c r="B79">
        <v>1.52</v>
      </c>
      <c r="C79" s="29">
        <f t="shared" si="17"/>
        <v>5.6301111344097432E-2</v>
      </c>
      <c r="D79" s="30">
        <f>IF(OR($A79="",$B79=""),"",A79*'MPTO_working_2-way'!$G78)</f>
        <v>2.6513157894736845</v>
      </c>
      <c r="E79" s="32">
        <f>IF(OR($A79="",$B79=""),"",B79*'MPTO_working_2-way'!$G78)</f>
        <v>1.605577689243028</v>
      </c>
      <c r="F79" s="30">
        <f>IF(OR($A79="",$B79=""),"",'MPTO_working_2-way'!D78)</f>
        <v>2.700835339091038</v>
      </c>
      <c r="G79" s="32">
        <f>IF(OR($A79="",$B79=""),"",'MPTO_working_2-way'!E78)</f>
        <v>1.5879463914093066</v>
      </c>
      <c r="H79" s="30">
        <f>IF(OR($A79="",$B79=""),"",'OddsRatio_working_2-way'!M78)</f>
        <v>2.7040675320673633</v>
      </c>
      <c r="I79" s="30">
        <f>IF(OR($A79="",$B79=""),"",'OddsRatio_working_2-way'!N78)</f>
        <v>1.5868312030960454</v>
      </c>
      <c r="J79" s="30">
        <f>IF('Log_working_2-way'!$D78="","",A79^('Log_working_2-way'!$D78))</f>
        <v>2.7280007085954829</v>
      </c>
      <c r="K79" s="32">
        <f>IF('Log_working_2-way'!$D78="","",B79^('Log_working_2-way'!$D78))</f>
        <v>1.5787034663925492</v>
      </c>
      <c r="L79" s="37">
        <f t="shared" si="18"/>
        <v>0.37717121588089325</v>
      </c>
      <c r="M79" s="37">
        <f t="shared" si="19"/>
        <v>0.62282878411910669</v>
      </c>
      <c r="N79" s="38">
        <v>176</v>
      </c>
      <c r="O79" s="38">
        <f t="shared" si="20"/>
        <v>105.88047808764941</v>
      </c>
      <c r="P79" s="38">
        <f t="shared" si="21"/>
        <v>60.210526315789465</v>
      </c>
      <c r="Q79" s="38">
        <f t="shared" si="22"/>
        <v>115.78947368421053</v>
      </c>
      <c r="R79" s="38">
        <f t="shared" si="23"/>
        <v>70.119521912350606</v>
      </c>
      <c r="S79" s="39">
        <f t="shared" si="24"/>
        <v>-9.9089955965611267</v>
      </c>
      <c r="T79" s="39">
        <f t="shared" si="25"/>
        <v>-9.9089955965611409</v>
      </c>
      <c r="U79" t="s">
        <v>235</v>
      </c>
      <c r="V79" t="s">
        <v>233</v>
      </c>
      <c r="W79" t="s">
        <v>443</v>
      </c>
      <c r="X79" t="s">
        <v>447</v>
      </c>
      <c r="Y79" s="41"/>
    </row>
    <row r="80" spans="1:25" ht="15" x14ac:dyDescent="0.25">
      <c r="A80">
        <v>1.93</v>
      </c>
      <c r="B80">
        <v>1.87</v>
      </c>
      <c r="C80" s="29">
        <f t="shared" si="17"/>
        <v>5.2894073314676771E-2</v>
      </c>
      <c r="D80" s="30">
        <f>IF(OR($A80="",$B80=""),"",A80*'MPTO_working_2-way'!$G79)</f>
        <v>2.0320855614973259</v>
      </c>
      <c r="E80" s="32">
        <f>IF(OR($A80="",$B80=""),"",B80*'MPTO_working_2-way'!$G79)</f>
        <v>1.9689119170984457</v>
      </c>
      <c r="F80" s="30">
        <f>IF(OR($A80="",$B80=""),"",'MPTO_working_2-way'!D79)</f>
        <v>2.0338113888027949</v>
      </c>
      <c r="G80" s="32">
        <f>IF(OR($A80="",$B80=""),"",'MPTO_working_2-way'!E79)</f>
        <v>1.9672944318770271</v>
      </c>
      <c r="H80" s="30">
        <f>IF(OR($A80="",$B80=""),"",'OddsRatio_working_2-way'!M79)</f>
        <v>2.0339078862458586</v>
      </c>
      <c r="I80" s="30">
        <f>IF(OR($A80="",$B80=""),"",'OddsRatio_working_2-way'!N79)</f>
        <v>1.9672041516493519</v>
      </c>
      <c r="J80" s="30">
        <f>IF('Log_working_2-way'!$D79="","",A80^('Log_working_2-way'!$D79))</f>
        <v>2.0347079131673405</v>
      </c>
      <c r="K80" s="32">
        <f>IF('Log_working_2-way'!$D79="","",B80^('Log_working_2-way'!$D79))</f>
        <v>1.9664563180322503</v>
      </c>
      <c r="L80" s="37">
        <f t="shared" si="18"/>
        <v>0.49210526315789482</v>
      </c>
      <c r="M80" s="37">
        <f t="shared" si="19"/>
        <v>0.50789473684210529</v>
      </c>
      <c r="N80" s="38">
        <v>177</v>
      </c>
      <c r="O80" s="38">
        <f t="shared" si="20"/>
        <v>85.290155440414523</v>
      </c>
      <c r="P80" s="38">
        <f t="shared" si="21"/>
        <v>82.347593582887697</v>
      </c>
      <c r="Q80" s="38">
        <f t="shared" si="22"/>
        <v>94.652406417112289</v>
      </c>
      <c r="R80" s="38">
        <f t="shared" si="23"/>
        <v>91.709844559585505</v>
      </c>
      <c r="S80" s="39">
        <f t="shared" si="24"/>
        <v>-9.3622509766977657</v>
      </c>
      <c r="T80" s="39">
        <f t="shared" si="25"/>
        <v>-9.3622509766978084</v>
      </c>
      <c r="U80" t="s">
        <v>368</v>
      </c>
      <c r="V80" t="s">
        <v>365</v>
      </c>
      <c r="W80" t="s">
        <v>443</v>
      </c>
      <c r="X80" t="s">
        <v>447</v>
      </c>
      <c r="Y80" s="41"/>
    </row>
    <row r="81" spans="1:25" ht="15" x14ac:dyDescent="0.25">
      <c r="A81">
        <v>1.89</v>
      </c>
      <c r="B81">
        <v>2.02</v>
      </c>
      <c r="C81" s="29">
        <f t="shared" si="17"/>
        <v>2.4150034051024338E-2</v>
      </c>
      <c r="D81" s="30">
        <f>IF(OR($A81="",$B81=""),"",A81*'MPTO_working_2-way'!$G80)</f>
        <v>1.9356435643564358</v>
      </c>
      <c r="E81" s="32">
        <f>IF(OR($A81="",$B81=""),"",B81*'MPTO_working_2-way'!$G80)</f>
        <v>2.0687830687830693</v>
      </c>
      <c r="F81" s="30">
        <f>IF(OR($A81="",$B81=""),"",'MPTO_working_2-way'!D80)</f>
        <v>1.9341405339682862</v>
      </c>
      <c r="G81" s="32">
        <f>IF(OR($A81="",$B81=""),"",'MPTO_working_2-way'!E80)</f>
        <v>2.0705027387602368</v>
      </c>
      <c r="H81" s="30">
        <f>IF(OR($A81="",$B81=""),"",'OddsRatio_working_2-way'!M80)</f>
        <v>1.9341033238394147</v>
      </c>
      <c r="I81" s="30">
        <f>IF(OR($A81="",$B81=""),"",'OddsRatio_working_2-way'!N80)</f>
        <v>2.0705453823777571</v>
      </c>
      <c r="J81" s="30">
        <f>IF('Log_working_2-way'!$D80="","",A81^('Log_working_2-way'!$D80))</f>
        <v>1.9334251710029571</v>
      </c>
      <c r="K81" s="32">
        <f>IF('Log_working_2-way'!$D80="","",B81^('Log_working_2-way'!$D80))</f>
        <v>2.0713231559049405</v>
      </c>
      <c r="L81" s="37">
        <f t="shared" si="18"/>
        <v>0.51662404092071612</v>
      </c>
      <c r="M81" s="37">
        <f t="shared" si="19"/>
        <v>0.48337595907928377</v>
      </c>
      <c r="N81" s="38">
        <v>178</v>
      </c>
      <c r="O81" s="38">
        <f t="shared" si="20"/>
        <v>83.820105820105809</v>
      </c>
      <c r="P81" s="38">
        <f t="shared" si="21"/>
        <v>89.881188118811878</v>
      </c>
      <c r="Q81" s="38">
        <f t="shared" si="22"/>
        <v>88.118811881188122</v>
      </c>
      <c r="R81" s="38">
        <f t="shared" si="23"/>
        <v>94.179894179894191</v>
      </c>
      <c r="S81" s="39">
        <f t="shared" si="24"/>
        <v>-4.2987060610823136</v>
      </c>
      <c r="T81" s="39">
        <f t="shared" si="25"/>
        <v>-4.2987060610823136</v>
      </c>
      <c r="U81" t="s">
        <v>374</v>
      </c>
      <c r="V81" t="s">
        <v>236</v>
      </c>
      <c r="W81" t="s">
        <v>433</v>
      </c>
      <c r="X81" t="s">
        <v>447</v>
      </c>
      <c r="Y81" s="41"/>
    </row>
    <row r="82" spans="1:25" ht="15" x14ac:dyDescent="0.25">
      <c r="A82">
        <v>1.68</v>
      </c>
      <c r="B82">
        <v>2.2999999999999998</v>
      </c>
      <c r="C82" s="29">
        <f t="shared" si="17"/>
        <v>3.002070393374745E-2</v>
      </c>
      <c r="D82" s="30">
        <f>IF(OR($A82="",$B82=""),"",A82*'MPTO_working_2-way'!$G81)</f>
        <v>1.7304347826086957</v>
      </c>
      <c r="E82" s="32">
        <f>IF(OR($A82="",$B82=""),"",B82*'MPTO_working_2-way'!$G81)</f>
        <v>2.3690476190476191</v>
      </c>
      <c r="F82" s="30">
        <f>IF(OR($A82="",$B82=""),"",'MPTO_working_2-way'!D81)</f>
        <v>1.7234611953612846</v>
      </c>
      <c r="G82" s="32">
        <f>IF(OR($A82="",$B82=""),"",'MPTO_working_2-way'!E81)</f>
        <v>2.3822441430332923</v>
      </c>
      <c r="H82" s="30">
        <f>IF(OR($A82="",$B82=""),"",'OddsRatio_working_2-way'!M81)</f>
        <v>1.7232405706795793</v>
      </c>
      <c r="I82" s="30">
        <f>IF(OR($A82="",$B82=""),"",'OddsRatio_working_2-way'!N81)</f>
        <v>2.3826657968874305</v>
      </c>
      <c r="J82" s="30">
        <f>IF('Log_working_2-way'!$D81="","",A82^('Log_working_2-way'!$D81))</f>
        <v>1.7200813813896441</v>
      </c>
      <c r="K82" s="32">
        <f>IF('Log_working_2-way'!$D81="","",B82^('Log_working_2-way'!$D81))</f>
        <v>2.3887319209255629</v>
      </c>
      <c r="L82" s="37">
        <f t="shared" si="18"/>
        <v>0.57788944723618085</v>
      </c>
      <c r="M82" s="37">
        <f t="shared" si="19"/>
        <v>0.42211055276381909</v>
      </c>
      <c r="N82" s="38">
        <v>179</v>
      </c>
      <c r="O82" s="38">
        <f t="shared" si="20"/>
        <v>72.452380952380935</v>
      </c>
      <c r="P82" s="38">
        <f t="shared" si="21"/>
        <v>101.17391304347827</v>
      </c>
      <c r="Q82" s="38">
        <f t="shared" si="22"/>
        <v>77.826086956521749</v>
      </c>
      <c r="R82" s="38">
        <f t="shared" si="23"/>
        <v>106.54761904761905</v>
      </c>
      <c r="S82" s="39">
        <f t="shared" si="24"/>
        <v>-5.3737060041408142</v>
      </c>
      <c r="T82" s="39">
        <f t="shared" si="25"/>
        <v>-5.3737060041407858</v>
      </c>
      <c r="U82" t="s">
        <v>370</v>
      </c>
      <c r="V82" t="s">
        <v>241</v>
      </c>
      <c r="W82" t="s">
        <v>433</v>
      </c>
      <c r="X82" t="s">
        <v>447</v>
      </c>
      <c r="Y82" s="41"/>
    </row>
    <row r="83" spans="1:25" ht="15" x14ac:dyDescent="0.25">
      <c r="A83">
        <v>1.64</v>
      </c>
      <c r="B83">
        <v>2.39</v>
      </c>
      <c r="C83" s="29">
        <f t="shared" si="17"/>
        <v>2.8166139401979873E-2</v>
      </c>
      <c r="D83" s="30">
        <f>IF(OR($A83="",$B83=""),"",A83*'MPTO_working_2-way'!$G82)</f>
        <v>1.6861924686192469</v>
      </c>
      <c r="E83" s="32">
        <f>IF(OR($A83="",$B83=""),"",B83*'MPTO_working_2-way'!$G82)</f>
        <v>2.4573170731707319</v>
      </c>
      <c r="F83" s="30">
        <f>IF(OR($A83="",$B83=""),"",'MPTO_working_2-way'!D82)</f>
        <v>1.6787733424704472</v>
      </c>
      <c r="G83" s="32">
        <f>IF(OR($A83="",$B83=""),"",'MPTO_working_2-way'!E82)</f>
        <v>2.4732458354366487</v>
      </c>
      <c r="H83" s="30">
        <f>IF(OR($A83="",$B83=""),"",'OddsRatio_working_2-way'!M82)</f>
        <v>1.6785511437439771</v>
      </c>
      <c r="I83" s="30">
        <f>IF(OR($A83="",$B83=""),"",'OddsRatio_working_2-way'!N82)</f>
        <v>2.4737282653189494</v>
      </c>
      <c r="J83" s="30">
        <f>IF('Log_working_2-way'!$D82="","",A83^('Log_working_2-way'!$D82))</f>
        <v>1.6751910363664311</v>
      </c>
      <c r="K83" s="32">
        <f>IF('Log_working_2-way'!$D82="","",B83^('Log_working_2-way'!$D82))</f>
        <v>2.4810623159062106</v>
      </c>
      <c r="L83" s="37">
        <f t="shared" si="18"/>
        <v>0.59305210918114148</v>
      </c>
      <c r="M83" s="37">
        <f t="shared" si="19"/>
        <v>0.40694789081885852</v>
      </c>
      <c r="N83" s="38">
        <v>180</v>
      </c>
      <c r="O83" s="38">
        <f t="shared" si="20"/>
        <v>70.243902439024382</v>
      </c>
      <c r="P83" s="38">
        <f t="shared" si="21"/>
        <v>104.68619246861927</v>
      </c>
      <c r="Q83" s="38">
        <f t="shared" si="22"/>
        <v>75.313807531380746</v>
      </c>
      <c r="R83" s="38">
        <f t="shared" si="23"/>
        <v>109.7560975609756</v>
      </c>
      <c r="S83" s="39">
        <f t="shared" si="24"/>
        <v>-5.0699050923563647</v>
      </c>
      <c r="T83" s="39">
        <f t="shared" si="25"/>
        <v>-5.0699050923563362</v>
      </c>
      <c r="U83" t="s">
        <v>380</v>
      </c>
      <c r="V83" t="s">
        <v>373</v>
      </c>
      <c r="W83" t="s">
        <v>433</v>
      </c>
      <c r="X83" t="s">
        <v>447</v>
      </c>
      <c r="Y83" s="41"/>
    </row>
    <row r="84" spans="1:25" ht="15" x14ac:dyDescent="0.25">
      <c r="A84">
        <v>1.9</v>
      </c>
      <c r="B84">
        <v>1.99</v>
      </c>
      <c r="C84" s="29">
        <f t="shared" si="17"/>
        <v>2.8828352287754377E-2</v>
      </c>
      <c r="D84" s="30">
        <f>IF(OR($A84="",$B84=""),"",A84*'MPTO_working_2-way'!$G83)</f>
        <v>1.9547738693467331</v>
      </c>
      <c r="E84" s="32">
        <f>IF(OR($A84="",$B84=""),"",B84*'MPTO_working_2-way'!$G83)</f>
        <v>2.0473684210526311</v>
      </c>
      <c r="F84" s="30">
        <f>IF(OR($A84="",$B84=""),"",'MPTO_working_2-way'!D83)</f>
        <v>1.9535003874967702</v>
      </c>
      <c r="G84" s="32">
        <f>IF(OR($A84="",$B84=""),"",'MPTO_working_2-way'!E83)</f>
        <v>2.0487672717420748</v>
      </c>
      <c r="H84" s="30">
        <f>IF(OR($A84="",$B84=""),"",'OddsRatio_working_2-way'!M83)</f>
        <v>1.9534625892455926</v>
      </c>
      <c r="I84" s="30">
        <f>IF(OR($A84="",$B84=""),"",'OddsRatio_working_2-way'!N83)</f>
        <v>2.0488088481701512</v>
      </c>
      <c r="J84" s="30">
        <f>IF('Log_working_2-way'!$D83="","",A84^('Log_working_2-way'!$D83))</f>
        <v>1.9528856855785393</v>
      </c>
      <c r="K84" s="32">
        <f>IF('Log_working_2-way'!$D83="","",B84^('Log_working_2-way'!$D83))</f>
        <v>2.0494438264048878</v>
      </c>
      <c r="L84" s="37">
        <f t="shared" si="18"/>
        <v>0.51156812339331637</v>
      </c>
      <c r="M84" s="37">
        <f t="shared" si="19"/>
        <v>0.48843187660668391</v>
      </c>
      <c r="N84" s="38">
        <v>181</v>
      </c>
      <c r="O84" s="38">
        <f t="shared" si="20"/>
        <v>85.736842105263136</v>
      </c>
      <c r="P84" s="38">
        <f t="shared" si="21"/>
        <v>90.045226130653262</v>
      </c>
      <c r="Q84" s="38">
        <f t="shared" si="22"/>
        <v>90.954773869346724</v>
      </c>
      <c r="R84" s="38">
        <f t="shared" si="23"/>
        <v>95.263157894736835</v>
      </c>
      <c r="S84" s="39">
        <f t="shared" si="24"/>
        <v>-5.2179317640835876</v>
      </c>
      <c r="T84" s="39">
        <f t="shared" si="25"/>
        <v>-5.2179317640835734</v>
      </c>
      <c r="U84" t="s">
        <v>247</v>
      </c>
      <c r="V84" t="s">
        <v>133</v>
      </c>
      <c r="W84" t="s">
        <v>434</v>
      </c>
      <c r="X84" t="s">
        <v>447</v>
      </c>
      <c r="Y84" s="41"/>
    </row>
    <row r="85" spans="1:25" ht="15" x14ac:dyDescent="0.25">
      <c r="A85">
        <v>1.9</v>
      </c>
      <c r="B85">
        <v>1.99</v>
      </c>
      <c r="C85" s="29">
        <f t="shared" si="17"/>
        <v>2.8828352287754377E-2</v>
      </c>
      <c r="D85" s="30">
        <f>IF(OR($A85="",$B85=""),"",A85*'MPTO_working_2-way'!$G84)</f>
        <v>1.9547738693467331</v>
      </c>
      <c r="E85" s="32">
        <f>IF(OR($A85="",$B85=""),"",B85*'MPTO_working_2-way'!$G84)</f>
        <v>2.0473684210526311</v>
      </c>
      <c r="F85" s="30">
        <f>IF(OR($A85="",$B85=""),"",'MPTO_working_2-way'!D84)</f>
        <v>1.9535003874967702</v>
      </c>
      <c r="G85" s="32">
        <f>IF(OR($A85="",$B85=""),"",'MPTO_working_2-way'!E84)</f>
        <v>2.0487672717420748</v>
      </c>
      <c r="H85" s="30">
        <f>IF(OR($A85="",$B85=""),"",'OddsRatio_working_2-way'!M84)</f>
        <v>1.9534625892455926</v>
      </c>
      <c r="I85" s="30">
        <f>IF(OR($A85="",$B85=""),"",'OddsRatio_working_2-way'!N84)</f>
        <v>2.0488088481701512</v>
      </c>
      <c r="J85" s="30">
        <f>IF('Log_working_2-way'!$D84="","",A85^('Log_working_2-way'!$D84))</f>
        <v>1.9528856855785393</v>
      </c>
      <c r="K85" s="32">
        <f>IF('Log_working_2-way'!$D84="","",B85^('Log_working_2-way'!$D84))</f>
        <v>2.0494438264048878</v>
      </c>
      <c r="L85" s="37">
        <f t="shared" si="18"/>
        <v>0.51156812339331637</v>
      </c>
      <c r="M85" s="37">
        <f t="shared" si="19"/>
        <v>0.48843187660668391</v>
      </c>
      <c r="N85" s="38">
        <v>182</v>
      </c>
      <c r="O85" s="38">
        <f t="shared" si="20"/>
        <v>86.21052631578948</v>
      </c>
      <c r="P85" s="38">
        <f t="shared" si="21"/>
        <v>90.542713567839186</v>
      </c>
      <c r="Q85" s="38">
        <f t="shared" si="22"/>
        <v>91.457286432160799</v>
      </c>
      <c r="R85" s="38">
        <f t="shared" si="23"/>
        <v>95.78947368421052</v>
      </c>
      <c r="S85" s="39">
        <f t="shared" si="24"/>
        <v>-5.2467601163713198</v>
      </c>
      <c r="T85" s="39">
        <f t="shared" si="25"/>
        <v>-5.246760116371334</v>
      </c>
      <c r="U85" t="s">
        <v>246</v>
      </c>
      <c r="V85" t="s">
        <v>250</v>
      </c>
      <c r="W85" t="s">
        <v>434</v>
      </c>
      <c r="X85" t="s">
        <v>447</v>
      </c>
      <c r="Y85" s="41"/>
    </row>
    <row r="86" spans="1:25" ht="15" x14ac:dyDescent="0.25">
      <c r="A86">
        <v>2.0699999999999998</v>
      </c>
      <c r="B86">
        <v>1.81</v>
      </c>
      <c r="C86" s="29">
        <f t="shared" si="17"/>
        <v>3.5577975284917462E-2</v>
      </c>
      <c r="D86" s="30">
        <f>IF(OR($A86="",$B86=""),"",A86*'MPTO_working_2-way'!$G85)</f>
        <v>2.1436464088397789</v>
      </c>
      <c r="E86" s="32">
        <f>IF(OR($A86="",$B86=""),"",B86*'MPTO_working_2-way'!$G85)</f>
        <v>1.8743961352657006</v>
      </c>
      <c r="F86" s="30">
        <f>IF(OR($A86="",$B86=""),"",'MPTO_working_2-way'!D85)</f>
        <v>2.1491381535549374</v>
      </c>
      <c r="G86" s="32">
        <f>IF(OR($A86="",$B86=""),"",'MPTO_working_2-way'!E85)</f>
        <v>1.8702173858786533</v>
      </c>
      <c r="H86" s="30">
        <f>IF(OR($A86="",$B86=""),"",'OddsRatio_working_2-way'!M85)</f>
        <v>2.1493422703098441</v>
      </c>
      <c r="I86" s="30">
        <f>IF(OR($A86="",$B86=""),"",'OddsRatio_working_2-way'!N85)</f>
        <v>1.8700628401410975</v>
      </c>
      <c r="J86" s="30">
        <f>IF('Log_working_2-way'!$D85="","",A86^('Log_working_2-way'!$D85))</f>
        <v>2.1518584594506485</v>
      </c>
      <c r="K86" s="32">
        <f>IF('Log_working_2-way'!$D85="","",B86^('Log_working_2-way'!$D85))</f>
        <v>1.8681622223592078</v>
      </c>
      <c r="L86" s="37">
        <f t="shared" si="18"/>
        <v>0.46649484536082475</v>
      </c>
      <c r="M86" s="37">
        <f t="shared" si="19"/>
        <v>0.53350515463917525</v>
      </c>
      <c r="N86" s="38">
        <v>183</v>
      </c>
      <c r="O86" s="38">
        <f t="shared" si="20"/>
        <v>94.594202898550705</v>
      </c>
      <c r="P86" s="38">
        <f t="shared" si="21"/>
        <v>81.895027624309407</v>
      </c>
      <c r="Q86" s="38">
        <f t="shared" si="22"/>
        <v>101.10497237569061</v>
      </c>
      <c r="R86" s="38">
        <f t="shared" si="23"/>
        <v>88.405797101449281</v>
      </c>
      <c r="S86" s="39">
        <f t="shared" si="24"/>
        <v>-6.5107694771399025</v>
      </c>
      <c r="T86" s="39">
        <f t="shared" si="25"/>
        <v>-6.5107694771398741</v>
      </c>
      <c r="U86" t="s">
        <v>383</v>
      </c>
      <c r="V86" t="s">
        <v>245</v>
      </c>
      <c r="W86" t="s">
        <v>434</v>
      </c>
      <c r="X86" t="s">
        <v>447</v>
      </c>
      <c r="Y86" s="41"/>
    </row>
    <row r="87" spans="1:25" ht="15" x14ac:dyDescent="0.25">
      <c r="A87">
        <v>2.39</v>
      </c>
      <c r="B87">
        <v>1.63</v>
      </c>
      <c r="C87" s="29">
        <f t="shared" si="17"/>
        <v>3.19069743563416E-2</v>
      </c>
      <c r="D87" s="30">
        <f>IF(OR($A87="",$B87=""),"",A87*'MPTO_working_2-way'!$G86)</f>
        <v>2.4662576687116564</v>
      </c>
      <c r="E87" s="32">
        <f>IF(OR($A87="",$B87=""),"",B87*'MPTO_working_2-way'!$G86)</f>
        <v>1.6820083682008367</v>
      </c>
      <c r="F87" s="30">
        <f>IF(OR($A87="",$B87=""),"",'MPTO_working_2-way'!D86)</f>
        <v>2.4847402493861024</v>
      </c>
      <c r="G87" s="32">
        <f>IF(OR($A87="",$B87=""),"",'MPTO_working_2-way'!E86)</f>
        <v>1.6735184827201064</v>
      </c>
      <c r="H87" s="30">
        <f>IF(OR($A87="",$B87=""),"",'OddsRatio_working_2-way'!M86)</f>
        <v>2.4853784724268779</v>
      </c>
      <c r="I87" s="30">
        <f>IF(OR($A87="",$B87=""),"",'OddsRatio_working_2-way'!N86)</f>
        <v>1.6732290918193764</v>
      </c>
      <c r="J87" s="30">
        <f>IF('Log_working_2-way'!$D86="","",A87^('Log_working_2-way'!$D86))</f>
        <v>2.4939306210789667</v>
      </c>
      <c r="K87" s="32">
        <f>IF('Log_working_2-way'!$D86="","",B87^('Log_working_2-way'!$D86))</f>
        <v>1.6693751275261461</v>
      </c>
      <c r="L87" s="37">
        <f t="shared" si="18"/>
        <v>0.40547263681592038</v>
      </c>
      <c r="M87" s="37">
        <f t="shared" si="19"/>
        <v>0.59452736318407962</v>
      </c>
      <c r="N87" s="38">
        <v>184</v>
      </c>
      <c r="O87" s="38">
        <f t="shared" si="20"/>
        <v>107.01255230125524</v>
      </c>
      <c r="P87" s="38">
        <f t="shared" si="21"/>
        <v>71.116564417177884</v>
      </c>
      <c r="Q87" s="38">
        <f t="shared" si="22"/>
        <v>112.88343558282209</v>
      </c>
      <c r="R87" s="38">
        <f t="shared" si="23"/>
        <v>76.987447698744774</v>
      </c>
      <c r="S87" s="39">
        <f t="shared" si="24"/>
        <v>-5.8708832815668472</v>
      </c>
      <c r="T87" s="39">
        <f t="shared" si="25"/>
        <v>-5.8708832815668899</v>
      </c>
      <c r="U87" t="s">
        <v>384</v>
      </c>
      <c r="V87" t="s">
        <v>251</v>
      </c>
      <c r="W87" t="s">
        <v>434</v>
      </c>
      <c r="X87" t="s">
        <v>447</v>
      </c>
      <c r="Y87" s="41"/>
    </row>
    <row r="88" spans="1:25" ht="15" x14ac:dyDescent="0.25">
      <c r="A88">
        <v>2.2200000000000002</v>
      </c>
      <c r="B88">
        <v>1.71</v>
      </c>
      <c r="C88" s="29">
        <f t="shared" si="17"/>
        <v>3.5245772087877381E-2</v>
      </c>
      <c r="D88" s="30">
        <f>IF(OR($A88="",$B88=""),"",A88*'MPTO_working_2-way'!$G87)</f>
        <v>2.2982456140350882</v>
      </c>
      <c r="E88" s="32">
        <f>IF(OR($A88="",$B88=""),"",B88*'MPTO_working_2-way'!$G87)</f>
        <v>1.7702702702702702</v>
      </c>
      <c r="F88" s="30">
        <f>IF(OR($A88="",$B88=""),"",'MPTO_working_2-way'!D87)</f>
        <v>2.3103888990323171</v>
      </c>
      <c r="G88" s="32">
        <f>IF(OR($A88="",$B88=""),"",'MPTO_working_2-way'!E87)</f>
        <v>1.7631322279503969</v>
      </c>
      <c r="H88" s="30">
        <f>IF(OR($A88="",$B88=""),"",'OddsRatio_working_2-way'!M87)</f>
        <v>2.310843186332725</v>
      </c>
      <c r="I88" s="30">
        <f>IF(OR($A88="",$B88=""),"",'OddsRatio_working_2-way'!N87)</f>
        <v>1.7628677559805201</v>
      </c>
      <c r="J88" s="30">
        <f>IF('Log_working_2-way'!$D87="","",A88^('Log_working_2-way'!$D87))</f>
        <v>2.3164405926032319</v>
      </c>
      <c r="K88" s="32">
        <f>IF('Log_working_2-way'!$D87="","",B88^('Log_working_2-way'!$D87))</f>
        <v>1.7596240997267032</v>
      </c>
      <c r="L88" s="37">
        <f t="shared" si="18"/>
        <v>0.43511450381679379</v>
      </c>
      <c r="M88" s="37">
        <f t="shared" si="19"/>
        <v>0.56488549618320616</v>
      </c>
      <c r="N88" s="38">
        <v>185</v>
      </c>
      <c r="O88" s="38">
        <f t="shared" si="20"/>
        <v>101.66666666666667</v>
      </c>
      <c r="P88" s="38">
        <f t="shared" si="21"/>
        <v>76.812865497076004</v>
      </c>
      <c r="Q88" s="38">
        <f t="shared" si="22"/>
        <v>108.18713450292397</v>
      </c>
      <c r="R88" s="38">
        <f t="shared" si="23"/>
        <v>83.333333333333329</v>
      </c>
      <c r="S88" s="39">
        <f t="shared" si="24"/>
        <v>-6.5204678362572963</v>
      </c>
      <c r="T88" s="39">
        <f t="shared" si="25"/>
        <v>-6.5204678362573247</v>
      </c>
      <c r="U88" t="s">
        <v>243</v>
      </c>
      <c r="V88" t="s">
        <v>248</v>
      </c>
      <c r="W88" t="s">
        <v>434</v>
      </c>
      <c r="X88" t="s">
        <v>447</v>
      </c>
      <c r="Y88" s="41"/>
    </row>
    <row r="89" spans="1:25" ht="15" x14ac:dyDescent="0.25">
      <c r="A89">
        <v>1.97</v>
      </c>
      <c r="B89">
        <v>1.92</v>
      </c>
      <c r="C89" s="29">
        <f t="shared" si="17"/>
        <v>2.844754653130277E-2</v>
      </c>
      <c r="D89" s="30">
        <f>IF(OR($A89="",$B89=""),"",A89*'MPTO_working_2-way'!$G88)</f>
        <v>2.0260416666666665</v>
      </c>
      <c r="E89" s="32">
        <f>IF(OR($A89="",$B89=""),"",B89*'MPTO_working_2-way'!$G88)</f>
        <v>1.9746192893401013</v>
      </c>
      <c r="F89" s="30">
        <f>IF(OR($A89="",$B89=""),"",'MPTO_working_2-way'!D88)</f>
        <v>2.0267924123888115</v>
      </c>
      <c r="G89" s="32">
        <f>IF(OR($A89="",$B89=""),"",'MPTO_working_2-way'!E88)</f>
        <v>1.9739066903246005</v>
      </c>
      <c r="H89" s="30">
        <f>IF(OR($A89="",$B89=""),"",'OddsRatio_working_2-way'!M88)</f>
        <v>2.0268144068364817</v>
      </c>
      <c r="I89" s="30">
        <f>IF(OR($A89="",$B89=""),"",'OddsRatio_working_2-way'!N88)</f>
        <v>1.9738858291644976</v>
      </c>
      <c r="J89" s="30">
        <f>IF('Log_working_2-way'!$D88="","",A89^('Log_working_2-way'!$D88))</f>
        <v>2.0271548987306875</v>
      </c>
      <c r="K89" s="32">
        <f>IF('Log_working_2-way'!$D88="","",B89^('Log_working_2-way'!$D88))</f>
        <v>1.9735629954505829</v>
      </c>
      <c r="L89" s="37">
        <f t="shared" si="18"/>
        <v>0.49357326478149105</v>
      </c>
      <c r="M89" s="37">
        <f t="shared" si="19"/>
        <v>0.50642673521850901</v>
      </c>
      <c r="N89" s="38">
        <v>186</v>
      </c>
      <c r="O89" s="38">
        <f t="shared" si="20"/>
        <v>91.583756345177662</v>
      </c>
      <c r="P89" s="38">
        <f t="shared" si="21"/>
        <v>89.125000000000014</v>
      </c>
      <c r="Q89" s="38">
        <f t="shared" si="22"/>
        <v>96.875</v>
      </c>
      <c r="R89" s="38">
        <f t="shared" si="23"/>
        <v>94.416243654822324</v>
      </c>
      <c r="S89" s="39">
        <f t="shared" si="24"/>
        <v>-5.2912436548223383</v>
      </c>
      <c r="T89" s="39">
        <f t="shared" si="25"/>
        <v>-5.2912436548223098</v>
      </c>
      <c r="U89" t="s">
        <v>386</v>
      </c>
      <c r="V89" t="s">
        <v>381</v>
      </c>
      <c r="W89" t="s">
        <v>434</v>
      </c>
      <c r="X89" t="s">
        <v>447</v>
      </c>
      <c r="Y89" s="41"/>
    </row>
    <row r="90" spans="1:25" ht="15" x14ac:dyDescent="0.25">
      <c r="A90">
        <v>2.23</v>
      </c>
      <c r="B90">
        <v>1.71</v>
      </c>
      <c r="C90" s="29">
        <f t="shared" si="17"/>
        <v>3.3225814910969431E-2</v>
      </c>
      <c r="D90" s="30">
        <f>IF(OR($A90="",$B90=""),"",A90*'MPTO_working_2-way'!$G89)</f>
        <v>2.3040935672514617</v>
      </c>
      <c r="E90" s="32">
        <f>IF(OR($A90="",$B90=""),"",B90*'MPTO_working_2-way'!$G89)</f>
        <v>1.7668161434977576</v>
      </c>
      <c r="F90" s="30">
        <f>IF(OR($A90="",$B90=""),"",'MPTO_working_2-way'!D89)</f>
        <v>2.315792669966295</v>
      </c>
      <c r="G90" s="32">
        <f>IF(OR($A90="",$B90=""),"",'MPTO_working_2-way'!E89)</f>
        <v>1.7599981538319522</v>
      </c>
      <c r="H90" s="30">
        <f>IF(OR($A90="",$B90=""),"",'OddsRatio_working_2-way'!M89)</f>
        <v>2.3162045305336028</v>
      </c>
      <c r="I90" s="30">
        <f>IF(OR($A90="",$B90=""),"",'OddsRatio_working_2-way'!N89)</f>
        <v>1.7597603387632996</v>
      </c>
      <c r="J90" s="30">
        <f>IF('Log_working_2-way'!$D89="","",A90^('Log_working_2-way'!$D89))</f>
        <v>2.3215866387713424</v>
      </c>
      <c r="K90" s="32">
        <f>IF('Log_working_2-way'!$D89="","",B90^('Log_working_2-way'!$D89))</f>
        <v>1.7566662454529891</v>
      </c>
      <c r="L90" s="37">
        <f t="shared" si="18"/>
        <v>0.43401015228426398</v>
      </c>
      <c r="M90" s="37">
        <f t="shared" si="19"/>
        <v>0.56598984771573613</v>
      </c>
      <c r="N90" s="38">
        <v>187</v>
      </c>
      <c r="O90" s="38">
        <f t="shared" si="20"/>
        <v>103.14349775784753</v>
      </c>
      <c r="P90" s="38">
        <f t="shared" si="21"/>
        <v>77.643274853801159</v>
      </c>
      <c r="Q90" s="38">
        <f t="shared" si="22"/>
        <v>109.35672514619883</v>
      </c>
      <c r="R90" s="38">
        <f t="shared" si="23"/>
        <v>83.856502242152473</v>
      </c>
      <c r="S90" s="39">
        <f t="shared" si="24"/>
        <v>-6.2132273883512994</v>
      </c>
      <c r="T90" s="39">
        <f t="shared" si="25"/>
        <v>-6.2132273883513136</v>
      </c>
      <c r="U90" t="s">
        <v>382</v>
      </c>
      <c r="V90" t="s">
        <v>242</v>
      </c>
      <c r="W90" t="s">
        <v>434</v>
      </c>
      <c r="X90" t="s">
        <v>447</v>
      </c>
      <c r="Y90" s="41"/>
    </row>
    <row r="91" spans="1:25" ht="15" x14ac:dyDescent="0.25">
      <c r="A91">
        <v>1.36</v>
      </c>
      <c r="B91">
        <v>3.25</v>
      </c>
      <c r="C91" s="29">
        <f t="shared" si="17"/>
        <v>4.2986425339366363E-2</v>
      </c>
      <c r="D91" s="30">
        <f>IF(OR($A91="",$B91=""),"",A91*'MPTO_working_2-way'!$G90)</f>
        <v>1.4184615384615384</v>
      </c>
      <c r="E91" s="32">
        <f>IF(OR($A91="",$B91=""),"",B91*'MPTO_working_2-way'!$G90)</f>
        <v>3.3897058823529407</v>
      </c>
      <c r="F91" s="30">
        <f>IF(OR($A91="",$B91=""),"",'MPTO_working_2-way'!D90)</f>
        <v>1.4009508716323296</v>
      </c>
      <c r="G91" s="32">
        <f>IF(OR($A91="",$B91=""),"",'MPTO_working_2-way'!E90)</f>
        <v>3.4940711462450582</v>
      </c>
      <c r="H91" s="30">
        <f>IF(OR($A91="",$B91=""),"",'OddsRatio_working_2-way'!M90)</f>
        <v>1.4</v>
      </c>
      <c r="I91" s="30">
        <f>IF(OR($A91="",$B91=""),"",'OddsRatio_working_2-way'!N90)</f>
        <v>3.4999999999999987</v>
      </c>
      <c r="J91" s="30">
        <f>IF('Log_working_2-way'!$D90="","",A91^('Log_working_2-way'!$D90))</f>
        <v>1.3918760482368511</v>
      </c>
      <c r="K91" s="32">
        <f>IF('Log_working_2-way'!$D90="","",B91^('Log_working_2-way'!$D90))</f>
        <v>3.5518273048160292</v>
      </c>
      <c r="L91" s="37">
        <f t="shared" si="18"/>
        <v>0.70498915401301521</v>
      </c>
      <c r="M91" s="37">
        <f t="shared" si="19"/>
        <v>0.29501084598698485</v>
      </c>
      <c r="N91" s="38">
        <v>188</v>
      </c>
      <c r="O91" s="38">
        <f t="shared" si="20"/>
        <v>49.764705882352942</v>
      </c>
      <c r="P91" s="38">
        <f t="shared" si="21"/>
        <v>130.15384615384616</v>
      </c>
      <c r="Q91" s="38">
        <f t="shared" si="22"/>
        <v>57.846153846153847</v>
      </c>
      <c r="R91" s="38">
        <f t="shared" si="23"/>
        <v>138.23529411764704</v>
      </c>
      <c r="S91" s="39">
        <f t="shared" si="24"/>
        <v>-8.0814479638009047</v>
      </c>
      <c r="T91" s="39">
        <f t="shared" si="25"/>
        <v>-8.0814479638008834</v>
      </c>
      <c r="U91" t="s">
        <v>392</v>
      </c>
      <c r="V91" t="s">
        <v>254</v>
      </c>
      <c r="W91" t="s">
        <v>435</v>
      </c>
      <c r="X91" t="s">
        <v>447</v>
      </c>
      <c r="Y91" s="41"/>
    </row>
    <row r="92" spans="1:25" ht="15" x14ac:dyDescent="0.25">
      <c r="A92">
        <v>1.93</v>
      </c>
      <c r="B92">
        <v>1.95</v>
      </c>
      <c r="C92" s="29">
        <f t="shared" si="17"/>
        <v>3.0955227846419575E-2</v>
      </c>
      <c r="D92" s="30">
        <f>IF(OR($A92="",$B92=""),"",A92*'MPTO_working_2-way'!$G91)</f>
        <v>1.9897435897435898</v>
      </c>
      <c r="E92" s="32">
        <f>IF(OR($A92="",$B92=""),"",B92*'MPTO_working_2-way'!$G91)</f>
        <v>2.0103626943005182</v>
      </c>
      <c r="F92" s="30">
        <f>IF(OR($A92="",$B92=""),"",'MPTO_working_2-way'!D91)</f>
        <v>1.9894277785119598</v>
      </c>
      <c r="G92" s="32">
        <f>IF(OR($A92="",$B92=""),"",'MPTO_working_2-way'!E91)</f>
        <v>2.0106851876586083</v>
      </c>
      <c r="H92" s="30">
        <f>IF(OR($A92="",$B92=""),"",'OddsRatio_working_2-way'!M91)</f>
        <v>1.9894176915848294</v>
      </c>
      <c r="I92" s="30">
        <f>IF(OR($A92="",$B92=""),"",'OddsRatio_working_2-way'!N91)</f>
        <v>2.0106954914038573</v>
      </c>
      <c r="J92" s="30">
        <f>IF('Log_working_2-way'!$D91="","",A92^('Log_working_2-way'!$D91))</f>
        <v>1.9892742724695103</v>
      </c>
      <c r="K92" s="32">
        <f>IF('Log_working_2-way'!$D91="","",B92^('Log_working_2-way'!$D91))</f>
        <v>2.0108420160403986</v>
      </c>
      <c r="L92" s="37">
        <f t="shared" si="18"/>
        <v>0.50257731958762886</v>
      </c>
      <c r="M92" s="37">
        <f t="shared" si="19"/>
        <v>0.49742268041237114</v>
      </c>
      <c r="N92" s="38">
        <v>189</v>
      </c>
      <c r="O92" s="38">
        <f t="shared" si="20"/>
        <v>91.072538860103634</v>
      </c>
      <c r="P92" s="38">
        <f t="shared" si="21"/>
        <v>92.076923076923094</v>
      </c>
      <c r="Q92" s="38">
        <f t="shared" si="22"/>
        <v>96.923076923076934</v>
      </c>
      <c r="R92" s="38">
        <f t="shared" si="23"/>
        <v>97.92746113989638</v>
      </c>
      <c r="S92" s="39">
        <f t="shared" si="24"/>
        <v>-5.8505380629732997</v>
      </c>
      <c r="T92" s="39">
        <f t="shared" si="25"/>
        <v>-5.8505380629732855</v>
      </c>
      <c r="U92" t="s">
        <v>255</v>
      </c>
      <c r="V92" t="s">
        <v>256</v>
      </c>
      <c r="W92" t="s">
        <v>435</v>
      </c>
      <c r="X92" t="s">
        <v>447</v>
      </c>
      <c r="Y92" s="41"/>
    </row>
    <row r="93" spans="1:25" ht="15" x14ac:dyDescent="0.25">
      <c r="A93">
        <v>1.35</v>
      </c>
      <c r="B93">
        <v>3.28</v>
      </c>
      <c r="C93" s="29">
        <f t="shared" si="17"/>
        <v>4.5618789521228553E-2</v>
      </c>
      <c r="D93" s="30">
        <f>IF(OR($A93="",$B93=""),"",A93*'MPTO_working_2-way'!$G92)</f>
        <v>1.4115853658536586</v>
      </c>
      <c r="E93" s="32">
        <f>IF(OR($A93="",$B93=""),"",B93*'MPTO_working_2-way'!$G92)</f>
        <v>3.4296296296296296</v>
      </c>
      <c r="F93" s="30">
        <f>IF(OR($A93="",$B93=""),"",'MPTO_working_2-way'!D92)</f>
        <v>1.3928908461780434</v>
      </c>
      <c r="G93" s="32">
        <f>IF(OR($A93="",$B93=""),"",'MPTO_working_2-way'!E92)</f>
        <v>3.5452361889511605</v>
      </c>
      <c r="H93" s="30">
        <f>IF(OR($A93="",$B93=""),"",'OddsRatio_working_2-way'!M92)</f>
        <v>1.3918019549846894</v>
      </c>
      <c r="I93" s="30">
        <f>IF(OR($A93="",$B93=""),"",'OddsRatio_working_2-way'!N92)</f>
        <v>3.5523098781859765</v>
      </c>
      <c r="J93" s="30">
        <f>IF('Log_working_2-way'!$D92="","",A93^('Log_working_2-way'!$D92))</f>
        <v>1.383114126040802</v>
      </c>
      <c r="K93" s="32">
        <f>IF('Log_working_2-way'!$D92="","",B93^('Log_working_2-way'!$D92))</f>
        <v>3.6101882755507075</v>
      </c>
      <c r="L93" s="37">
        <f t="shared" si="18"/>
        <v>0.70842332613390924</v>
      </c>
      <c r="M93" s="37">
        <f t="shared" si="19"/>
        <v>0.29157667386609071</v>
      </c>
      <c r="N93" s="38">
        <v>190</v>
      </c>
      <c r="O93" s="38">
        <f t="shared" si="20"/>
        <v>49.25925925925926</v>
      </c>
      <c r="P93" s="38">
        <f t="shared" si="21"/>
        <v>132.07317073170731</v>
      </c>
      <c r="Q93" s="38">
        <f t="shared" si="22"/>
        <v>57.926829268292678</v>
      </c>
      <c r="R93" s="38">
        <f t="shared" si="23"/>
        <v>140.74074074074073</v>
      </c>
      <c r="S93" s="39">
        <f t="shared" si="24"/>
        <v>-8.6675700090334189</v>
      </c>
      <c r="T93" s="39">
        <f t="shared" si="25"/>
        <v>-8.667570009033426</v>
      </c>
      <c r="U93" t="s">
        <v>259</v>
      </c>
      <c r="V93" t="s">
        <v>387</v>
      </c>
      <c r="W93" t="s">
        <v>435</v>
      </c>
      <c r="X93" t="s">
        <v>447</v>
      </c>
      <c r="Y93" s="41"/>
    </row>
    <row r="94" spans="1:25" ht="15" x14ac:dyDescent="0.25">
      <c r="A94">
        <v>1.66</v>
      </c>
      <c r="B94">
        <v>2.33</v>
      </c>
      <c r="C94" s="29">
        <f t="shared" si="17"/>
        <v>3.1594187910440219E-2</v>
      </c>
      <c r="D94" s="30">
        <f>IF(OR($A94="",$B94=""),"",A94*'MPTO_working_2-way'!$G93)</f>
        <v>1.7124463519313307</v>
      </c>
      <c r="E94" s="32">
        <f>IF(OR($A94="",$B94=""),"",B94*'MPTO_working_2-way'!$G93)</f>
        <v>2.4036144578313259</v>
      </c>
      <c r="F94" s="30">
        <f>IF(OR($A94="",$B94=""),"",'MPTO_working_2-way'!D93)</f>
        <v>1.7047027193794351</v>
      </c>
      <c r="G94" s="32">
        <f>IF(OR($A94="",$B94=""),"",'MPTO_working_2-way'!E93)</f>
        <v>2.4190380886859724</v>
      </c>
      <c r="H94" s="30">
        <f>IF(OR($A94="",$B94=""),"",'OddsRatio_working_2-way'!M93)</f>
        <v>1.7044434693456672</v>
      </c>
      <c r="I94" s="30">
        <f>IF(OR($A94="",$B94=""),"",'OddsRatio_working_2-way'!N93)</f>
        <v>2.4195603245905111</v>
      </c>
      <c r="J94" s="30">
        <f>IF('Log_working_2-way'!$D93="","",A94^('Log_working_2-way'!$D93))</f>
        <v>1.7009310320714472</v>
      </c>
      <c r="K94" s="32">
        <f>IF('Log_working_2-way'!$D93="","",B94^('Log_working_2-way'!$D93))</f>
        <v>2.4266738869367481</v>
      </c>
      <c r="L94" s="37">
        <f t="shared" si="18"/>
        <v>0.58395989974937335</v>
      </c>
      <c r="M94" s="37">
        <f t="shared" si="19"/>
        <v>0.41604010025062649</v>
      </c>
      <c r="N94" s="38">
        <v>191</v>
      </c>
      <c r="O94" s="38">
        <f t="shared" si="20"/>
        <v>75.939759036144579</v>
      </c>
      <c r="P94" s="38">
        <f t="shared" si="21"/>
        <v>109.02575107296138</v>
      </c>
      <c r="Q94" s="38">
        <f t="shared" si="22"/>
        <v>81.97424892703863</v>
      </c>
      <c r="R94" s="38">
        <f t="shared" si="23"/>
        <v>115.06024096385543</v>
      </c>
      <c r="S94" s="39">
        <f t="shared" si="24"/>
        <v>-6.0344898908940507</v>
      </c>
      <c r="T94" s="39">
        <f t="shared" si="25"/>
        <v>-6.0344898908940507</v>
      </c>
      <c r="U94" t="s">
        <v>260</v>
      </c>
      <c r="V94" t="s">
        <v>389</v>
      </c>
      <c r="W94" t="s">
        <v>435</v>
      </c>
      <c r="X94" t="s">
        <v>447</v>
      </c>
      <c r="Y94" s="41"/>
    </row>
    <row r="95" spans="1:25" ht="15" x14ac:dyDescent="0.25">
      <c r="A95">
        <v>1.41</v>
      </c>
      <c r="B95">
        <v>2.98</v>
      </c>
      <c r="C95" s="29">
        <f t="shared" si="17"/>
        <v>4.4790327954686182E-2</v>
      </c>
      <c r="D95" s="30">
        <f>IF(OR($A95="",$B95=""),"",A95*'MPTO_working_2-way'!$G94)</f>
        <v>1.4731543624161074</v>
      </c>
      <c r="E95" s="32">
        <f>IF(OR($A95="",$B95=""),"",B95*'MPTO_working_2-way'!$G94)</f>
        <v>3.1134751773049647</v>
      </c>
      <c r="F95" s="30">
        <f>IF(OR($A95="",$B95=""),"",'MPTO_working_2-way'!D94)</f>
        <v>1.4559756055303372</v>
      </c>
      <c r="G95" s="32">
        <f>IF(OR($A95="",$B95=""),"",'MPTO_working_2-way'!E94)</f>
        <v>3.1930997796185125</v>
      </c>
      <c r="H95" s="30">
        <f>IF(OR($A95="",$B95=""),"",'OddsRatio_working_2-way'!M94)</f>
        <v>1.4550502247782187</v>
      </c>
      <c r="I95" s="30">
        <f>IF(OR($A95="",$B95=""),"",'OddsRatio_working_2-way'!N94)</f>
        <v>3.1975596220996887</v>
      </c>
      <c r="J95" s="30">
        <f>IF('Log_working_2-way'!$D94="","",A95^('Log_working_2-way'!$D94))</f>
        <v>1.4471195296375643</v>
      </c>
      <c r="K95" s="32">
        <f>IF('Log_working_2-way'!$D94="","",B95^('Log_working_2-way'!$D94))</f>
        <v>3.236538405751868</v>
      </c>
      <c r="L95" s="37">
        <f t="shared" si="18"/>
        <v>0.67881548974943051</v>
      </c>
      <c r="M95" s="37">
        <f t="shared" si="19"/>
        <v>0.32118451025056943</v>
      </c>
      <c r="N95" s="38">
        <v>192</v>
      </c>
      <c r="O95" s="38">
        <f t="shared" si="20"/>
        <v>55.829787234042534</v>
      </c>
      <c r="P95" s="38">
        <f t="shared" si="21"/>
        <v>127.57046979865771</v>
      </c>
      <c r="Q95" s="38">
        <f t="shared" si="22"/>
        <v>64.429530201342288</v>
      </c>
      <c r="R95" s="38">
        <f t="shared" si="23"/>
        <v>136.17021276595744</v>
      </c>
      <c r="S95" s="39">
        <f t="shared" si="24"/>
        <v>-8.5997429672997541</v>
      </c>
      <c r="T95" s="39">
        <f t="shared" si="25"/>
        <v>-8.5997429672997328</v>
      </c>
      <c r="U95" t="s">
        <v>393</v>
      </c>
      <c r="V95" t="s">
        <v>258</v>
      </c>
      <c r="W95" t="s">
        <v>435</v>
      </c>
      <c r="X95" t="s">
        <v>447</v>
      </c>
      <c r="Y95" s="41"/>
    </row>
    <row r="96" spans="1:25" ht="15" x14ac:dyDescent="0.25">
      <c r="A96">
        <v>1.95</v>
      </c>
      <c r="B96">
        <v>1.93</v>
      </c>
      <c r="C96" s="29">
        <f t="shared" si="17"/>
        <v>3.0955227846419575E-2</v>
      </c>
      <c r="D96" s="30">
        <f>IF(OR($A96="",$B96=""),"",A96*'MPTO_working_2-way'!$G95)</f>
        <v>2.0103626943005182</v>
      </c>
      <c r="E96" s="32">
        <f>IF(OR($A96="",$B96=""),"",B96*'MPTO_working_2-way'!$G95)</f>
        <v>1.9897435897435898</v>
      </c>
      <c r="F96" s="30">
        <f>IF(OR($A96="",$B96=""),"",'MPTO_working_2-way'!D95)</f>
        <v>2.0106851876586083</v>
      </c>
      <c r="G96" s="32">
        <f>IF(OR($A96="",$B96=""),"",'MPTO_working_2-way'!E95)</f>
        <v>1.9894277785119598</v>
      </c>
      <c r="H96" s="30">
        <f>IF(OR($A96="",$B96=""),"",'OddsRatio_working_2-way'!M95)</f>
        <v>2.0106954914038573</v>
      </c>
      <c r="I96" s="30">
        <f>IF(OR($A96="",$B96=""),"",'OddsRatio_working_2-way'!N95)</f>
        <v>1.9894176915848294</v>
      </c>
      <c r="J96" s="30">
        <f>IF('Log_working_2-way'!$D95="","",A96^('Log_working_2-way'!$D95))</f>
        <v>2.0108420160403986</v>
      </c>
      <c r="K96" s="32">
        <f>IF('Log_working_2-way'!$D95="","",B96^('Log_working_2-way'!$D95))</f>
        <v>1.9892742724695103</v>
      </c>
      <c r="L96" s="37">
        <f t="shared" si="18"/>
        <v>0.49742268041237114</v>
      </c>
      <c r="M96" s="37">
        <f t="shared" si="19"/>
        <v>0.50257731958762886</v>
      </c>
      <c r="N96" s="38">
        <v>193</v>
      </c>
      <c r="O96" s="38">
        <f t="shared" si="20"/>
        <v>94.025641025641022</v>
      </c>
      <c r="P96" s="38">
        <f t="shared" si="21"/>
        <v>93.000000000000014</v>
      </c>
      <c r="Q96" s="38">
        <f t="shared" si="22"/>
        <v>100.00000000000001</v>
      </c>
      <c r="R96" s="38">
        <f t="shared" si="23"/>
        <v>98.974358974358992</v>
      </c>
      <c r="S96" s="39">
        <f t="shared" si="24"/>
        <v>-5.9743589743589922</v>
      </c>
      <c r="T96" s="39">
        <f t="shared" si="25"/>
        <v>-5.974358974358978</v>
      </c>
      <c r="U96" t="s">
        <v>398</v>
      </c>
      <c r="V96" t="s">
        <v>262</v>
      </c>
      <c r="W96" t="s">
        <v>444</v>
      </c>
      <c r="X96" t="s">
        <v>447</v>
      </c>
      <c r="Y96" s="41"/>
    </row>
    <row r="97" spans="1:25" ht="15" x14ac:dyDescent="0.25">
      <c r="A97">
        <v>1.78</v>
      </c>
      <c r="B97">
        <v>2.12</v>
      </c>
      <c r="C97" s="29">
        <f t="shared" si="17"/>
        <v>3.3495866016535869E-2</v>
      </c>
      <c r="D97" s="30">
        <f>IF(OR($A97="",$B97=""),"",A97*'MPTO_working_2-way'!$G96)</f>
        <v>1.8396226415094339</v>
      </c>
      <c r="E97" s="32">
        <f>IF(OR($A97="",$B97=""),"",B97*'MPTO_working_2-way'!$G96)</f>
        <v>2.191011235955056</v>
      </c>
      <c r="F97" s="30">
        <f>IF(OR($A97="",$B97=""),"",'MPTO_working_2-way'!D96)</f>
        <v>1.8346946713341112</v>
      </c>
      <c r="G97" s="32">
        <f>IF(OR($A97="",$B97=""),"",'MPTO_working_2-way'!E96)</f>
        <v>2.1980428704566637</v>
      </c>
      <c r="H97" s="30">
        <f>IF(OR($A97="",$B97=""),"",'OddsRatio_working_2-way'!M96)</f>
        <v>1.83452296039628</v>
      </c>
      <c r="I97" s="30">
        <f>IF(OR($A97="",$B97=""),"",'OddsRatio_working_2-way'!N96)</f>
        <v>2.1982893790305562</v>
      </c>
      <c r="J97" s="30">
        <f>IF('Log_working_2-way'!$D96="","",A97^('Log_working_2-way'!$D96))</f>
        <v>1.8322858584832242</v>
      </c>
      <c r="K97" s="32">
        <f>IF('Log_working_2-way'!$D96="","",B97^('Log_working_2-way'!$D96))</f>
        <v>2.2015102621380289</v>
      </c>
      <c r="L97" s="37">
        <f t="shared" si="18"/>
        <v>0.54358974358974366</v>
      </c>
      <c r="M97" s="37">
        <f t="shared" si="19"/>
        <v>0.45641025641025645</v>
      </c>
      <c r="N97" s="38">
        <v>194</v>
      </c>
      <c r="O97" s="38">
        <f t="shared" si="20"/>
        <v>85.011235955056179</v>
      </c>
      <c r="P97" s="38">
        <f t="shared" si="21"/>
        <v>102.49056603773585</v>
      </c>
      <c r="Q97" s="38">
        <f t="shared" si="22"/>
        <v>91.50943396226414</v>
      </c>
      <c r="R97" s="38">
        <f t="shared" si="23"/>
        <v>108.98876404494382</v>
      </c>
      <c r="S97" s="39">
        <f t="shared" si="24"/>
        <v>-6.4981980072079608</v>
      </c>
      <c r="T97" s="39">
        <f t="shared" si="25"/>
        <v>-6.498198007207975</v>
      </c>
      <c r="U97" t="s">
        <v>265</v>
      </c>
      <c r="V97" t="s">
        <v>396</v>
      </c>
      <c r="W97" t="s">
        <v>444</v>
      </c>
      <c r="X97" t="s">
        <v>447</v>
      </c>
      <c r="Y97" s="41"/>
    </row>
    <row r="98" spans="1:25" ht="15" x14ac:dyDescent="0.25">
      <c r="A98">
        <v>1.84</v>
      </c>
      <c r="B98">
        <v>2.06</v>
      </c>
      <c r="C98" s="29">
        <f t="shared" si="17"/>
        <v>2.891515407344869E-2</v>
      </c>
      <c r="D98" s="30">
        <f>IF(OR($A98="",$B98=""),"",A98*'MPTO_working_2-way'!$G97)</f>
        <v>1.8932038834951457</v>
      </c>
      <c r="E98" s="32">
        <f>IF(OR($A98="",$B98=""),"",B98*'MPTO_working_2-way'!$G97)</f>
        <v>2.1195652173913042</v>
      </c>
      <c r="F98" s="30">
        <f>IF(OR($A98="",$B98=""),"",'MPTO_working_2-way'!D97)</f>
        <v>1.8902852583283463</v>
      </c>
      <c r="G98" s="32">
        <f>IF(OR($A98="",$B98=""),"",'MPTO_working_2-way'!E97)</f>
        <v>2.1232354918216445</v>
      </c>
      <c r="H98" s="30">
        <f>IF(OR($A98="",$B98=""),"",'OddsRatio_working_2-way'!M97)</f>
        <v>1.8901981971385247</v>
      </c>
      <c r="I98" s="30">
        <f>IF(OR($A98="",$B98=""),"",'OddsRatio_working_2-way'!N97)</f>
        <v>2.123345344008138</v>
      </c>
      <c r="J98" s="30">
        <f>IF('Log_working_2-way'!$D97="","",A98^('Log_working_2-way'!$D97))</f>
        <v>1.8888770989238437</v>
      </c>
      <c r="K98" s="32">
        <f>IF('Log_working_2-way'!$D97="","",B98^('Log_working_2-way'!$D97))</f>
        <v>2.1250149218724146</v>
      </c>
      <c r="L98" s="37">
        <f t="shared" si="18"/>
        <v>0.52820512820512822</v>
      </c>
      <c r="M98" s="37">
        <f t="shared" si="19"/>
        <v>0.47179487179487184</v>
      </c>
      <c r="N98" s="38">
        <v>195</v>
      </c>
      <c r="O98" s="38">
        <f t="shared" si="20"/>
        <v>89.021739130434781</v>
      </c>
      <c r="P98" s="38">
        <f t="shared" si="21"/>
        <v>100.33980582524272</v>
      </c>
      <c r="Q98" s="38">
        <f t="shared" si="22"/>
        <v>94.660194174757279</v>
      </c>
      <c r="R98" s="38">
        <f t="shared" si="23"/>
        <v>105.97826086956522</v>
      </c>
      <c r="S98" s="39">
        <f t="shared" si="24"/>
        <v>-5.6384550443224981</v>
      </c>
      <c r="T98" s="39">
        <f t="shared" si="25"/>
        <v>-5.6384550443224981</v>
      </c>
      <c r="U98" t="s">
        <v>397</v>
      </c>
      <c r="V98" t="s">
        <v>264</v>
      </c>
      <c r="W98" t="s">
        <v>444</v>
      </c>
      <c r="X98" t="s">
        <v>447</v>
      </c>
      <c r="Y98" s="41"/>
    </row>
    <row r="99" spans="1:25" ht="15" x14ac:dyDescent="0.25">
      <c r="A99">
        <v>2.19</v>
      </c>
      <c r="B99">
        <v>1.74</v>
      </c>
      <c r="C99" s="29">
        <f t="shared" si="17"/>
        <v>3.1333648244370904E-2</v>
      </c>
      <c r="D99" s="30">
        <f>IF(OR($A99="",$B99=""),"",A99*'MPTO_working_2-way'!$G98)</f>
        <v>2.2586206896551722</v>
      </c>
      <c r="E99" s="32">
        <f>IF(OR($A99="",$B99=""),"",B99*'MPTO_working_2-way'!$G98)</f>
        <v>1.7945205479452053</v>
      </c>
      <c r="F99" s="30">
        <f>IF(OR($A99="",$B99=""),"",'MPTO_working_2-way'!D98)</f>
        <v>2.2678093197643276</v>
      </c>
      <c r="G99" s="32">
        <f>IF(OR($A99="",$B99=""),"",'MPTO_working_2-way'!E98)</f>
        <v>1.7887621461765948</v>
      </c>
      <c r="H99" s="30">
        <f>IF(OR($A99="",$B99=""),"",'OddsRatio_working_2-way'!M98)</f>
        <v>2.2681120250624973</v>
      </c>
      <c r="I99" s="30">
        <f>IF(OR($A99="",$B99=""),"",'OddsRatio_working_2-way'!N98)</f>
        <v>1.7885738643245783</v>
      </c>
      <c r="J99" s="30">
        <f>IF('Log_working_2-way'!$D98="","",A99^('Log_working_2-way'!$D98))</f>
        <v>2.2723226675973618</v>
      </c>
      <c r="K99" s="32">
        <f>IF('Log_working_2-way'!$D98="","",B99^('Log_working_2-way'!$D98))</f>
        <v>1.7859641468844982</v>
      </c>
      <c r="L99" s="37">
        <f t="shared" si="18"/>
        <v>0.44274809160305351</v>
      </c>
      <c r="M99" s="37">
        <f t="shared" si="19"/>
        <v>0.5572519083969466</v>
      </c>
      <c r="N99" s="38">
        <v>196</v>
      </c>
      <c r="O99" s="38">
        <f t="shared" si="20"/>
        <v>106.50228310502284</v>
      </c>
      <c r="P99" s="38">
        <f t="shared" si="21"/>
        <v>83.356321839080465</v>
      </c>
      <c r="Q99" s="38">
        <f t="shared" si="22"/>
        <v>112.64367816091954</v>
      </c>
      <c r="R99" s="38">
        <f t="shared" si="23"/>
        <v>89.497716894977174</v>
      </c>
      <c r="S99" s="39">
        <f t="shared" si="24"/>
        <v>-6.1413950558966945</v>
      </c>
      <c r="T99" s="39">
        <f t="shared" si="25"/>
        <v>-6.1413950558967088</v>
      </c>
      <c r="U99" t="s">
        <v>263</v>
      </c>
      <c r="V99" t="s">
        <v>267</v>
      </c>
      <c r="W99" t="s">
        <v>444</v>
      </c>
      <c r="X99" t="s">
        <v>447</v>
      </c>
      <c r="Y99" s="41"/>
    </row>
    <row r="100" spans="1:25" ht="15" x14ac:dyDescent="0.25">
      <c r="A100">
        <v>2.57</v>
      </c>
      <c r="B100">
        <v>1.55</v>
      </c>
      <c r="C100" s="29">
        <f t="shared" si="17"/>
        <v>3.4266348688339443E-2</v>
      </c>
      <c r="D100" s="30">
        <f>IF(OR($A100="",$B100=""),"",A100*'MPTO_working_2-way'!$G99)</f>
        <v>2.6580645161290324</v>
      </c>
      <c r="E100" s="32">
        <f>IF(OR($A100="",$B100=""),"",B100*'MPTO_working_2-way'!$G99)</f>
        <v>1.6031128404669261</v>
      </c>
      <c r="F100" s="30">
        <f>IF(OR($A100="",$B100=""),"",'MPTO_working_2-way'!D99)</f>
        <v>2.6883752319892018</v>
      </c>
      <c r="G100" s="32">
        <f>IF(OR($A100="",$B100=""),"",'MPTO_working_2-way'!E99)</f>
        <v>1.5922854002198461</v>
      </c>
      <c r="H100" s="30">
        <f>IF(OR($A100="",$B100=""),"",'OddsRatio_working_2-way'!M99)</f>
        <v>2.6895400127092146</v>
      </c>
      <c r="I100" s="30">
        <f>IF(OR($A100="",$B100=""),"",'OddsRatio_working_2-way'!N99)</f>
        <v>1.5918770745159672</v>
      </c>
      <c r="J100" s="30">
        <f>IF('Log_working_2-way'!$D99="","",A100^('Log_working_2-way'!$D99))</f>
        <v>2.7037432906322652</v>
      </c>
      <c r="K100" s="32">
        <f>IF('Log_working_2-way'!$D99="","",B100^('Log_working_2-way'!$D99))</f>
        <v>1.5869428836481319</v>
      </c>
      <c r="L100" s="37">
        <f t="shared" si="18"/>
        <v>0.37621359223300971</v>
      </c>
      <c r="M100" s="37">
        <f t="shared" si="19"/>
        <v>0.62378640776699024</v>
      </c>
      <c r="N100" s="38">
        <v>197</v>
      </c>
      <c r="O100" s="38">
        <f t="shared" si="20"/>
        <v>120.34630350194551</v>
      </c>
      <c r="P100" s="38">
        <f t="shared" si="21"/>
        <v>69.90322580645163</v>
      </c>
      <c r="Q100" s="38">
        <f t="shared" si="22"/>
        <v>127.09677419354838</v>
      </c>
      <c r="R100" s="38">
        <f t="shared" si="23"/>
        <v>76.653696498054472</v>
      </c>
      <c r="S100" s="39">
        <f t="shared" si="24"/>
        <v>-6.7504706916028709</v>
      </c>
      <c r="T100" s="39">
        <f t="shared" si="25"/>
        <v>-6.7504706916028425</v>
      </c>
      <c r="U100" t="s">
        <v>268</v>
      </c>
      <c r="V100" t="s">
        <v>266</v>
      </c>
      <c r="W100" t="s">
        <v>444</v>
      </c>
      <c r="X100" t="s">
        <v>447</v>
      </c>
      <c r="Y100" s="41"/>
    </row>
    <row r="101" spans="1:25" s="35" customFormat="1" ht="15" x14ac:dyDescent="0.25">
      <c r="A101">
        <v>2.2000000000000002</v>
      </c>
      <c r="B101">
        <v>1.73</v>
      </c>
      <c r="C101" s="29">
        <f t="shared" si="17"/>
        <v>3.2580136626379375E-2</v>
      </c>
      <c r="D101" s="30">
        <f>IF(OR($A101="",$B101=""),"",A101*'MPTO_working_2-way'!$G100)</f>
        <v>2.2716763005780347</v>
      </c>
      <c r="E101" s="32">
        <f>IF(OR($A101="",$B101=""),"",B101*'MPTO_working_2-way'!$G100)</f>
        <v>1.7863636363636364</v>
      </c>
      <c r="F101" s="30">
        <f>IF(OR($A101="",$B101=""),"",'MPTO_working_2-way'!D100)</f>
        <v>2.2817745803357314</v>
      </c>
      <c r="G101" s="32">
        <f>IF(OR($A101="",$B101=""),"",'MPTO_working_2-way'!E100)</f>
        <v>1.7801683816651075</v>
      </c>
      <c r="H101" s="30">
        <f>IF(OR($A101="",$B101=""),"",'OddsRatio_working_2-way'!M100)</f>
        <v>2.2821215295120645</v>
      </c>
      <c r="I101" s="30">
        <f>IF(OR($A101="",$B101=""),"",'OddsRatio_working_2-way'!N100)</f>
        <v>1.7799572637865058</v>
      </c>
      <c r="J101" s="30">
        <f>IF('Log_working_2-way'!$D100="","",A101^('Log_working_2-way'!$D100))</f>
        <v>2.2867575998445693</v>
      </c>
      <c r="K101" s="32">
        <f>IF('Log_working_2-way'!$D100="","",B101^('Log_working_2-way'!$D100))</f>
        <v>1.7771471488652957</v>
      </c>
      <c r="L101" s="37">
        <f t="shared" si="18"/>
        <v>0.44020356234096691</v>
      </c>
      <c r="M101" s="37">
        <f t="shared" si="19"/>
        <v>0.55979643765903309</v>
      </c>
      <c r="N101" s="38">
        <v>198</v>
      </c>
      <c r="O101" s="38">
        <f t="shared" si="20"/>
        <v>108</v>
      </c>
      <c r="P101" s="38">
        <f t="shared" si="21"/>
        <v>83.549132947976901</v>
      </c>
      <c r="Q101" s="38">
        <f t="shared" si="22"/>
        <v>114.45086705202313</v>
      </c>
      <c r="R101" s="38">
        <f t="shared" si="23"/>
        <v>90</v>
      </c>
      <c r="S101" s="39">
        <f t="shared" si="24"/>
        <v>-6.4508670520231277</v>
      </c>
      <c r="T101" s="39">
        <f t="shared" si="25"/>
        <v>-6.4508670520230993</v>
      </c>
      <c r="U101" t="s">
        <v>269</v>
      </c>
      <c r="V101" t="s">
        <v>395</v>
      </c>
      <c r="W101" t="s">
        <v>444</v>
      </c>
      <c r="X101" t="s">
        <v>447</v>
      </c>
      <c r="Y101" s="41"/>
    </row>
    <row r="102" spans="1:25" ht="15" x14ac:dyDescent="0.25">
      <c r="A102">
        <v>2.17</v>
      </c>
      <c r="B102">
        <v>1.68</v>
      </c>
      <c r="C102" s="29">
        <f t="shared" si="17"/>
        <v>5.6067588325652729E-2</v>
      </c>
      <c r="D102" s="30">
        <f>IF(OR($A102="",$B102=""),"",A102*'MPTO_working_2-way'!$G101)</f>
        <v>2.2916666666666665</v>
      </c>
      <c r="E102" s="32">
        <f>IF(OR($A102="",$B102=""),"",B102*'MPTO_working_2-way'!$G101)</f>
        <v>1.7741935483870965</v>
      </c>
      <c r="F102" s="30">
        <f>IF(OR($A102="",$B102=""),"",'MPTO_working_2-way'!D101)</f>
        <v>2.3105590062111796</v>
      </c>
      <c r="G102" s="32">
        <f>IF(OR($A102="",$B102=""),"",'MPTO_working_2-way'!E101)</f>
        <v>1.76303317535545</v>
      </c>
      <c r="H102" s="30">
        <f>IF(OR($A102="",$B102=""),"",'OddsRatio_working_2-way'!M101)</f>
        <v>2.311711948292809</v>
      </c>
      <c r="I102" s="30">
        <f>IF(OR($A102="",$B102=""),"",'OddsRatio_working_2-way'!N101)</f>
        <v>1.7623624998624872</v>
      </c>
      <c r="J102" s="30">
        <f>IF('Log_working_2-way'!$D101="","",A102^('Log_working_2-way'!$D101))</f>
        <v>2.3206218174677646</v>
      </c>
      <c r="K102" s="32">
        <f>IF('Log_working_2-way'!$D101="","",B102^('Log_working_2-way'!$D101))</f>
        <v>1.7572190514877359</v>
      </c>
      <c r="L102" s="37">
        <f t="shared" si="18"/>
        <v>0.4363636363636364</v>
      </c>
      <c r="M102" s="37">
        <f t="shared" si="19"/>
        <v>0.56363636363636371</v>
      </c>
      <c r="N102" s="38">
        <v>199</v>
      </c>
      <c r="O102" s="38">
        <f t="shared" si="20"/>
        <v>107.29493087557603</v>
      </c>
      <c r="P102" s="38">
        <f t="shared" si="21"/>
        <v>80.547619047619037</v>
      </c>
      <c r="Q102" s="38">
        <f t="shared" si="22"/>
        <v>118.45238095238095</v>
      </c>
      <c r="R102" s="38">
        <f t="shared" si="23"/>
        <v>91.705069124423957</v>
      </c>
      <c r="S102" s="39">
        <f t="shared" si="24"/>
        <v>-11.157450076804921</v>
      </c>
      <c r="T102" s="39">
        <f t="shared" si="25"/>
        <v>-11.157450076804921</v>
      </c>
      <c r="U102" t="s">
        <v>276</v>
      </c>
      <c r="V102" t="s">
        <v>277</v>
      </c>
      <c r="W102" t="s">
        <v>119</v>
      </c>
      <c r="X102" t="s">
        <v>447</v>
      </c>
      <c r="Y102" s="41"/>
    </row>
    <row r="103" spans="1:25" ht="15" x14ac:dyDescent="0.25">
      <c r="A103">
        <v>2.19</v>
      </c>
      <c r="B103">
        <v>1.67</v>
      </c>
      <c r="C103" s="29">
        <f t="shared" si="17"/>
        <v>5.5423399775790916E-2</v>
      </c>
      <c r="D103" s="30">
        <f>IF(OR($A103="",$B103=""),"",A103*'MPTO_working_2-way'!$G102)</f>
        <v>2.3113772455089823</v>
      </c>
      <c r="E103" s="32">
        <f>IF(OR($A103="",$B103=""),"",B103*'MPTO_working_2-way'!$G102)</f>
        <v>1.7625570776255708</v>
      </c>
      <c r="F103" s="30">
        <f>IF(OR($A103="",$B103=""),"",'MPTO_working_2-way'!D102)</f>
        <v>2.3314952347560003</v>
      </c>
      <c r="G103" s="32">
        <f>IF(OR($A103="",$B103=""),"",'MPTO_working_2-way'!E102)</f>
        <v>1.7510353577669786</v>
      </c>
      <c r="H103" s="30">
        <f>IF(OR($A103="",$B103=""),"",'OddsRatio_working_2-way'!M102)</f>
        <v>2.3327112976879407</v>
      </c>
      <c r="I103" s="30">
        <f>IF(OR($A103="",$B103=""),"",'OddsRatio_working_2-way'!N102)</f>
        <v>1.7503500583621179</v>
      </c>
      <c r="J103" s="30">
        <f>IF('Log_working_2-way'!$D102="","",A103^('Log_working_2-way'!$D102))</f>
        <v>2.3422037877991433</v>
      </c>
      <c r="K103" s="32">
        <f>IF('Log_working_2-way'!$D102="","",B103^('Log_working_2-way'!$D102))</f>
        <v>1.7450433451963705</v>
      </c>
      <c r="L103" s="37">
        <f t="shared" si="18"/>
        <v>0.43264248704663211</v>
      </c>
      <c r="M103" s="37">
        <f t="shared" si="19"/>
        <v>0.56735751295336789</v>
      </c>
      <c r="N103" s="38">
        <v>200</v>
      </c>
      <c r="O103" s="38">
        <f t="shared" si="20"/>
        <v>108.675799086758</v>
      </c>
      <c r="P103" s="38">
        <f t="shared" si="21"/>
        <v>80.239520958083844</v>
      </c>
      <c r="Q103" s="38">
        <f t="shared" si="22"/>
        <v>119.76047904191618</v>
      </c>
      <c r="R103" s="38">
        <f t="shared" si="23"/>
        <v>91.324200913242009</v>
      </c>
      <c r="S103" s="39">
        <f t="shared" si="24"/>
        <v>-11.08467995515818</v>
      </c>
      <c r="T103" s="39">
        <f t="shared" si="25"/>
        <v>-11.084679955158165</v>
      </c>
      <c r="U103" t="s">
        <v>118</v>
      </c>
      <c r="V103" t="s">
        <v>272</v>
      </c>
      <c r="W103" t="s">
        <v>119</v>
      </c>
      <c r="X103" t="s">
        <v>447</v>
      </c>
      <c r="Y103" s="41"/>
    </row>
    <row r="104" spans="1:25" ht="15" x14ac:dyDescent="0.25">
      <c r="A104">
        <v>2.16</v>
      </c>
      <c r="B104">
        <v>1.68</v>
      </c>
      <c r="C104" s="29">
        <f t="shared" si="17"/>
        <v>5.8201058201058142E-2</v>
      </c>
      <c r="D104" s="30">
        <f>IF(OR($A104="",$B104=""),"",A104*'MPTO_working_2-way'!$G103)</f>
        <v>2.2857142857142856</v>
      </c>
      <c r="E104" s="32">
        <f>IF(OR($A104="",$B104=""),"",B104*'MPTO_working_2-way'!$G103)</f>
        <v>1.7777777777777777</v>
      </c>
      <c r="F104" s="30">
        <f>IF(OR($A104="",$B104=""),"",'MPTO_working_2-way'!D103)</f>
        <v>2.3048780487804881</v>
      </c>
      <c r="G104" s="32">
        <f>IF(OR($A104="",$B104=""),"",'MPTO_working_2-way'!E103)</f>
        <v>1.7663551401869158</v>
      </c>
      <c r="H104" s="30">
        <f>IF(OR($A104="",$B104=""),"",'OddsRatio_working_2-way'!M103)</f>
        <v>2.3060943124220299</v>
      </c>
      <c r="I104" s="30">
        <f>IF(OR($A104="",$B104=""),"",'OddsRatio_working_2-way'!N103)</f>
        <v>1.7656414934887763</v>
      </c>
      <c r="J104" s="30">
        <f>IF('Log_working_2-way'!$D103="","",A104^('Log_working_2-way'!$D103))</f>
        <v>2.3151507157489588</v>
      </c>
      <c r="K104" s="32">
        <f>IF('Log_working_2-way'!$D103="","",B104^('Log_working_2-way'!$D103))</f>
        <v>1.7603691257746719</v>
      </c>
      <c r="L104" s="37">
        <f t="shared" si="18"/>
        <v>0.4375</v>
      </c>
      <c r="M104" s="37">
        <f t="shared" si="19"/>
        <v>0.5625</v>
      </c>
      <c r="N104" s="38">
        <v>201</v>
      </c>
      <c r="O104" s="38">
        <f t="shared" si="20"/>
        <v>107.94444444444444</v>
      </c>
      <c r="P104" s="38">
        <f t="shared" si="21"/>
        <v>81.357142857142861</v>
      </c>
      <c r="Q104" s="38">
        <f t="shared" si="22"/>
        <v>119.64285714285714</v>
      </c>
      <c r="R104" s="38">
        <f t="shared" si="23"/>
        <v>93.055555555555543</v>
      </c>
      <c r="S104" s="39">
        <f t="shared" si="24"/>
        <v>-11.698412698412696</v>
      </c>
      <c r="T104" s="39">
        <f t="shared" si="25"/>
        <v>-11.698412698412682</v>
      </c>
      <c r="U104" t="s">
        <v>271</v>
      </c>
      <c r="V104" t="s">
        <v>273</v>
      </c>
      <c r="W104" t="s">
        <v>119</v>
      </c>
      <c r="X104" t="s">
        <v>447</v>
      </c>
      <c r="Y104" s="41"/>
    </row>
    <row r="105" spans="1:25" ht="15" x14ac:dyDescent="0.25">
      <c r="A105">
        <v>2.09</v>
      </c>
      <c r="B105">
        <v>1.73</v>
      </c>
      <c r="C105" s="29">
        <f t="shared" si="17"/>
        <v>5.6503581602456165E-2</v>
      </c>
      <c r="D105" s="30">
        <f>IF(OR($A105="",$B105=""),"",A105*'MPTO_working_2-way'!$G104)</f>
        <v>2.2080924855491331</v>
      </c>
      <c r="E105" s="32">
        <f>IF(OR($A105="",$B105=""),"",B105*'MPTO_working_2-way'!$G104)</f>
        <v>1.8277511961722492</v>
      </c>
      <c r="F105" s="30">
        <f>IF(OR($A105="",$B105=""),"",'MPTO_working_2-way'!D104)</f>
        <v>2.2211505974137671</v>
      </c>
      <c r="G105" s="32">
        <f>IF(OR($A105="",$B105=""),"",'MPTO_working_2-way'!E104)</f>
        <v>1.8188998163845365</v>
      </c>
      <c r="H105" s="30">
        <f>IF(OR($A105="",$B105=""),"",'OddsRatio_working_2-way'!M104)</f>
        <v>2.2219454508821204</v>
      </c>
      <c r="I105" s="30">
        <f>IF(OR($A105="",$B105=""),"",'OddsRatio_working_2-way'!N104)</f>
        <v>1.8183671368293095</v>
      </c>
      <c r="J105" s="30">
        <f>IF('Log_working_2-way'!$D104="","",A105^('Log_working_2-way'!$D104))</f>
        <v>2.228075857813653</v>
      </c>
      <c r="K105" s="32">
        <f>IF('Log_working_2-way'!$D104="","",B105^('Log_working_2-way'!$D104))</f>
        <v>1.8142819465382745</v>
      </c>
      <c r="L105" s="37">
        <f t="shared" si="18"/>
        <v>0.45287958115183241</v>
      </c>
      <c r="M105" s="37">
        <f t="shared" si="19"/>
        <v>0.54712041884816742</v>
      </c>
      <c r="N105" s="38">
        <v>202</v>
      </c>
      <c r="O105" s="38">
        <f t="shared" si="20"/>
        <v>105.3492822966507</v>
      </c>
      <c r="P105" s="38">
        <f t="shared" si="21"/>
        <v>85.23699421965317</v>
      </c>
      <c r="Q105" s="38">
        <f t="shared" si="22"/>
        <v>116.76300578034683</v>
      </c>
      <c r="R105" s="38">
        <f t="shared" si="23"/>
        <v>96.650717703349287</v>
      </c>
      <c r="S105" s="39">
        <f t="shared" si="24"/>
        <v>-11.413723483696131</v>
      </c>
      <c r="T105" s="39">
        <f t="shared" si="25"/>
        <v>-11.413723483696117</v>
      </c>
      <c r="U105" t="s">
        <v>120</v>
      </c>
      <c r="V105" t="s">
        <v>274</v>
      </c>
      <c r="W105" t="s">
        <v>119</v>
      </c>
      <c r="X105" t="s">
        <v>447</v>
      </c>
      <c r="Y105" s="41"/>
    </row>
    <row r="106" spans="1:25" ht="15" x14ac:dyDescent="0.25">
      <c r="A106">
        <v>1.88</v>
      </c>
      <c r="B106">
        <v>1.91</v>
      </c>
      <c r="C106" s="29">
        <f t="shared" si="17"/>
        <v>5.5475103041104923E-2</v>
      </c>
      <c r="D106" s="30">
        <f>IF(OR($A106="",$B106=""),"",A106*'MPTO_working_2-way'!$G105)</f>
        <v>1.9842931937172772</v>
      </c>
      <c r="E106" s="32">
        <f>IF(OR($A106="",$B106=""),"",B106*'MPTO_working_2-way'!$G105)</f>
        <v>2.0159574468085104</v>
      </c>
      <c r="F106" s="30">
        <f>IF(OR($A106="",$B106=""),"",'MPTO_working_2-way'!D105)</f>
        <v>1.9834290764471936</v>
      </c>
      <c r="G106" s="32">
        <f>IF(OR($A106="",$B106=""),"",'MPTO_working_2-way'!E105)</f>
        <v>2.0168501460345989</v>
      </c>
      <c r="H106" s="30">
        <f>IF(OR($A106="",$B106=""),"",'OddsRatio_working_2-way'!M105)</f>
        <v>1.9833783437888832</v>
      </c>
      <c r="I106" s="30">
        <f>IF(OR($A106="",$B106=""),"",'OddsRatio_working_2-way'!N105)</f>
        <v>2.0169026055089594</v>
      </c>
      <c r="J106" s="30">
        <f>IF('Log_working_2-way'!$D105="","",A106^('Log_working_2-way'!$D105))</f>
        <v>1.9829776881783543</v>
      </c>
      <c r="K106" s="32">
        <f>IF('Log_working_2-way'!$D105="","",B106^('Log_working_2-way'!$D105))</f>
        <v>2.0173170887032947</v>
      </c>
      <c r="L106" s="37">
        <f t="shared" si="18"/>
        <v>0.50395778364116106</v>
      </c>
      <c r="M106" s="37">
        <f t="shared" si="19"/>
        <v>0.49604221635883911</v>
      </c>
      <c r="N106" s="38">
        <v>203</v>
      </c>
      <c r="O106" s="38">
        <f t="shared" si="20"/>
        <v>95.021276595744666</v>
      </c>
      <c r="P106" s="38">
        <f t="shared" si="21"/>
        <v>96.717277486910973</v>
      </c>
      <c r="Q106" s="38">
        <f t="shared" si="22"/>
        <v>106.282722513089</v>
      </c>
      <c r="R106" s="38">
        <f t="shared" si="23"/>
        <v>107.97872340425532</v>
      </c>
      <c r="S106" s="39">
        <f t="shared" si="24"/>
        <v>-11.261445917344332</v>
      </c>
      <c r="T106" s="39">
        <f t="shared" si="25"/>
        <v>-11.261445917344346</v>
      </c>
      <c r="U106" t="s">
        <v>280</v>
      </c>
      <c r="V106" t="s">
        <v>284</v>
      </c>
      <c r="W106" t="s">
        <v>445</v>
      </c>
      <c r="X106" t="s">
        <v>447</v>
      </c>
      <c r="Y106" s="41"/>
    </row>
    <row r="107" spans="1:25" ht="15" x14ac:dyDescent="0.25">
      <c r="A107">
        <v>1.77</v>
      </c>
      <c r="B107">
        <v>2</v>
      </c>
      <c r="C107" s="29">
        <f t="shared" si="17"/>
        <v>6.4971751412429501E-2</v>
      </c>
      <c r="D107" s="30">
        <f>IF(OR($A107="",$B107=""),"",A107*'MPTO_working_2-way'!$G106)</f>
        <v>1.8850000000000002</v>
      </c>
      <c r="E107" s="32">
        <f>IF(OR($A107="",$B107=""),"",B107*'MPTO_working_2-way'!$G106)</f>
        <v>2.129943502824859</v>
      </c>
      <c r="F107" s="30">
        <f>IF(OR($A107="",$B107=""),"",'MPTO_working_2-way'!D106)</f>
        <v>1.8779840848806368</v>
      </c>
      <c r="G107" s="32">
        <f>IF(OR($A107="",$B107=""),"",'MPTO_working_2-way'!E106)</f>
        <v>2.1389728096676741</v>
      </c>
      <c r="H107" s="30">
        <f>IF(OR($A107="",$B107=""),"",'OddsRatio_working_2-way'!M106)</f>
        <v>1.8774964387392123</v>
      </c>
      <c r="I107" s="30">
        <f>IF(OR($A107="",$B107=""),"",'OddsRatio_working_2-way'!N106)</f>
        <v>2.1396057645963795</v>
      </c>
      <c r="J107" s="30">
        <f>IF('Log_working_2-way'!$D106="","",A107^('Log_working_2-way'!$D106))</f>
        <v>1.874231287878281</v>
      </c>
      <c r="K107" s="32">
        <f>IF('Log_working_2-way'!$D106="","",B107^('Log_working_2-way'!$D106))</f>
        <v>2.1438620578535619</v>
      </c>
      <c r="L107" s="37">
        <f t="shared" si="18"/>
        <v>0.53050397877984079</v>
      </c>
      <c r="M107" s="37">
        <f t="shared" si="19"/>
        <v>0.4694960212201591</v>
      </c>
      <c r="N107" s="38">
        <v>204</v>
      </c>
      <c r="O107" s="38">
        <f t="shared" si="20"/>
        <v>88.745762711864401</v>
      </c>
      <c r="P107" s="38">
        <f t="shared" si="21"/>
        <v>102</v>
      </c>
      <c r="Q107" s="38">
        <f t="shared" si="22"/>
        <v>102</v>
      </c>
      <c r="R107" s="38">
        <f t="shared" si="23"/>
        <v>115.2542372881356</v>
      </c>
      <c r="S107" s="39">
        <f t="shared" si="24"/>
        <v>-13.254237288135599</v>
      </c>
      <c r="T107" s="39">
        <f t="shared" si="25"/>
        <v>-13.254237288135599</v>
      </c>
      <c r="U107" t="s">
        <v>279</v>
      </c>
      <c r="V107" t="s">
        <v>400</v>
      </c>
      <c r="W107" t="s">
        <v>445</v>
      </c>
      <c r="X107" t="s">
        <v>447</v>
      </c>
      <c r="Y107" s="41"/>
    </row>
    <row r="108" spans="1:25" ht="15" x14ac:dyDescent="0.25">
      <c r="A108">
        <v>1.96</v>
      </c>
      <c r="B108">
        <v>1.83</v>
      </c>
      <c r="C108" s="29">
        <f t="shared" si="17"/>
        <v>5.6652169064347113E-2</v>
      </c>
      <c r="D108" s="30">
        <f>IF(OR($A108="",$B108=""),"",A108*'MPTO_working_2-way'!$G107)</f>
        <v>2.0710382513661205</v>
      </c>
      <c r="E108" s="32">
        <f>IF(OR($A108="",$B108=""),"",B108*'MPTO_working_2-way'!$G107)</f>
        <v>1.9336734693877553</v>
      </c>
      <c r="F108" s="30">
        <f>IF(OR($A108="",$B108=""),"",'MPTO_working_2-way'!D107)</f>
        <v>2.0752140708169406</v>
      </c>
      <c r="G108" s="32">
        <f>IF(OR($A108="",$B108=""),"",'MPTO_working_2-way'!E107)</f>
        <v>1.9300473525613433</v>
      </c>
      <c r="H108" s="30">
        <f>IF(OR($A108="",$B108=""),"",'OddsRatio_working_2-way'!M107)</f>
        <v>2.0754657158757301</v>
      </c>
      <c r="I108" s="30">
        <f>IF(OR($A108="",$B108=""),"",'OddsRatio_working_2-way'!N107)</f>
        <v>1.9298297335175583</v>
      </c>
      <c r="J108" s="30">
        <f>IF('Log_working_2-way'!$D107="","",A108^('Log_working_2-way'!$D107))</f>
        <v>2.0774117871093178</v>
      </c>
      <c r="K108" s="32">
        <f>IF('Log_working_2-way'!$D107="","",B108^('Log_working_2-way'!$D107))</f>
        <v>1.9281502318444717</v>
      </c>
      <c r="L108" s="37">
        <f t="shared" si="18"/>
        <v>0.48284960422163581</v>
      </c>
      <c r="M108" s="37">
        <f t="shared" si="19"/>
        <v>0.51715039577836408</v>
      </c>
      <c r="N108" s="38">
        <v>205</v>
      </c>
      <c r="O108" s="38">
        <f t="shared" si="20"/>
        <v>100.40816326530613</v>
      </c>
      <c r="P108" s="38">
        <f t="shared" si="21"/>
        <v>92.978142076502735</v>
      </c>
      <c r="Q108" s="38">
        <f t="shared" si="22"/>
        <v>112.02185792349725</v>
      </c>
      <c r="R108" s="38">
        <f t="shared" si="23"/>
        <v>104.59183673469389</v>
      </c>
      <c r="S108" s="39">
        <f t="shared" si="24"/>
        <v>-11.613694658191122</v>
      </c>
      <c r="T108" s="39">
        <f t="shared" si="25"/>
        <v>-11.61369465819115</v>
      </c>
      <c r="U108" t="s">
        <v>285</v>
      </c>
      <c r="V108" t="s">
        <v>399</v>
      </c>
      <c r="W108" t="s">
        <v>445</v>
      </c>
      <c r="X108" t="s">
        <v>447</v>
      </c>
      <c r="Y108" s="41"/>
    </row>
    <row r="109" spans="1:25" ht="15" x14ac:dyDescent="0.25">
      <c r="A109">
        <v>1.8</v>
      </c>
      <c r="B109">
        <v>2</v>
      </c>
      <c r="C109" s="29">
        <f t="shared" si="17"/>
        <v>5.555555555555558E-2</v>
      </c>
      <c r="D109" s="30">
        <f>IF(OR($A109="",$B109=""),"",A109*'MPTO_working_2-way'!$G108)</f>
        <v>1.9000000000000001</v>
      </c>
      <c r="E109" s="32">
        <f>IF(OR($A109="",$B109=""),"",B109*'MPTO_working_2-way'!$G108)</f>
        <v>2.1111111111111112</v>
      </c>
      <c r="F109" s="30">
        <f>IF(OR($A109="",$B109=""),"",'MPTO_working_2-way'!D108)</f>
        <v>1.8947368421052633</v>
      </c>
      <c r="G109" s="32">
        <f>IF(OR($A109="",$B109=""),"",'MPTO_working_2-way'!E108)</f>
        <v>2.1176470588235294</v>
      </c>
      <c r="H109" s="30">
        <f>IF(OR($A109="",$B109=""),"",'OddsRatio_working_2-way'!M108)</f>
        <v>1.8944271909999162</v>
      </c>
      <c r="I109" s="30">
        <f>IF(OR($A109="",$B109=""),"",'OddsRatio_working_2-way'!N108)</f>
        <v>2.1180339887498949</v>
      </c>
      <c r="J109" s="30">
        <f>IF('Log_working_2-way'!$D108="","",A109^('Log_working_2-way'!$D108))</f>
        <v>1.8919945981019548</v>
      </c>
      <c r="K109" s="32">
        <f>IF('Log_working_2-way'!$D108="","",B109^('Log_working_2-way'!$D108))</f>
        <v>2.121083022392328</v>
      </c>
      <c r="L109" s="37">
        <f t="shared" si="18"/>
        <v>0.52631578947368418</v>
      </c>
      <c r="M109" s="37">
        <f t="shared" si="19"/>
        <v>0.47368421052631576</v>
      </c>
      <c r="N109" s="38">
        <v>206</v>
      </c>
      <c r="O109" s="38">
        <f t="shared" si="20"/>
        <v>91.555555555555571</v>
      </c>
      <c r="P109" s="38">
        <f t="shared" si="21"/>
        <v>103</v>
      </c>
      <c r="Q109" s="38">
        <f t="shared" si="22"/>
        <v>103</v>
      </c>
      <c r="R109" s="38">
        <f t="shared" si="23"/>
        <v>114.44444444444444</v>
      </c>
      <c r="S109" s="39">
        <f t="shared" si="24"/>
        <v>-11.444444444444429</v>
      </c>
      <c r="T109" s="39">
        <f t="shared" si="25"/>
        <v>-11.444444444444443</v>
      </c>
      <c r="U109" t="s">
        <v>283</v>
      </c>
      <c r="V109" t="s">
        <v>281</v>
      </c>
      <c r="W109" t="s">
        <v>445</v>
      </c>
      <c r="X109" t="s">
        <v>447</v>
      </c>
      <c r="Y109" s="41"/>
    </row>
    <row r="110" spans="1:25" ht="15" x14ac:dyDescent="0.25">
      <c r="A110">
        <v>1.65</v>
      </c>
      <c r="B110">
        <v>2.09</v>
      </c>
      <c r="C110" s="29">
        <f t="shared" si="17"/>
        <v>8.4529505582137343E-2</v>
      </c>
      <c r="D110" s="30">
        <f>IF(OR($A110="",$B110=""),"",A110*'MPTO_working_2-way'!$G109)</f>
        <v>1.7894736842105265</v>
      </c>
      <c r="E110" s="32">
        <f>IF(OR($A110="",$B110=""),"",B110*'MPTO_working_2-way'!$G109)</f>
        <v>2.2666666666666671</v>
      </c>
      <c r="F110" s="30">
        <f>IF(OR($A110="",$B110=""),"",'MPTO_working_2-way'!D109)</f>
        <v>1.7736916548797739</v>
      </c>
      <c r="G110" s="32">
        <f>IF(OR($A110="",$B110=""),"",'MPTO_working_2-way'!E109)</f>
        <v>2.2925045703839126</v>
      </c>
      <c r="H110" s="30">
        <f>IF(OR($A110="",$B110=""),"",'OddsRatio_working_2-way'!M109)</f>
        <v>1.7722242389548246</v>
      </c>
      <c r="I110" s="30">
        <f>IF(OR($A110="",$B110=""),"",'OddsRatio_working_2-way'!N109)</f>
        <v>2.2949606468627062</v>
      </c>
      <c r="J110" s="30">
        <f>IF('Log_working_2-way'!$D109="","",A110^('Log_working_2-way'!$D109))</f>
        <v>1.7648008689207426</v>
      </c>
      <c r="K110" s="32">
        <f>IF('Log_working_2-way'!$D109="","",B110^('Log_working_2-way'!$D109))</f>
        <v>2.3075298951245697</v>
      </c>
      <c r="L110" s="37">
        <f t="shared" si="18"/>
        <v>0.55882352941176461</v>
      </c>
      <c r="M110" s="37">
        <f t="shared" si="19"/>
        <v>0.44117647058823523</v>
      </c>
      <c r="N110" s="38">
        <v>207</v>
      </c>
      <c r="O110" s="38">
        <f t="shared" si="20"/>
        <v>81.545454545454518</v>
      </c>
      <c r="P110" s="38">
        <f t="shared" si="21"/>
        <v>107.95693779904308</v>
      </c>
      <c r="Q110" s="38">
        <f t="shared" si="22"/>
        <v>99.043062200956953</v>
      </c>
      <c r="R110" s="38">
        <f t="shared" si="23"/>
        <v>125.45454545454545</v>
      </c>
      <c r="S110" s="39">
        <f t="shared" si="24"/>
        <v>-17.497607655502435</v>
      </c>
      <c r="T110" s="39">
        <f t="shared" si="25"/>
        <v>-17.497607655502378</v>
      </c>
      <c r="U110" t="s">
        <v>282</v>
      </c>
      <c r="V110" t="s">
        <v>278</v>
      </c>
      <c r="W110" t="s">
        <v>445</v>
      </c>
      <c r="X110" t="s">
        <v>447</v>
      </c>
      <c r="Y110" s="41"/>
    </row>
    <row r="111" spans="1:25" ht="15" x14ac:dyDescent="0.25">
      <c r="A111">
        <v>1.74</v>
      </c>
      <c r="B111">
        <v>2.0499999999999998</v>
      </c>
      <c r="C111" s="29">
        <f t="shared" si="17"/>
        <v>6.2517521726941361E-2</v>
      </c>
      <c r="D111" s="30">
        <f>IF(OR($A111="",$B111=""),"",A111*'MPTO_working_2-way'!$G110)</f>
        <v>1.8487804878048779</v>
      </c>
      <c r="E111" s="32">
        <f>IF(OR($A111="",$B111=""),"",B111*'MPTO_working_2-way'!$G110)</f>
        <v>2.1781609195402294</v>
      </c>
      <c r="F111" s="30">
        <f>IF(OR($A111="",$B111=""),"",'MPTO_working_2-way'!D110)</f>
        <v>1.84008253804488</v>
      </c>
      <c r="G111" s="32">
        <f>IF(OR($A111="",$B111=""),"",'MPTO_working_2-way'!E110)</f>
        <v>2.1903592262818541</v>
      </c>
      <c r="H111" s="30">
        <f>IF(OR($A111="",$B111=""),"",'OddsRatio_working_2-way'!M110)</f>
        <v>1.8395009855633908</v>
      </c>
      <c r="I111" s="30">
        <f>IF(OR($A111="",$B111=""),"",'OddsRatio_working_2-way'!N110)</f>
        <v>2.1911838308669731</v>
      </c>
      <c r="J111" s="30">
        <f>IF('Log_working_2-way'!$D110="","",A111^('Log_working_2-way'!$D110))</f>
        <v>1.8354661186592685</v>
      </c>
      <c r="K111" s="32">
        <f>IF('Log_working_2-way'!$D110="","",B111^('Log_working_2-way'!$D110))</f>
        <v>2.1969366293379053</v>
      </c>
      <c r="L111" s="37">
        <f t="shared" si="18"/>
        <v>0.54089709762532989</v>
      </c>
      <c r="M111" s="37">
        <f t="shared" si="19"/>
        <v>0.45910290237467027</v>
      </c>
      <c r="N111" s="38">
        <v>208</v>
      </c>
      <c r="O111" s="38">
        <f t="shared" si="20"/>
        <v>88.459770114942529</v>
      </c>
      <c r="P111" s="38">
        <f t="shared" si="21"/>
        <v>106.53658536585365</v>
      </c>
      <c r="Q111" s="38">
        <f t="shared" si="22"/>
        <v>101.46341463414635</v>
      </c>
      <c r="R111" s="38">
        <f t="shared" si="23"/>
        <v>119.54022988505747</v>
      </c>
      <c r="S111" s="39">
        <f t="shared" si="24"/>
        <v>-13.003644519203817</v>
      </c>
      <c r="T111" s="39">
        <f t="shared" si="25"/>
        <v>-13.003644519203817</v>
      </c>
      <c r="U111" t="s">
        <v>293</v>
      </c>
      <c r="V111" t="s">
        <v>286</v>
      </c>
      <c r="W111" t="s">
        <v>436</v>
      </c>
      <c r="X111" t="s">
        <v>447</v>
      </c>
      <c r="Y111" s="41"/>
    </row>
    <row r="112" spans="1:25" ht="15" x14ac:dyDescent="0.25">
      <c r="A112">
        <v>1.88</v>
      </c>
      <c r="B112">
        <v>1.9</v>
      </c>
      <c r="C112" s="29">
        <f t="shared" si="17"/>
        <v>5.8230683090705337E-2</v>
      </c>
      <c r="D112" s="30">
        <f>IF(OR($A112="",$B112=""),"",A112*'MPTO_working_2-way'!$G111)</f>
        <v>1.9894736842105258</v>
      </c>
      <c r="E112" s="32">
        <f>IF(OR($A112="",$B112=""),"",B112*'MPTO_working_2-way'!$G111)</f>
        <v>2.0106382978723398</v>
      </c>
      <c r="F112" s="30">
        <f>IF(OR($A112="",$B112=""),"",'MPTO_working_2-way'!D111)</f>
        <v>1.988864142538975</v>
      </c>
      <c r="G112" s="32">
        <f>IF(OR($A112="",$B112=""),"",'MPTO_working_2-way'!E111)</f>
        <v>2.0112612612612608</v>
      </c>
      <c r="H112" s="30">
        <f>IF(OR($A112="",$B112=""),"",'OddsRatio_working_2-way'!M111)</f>
        <v>1.9888264649460878</v>
      </c>
      <c r="I112" s="30">
        <f>IF(OR($A112="",$B112=""),"",'OddsRatio_working_2-way'!N111)</f>
        <v>2.0112997936948624</v>
      </c>
      <c r="J112" s="30">
        <f>IF('Log_working_2-way'!$D111="","",A112^('Log_working_2-way'!$D111))</f>
        <v>1.9885431022981777</v>
      </c>
      <c r="K112" s="32">
        <f>IF('Log_working_2-way'!$D111="","",B112^('Log_working_2-way'!$D111))</f>
        <v>2.0115896794708648</v>
      </c>
      <c r="L112" s="37">
        <f t="shared" si="18"/>
        <v>0.50264550264550278</v>
      </c>
      <c r="M112" s="37">
        <f t="shared" si="19"/>
        <v>0.49735449735449749</v>
      </c>
      <c r="N112" s="38">
        <v>209</v>
      </c>
      <c r="O112" s="38">
        <f t="shared" si="20"/>
        <v>97.829787234042527</v>
      </c>
      <c r="P112" s="38">
        <f t="shared" si="21"/>
        <v>98.999999999999972</v>
      </c>
      <c r="Q112" s="38">
        <f t="shared" si="22"/>
        <v>110</v>
      </c>
      <c r="R112" s="38">
        <f t="shared" si="23"/>
        <v>111.17021276595744</v>
      </c>
      <c r="S112" s="39">
        <f t="shared" si="24"/>
        <v>-12.170212765957473</v>
      </c>
      <c r="T112" s="39">
        <f t="shared" si="25"/>
        <v>-12.170212765957473</v>
      </c>
      <c r="U112" t="s">
        <v>138</v>
      </c>
      <c r="V112" t="s">
        <v>290</v>
      </c>
      <c r="W112" t="s">
        <v>436</v>
      </c>
      <c r="X112" t="s">
        <v>447</v>
      </c>
      <c r="Y112" s="41"/>
    </row>
    <row r="113" spans="1:25" ht="15" x14ac:dyDescent="0.25">
      <c r="A113">
        <v>1.75</v>
      </c>
      <c r="B113">
        <v>1.96</v>
      </c>
      <c r="C113" s="29">
        <f t="shared" si="17"/>
        <v>8.163265306122458E-2</v>
      </c>
      <c r="D113" s="30">
        <f>IF(OR($A113="",$B113=""),"",A113*'MPTO_working_2-way'!$G112)</f>
        <v>1.892857142857143</v>
      </c>
      <c r="E113" s="32">
        <f>IF(OR($A113="",$B113=""),"",B113*'MPTO_working_2-way'!$G112)</f>
        <v>2.12</v>
      </c>
      <c r="F113" s="30">
        <f>IF(OR($A113="",$B113=""),"",'MPTO_working_2-way'!D112)</f>
        <v>1.8846153846153848</v>
      </c>
      <c r="G113" s="32">
        <f>IF(OR($A113="",$B113=""),"",'MPTO_working_2-way'!E112)</f>
        <v>2.1304347826086958</v>
      </c>
      <c r="H113" s="30">
        <f>IF(OR($A113="",$B113=""),"",'OddsRatio_working_2-way'!M112)</f>
        <v>1.8838834764831842</v>
      </c>
      <c r="I113" s="30">
        <f>IF(OR($A113="",$B113=""),"",'OddsRatio_working_2-way'!N112)</f>
        <v>2.131370849898476</v>
      </c>
      <c r="J113" s="30">
        <f>IF('Log_working_2-way'!$D112="","",A113^('Log_working_2-way'!$D112))</f>
        <v>1.8799947894591567</v>
      </c>
      <c r="K113" s="32">
        <f>IF('Log_working_2-way'!$D112="","",B113^('Log_working_2-way'!$D112))</f>
        <v>2.1363703648422878</v>
      </c>
      <c r="L113" s="37">
        <f t="shared" si="18"/>
        <v>0.52830188679245282</v>
      </c>
      <c r="M113" s="37">
        <f t="shared" si="19"/>
        <v>0.47169811320754712</v>
      </c>
      <c r="N113" s="38">
        <v>210</v>
      </c>
      <c r="O113" s="38">
        <f t="shared" si="20"/>
        <v>90</v>
      </c>
      <c r="P113" s="38">
        <f t="shared" si="21"/>
        <v>102.85714285714285</v>
      </c>
      <c r="Q113" s="38">
        <f t="shared" si="22"/>
        <v>107.14285714285714</v>
      </c>
      <c r="R113" s="38">
        <f t="shared" si="23"/>
        <v>120</v>
      </c>
      <c r="S113" s="39">
        <f t="shared" si="24"/>
        <v>-17.142857142857139</v>
      </c>
      <c r="T113" s="39">
        <f t="shared" si="25"/>
        <v>-17.142857142857153</v>
      </c>
      <c r="U113" t="s">
        <v>291</v>
      </c>
      <c r="V113" t="s">
        <v>289</v>
      </c>
      <c r="W113" t="s">
        <v>436</v>
      </c>
      <c r="X113" t="s">
        <v>447</v>
      </c>
      <c r="Y113" s="41"/>
    </row>
    <row r="114" spans="1:25" ht="15" x14ac:dyDescent="0.25">
      <c r="A114">
        <v>1.82</v>
      </c>
      <c r="B114">
        <v>1.98</v>
      </c>
      <c r="C114" s="29">
        <f t="shared" si="17"/>
        <v>5.4501054501054469E-2</v>
      </c>
      <c r="D114" s="30">
        <f>IF(OR($A114="",$B114=""),"",A114*'MPTO_working_2-way'!$G113)</f>
        <v>1.9191919191919191</v>
      </c>
      <c r="E114" s="32">
        <f>IF(OR($A114="",$B114=""),"",B114*'MPTO_working_2-way'!$G113)</f>
        <v>2.087912087912088</v>
      </c>
      <c r="F114" s="30">
        <f>IF(OR($A114="",$B114=""),"",'MPTO_working_2-way'!D113)</f>
        <v>1.9149750239132743</v>
      </c>
      <c r="G114" s="32">
        <f>IF(OR($A114="",$B114=""),"",'MPTO_working_2-way'!E113)</f>
        <v>2.0929260076663954</v>
      </c>
      <c r="H114" s="30">
        <f>IF(OR($A114="",$B114=""),"",'OddsRatio_working_2-way'!M113)</f>
        <v>1.9147320339189784</v>
      </c>
      <c r="I114" s="30">
        <f>IF(OR($A114="",$B114=""),"",'OddsRatio_working_2-way'!N113)</f>
        <v>2.0932163332202425</v>
      </c>
      <c r="J114" s="30">
        <f>IF('Log_working_2-way'!$D113="","",A114^('Log_working_2-way'!$D113))</f>
        <v>1.912783371372611</v>
      </c>
      <c r="K114" s="32">
        <f>IF('Log_working_2-way'!$D113="","",B114^('Log_working_2-way'!$D113))</f>
        <v>2.0955501944501318</v>
      </c>
      <c r="L114" s="37">
        <f t="shared" si="18"/>
        <v>0.52105263157894743</v>
      </c>
      <c r="M114" s="37">
        <f t="shared" si="19"/>
        <v>0.47894736842105262</v>
      </c>
      <c r="N114" s="38">
        <v>211</v>
      </c>
      <c r="O114" s="38">
        <f t="shared" si="20"/>
        <v>95.065934065934073</v>
      </c>
      <c r="P114" s="38">
        <f t="shared" si="21"/>
        <v>104.43434343434343</v>
      </c>
      <c r="Q114" s="38">
        <f t="shared" si="22"/>
        <v>106.56565656565657</v>
      </c>
      <c r="R114" s="38">
        <f t="shared" si="23"/>
        <v>115.93406593406593</v>
      </c>
      <c r="S114" s="39">
        <f t="shared" si="24"/>
        <v>-11.499722499722495</v>
      </c>
      <c r="T114" s="39">
        <f t="shared" si="25"/>
        <v>-11.499722499722495</v>
      </c>
      <c r="U114" t="s">
        <v>287</v>
      </c>
      <c r="V114" t="s">
        <v>292</v>
      </c>
      <c r="W114" t="s">
        <v>436</v>
      </c>
      <c r="X114" t="s">
        <v>447</v>
      </c>
      <c r="Y114" s="41"/>
    </row>
    <row r="115" spans="1:25" ht="15" x14ac:dyDescent="0.25">
      <c r="A115">
        <v>2.65</v>
      </c>
      <c r="B115">
        <v>1.53</v>
      </c>
      <c r="C115" s="29">
        <f t="shared" si="17"/>
        <v>3.0953261807867838E-2</v>
      </c>
      <c r="D115" s="30">
        <f>IF(OR($A115="",$B115=""),"",A115*'MPTO_working_2-way'!$G114)</f>
        <v>2.7320261437908497</v>
      </c>
      <c r="E115" s="32">
        <f>IF(OR($A115="",$B115=""),"",B115*'MPTO_working_2-way'!$G114)</f>
        <v>1.5773584905660378</v>
      </c>
      <c r="F115" s="30">
        <f>IF(OR($A115="",$B115=""),"",'MPTO_working_2-way'!D114)</f>
        <v>2.7633327653774069</v>
      </c>
      <c r="G115" s="32">
        <f>IF(OR($A115="",$B115=""),"",'MPTO_working_2-way'!E114)</f>
        <v>1.5671079331336362</v>
      </c>
      <c r="H115" s="30">
        <f>IF(OR($A115="",$B115=""),"",'OddsRatio_working_2-way'!M114)</f>
        <v>2.7644283910575149</v>
      </c>
      <c r="I115" s="30">
        <f>IF(OR($A115="",$B115=""),"",'OddsRatio_working_2-way'!N114)</f>
        <v>1.5667557862184747</v>
      </c>
      <c r="J115" s="30">
        <f>IF('Log_working_2-way'!$D114="","",A115^('Log_working_2-way'!$D114))</f>
        <v>2.7790855114535944</v>
      </c>
      <c r="K115" s="32">
        <f>IF('Log_working_2-way'!$D114="","",B115^('Log_working_2-way'!$D114))</f>
        <v>1.5620865290409105</v>
      </c>
      <c r="L115" s="37">
        <f t="shared" si="18"/>
        <v>0.36602870813397126</v>
      </c>
      <c r="M115" s="37">
        <f t="shared" si="19"/>
        <v>0.63397129186602863</v>
      </c>
      <c r="N115" s="38">
        <v>212</v>
      </c>
      <c r="O115" s="38">
        <f t="shared" si="20"/>
        <v>132</v>
      </c>
      <c r="P115" s="38">
        <f t="shared" si="21"/>
        <v>73.437908496732035</v>
      </c>
      <c r="Q115" s="38">
        <f t="shared" si="22"/>
        <v>138.56209150326796</v>
      </c>
      <c r="R115" s="38">
        <f t="shared" si="23"/>
        <v>80</v>
      </c>
      <c r="S115" s="39">
        <f t="shared" si="24"/>
        <v>-6.5620915032679648</v>
      </c>
      <c r="T115" s="39">
        <f t="shared" si="25"/>
        <v>-6.5620915032679648</v>
      </c>
      <c r="U115" t="s">
        <v>297</v>
      </c>
      <c r="V115" t="s">
        <v>404</v>
      </c>
      <c r="W115" t="s">
        <v>437</v>
      </c>
      <c r="X115" t="s">
        <v>447</v>
      </c>
      <c r="Y115" s="41"/>
    </row>
    <row r="116" spans="1:25" ht="15" x14ac:dyDescent="0.25">
      <c r="A116">
        <v>1.98</v>
      </c>
      <c r="B116">
        <v>1.93</v>
      </c>
      <c r="C116" s="29">
        <f t="shared" si="17"/>
        <v>2.3185220076411994E-2</v>
      </c>
      <c r="D116" s="30">
        <f>IF(OR($A116="",$B116=""),"",A116*'MPTO_working_2-way'!$G115)</f>
        <v>2.0259067357512959</v>
      </c>
      <c r="E116" s="32">
        <f>IF(OR($A116="",$B116=""),"",B116*'MPTO_working_2-way'!$G115)</f>
        <v>1.9747474747474751</v>
      </c>
      <c r="F116" s="30">
        <f>IF(OR($A116="",$B116=""),"",'MPTO_working_2-way'!D115)</f>
        <v>2.0265153523890338</v>
      </c>
      <c r="G116" s="32">
        <f>IF(OR($A116="",$B116=""),"",'MPTO_working_2-way'!E115)</f>
        <v>1.974169551066798</v>
      </c>
      <c r="H116" s="30">
        <f>IF(OR($A116="",$B116=""),"",'OddsRatio_working_2-way'!M115)</f>
        <v>2.0265298051494733</v>
      </c>
      <c r="I116" s="30">
        <f>IF(OR($A116="",$B116=""),"",'OddsRatio_working_2-way'!N115)</f>
        <v>1.9741558354989901</v>
      </c>
      <c r="J116" s="30">
        <f>IF('Log_working_2-way'!$D115="","",A116^('Log_working_2-way'!$D115))</f>
        <v>2.0268045830085555</v>
      </c>
      <c r="K116" s="32">
        <f>IF('Log_working_2-way'!$D115="","",B116^('Log_working_2-way'!$D115))</f>
        <v>1.9738951466986834</v>
      </c>
      <c r="L116" s="37">
        <f t="shared" si="18"/>
        <v>0.49360613810741677</v>
      </c>
      <c r="M116" s="37">
        <f t="shared" si="19"/>
        <v>0.50639386189258306</v>
      </c>
      <c r="N116" s="38">
        <v>213</v>
      </c>
      <c r="O116" s="38">
        <f t="shared" si="20"/>
        <v>105.42424242424244</v>
      </c>
      <c r="P116" s="38">
        <f t="shared" si="21"/>
        <v>102.63730569948187</v>
      </c>
      <c r="Q116" s="38">
        <f t="shared" si="22"/>
        <v>110.36269430051814</v>
      </c>
      <c r="R116" s="38">
        <f t="shared" si="23"/>
        <v>107.57575757575758</v>
      </c>
      <c r="S116" s="39">
        <f t="shared" si="24"/>
        <v>-4.9384518762757068</v>
      </c>
      <c r="T116" s="39">
        <f t="shared" si="25"/>
        <v>-4.9384518762757068</v>
      </c>
      <c r="U116" t="s">
        <v>405</v>
      </c>
      <c r="V116" t="s">
        <v>296</v>
      </c>
      <c r="W116" t="s">
        <v>437</v>
      </c>
      <c r="X116" t="s">
        <v>447</v>
      </c>
      <c r="Y116" s="41"/>
    </row>
    <row r="117" spans="1:25" ht="15" x14ac:dyDescent="0.25">
      <c r="A117">
        <v>2.5</v>
      </c>
      <c r="B117">
        <v>1.56</v>
      </c>
      <c r="C117" s="29">
        <f t="shared" si="17"/>
        <v>4.102564102564088E-2</v>
      </c>
      <c r="D117" s="30">
        <f>IF(OR($A117="",$B117=""),"",A117*'MPTO_working_2-way'!$G116)</f>
        <v>2.6025641025641022</v>
      </c>
      <c r="E117" s="32">
        <f>IF(OR($A117="",$B117=""),"",B117*'MPTO_working_2-way'!$G116)</f>
        <v>1.6239999999999999</v>
      </c>
      <c r="F117" s="30">
        <f>IF(OR($A117="",$B117=""),"",'MPTO_working_2-way'!D116)</f>
        <v>2.6351351351351346</v>
      </c>
      <c r="G117" s="32">
        <f>IF(OR($A117="",$B117=""),"",'MPTO_working_2-way'!E116)</f>
        <v>1.6115702479338843</v>
      </c>
      <c r="H117" s="30">
        <f>IF(OR($A117="",$B117=""),"",'OddsRatio_working_2-way'!M116)</f>
        <v>2.6366341767699417</v>
      </c>
      <c r="I117" s="30">
        <f>IF(OR($A117="",$B117=""),"",'OddsRatio_working_2-way'!N116)</f>
        <v>1.6110100926607782</v>
      </c>
      <c r="J117" s="30">
        <f>IF('Log_working_2-way'!$D116="","",A117^('Log_working_2-way'!$D116))</f>
        <v>2.6519924845520593</v>
      </c>
      <c r="K117" s="32">
        <f>IF('Log_working_2-way'!$D116="","",B117^('Log_working_2-way'!$D116))</f>
        <v>1.6053296303406839</v>
      </c>
      <c r="L117" s="37">
        <f t="shared" si="18"/>
        <v>0.38423645320197047</v>
      </c>
      <c r="M117" s="37">
        <f t="shared" si="19"/>
        <v>0.61576354679802958</v>
      </c>
      <c r="N117" s="38">
        <v>214</v>
      </c>
      <c r="O117" s="38">
        <f t="shared" si="20"/>
        <v>128.4</v>
      </c>
      <c r="P117" s="38">
        <f t="shared" si="21"/>
        <v>76.820512820512832</v>
      </c>
      <c r="Q117" s="38">
        <f t="shared" si="22"/>
        <v>137.17948717948715</v>
      </c>
      <c r="R117" s="38">
        <f t="shared" si="23"/>
        <v>85.600000000000009</v>
      </c>
      <c r="S117" s="39">
        <f t="shared" si="24"/>
        <v>-8.7794871794871483</v>
      </c>
      <c r="T117" s="39">
        <f t="shared" si="25"/>
        <v>-8.7794871794871767</v>
      </c>
      <c r="U117" t="s">
        <v>301</v>
      </c>
      <c r="V117" t="s">
        <v>416</v>
      </c>
      <c r="W117" t="s">
        <v>438</v>
      </c>
      <c r="X117" t="s">
        <v>447</v>
      </c>
      <c r="Y117" s="41"/>
    </row>
    <row r="118" spans="1:25" ht="15" x14ac:dyDescent="0.25">
      <c r="A118">
        <v>2.6</v>
      </c>
      <c r="B118">
        <v>1.52</v>
      </c>
      <c r="C118" s="29">
        <f t="shared" si="17"/>
        <v>4.2510121457489891E-2</v>
      </c>
      <c r="D118" s="30">
        <f>IF(OR($A118="",$B118=""),"",A118*'MPTO_working_2-way'!$G117)</f>
        <v>2.7105263157894739</v>
      </c>
      <c r="E118" s="32">
        <f>IF(OR($A118="",$B118=""),"",B118*'MPTO_working_2-way'!$G117)</f>
        <v>1.5846153846153848</v>
      </c>
      <c r="F118" s="30">
        <f>IF(OR($A118="",$B118=""),"",'MPTO_working_2-way'!D117)</f>
        <v>2.7520891364902509</v>
      </c>
      <c r="G118" s="32">
        <f>IF(OR($A118="",$B118=""),"",'MPTO_working_2-way'!E117)</f>
        <v>1.5707472178060415</v>
      </c>
      <c r="H118" s="30">
        <f>IF(OR($A118="",$B118=""),"",'OddsRatio_working_2-way'!M117)</f>
        <v>2.7541160386140584</v>
      </c>
      <c r="I118" s="30">
        <f>IF(OR($A118="",$B118=""),"",'OddsRatio_working_2-way'!N117)</f>
        <v>1.5700877125495689</v>
      </c>
      <c r="J118" s="30">
        <f>IF('Log_working_2-way'!$D117="","",A118^('Log_working_2-way'!$D117))</f>
        <v>2.7738799677974892</v>
      </c>
      <c r="K118" s="32">
        <f>IF('Log_working_2-way'!$D117="","",B118^('Log_working_2-way'!$D117))</f>
        <v>1.5637360013940216</v>
      </c>
      <c r="L118" s="37">
        <f t="shared" si="18"/>
        <v>0.3689320388349514</v>
      </c>
      <c r="M118" s="37">
        <f t="shared" si="19"/>
        <v>0.63106796116504849</v>
      </c>
      <c r="N118" s="38">
        <v>215</v>
      </c>
      <c r="O118" s="38">
        <f t="shared" si="20"/>
        <v>132.30769230769229</v>
      </c>
      <c r="P118" s="38">
        <f t="shared" si="21"/>
        <v>73.552631578947384</v>
      </c>
      <c r="Q118" s="38">
        <f t="shared" si="22"/>
        <v>141.44736842105263</v>
      </c>
      <c r="R118" s="38">
        <f t="shared" si="23"/>
        <v>82.692307692307679</v>
      </c>
      <c r="S118" s="39">
        <f t="shared" si="24"/>
        <v>-9.1396761133603377</v>
      </c>
      <c r="T118" s="39">
        <f t="shared" si="25"/>
        <v>-9.1396761133602951</v>
      </c>
      <c r="U118" t="s">
        <v>427</v>
      </c>
      <c r="V118" t="s">
        <v>303</v>
      </c>
      <c r="W118" t="s">
        <v>438</v>
      </c>
      <c r="X118" t="s">
        <v>447</v>
      </c>
      <c r="Y118" s="41"/>
    </row>
    <row r="119" spans="1:25" ht="15" x14ac:dyDescent="0.25">
      <c r="A119">
        <v>2.4300000000000002</v>
      </c>
      <c r="B119">
        <v>1.58</v>
      </c>
      <c r="C119" s="29">
        <f t="shared" si="17"/>
        <v>4.4434026149919204E-2</v>
      </c>
      <c r="D119" s="30">
        <f>IF(OR($A119="",$B119=""),"",A119*'MPTO_working_2-way'!$G118)</f>
        <v>2.537974683544304</v>
      </c>
      <c r="E119" s="32">
        <f>IF(OR($A119="",$B119=""),"",B119*'MPTO_working_2-way'!$G118)</f>
        <v>1.6502057613168724</v>
      </c>
      <c r="F119" s="30">
        <f>IF(OR($A119="",$B119=""),"",'MPTO_working_2-way'!D118)</f>
        <v>2.5686759884926742</v>
      </c>
      <c r="G119" s="32">
        <f>IF(OR($A119="",$B119=""),"",'MPTO_working_2-way'!E118)</f>
        <v>1.6374802746620036</v>
      </c>
      <c r="H119" s="30">
        <f>IF(OR($A119="",$B119=""),"",'OddsRatio_working_2-way'!M118)</f>
        <v>2.5701965613830993</v>
      </c>
      <c r="I119" s="30">
        <f>IF(OR($A119="",$B119=""),"",'OddsRatio_working_2-way'!N118)</f>
        <v>1.636862940980558</v>
      </c>
      <c r="J119" s="30">
        <f>IF('Log_working_2-way'!$D118="","",A119^('Log_working_2-way'!$D118))</f>
        <v>2.5846851995954396</v>
      </c>
      <c r="K119" s="32">
        <f>IF('Log_working_2-way'!$D118="","",B119^('Log_working_2-way'!$D118))</f>
        <v>1.6310401587990264</v>
      </c>
      <c r="L119" s="37">
        <f t="shared" si="18"/>
        <v>0.3940149625935162</v>
      </c>
      <c r="M119" s="37">
        <f t="shared" si="19"/>
        <v>0.6059850374064838</v>
      </c>
      <c r="N119" s="38">
        <v>216</v>
      </c>
      <c r="O119" s="38">
        <f t="shared" si="20"/>
        <v>127.1111111111111</v>
      </c>
      <c r="P119" s="38">
        <f t="shared" si="21"/>
        <v>79.29113924050634</v>
      </c>
      <c r="Q119" s="38">
        <f t="shared" si="22"/>
        <v>136.70886075949366</v>
      </c>
      <c r="R119" s="38">
        <f t="shared" si="23"/>
        <v>88.888888888888886</v>
      </c>
      <c r="S119" s="39">
        <f t="shared" si="24"/>
        <v>-9.5977496483825604</v>
      </c>
      <c r="T119" s="39">
        <f t="shared" si="25"/>
        <v>-9.5977496483825462</v>
      </c>
      <c r="U119" t="s">
        <v>415</v>
      </c>
      <c r="V119" t="s">
        <v>304</v>
      </c>
      <c r="W119" t="s">
        <v>438</v>
      </c>
      <c r="X119" t="s">
        <v>447</v>
      </c>
      <c r="Y119" s="41"/>
    </row>
    <row r="120" spans="1:25" ht="15" x14ac:dyDescent="0.25">
      <c r="A120">
        <v>2.67</v>
      </c>
      <c r="B120">
        <v>1.5</v>
      </c>
      <c r="C120" s="29">
        <f t="shared" si="17"/>
        <v>4.1198501872659055E-2</v>
      </c>
      <c r="D120" s="30">
        <f>IF(OR($A120="",$B120=""),"",A120*'MPTO_working_2-way'!$G119)</f>
        <v>2.78</v>
      </c>
      <c r="E120" s="32">
        <f>IF(OR($A120="",$B120=""),"",B120*'MPTO_working_2-way'!$G119)</f>
        <v>1.5617977528089886</v>
      </c>
      <c r="F120" s="30">
        <f>IF(OR($A120="",$B120=""),"",'MPTO_working_2-way'!D119)</f>
        <v>2.8253968253968247</v>
      </c>
      <c r="G120" s="32">
        <f>IF(OR($A120="",$B120=""),"",'MPTO_working_2-way'!E119)</f>
        <v>1.5478260869565217</v>
      </c>
      <c r="H120" s="30">
        <f>IF(OR($A120="",$B120=""),"",'OddsRatio_working_2-way'!M119)</f>
        <v>2.8275666882497057</v>
      </c>
      <c r="I120" s="30">
        <f>IF(OR($A120="",$B120=""),"",'OddsRatio_working_2-way'!N119)</f>
        <v>1.547175655164583</v>
      </c>
      <c r="J120" s="30">
        <f>IF('Log_working_2-way'!$D119="","",A120^('Log_working_2-way'!$D119))</f>
        <v>2.8492013733638273</v>
      </c>
      <c r="K120" s="32">
        <f>IF('Log_working_2-way'!$D119="","",B120^('Log_working_2-way'!$D119))</f>
        <v>1.5407739873024775</v>
      </c>
      <c r="L120" s="37">
        <f t="shared" si="18"/>
        <v>0.35971223021582738</v>
      </c>
      <c r="M120" s="37">
        <f t="shared" si="19"/>
        <v>0.64028776978417279</v>
      </c>
      <c r="N120" s="38">
        <v>217</v>
      </c>
      <c r="O120" s="38">
        <f t="shared" si="20"/>
        <v>135.72659176029964</v>
      </c>
      <c r="P120" s="38">
        <f t="shared" si="21"/>
        <v>72.333333333333329</v>
      </c>
      <c r="Q120" s="38">
        <f t="shared" si="22"/>
        <v>144.66666666666666</v>
      </c>
      <c r="R120" s="38">
        <f t="shared" si="23"/>
        <v>81.273408239700387</v>
      </c>
      <c r="S120" s="39">
        <f t="shared" si="24"/>
        <v>-8.9400749063670162</v>
      </c>
      <c r="T120" s="39">
        <f t="shared" si="25"/>
        <v>-8.9400749063670588</v>
      </c>
      <c r="U120" t="s">
        <v>411</v>
      </c>
      <c r="V120" t="s">
        <v>305</v>
      </c>
      <c r="W120" t="s">
        <v>438</v>
      </c>
      <c r="X120" t="s">
        <v>447</v>
      </c>
      <c r="Y120" s="41"/>
    </row>
    <row r="121" spans="1:25" ht="15" x14ac:dyDescent="0.25">
      <c r="A121">
        <v>2.29</v>
      </c>
      <c r="B121">
        <v>1.65</v>
      </c>
      <c r="C121" s="29">
        <f t="shared" si="17"/>
        <v>4.2741828768029677E-2</v>
      </c>
      <c r="D121" s="30">
        <f>IF(OR($A121="",$B121=""),"",A121*'MPTO_working_2-way'!$G120)</f>
        <v>2.3878787878787882</v>
      </c>
      <c r="E121" s="32">
        <f>IF(OR($A121="",$B121=""),"",B121*'MPTO_working_2-way'!$G120)</f>
        <v>1.7205240174672489</v>
      </c>
      <c r="F121" s="30">
        <f>IF(OR($A121="",$B121=""),"",'MPTO_working_2-way'!D120)</f>
        <v>2.40783813923849</v>
      </c>
      <c r="G121" s="32">
        <f>IF(OR($A121="",$B121=""),"",'MPTO_working_2-way'!E120)</f>
        <v>1.7103089283693562</v>
      </c>
      <c r="H121" s="30">
        <f>IF(OR($A121="",$B121=""),"",'OddsRatio_working_2-way'!M120)</f>
        <v>2.408763778855556</v>
      </c>
      <c r="I121" s="30">
        <f>IF(OR($A121="",$B121=""),"",'OddsRatio_working_2-way'!N120)</f>
        <v>1.709842214152024</v>
      </c>
      <c r="J121" s="30">
        <f>IF('Log_working_2-way'!$D120="","",A121^('Log_working_2-way'!$D120))</f>
        <v>2.4180839337723543</v>
      </c>
      <c r="K121" s="32">
        <f>IF('Log_working_2-way'!$D120="","",B121^('Log_working_2-way'!$D120))</f>
        <v>1.7051768771820035</v>
      </c>
      <c r="L121" s="37">
        <f t="shared" si="18"/>
        <v>0.41878172588832485</v>
      </c>
      <c r="M121" s="37">
        <f t="shared" si="19"/>
        <v>0.58121827411167515</v>
      </c>
      <c r="N121" s="38">
        <v>218</v>
      </c>
      <c r="O121" s="38">
        <f t="shared" si="20"/>
        <v>122.80349344978168</v>
      </c>
      <c r="P121" s="38">
        <f t="shared" si="21"/>
        <v>85.878787878787875</v>
      </c>
      <c r="Q121" s="38">
        <f t="shared" si="22"/>
        <v>132.12121212121212</v>
      </c>
      <c r="R121" s="38">
        <f t="shared" si="23"/>
        <v>95.196506550218345</v>
      </c>
      <c r="S121" s="39">
        <f t="shared" si="24"/>
        <v>-9.3177186714304412</v>
      </c>
      <c r="T121" s="39">
        <f t="shared" si="25"/>
        <v>-9.3177186714304696</v>
      </c>
      <c r="U121" t="s">
        <v>302</v>
      </c>
      <c r="V121" t="s">
        <v>307</v>
      </c>
      <c r="W121" t="s">
        <v>438</v>
      </c>
      <c r="X121" t="s">
        <v>447</v>
      </c>
      <c r="Y121" s="41"/>
    </row>
    <row r="122" spans="1:25" ht="15" x14ac:dyDescent="0.25">
      <c r="A122">
        <v>2.12</v>
      </c>
      <c r="B122">
        <v>1.78</v>
      </c>
      <c r="C122" s="29">
        <f t="shared" si="17"/>
        <v>3.3495866016535869E-2</v>
      </c>
      <c r="D122" s="30">
        <f>IF(OR($A122="",$B122=""),"",A122*'MPTO_working_2-way'!$G121)</f>
        <v>2.191011235955056</v>
      </c>
      <c r="E122" s="32">
        <f>IF(OR($A122="",$B122=""),"",B122*'MPTO_working_2-way'!$G121)</f>
        <v>1.8396226415094339</v>
      </c>
      <c r="F122" s="30">
        <f>IF(OR($A122="",$B122=""),"",'MPTO_working_2-way'!D121)</f>
        <v>2.1980428704566637</v>
      </c>
      <c r="G122" s="32">
        <f>IF(OR($A122="",$B122=""),"",'MPTO_working_2-way'!E121)</f>
        <v>1.8346946713341112</v>
      </c>
      <c r="H122" s="30">
        <f>IF(OR($A122="",$B122=""),"",'OddsRatio_working_2-way'!M121)</f>
        <v>2.1982893790305562</v>
      </c>
      <c r="I122" s="30">
        <f>IF(OR($A122="",$B122=""),"",'OddsRatio_working_2-way'!N121)</f>
        <v>1.83452296039628</v>
      </c>
      <c r="J122" s="30">
        <f>IF('Log_working_2-way'!$D121="","",A122^('Log_working_2-way'!$D121))</f>
        <v>2.2015102621380289</v>
      </c>
      <c r="K122" s="32">
        <f>IF('Log_working_2-way'!$D121="","",B122^('Log_working_2-way'!$D121))</f>
        <v>1.8322858584832242</v>
      </c>
      <c r="L122" s="37">
        <f t="shared" si="18"/>
        <v>0.45641025641025645</v>
      </c>
      <c r="M122" s="37">
        <f t="shared" si="19"/>
        <v>0.54358974358974366</v>
      </c>
      <c r="N122" s="38">
        <v>219</v>
      </c>
      <c r="O122" s="38">
        <f t="shared" si="20"/>
        <v>115.69811320754717</v>
      </c>
      <c r="P122" s="38">
        <f t="shared" si="21"/>
        <v>95.966292134831463</v>
      </c>
      <c r="Q122" s="38">
        <f t="shared" si="22"/>
        <v>123.03370786516855</v>
      </c>
      <c r="R122" s="38">
        <f t="shared" si="23"/>
        <v>103.30188679245282</v>
      </c>
      <c r="S122" s="39">
        <f t="shared" si="24"/>
        <v>-7.3355946576213853</v>
      </c>
      <c r="T122" s="39">
        <f t="shared" si="25"/>
        <v>-7.3355946576213569</v>
      </c>
      <c r="U122" t="s">
        <v>312</v>
      </c>
      <c r="V122" t="s">
        <v>425</v>
      </c>
      <c r="W122" t="s">
        <v>439</v>
      </c>
      <c r="X122" t="s">
        <v>447</v>
      </c>
      <c r="Y122" s="41"/>
    </row>
    <row r="123" spans="1:25" ht="15" x14ac:dyDescent="0.25">
      <c r="A123">
        <v>2.04</v>
      </c>
      <c r="B123">
        <v>1.85</v>
      </c>
      <c r="C123" s="29">
        <f t="shared" si="17"/>
        <v>3.0736618971912932E-2</v>
      </c>
      <c r="D123" s="30">
        <f>IF(OR($A123="",$B123=""),"",A123*'MPTO_working_2-way'!$G122)</f>
        <v>2.1027027027027025</v>
      </c>
      <c r="E123" s="32">
        <f>IF(OR($A123="",$B123=""),"",B123*'MPTO_working_2-way'!$G122)</f>
        <v>1.9068627450980391</v>
      </c>
      <c r="F123" s="30">
        <f>IF(OR($A123="",$B123=""),"",'MPTO_working_2-way'!D122)</f>
        <v>2.1060267857142851</v>
      </c>
      <c r="G123" s="32">
        <f>IF(OR($A123="",$B123=""),"",'MPTO_working_2-way'!E122)</f>
        <v>1.9041372351160444</v>
      </c>
      <c r="H123" s="30">
        <f>IF(OR($A123="",$B123=""),"",'OddsRatio_working_2-way'!M122)</f>
        <v>2.1061326375099441</v>
      </c>
      <c r="I123" s="30">
        <f>IF(OR($A123="",$B123=""),"",'OddsRatio_working_2-way'!N122)</f>
        <v>1.904050713349474</v>
      </c>
      <c r="J123" s="30">
        <f>IF('Log_working_2-way'!$D122="","",A123^('Log_working_2-way'!$D122))</f>
        <v>2.1076465292124213</v>
      </c>
      <c r="K123" s="32">
        <f>IF('Log_working_2-way'!$D122="","",B123^('Log_working_2-way'!$D122))</f>
        <v>1.9028150891340896</v>
      </c>
      <c r="L123" s="37">
        <f t="shared" si="18"/>
        <v>0.47557840616966585</v>
      </c>
      <c r="M123" s="37">
        <f t="shared" si="19"/>
        <v>0.52442159383033427</v>
      </c>
      <c r="N123" s="38">
        <v>220</v>
      </c>
      <c r="O123" s="38">
        <f t="shared" si="20"/>
        <v>112.15686274509804</v>
      </c>
      <c r="P123" s="38">
        <f t="shared" si="21"/>
        <v>101.08108108108107</v>
      </c>
      <c r="Q123" s="38">
        <f t="shared" si="22"/>
        <v>118.91891891891891</v>
      </c>
      <c r="R123" s="38">
        <f t="shared" si="23"/>
        <v>107.84313725490196</v>
      </c>
      <c r="S123" s="39">
        <f t="shared" si="24"/>
        <v>-6.7620561738208664</v>
      </c>
      <c r="T123" s="39">
        <f t="shared" si="25"/>
        <v>-6.7620561738208949</v>
      </c>
      <c r="U123" t="s">
        <v>316</v>
      </c>
      <c r="V123" t="s">
        <v>142</v>
      </c>
      <c r="W123" t="s">
        <v>439</v>
      </c>
      <c r="X123" t="s">
        <v>447</v>
      </c>
      <c r="Y123" s="41"/>
    </row>
    <row r="124" spans="1:25" ht="15" x14ac:dyDescent="0.25">
      <c r="A124">
        <v>1.74</v>
      </c>
      <c r="B124">
        <v>2.1800000000000002</v>
      </c>
      <c r="C124" s="29">
        <f t="shared" si="17"/>
        <v>3.3428240008436028E-2</v>
      </c>
      <c r="D124" s="30">
        <f>IF(OR($A124="",$B124=""),"",A124*'MPTO_working_2-way'!$G123)</f>
        <v>1.7981651376146788</v>
      </c>
      <c r="E124" s="32">
        <f>IF(OR($A124="",$B124=""),"",B124*'MPTO_working_2-way'!$G123)</f>
        <v>2.2528735632183907</v>
      </c>
      <c r="F124" s="30">
        <f>IF(OR($A124="",$B124=""),"",'MPTO_working_2-way'!D123)</f>
        <v>1.7921194368326561</v>
      </c>
      <c r="G124" s="32">
        <f>IF(OR($A124="",$B124=""),"",'MPTO_working_2-way'!E123)</f>
        <v>2.2624358821424311</v>
      </c>
      <c r="H124" s="30">
        <f>IF(OR($A124="",$B124=""),"",'OddsRatio_working_2-way'!M123)</f>
        <v>1.7919082295744857</v>
      </c>
      <c r="I124" s="30">
        <f>IF(OR($A124="",$B124=""),"",'OddsRatio_working_2-way'!N123)</f>
        <v>2.26277258229445</v>
      </c>
      <c r="J124" s="30">
        <f>IF('Log_working_2-way'!$D123="","",A124^('Log_working_2-way'!$D123))</f>
        <v>1.7891643629660847</v>
      </c>
      <c r="K124" s="32">
        <f>IF('Log_working_2-way'!$D123="","",B124^('Log_working_2-way'!$D123))</f>
        <v>2.2671631499443738</v>
      </c>
      <c r="L124" s="37">
        <f t="shared" si="18"/>
        <v>0.55612244897959184</v>
      </c>
      <c r="M124" s="37">
        <f t="shared" si="19"/>
        <v>0.44387755102040816</v>
      </c>
      <c r="N124" s="38">
        <v>221</v>
      </c>
      <c r="O124" s="38">
        <f t="shared" si="20"/>
        <v>93.988505747126439</v>
      </c>
      <c r="P124" s="38">
        <f t="shared" si="21"/>
        <v>119.62385321100918</v>
      </c>
      <c r="Q124" s="38">
        <f t="shared" si="22"/>
        <v>101.37614678899082</v>
      </c>
      <c r="R124" s="38">
        <f t="shared" si="23"/>
        <v>127.01149425287356</v>
      </c>
      <c r="S124" s="39">
        <f t="shared" si="24"/>
        <v>-7.3876410418643843</v>
      </c>
      <c r="T124" s="39">
        <f t="shared" si="25"/>
        <v>-7.3876410418643843</v>
      </c>
      <c r="U124" t="s">
        <v>143</v>
      </c>
      <c r="V124" t="s">
        <v>419</v>
      </c>
      <c r="W124" t="s">
        <v>439</v>
      </c>
      <c r="X124" t="s">
        <v>447</v>
      </c>
      <c r="Y124" s="41"/>
    </row>
    <row r="125" spans="1:25" ht="15" x14ac:dyDescent="0.25">
      <c r="A125">
        <v>1.84</v>
      </c>
      <c r="B125">
        <v>2</v>
      </c>
      <c r="C125" s="29">
        <f t="shared" si="17"/>
        <v>4.3478260869565188E-2</v>
      </c>
      <c r="D125" s="30">
        <f>IF(OR($A125="",$B125=""),"",A125*'MPTO_working_2-way'!$G124)</f>
        <v>1.92</v>
      </c>
      <c r="E125" s="32">
        <f>IF(OR($A125="",$B125=""),"",B125*'MPTO_working_2-way'!$G124)</f>
        <v>2.0869565217391304</v>
      </c>
      <c r="F125" s="30">
        <f>IF(OR($A125="",$B125=""),"",'MPTO_working_2-way'!D124)</f>
        <v>1.9166666666666665</v>
      </c>
      <c r="G125" s="32">
        <f>IF(OR($A125="",$B125=""),"",'MPTO_working_2-way'!E124)</f>
        <v>2.0909090909090908</v>
      </c>
      <c r="H125" s="30">
        <f>IF(OR($A125="",$B125=""),"",'OddsRatio_working_2-way'!M124)</f>
        <v>1.9165151389911681</v>
      </c>
      <c r="I125" s="30">
        <f>IF(OR($A125="",$B125=""),"",'OddsRatio_working_2-way'!N124)</f>
        <v>2.091089451179962</v>
      </c>
      <c r="J125" s="30">
        <f>IF('Log_working_2-way'!$D124="","",A125^('Log_working_2-way'!$D124))</f>
        <v>1.9149883303671131</v>
      </c>
      <c r="K125" s="32">
        <f>IF('Log_working_2-way'!$D124="","",B125^('Log_working_2-way'!$D124))</f>
        <v>2.0929101135076231</v>
      </c>
      <c r="L125" s="37">
        <f t="shared" si="18"/>
        <v>0.52083333333333337</v>
      </c>
      <c r="M125" s="37">
        <f t="shared" si="19"/>
        <v>0.47916666666666669</v>
      </c>
      <c r="N125" s="38">
        <v>222</v>
      </c>
      <c r="O125" s="38">
        <f t="shared" si="20"/>
        <v>101.34782608695653</v>
      </c>
      <c r="P125" s="38">
        <f t="shared" si="21"/>
        <v>111</v>
      </c>
      <c r="Q125" s="38">
        <f t="shared" si="22"/>
        <v>111</v>
      </c>
      <c r="R125" s="38">
        <f t="shared" si="23"/>
        <v>120.65217391304347</v>
      </c>
      <c r="S125" s="39">
        <f t="shared" si="24"/>
        <v>-9.6521739130434696</v>
      </c>
      <c r="T125" s="39">
        <f t="shared" si="25"/>
        <v>-9.6521739130434696</v>
      </c>
      <c r="U125" t="s">
        <v>150</v>
      </c>
      <c r="V125" t="s">
        <v>317</v>
      </c>
      <c r="W125" t="s">
        <v>429</v>
      </c>
      <c r="X125" t="s">
        <v>448</v>
      </c>
      <c r="Y125" s="41"/>
    </row>
    <row r="126" spans="1:25" ht="15" x14ac:dyDescent="0.25">
      <c r="A126">
        <v>1.7</v>
      </c>
      <c r="B126">
        <v>2.17</v>
      </c>
      <c r="C126" s="29">
        <f t="shared" si="17"/>
        <v>4.9064787205204574E-2</v>
      </c>
      <c r="D126" s="30">
        <f>IF(OR($A126="",$B126=""),"",A126*'MPTO_working_2-way'!$G125)</f>
        <v>1.7834101382488476</v>
      </c>
      <c r="E126" s="32">
        <f>IF(OR($A126="",$B126=""),"",B126*'MPTO_working_2-way'!$G125)</f>
        <v>2.276470588235294</v>
      </c>
      <c r="F126" s="30">
        <f>IF(OR($A126="",$B126=""),"",'MPTO_working_2-way'!D125)</f>
        <v>1.773984130800673</v>
      </c>
      <c r="G126" s="32">
        <f>IF(OR($A126="",$B126=""),"",'MPTO_working_2-way'!E125)</f>
        <v>2.2920161540851192</v>
      </c>
      <c r="H126" s="30">
        <f>IF(OR($A126="",$B126=""),"",'OddsRatio_working_2-way'!M125)</f>
        <v>1.773492468153762</v>
      </c>
      <c r="I126" s="30">
        <f>IF(OR($A126="",$B126=""),"",'OddsRatio_working_2-way'!N125)</f>
        <v>2.2928374110570013</v>
      </c>
      <c r="J126" s="30">
        <f>IF('Log_working_2-way'!$D125="","",A126^('Log_working_2-way'!$D125))</f>
        <v>1.7691685682513487</v>
      </c>
      <c r="K126" s="32">
        <f>IF('Log_working_2-way'!$D125="","",B126^('Log_working_2-way'!$D125))</f>
        <v>2.3001051281546463</v>
      </c>
      <c r="L126" s="37">
        <f t="shared" si="18"/>
        <v>0.56072351421188638</v>
      </c>
      <c r="M126" s="37">
        <f t="shared" si="19"/>
        <v>0.43927648578811374</v>
      </c>
      <c r="N126" s="38">
        <v>223</v>
      </c>
      <c r="O126" s="38">
        <f t="shared" si="20"/>
        <v>91.823529411764696</v>
      </c>
      <c r="P126" s="38">
        <f t="shared" si="21"/>
        <v>120.23502304147463</v>
      </c>
      <c r="Q126" s="38">
        <f t="shared" si="22"/>
        <v>102.76497695852535</v>
      </c>
      <c r="R126" s="38">
        <f t="shared" si="23"/>
        <v>131.1764705882353</v>
      </c>
      <c r="S126" s="39">
        <f t="shared" si="24"/>
        <v>-10.941447546760656</v>
      </c>
      <c r="T126" s="39">
        <f t="shared" si="25"/>
        <v>-10.941447546760671</v>
      </c>
      <c r="U126" t="s">
        <v>153</v>
      </c>
      <c r="V126" t="s">
        <v>121</v>
      </c>
      <c r="W126" t="s">
        <v>429</v>
      </c>
      <c r="X126" t="s">
        <v>448</v>
      </c>
      <c r="Y126" s="41"/>
    </row>
    <row r="127" spans="1:25" ht="15" x14ac:dyDescent="0.25">
      <c r="A127">
        <v>1.65</v>
      </c>
      <c r="B127">
        <v>2.2799999999999998</v>
      </c>
      <c r="C127" s="29">
        <f t="shared" si="17"/>
        <v>4.4657097288676173E-2</v>
      </c>
      <c r="D127" s="30">
        <f>IF(OR($A127="",$B127=""),"",A127*'MPTO_working_2-way'!$G126)</f>
        <v>1.7236842105263155</v>
      </c>
      <c r="E127" s="32">
        <f>IF(OR($A127="",$B127=""),"",B127*'MPTO_working_2-way'!$G126)</f>
        <v>2.3818181818181814</v>
      </c>
      <c r="F127" s="30">
        <f>IF(OR($A127="",$B127=""),"",'MPTO_working_2-way'!D126)</f>
        <v>1.7131147540983604</v>
      </c>
      <c r="G127" s="32">
        <f>IF(OR($A127="",$B127=""),"",'MPTO_working_2-way'!E126)</f>
        <v>2.402298850574712</v>
      </c>
      <c r="H127" s="30">
        <f>IF(OR($A127="",$B127=""),"",'OddsRatio_working_2-way'!M126)</f>
        <v>1.7126096406869604</v>
      </c>
      <c r="I127" s="30">
        <f>IF(OR($A127="",$B127=""),"",'OddsRatio_working_2-way'!N126)</f>
        <v>2.4032928308912465</v>
      </c>
      <c r="J127" s="30">
        <f>IF('Log_working_2-way'!$D126="","",A127^('Log_working_2-way'!$D126))</f>
        <v>1.7077766851929645</v>
      </c>
      <c r="K127" s="32">
        <f>IF('Log_working_2-way'!$D126="","",B127^('Log_working_2-way'!$D126))</f>
        <v>2.4128750224751347</v>
      </c>
      <c r="L127" s="37">
        <f t="shared" si="18"/>
        <v>0.58015267175572527</v>
      </c>
      <c r="M127" s="37">
        <f t="shared" si="19"/>
        <v>0.4198473282442749</v>
      </c>
      <c r="N127" s="38">
        <v>224</v>
      </c>
      <c r="O127" s="38">
        <f t="shared" si="20"/>
        <v>88.242424242424221</v>
      </c>
      <c r="P127" s="38">
        <f t="shared" si="21"/>
        <v>125.75438596491227</v>
      </c>
      <c r="Q127" s="38">
        <f t="shared" si="22"/>
        <v>98.245614035087726</v>
      </c>
      <c r="R127" s="38">
        <f t="shared" si="23"/>
        <v>135.75757575757575</v>
      </c>
      <c r="S127" s="39">
        <f t="shared" si="24"/>
        <v>-10.003189792663505</v>
      </c>
      <c r="T127" s="39">
        <f t="shared" si="25"/>
        <v>-10.003189792663477</v>
      </c>
      <c r="U127" t="s">
        <v>147</v>
      </c>
      <c r="V127" t="s">
        <v>324</v>
      </c>
      <c r="W127" t="s">
        <v>429</v>
      </c>
      <c r="X127" t="s">
        <v>448</v>
      </c>
      <c r="Y127" s="41"/>
    </row>
    <row r="128" spans="1:25" ht="15" x14ac:dyDescent="0.25">
      <c r="A128">
        <v>1.63</v>
      </c>
      <c r="B128">
        <v>2.31</v>
      </c>
      <c r="C128" s="29">
        <f t="shared" si="17"/>
        <v>4.6397365415770331E-2</v>
      </c>
      <c r="D128" s="30">
        <f>IF(OR($A128="",$B128=""),"",A128*'MPTO_working_2-way'!$G127)</f>
        <v>1.7056277056277056</v>
      </c>
      <c r="E128" s="32">
        <f>IF(OR($A128="",$B128=""),"",B128*'MPTO_working_2-way'!$G127)</f>
        <v>2.4171779141104297</v>
      </c>
      <c r="F128" s="30">
        <f>IF(OR($A128="",$B128=""),"",'MPTO_working_2-way'!D127)</f>
        <v>1.6940588936629699</v>
      </c>
      <c r="G128" s="32">
        <f>IF(OR($A128="",$B128=""),"",'MPTO_working_2-way'!E127)</f>
        <v>2.4407999222117787</v>
      </c>
      <c r="H128" s="30">
        <f>IF(OR($A128="",$B128=""),"",'OddsRatio_working_2-way'!M127)</f>
        <v>1.6934810960180178</v>
      </c>
      <c r="I128" s="30">
        <f>IF(OR($A128="",$B128=""),"",'OddsRatio_working_2-way'!N127)</f>
        <v>2.442000374259687</v>
      </c>
      <c r="J128" s="30">
        <f>IF('Log_working_2-way'!$D127="","",A128^('Log_working_2-way'!$D127))</f>
        <v>1.6881850418584505</v>
      </c>
      <c r="K128" s="32">
        <f>IF('Log_working_2-way'!$D127="","",B128^('Log_working_2-way'!$D127))</f>
        <v>2.4530975525108785</v>
      </c>
      <c r="L128" s="37">
        <f t="shared" si="18"/>
        <v>0.58629441624365486</v>
      </c>
      <c r="M128" s="37">
        <f t="shared" si="19"/>
        <v>0.41370558375634514</v>
      </c>
      <c r="N128" s="38">
        <v>225</v>
      </c>
      <c r="O128" s="38">
        <f t="shared" si="20"/>
        <v>86.963190184049083</v>
      </c>
      <c r="P128" s="38">
        <f t="shared" si="21"/>
        <v>127.59740259740259</v>
      </c>
      <c r="Q128" s="38">
        <f t="shared" si="22"/>
        <v>97.402597402597408</v>
      </c>
      <c r="R128" s="38">
        <f t="shared" si="23"/>
        <v>138.03680981595093</v>
      </c>
      <c r="S128" s="39">
        <f t="shared" si="24"/>
        <v>-10.439407218548325</v>
      </c>
      <c r="T128" s="39">
        <f t="shared" si="25"/>
        <v>-10.43940721854834</v>
      </c>
      <c r="U128" t="s">
        <v>322</v>
      </c>
      <c r="V128" t="s">
        <v>323</v>
      </c>
      <c r="W128" t="s">
        <v>429</v>
      </c>
      <c r="X128" t="s">
        <v>448</v>
      </c>
      <c r="Y128" s="41"/>
    </row>
    <row r="129" spans="1:25" s="35" customFormat="1" ht="15" x14ac:dyDescent="0.25">
      <c r="A129">
        <v>1.36</v>
      </c>
      <c r="B129">
        <v>3.37</v>
      </c>
      <c r="C129" s="29">
        <f t="shared" si="17"/>
        <v>3.2030022691569071E-2</v>
      </c>
      <c r="D129" s="30">
        <f>IF(OR($A129="",$B129=""),"",A129*'MPTO_working_2-way'!$G128)</f>
        <v>1.4035608308605341</v>
      </c>
      <c r="E129" s="32">
        <f>IF(OR($A129="",$B129=""),"",B129*'MPTO_working_2-way'!$G128)</f>
        <v>3.4779411764705879</v>
      </c>
      <c r="F129" s="30">
        <f>IF(OR($A129="",$B129=""),"",'MPTO_working_2-way'!D128)</f>
        <v>1.3902808954680579</v>
      </c>
      <c r="G129" s="32">
        <f>IF(OR($A129="",$B129=""),"",'MPTO_working_2-way'!E128)</f>
        <v>3.5622571117674484</v>
      </c>
      <c r="H129" s="30">
        <f>IF(OR($A129="",$B129=""),"",'OddsRatio_working_2-way'!M128)</f>
        <v>1.3897418814769784</v>
      </c>
      <c r="I129" s="30">
        <f>IF(OR($A129="",$B129=""),"",'OddsRatio_working_2-way'!N128)</f>
        <v>3.565800719723442</v>
      </c>
      <c r="J129" s="30">
        <f>IF('Log_working_2-way'!$D128="","",A129^('Log_working_2-way'!$D128))</f>
        <v>1.3835905736034961</v>
      </c>
      <c r="K129" s="32">
        <f>IF('Log_working_2-way'!$D128="","",B129^('Log_working_2-way'!$D128))</f>
        <v>3.6069462307303506</v>
      </c>
      <c r="L129" s="37">
        <f t="shared" si="18"/>
        <v>0.71247357293868929</v>
      </c>
      <c r="M129" s="37">
        <f t="shared" si="19"/>
        <v>0.28752642706131082</v>
      </c>
      <c r="N129" s="38">
        <v>226</v>
      </c>
      <c r="O129" s="38">
        <f t="shared" si="20"/>
        <v>59.82352941176471</v>
      </c>
      <c r="P129" s="38">
        <f t="shared" si="21"/>
        <v>158.93768545994064</v>
      </c>
      <c r="Q129" s="38">
        <f t="shared" si="22"/>
        <v>67.062314540059347</v>
      </c>
      <c r="R129" s="38">
        <f t="shared" si="23"/>
        <v>166.17647058823528</v>
      </c>
      <c r="S129" s="39">
        <f t="shared" si="24"/>
        <v>-7.2387851282946372</v>
      </c>
      <c r="T129" s="39">
        <f t="shared" si="25"/>
        <v>-7.2387851282946372</v>
      </c>
      <c r="U129" t="s">
        <v>330</v>
      </c>
      <c r="V129" t="s">
        <v>327</v>
      </c>
      <c r="W129" t="s">
        <v>430</v>
      </c>
      <c r="X129" t="s">
        <v>448</v>
      </c>
      <c r="Y129" s="41"/>
    </row>
    <row r="130" spans="1:25" ht="15" x14ac:dyDescent="0.25">
      <c r="A130">
        <v>2.29</v>
      </c>
      <c r="B130">
        <v>1.68</v>
      </c>
      <c r="C130" s="29">
        <f t="shared" si="17"/>
        <v>3.1919317945518833E-2</v>
      </c>
      <c r="D130" s="30">
        <f>IF(OR($A130="",$B130=""),"",A130*'MPTO_working_2-way'!$G129)</f>
        <v>2.3630952380952381</v>
      </c>
      <c r="E130" s="32">
        <f>IF(OR($A130="",$B130=""),"",B130*'MPTO_working_2-way'!$G129)</f>
        <v>1.7336244541484715</v>
      </c>
      <c r="F130" s="30">
        <f>IF(OR($A130="",$B130=""),"",'MPTO_working_2-way'!D129)</f>
        <v>2.3768688990485605</v>
      </c>
      <c r="G130" s="32">
        <f>IF(OR($A130="",$B130=""),"",'MPTO_working_2-way'!E129)</f>
        <v>1.7262855604415328</v>
      </c>
      <c r="H130" s="30">
        <f>IF(OR($A130="",$B130=""),"",'OddsRatio_working_2-way'!M129)</f>
        <v>2.3773375851727168</v>
      </c>
      <c r="I130" s="30">
        <f>IF(OR($A130="",$B130=""),"",'OddsRatio_working_2-way'!N129)</f>
        <v>1.7260384169902692</v>
      </c>
      <c r="J130" s="30">
        <f>IF('Log_working_2-way'!$D129="","",A130^('Log_working_2-way'!$D129))</f>
        <v>2.3836811049586637</v>
      </c>
      <c r="K130" s="32">
        <f>IF('Log_working_2-way'!$D129="","",B130^('Log_working_2-way'!$D129))</f>
        <v>1.7227098761530257</v>
      </c>
      <c r="L130" s="37">
        <f t="shared" si="18"/>
        <v>0.42317380352644834</v>
      </c>
      <c r="M130" s="37">
        <f t="shared" si="19"/>
        <v>0.57682619647355171</v>
      </c>
      <c r="N130" s="38">
        <v>227</v>
      </c>
      <c r="O130" s="38">
        <f t="shared" si="20"/>
        <v>127.87336244541487</v>
      </c>
      <c r="P130" s="38">
        <f t="shared" si="21"/>
        <v>91.880952380952394</v>
      </c>
      <c r="Q130" s="38">
        <f t="shared" si="22"/>
        <v>135.11904761904762</v>
      </c>
      <c r="R130" s="38">
        <f t="shared" si="23"/>
        <v>99.126637554585159</v>
      </c>
      <c r="S130" s="39">
        <f t="shared" si="24"/>
        <v>-7.2456851736327508</v>
      </c>
      <c r="T130" s="39">
        <f t="shared" si="25"/>
        <v>-7.245685173632765</v>
      </c>
      <c r="U130" t="s">
        <v>155</v>
      </c>
      <c r="V130" t="s">
        <v>329</v>
      </c>
      <c r="W130" t="s">
        <v>430</v>
      </c>
      <c r="X130" t="s">
        <v>448</v>
      </c>
      <c r="Y130" s="41"/>
    </row>
    <row r="131" spans="1:25" ht="15" x14ac:dyDescent="0.25">
      <c r="A131">
        <v>1.56</v>
      </c>
      <c r="B131">
        <v>2.5299999999999998</v>
      </c>
      <c r="C131" s="29">
        <f t="shared" ref="C131:C194" si="26">IF(OR($A131="",$B131=""),"",(1/A131)+(1/B131)-1)</f>
        <v>3.6282558021688338E-2</v>
      </c>
      <c r="D131" s="30">
        <f>IF(OR($A131="",$B131=""),"",A131*'MPTO_working_2-way'!$G130)</f>
        <v>1.6166007905138338</v>
      </c>
      <c r="E131" s="32">
        <f>IF(OR($A131="",$B131=""),"",B131*'MPTO_working_2-way'!$G130)</f>
        <v>2.6217948717948714</v>
      </c>
      <c r="F131" s="30">
        <f>IF(OR($A131="",$B131=""),"",'MPTO_working_2-way'!D130)</f>
        <v>1.6054344288968434</v>
      </c>
      <c r="G131" s="32">
        <f>IF(OR($A131="",$B131=""),"",'MPTO_working_2-way'!E130)</f>
        <v>2.6517065305025525</v>
      </c>
      <c r="H131" s="30">
        <f>IF(OR($A131="",$B131=""),"",'OddsRatio_working_2-way'!M130)</f>
        <v>1.6049901419820203</v>
      </c>
      <c r="I131" s="30">
        <f>IF(OR($A131="",$B131=""),"",'OddsRatio_working_2-way'!N130)</f>
        <v>2.6529194950580188</v>
      </c>
      <c r="J131" s="30">
        <f>IF('Log_working_2-way'!$D130="","",A131^('Log_working_2-way'!$D130))</f>
        <v>1.59989881469138</v>
      </c>
      <c r="K131" s="32">
        <f>IF('Log_working_2-way'!$D130="","",B131^('Log_working_2-way'!$D130))</f>
        <v>2.6669477843763532</v>
      </c>
      <c r="L131" s="37">
        <f t="shared" si="18"/>
        <v>0.61858190709046468</v>
      </c>
      <c r="M131" s="37">
        <f t="shared" si="19"/>
        <v>0.38141809290953549</v>
      </c>
      <c r="N131" s="38">
        <v>228</v>
      </c>
      <c r="O131" s="38">
        <f t="shared" si="20"/>
        <v>81.84615384615384</v>
      </c>
      <c r="P131" s="38">
        <f t="shared" si="21"/>
        <v>137.88142292490116</v>
      </c>
      <c r="Q131" s="38">
        <f t="shared" si="22"/>
        <v>90.118577075098827</v>
      </c>
      <c r="R131" s="38">
        <f t="shared" si="23"/>
        <v>146.15384615384613</v>
      </c>
      <c r="S131" s="39">
        <f t="shared" si="24"/>
        <v>-8.2724232289449873</v>
      </c>
      <c r="T131" s="39">
        <f t="shared" si="25"/>
        <v>-8.2724232289449731</v>
      </c>
      <c r="U131" t="s">
        <v>332</v>
      </c>
      <c r="V131" t="s">
        <v>127</v>
      </c>
      <c r="W131" t="s">
        <v>431</v>
      </c>
      <c r="X131" t="s">
        <v>448</v>
      </c>
      <c r="Y131" s="41"/>
    </row>
    <row r="132" spans="1:25" ht="15" x14ac:dyDescent="0.25">
      <c r="A132">
        <v>2.08</v>
      </c>
      <c r="B132">
        <v>1.83</v>
      </c>
      <c r="C132" s="29">
        <f t="shared" si="26"/>
        <v>2.7217318200924545E-2</v>
      </c>
      <c r="D132" s="30">
        <f>IF(OR($A132="",$B132=""),"",A132*'MPTO_working_2-way'!$G131)</f>
        <v>2.136612021857923</v>
      </c>
      <c r="E132" s="32">
        <f>IF(OR($A132="",$B132=""),"",B132*'MPTO_working_2-way'!$G131)</f>
        <v>1.8798076923076921</v>
      </c>
      <c r="F132" s="30">
        <f>IF(OR($A132="",$B132=""),"",'MPTO_working_2-way'!D131)</f>
        <v>2.1405916094927453</v>
      </c>
      <c r="G132" s="32">
        <f>IF(OR($A132="",$B132=""),"",'MPTO_working_2-way'!E131)</f>
        <v>1.8767379942806428</v>
      </c>
      <c r="H132" s="30">
        <f>IF(OR($A132="",$B132=""),"",'OddsRatio_working_2-way'!M131)</f>
        <v>2.1407036509440598</v>
      </c>
      <c r="I132" s="30">
        <f>IF(OR($A132="",$B132=""),"",'OddsRatio_working_2-way'!N131)</f>
        <v>1.8766518798921943</v>
      </c>
      <c r="J132" s="30">
        <f>IF('Log_working_2-way'!$D131="","",A132^('Log_working_2-way'!$D131))</f>
        <v>2.1425119645428072</v>
      </c>
      <c r="K132" s="32">
        <f>IF('Log_working_2-way'!$D131="","",B132^('Log_working_2-way'!$D131))</f>
        <v>1.875264356990918</v>
      </c>
      <c r="L132" s="37">
        <f t="shared" si="18"/>
        <v>0.46803069053708451</v>
      </c>
      <c r="M132" s="37">
        <f t="shared" si="19"/>
        <v>0.53196930946291565</v>
      </c>
      <c r="N132" s="38">
        <v>229</v>
      </c>
      <c r="O132" s="38">
        <f t="shared" si="20"/>
        <v>118.90384615384615</v>
      </c>
      <c r="P132" s="38">
        <f t="shared" si="21"/>
        <v>103.86338797814206</v>
      </c>
      <c r="Q132" s="38">
        <f t="shared" si="22"/>
        <v>125.13661202185791</v>
      </c>
      <c r="R132" s="38">
        <f t="shared" si="23"/>
        <v>110.09615384615384</v>
      </c>
      <c r="S132" s="39">
        <f t="shared" si="24"/>
        <v>-6.2327658680117679</v>
      </c>
      <c r="T132" s="39">
        <f t="shared" si="25"/>
        <v>-6.2327658680117821</v>
      </c>
      <c r="U132" t="s">
        <v>336</v>
      </c>
      <c r="V132" t="s">
        <v>170</v>
      </c>
      <c r="W132" t="s">
        <v>431</v>
      </c>
      <c r="X132" t="s">
        <v>448</v>
      </c>
      <c r="Y132" s="41"/>
    </row>
    <row r="133" spans="1:25" ht="15" x14ac:dyDescent="0.25">
      <c r="A133">
        <v>1.84</v>
      </c>
      <c r="B133">
        <v>2.06</v>
      </c>
      <c r="C133" s="29">
        <f t="shared" si="26"/>
        <v>2.891515407344869E-2</v>
      </c>
      <c r="D133" s="30">
        <f>IF(OR($A133="",$B133=""),"",A133*'MPTO_working_2-way'!$G132)</f>
        <v>1.8932038834951457</v>
      </c>
      <c r="E133" s="32">
        <f>IF(OR($A133="",$B133=""),"",B133*'MPTO_working_2-way'!$G132)</f>
        <v>2.1195652173913042</v>
      </c>
      <c r="F133" s="30">
        <f>IF(OR($A133="",$B133=""),"",'MPTO_working_2-way'!D132)</f>
        <v>1.8902852583283463</v>
      </c>
      <c r="G133" s="32">
        <f>IF(OR($A133="",$B133=""),"",'MPTO_working_2-way'!E132)</f>
        <v>2.1232354918216445</v>
      </c>
      <c r="H133" s="30">
        <f>IF(OR($A133="",$B133=""),"",'OddsRatio_working_2-way'!M132)</f>
        <v>1.8901981971385247</v>
      </c>
      <c r="I133" s="30">
        <f>IF(OR($A133="",$B133=""),"",'OddsRatio_working_2-way'!N132)</f>
        <v>2.123345344008138</v>
      </c>
      <c r="J133" s="30">
        <f>IF('Log_working_2-way'!$D132="","",A133^('Log_working_2-way'!$D132))</f>
        <v>1.8888770989238437</v>
      </c>
      <c r="K133" s="32">
        <f>IF('Log_working_2-way'!$D132="","",B133^('Log_working_2-way'!$D132))</f>
        <v>2.1250149218724146</v>
      </c>
      <c r="L133" s="37">
        <f t="shared" ref="L133:L181" si="27">(1/D133)</f>
        <v>0.52820512820512822</v>
      </c>
      <c r="M133" s="37">
        <f t="shared" ref="M133:M181" si="28">(1/E133)</f>
        <v>0.47179487179487184</v>
      </c>
      <c r="N133" s="38">
        <v>230</v>
      </c>
      <c r="O133" s="38">
        <f t="shared" ref="O133:O181" si="29">(1/A133)*((N133*A133)-N133)</f>
        <v>105.00000000000001</v>
      </c>
      <c r="P133" s="38">
        <f t="shared" ref="P133:P181" si="30">(1/B133)*((N133*B133)-N133)</f>
        <v>118.34951456310681</v>
      </c>
      <c r="Q133" s="38">
        <f t="shared" ref="Q133:Q181" si="31">(1/B133)*N133</f>
        <v>111.65048543689321</v>
      </c>
      <c r="R133" s="38">
        <f t="shared" ref="R133:R181" si="32">(1/A133)*N133</f>
        <v>125</v>
      </c>
      <c r="S133" s="39">
        <f t="shared" ref="S133:S181" si="33">O133-Q133</f>
        <v>-6.6504854368931916</v>
      </c>
      <c r="T133" s="39">
        <f t="shared" ref="T133:T181" si="34">P133-R133</f>
        <v>-6.6504854368931916</v>
      </c>
      <c r="U133" t="s">
        <v>167</v>
      </c>
      <c r="V133" t="s">
        <v>331</v>
      </c>
      <c r="W133" t="s">
        <v>431</v>
      </c>
      <c r="X133" t="s">
        <v>448</v>
      </c>
      <c r="Y133" s="41"/>
    </row>
    <row r="134" spans="1:25" ht="15" x14ac:dyDescent="0.25">
      <c r="A134">
        <v>1.95</v>
      </c>
      <c r="B134">
        <v>1.95</v>
      </c>
      <c r="C134" s="29">
        <f t="shared" si="26"/>
        <v>2.5641025641025772E-2</v>
      </c>
      <c r="D134" s="30">
        <f>IF(OR($A134="",$B134=""),"",A134*'MPTO_working_2-way'!$G133)</f>
        <v>2</v>
      </c>
      <c r="E134" s="32">
        <f>IF(OR($A134="",$B134=""),"",B134*'MPTO_working_2-way'!$G133)</f>
        <v>2</v>
      </c>
      <c r="F134" s="30">
        <f>IF(OR($A134="",$B134=""),"",'MPTO_working_2-way'!D133)</f>
        <v>2.0000000000000004</v>
      </c>
      <c r="G134" s="32">
        <f>IF(OR($A134="",$B134=""),"",'MPTO_working_2-way'!E133)</f>
        <v>2.0000000000000004</v>
      </c>
      <c r="H134" s="30">
        <f>IF(OR($A134="",$B134=""),"",'OddsRatio_working_2-way'!M133)</f>
        <v>2.0000000000000004</v>
      </c>
      <c r="I134" s="30">
        <f>IF(OR($A134="",$B134=""),"",'OddsRatio_working_2-way'!N133)</f>
        <v>2.0000000000000004</v>
      </c>
      <c r="J134" s="30">
        <f>IF('Log_working_2-way'!$D133="","",A134^('Log_working_2-way'!$D133))</f>
        <v>1.9999999999999976</v>
      </c>
      <c r="K134" s="32">
        <f>IF('Log_working_2-way'!$D133="","",B134^('Log_working_2-way'!$D133))</f>
        <v>1.9999999999999976</v>
      </c>
      <c r="L134" s="37">
        <f t="shared" si="27"/>
        <v>0.5</v>
      </c>
      <c r="M134" s="37">
        <f t="shared" si="28"/>
        <v>0.5</v>
      </c>
      <c r="N134" s="38">
        <v>231</v>
      </c>
      <c r="O134" s="38">
        <f t="shared" si="29"/>
        <v>112.53846153846155</v>
      </c>
      <c r="P134" s="38">
        <f t="shared" si="30"/>
        <v>112.53846153846155</v>
      </c>
      <c r="Q134" s="38">
        <f t="shared" si="31"/>
        <v>118.46153846153848</v>
      </c>
      <c r="R134" s="38">
        <f t="shared" si="32"/>
        <v>118.46153846153848</v>
      </c>
      <c r="S134" s="39">
        <f t="shared" si="33"/>
        <v>-5.923076923076934</v>
      </c>
      <c r="T134" s="39">
        <f t="shared" si="34"/>
        <v>-5.923076923076934</v>
      </c>
      <c r="U134" t="s">
        <v>173</v>
      </c>
      <c r="V134" t="s">
        <v>341</v>
      </c>
      <c r="W134" t="s">
        <v>440</v>
      </c>
      <c r="X134" t="s">
        <v>448</v>
      </c>
      <c r="Y134" s="41"/>
    </row>
    <row r="135" spans="1:25" s="35" customFormat="1" ht="15" x14ac:dyDescent="0.25">
      <c r="A135">
        <v>1.81</v>
      </c>
      <c r="B135">
        <v>2.1</v>
      </c>
      <c r="C135" s="29">
        <f t="shared" si="26"/>
        <v>2.8676664035780064E-2</v>
      </c>
      <c r="D135" s="30">
        <f>IF(OR($A135="",$B135=""),"",A135*'MPTO_working_2-way'!$G134)</f>
        <v>1.861904761904762</v>
      </c>
      <c r="E135" s="32">
        <f>IF(OR($A135="",$B135=""),"",B135*'MPTO_working_2-way'!$G134)</f>
        <v>2.160220994475138</v>
      </c>
      <c r="F135" s="30">
        <f>IF(OR($A135="",$B135=""),"",'MPTO_working_2-way'!D134)</f>
        <v>1.858225372769494</v>
      </c>
      <c r="G135" s="32">
        <f>IF(OR($A135="",$B135=""),"",'MPTO_working_2-way'!E134)</f>
        <v>2.1651951011107946</v>
      </c>
      <c r="H135" s="30">
        <f>IF(OR($A135="",$B135=""),"",'OddsRatio_working_2-way'!M134)</f>
        <v>1.8581163303210331</v>
      </c>
      <c r="I135" s="30">
        <f>IF(OR($A135="",$B135=""),"",'OddsRatio_working_2-way'!N134)</f>
        <v>2.1653431646335015</v>
      </c>
      <c r="J135" s="30">
        <f>IF('Log_working_2-way'!$D134="","",A135^('Log_working_2-way'!$D134))</f>
        <v>1.8564516354578522</v>
      </c>
      <c r="K135" s="32">
        <f>IF('Log_working_2-way'!$D134="","",B135^('Log_working_2-way'!$D134))</f>
        <v>2.1676082555034109</v>
      </c>
      <c r="L135" s="37">
        <f t="shared" si="27"/>
        <v>0.53708439897698212</v>
      </c>
      <c r="M135" s="37">
        <f t="shared" si="28"/>
        <v>0.46291560102301793</v>
      </c>
      <c r="N135" s="38">
        <v>232</v>
      </c>
      <c r="O135" s="38">
        <f t="shared" si="29"/>
        <v>103.82320441988952</v>
      </c>
      <c r="P135" s="38">
        <f t="shared" si="30"/>
        <v>121.52380952380953</v>
      </c>
      <c r="Q135" s="38">
        <f t="shared" si="31"/>
        <v>110.47619047619047</v>
      </c>
      <c r="R135" s="38">
        <f t="shared" si="32"/>
        <v>128.17679558011051</v>
      </c>
      <c r="S135" s="39">
        <f t="shared" si="33"/>
        <v>-6.6529860563009464</v>
      </c>
      <c r="T135" s="39">
        <f t="shared" si="34"/>
        <v>-6.6529860563009748</v>
      </c>
      <c r="U135" t="s">
        <v>181</v>
      </c>
      <c r="V135" t="s">
        <v>339</v>
      </c>
      <c r="W135" t="s">
        <v>440</v>
      </c>
      <c r="X135" t="s">
        <v>448</v>
      </c>
      <c r="Y135" s="41"/>
    </row>
    <row r="136" spans="1:25" ht="15" x14ac:dyDescent="0.25">
      <c r="A136">
        <v>2.48</v>
      </c>
      <c r="B136">
        <v>1.59</v>
      </c>
      <c r="C136" s="29">
        <f t="shared" si="26"/>
        <v>3.2156624061675743E-2</v>
      </c>
      <c r="D136" s="30">
        <f>IF(OR($A136="",$B136=""),"",A136*'MPTO_working_2-way'!$G135)</f>
        <v>2.5597484276729556</v>
      </c>
      <c r="E136" s="32">
        <f>IF(OR($A136="",$B136=""),"",B136*'MPTO_working_2-way'!$G135)</f>
        <v>1.6411290322580645</v>
      </c>
      <c r="F136" s="30">
        <f>IF(OR($A136="",$B136=""),"",'MPTO_working_2-way'!D135)</f>
        <v>2.5829948906065767</v>
      </c>
      <c r="G136" s="32">
        <f>IF(OR($A136="",$B136=""),"",'MPTO_working_2-way'!E135)</f>
        <v>1.6317139783166432</v>
      </c>
      <c r="H136" s="30">
        <f>IF(OR($A136="",$B136=""),"",'OddsRatio_working_2-way'!M135)</f>
        <v>2.583816459148971</v>
      </c>
      <c r="I136" s="30">
        <f>IF(OR($A136="",$B136=""),"",'OddsRatio_working_2-way'!N135)</f>
        <v>1.6313862911472248</v>
      </c>
      <c r="J136" s="30">
        <f>IF('Log_working_2-way'!$D135="","",A136^('Log_working_2-way'!$D135))</f>
        <v>2.5946246664914949</v>
      </c>
      <c r="K136" s="32">
        <f>IF('Log_working_2-way'!$D135="","",B136^('Log_working_2-way'!$D135))</f>
        <v>1.6271068176815173</v>
      </c>
      <c r="L136" s="37">
        <f t="shared" si="27"/>
        <v>0.39066339066339073</v>
      </c>
      <c r="M136" s="37">
        <f t="shared" si="28"/>
        <v>0.60933660933660938</v>
      </c>
      <c r="N136" s="38">
        <v>233</v>
      </c>
      <c r="O136" s="38">
        <f t="shared" si="29"/>
        <v>139.04838709677421</v>
      </c>
      <c r="P136" s="38">
        <f t="shared" si="30"/>
        <v>86.459119496855365</v>
      </c>
      <c r="Q136" s="38">
        <f t="shared" si="31"/>
        <v>146.54088050314465</v>
      </c>
      <c r="R136" s="38">
        <f t="shared" si="32"/>
        <v>93.951612903225808</v>
      </c>
      <c r="S136" s="39">
        <f t="shared" si="33"/>
        <v>-7.4924934063704427</v>
      </c>
      <c r="T136" s="39">
        <f t="shared" si="34"/>
        <v>-7.4924934063704427</v>
      </c>
      <c r="U136" t="s">
        <v>48</v>
      </c>
      <c r="V136" t="s">
        <v>40</v>
      </c>
      <c r="W136" t="s">
        <v>111</v>
      </c>
      <c r="X136" t="s">
        <v>448</v>
      </c>
      <c r="Y136" s="41"/>
    </row>
    <row r="137" spans="1:25" s="35" customFormat="1" ht="15" x14ac:dyDescent="0.25">
      <c r="A137">
        <v>1.86</v>
      </c>
      <c r="B137">
        <v>2.0499999999999998</v>
      </c>
      <c r="C137" s="29">
        <f t="shared" si="26"/>
        <v>2.5439286650930981E-2</v>
      </c>
      <c r="D137" s="30">
        <f>IF(OR($A137="",$B137=""),"",A137*'MPTO_working_2-way'!$G136)</f>
        <v>1.9073170731707316</v>
      </c>
      <c r="E137" s="32">
        <f>IF(OR($A137="",$B137=""),"",B137*'MPTO_working_2-way'!$G136)</f>
        <v>2.1021505376344085</v>
      </c>
      <c r="F137" s="30">
        <f>IF(OR($A137="",$B137=""),"",'MPTO_working_2-way'!D136)</f>
        <v>1.905071196602548</v>
      </c>
      <c r="G137" s="32">
        <f>IF(OR($A137="",$B137=""),"",'MPTO_working_2-way'!E136)</f>
        <v>2.1048854540436102</v>
      </c>
      <c r="H137" s="30">
        <f>IF(OR($A137="",$B137=""),"",'OddsRatio_working_2-way'!M136)</f>
        <v>1.9050124966251125</v>
      </c>
      <c r="I137" s="30">
        <f>IF(OR($A137="",$B137=""),"",'OddsRatio_working_2-way'!N136)</f>
        <v>2.1049571179725204</v>
      </c>
      <c r="J137" s="30">
        <f>IF('Log_working_2-way'!$D136="","",A137^('Log_working_2-way'!$D136))</f>
        <v>1.9039984704977753</v>
      </c>
      <c r="K137" s="32">
        <f>IF('Log_working_2-way'!$D136="","",B137^('Log_working_2-way'!$D136))</f>
        <v>2.1061965618695773</v>
      </c>
      <c r="L137" s="37">
        <f t="shared" si="27"/>
        <v>0.52429667519181589</v>
      </c>
      <c r="M137" s="37">
        <f t="shared" si="28"/>
        <v>0.47570332480818417</v>
      </c>
      <c r="N137" s="38">
        <v>234</v>
      </c>
      <c r="O137" s="38">
        <f t="shared" si="29"/>
        <v>108.19354838709677</v>
      </c>
      <c r="P137" s="38">
        <f t="shared" si="30"/>
        <v>119.85365853658534</v>
      </c>
      <c r="Q137" s="38">
        <f t="shared" si="31"/>
        <v>114.14634146341464</v>
      </c>
      <c r="R137" s="38">
        <f t="shared" si="32"/>
        <v>125.80645161290322</v>
      </c>
      <c r="S137" s="39">
        <f t="shared" si="33"/>
        <v>-5.9527930763178745</v>
      </c>
      <c r="T137" s="39">
        <f t="shared" si="34"/>
        <v>-5.9527930763178745</v>
      </c>
      <c r="U137" t="s">
        <v>354</v>
      </c>
      <c r="V137" t="s">
        <v>210</v>
      </c>
      <c r="W137" t="s">
        <v>432</v>
      </c>
      <c r="X137" t="s">
        <v>448</v>
      </c>
      <c r="Y137" s="41"/>
    </row>
    <row r="138" spans="1:25" ht="15" x14ac:dyDescent="0.25">
      <c r="A138">
        <v>2.16</v>
      </c>
      <c r="B138">
        <v>1.76</v>
      </c>
      <c r="C138" s="29">
        <f t="shared" si="26"/>
        <v>3.1144781144781142E-2</v>
      </c>
      <c r="D138" s="30">
        <f>IF(OR($A138="",$B138=""),"",A138*'MPTO_working_2-way'!$G137)</f>
        <v>2.2272727272727275</v>
      </c>
      <c r="E138" s="32">
        <f>IF(OR($A138="",$B138=""),"",B138*'MPTO_working_2-way'!$G137)</f>
        <v>1.8148148148148149</v>
      </c>
      <c r="F138" s="30">
        <f>IF(OR($A138="",$B138=""),"",'MPTO_working_2-way'!D137)</f>
        <v>2.235183443085607</v>
      </c>
      <c r="G138" s="32">
        <f>IF(OR($A138="",$B138=""),"",'MPTO_working_2-way'!E137)</f>
        <v>1.8095963442498098</v>
      </c>
      <c r="H138" s="30">
        <f>IF(OR($A138="",$B138=""),"",'OddsRatio_working_2-way'!M137)</f>
        <v>2.2354415362426847</v>
      </c>
      <c r="I138" s="30">
        <f>IF(OR($A138="",$B138=""),"",'OddsRatio_working_2-way'!N137)</f>
        <v>1.8094272134003797</v>
      </c>
      <c r="J138" s="30">
        <f>IF('Log_working_2-way'!$D137="","",A138^('Log_working_2-way'!$D137))</f>
        <v>2.2390614409549543</v>
      </c>
      <c r="K138" s="32">
        <f>IF('Log_working_2-way'!$D137="","",B138^('Log_working_2-way'!$D137))</f>
        <v>1.8070624804765649</v>
      </c>
      <c r="L138" s="37">
        <f t="shared" si="27"/>
        <v>0.44897959183673464</v>
      </c>
      <c r="M138" s="37">
        <f t="shared" si="28"/>
        <v>0.55102040816326525</v>
      </c>
      <c r="N138" s="38">
        <v>235</v>
      </c>
      <c r="O138" s="38">
        <f t="shared" si="29"/>
        <v>126.2037037037037</v>
      </c>
      <c r="P138" s="38">
        <f t="shared" si="30"/>
        <v>101.47727272727275</v>
      </c>
      <c r="Q138" s="38">
        <f t="shared" si="31"/>
        <v>133.52272727272728</v>
      </c>
      <c r="R138" s="38">
        <f t="shared" si="32"/>
        <v>108.79629629629629</v>
      </c>
      <c r="S138" s="39">
        <f t="shared" si="33"/>
        <v>-7.3190235690235852</v>
      </c>
      <c r="T138" s="39">
        <f t="shared" si="34"/>
        <v>-7.3190235690235426</v>
      </c>
      <c r="U138" t="s">
        <v>352</v>
      </c>
      <c r="V138" t="s">
        <v>353</v>
      </c>
      <c r="W138" t="s">
        <v>432</v>
      </c>
      <c r="X138" t="s">
        <v>448</v>
      </c>
      <c r="Y138" s="41"/>
    </row>
    <row r="139" spans="1:25" ht="15" x14ac:dyDescent="0.25">
      <c r="A139">
        <v>2.25</v>
      </c>
      <c r="B139">
        <v>1.71</v>
      </c>
      <c r="C139" s="29">
        <f t="shared" si="26"/>
        <v>2.9239766081871288E-2</v>
      </c>
      <c r="D139" s="30">
        <f>IF(OR($A139="",$B139=""),"",A139*'MPTO_working_2-way'!$G138)</f>
        <v>2.3157894736842106</v>
      </c>
      <c r="E139" s="32">
        <f>IF(OR($A139="",$B139=""),"",B139*'MPTO_working_2-way'!$G138)</f>
        <v>1.7599999999999998</v>
      </c>
      <c r="F139" s="30">
        <f>IF(OR($A139="",$B139=""),"",'MPTO_working_2-way'!D138)</f>
        <v>2.3265306122448979</v>
      </c>
      <c r="G139" s="32">
        <f>IF(OR($A139="",$B139=""),"",'MPTO_working_2-way'!E138)</f>
        <v>1.7538461538461536</v>
      </c>
      <c r="H139" s="30">
        <f>IF(OR($A139="",$B139=""),"",'OddsRatio_working_2-way'!M138)</f>
        <v>2.3268622310856886</v>
      </c>
      <c r="I139" s="30">
        <f>IF(OR($A139="",$B139=""),"",'OddsRatio_working_2-way'!N138)</f>
        <v>1.753657747256671</v>
      </c>
      <c r="J139" s="30">
        <f>IF('Log_working_2-way'!$D138="","",A139^('Log_working_2-way'!$D138))</f>
        <v>2.331784466562643</v>
      </c>
      <c r="K139" s="32">
        <f>IF('Log_working_2-way'!$D138="","",B139^('Log_working_2-way'!$D138))</f>
        <v>1.7508722508087184</v>
      </c>
      <c r="L139" s="37">
        <f t="shared" si="27"/>
        <v>0.43181818181818182</v>
      </c>
      <c r="M139" s="37">
        <f t="shared" si="28"/>
        <v>0.56818181818181823</v>
      </c>
      <c r="N139" s="38">
        <v>236</v>
      </c>
      <c r="O139" s="38">
        <f t="shared" si="29"/>
        <v>131.11111111111111</v>
      </c>
      <c r="P139" s="38">
        <f t="shared" si="30"/>
        <v>97.988304093567251</v>
      </c>
      <c r="Q139" s="38">
        <f t="shared" si="31"/>
        <v>138.01169590643275</v>
      </c>
      <c r="R139" s="38">
        <f t="shared" si="32"/>
        <v>104.88888888888889</v>
      </c>
      <c r="S139" s="39">
        <f t="shared" si="33"/>
        <v>-6.9005847953216346</v>
      </c>
      <c r="T139" s="39">
        <f t="shared" si="34"/>
        <v>-6.9005847953216346</v>
      </c>
      <c r="U139" t="s">
        <v>211</v>
      </c>
      <c r="V139" t="s">
        <v>130</v>
      </c>
      <c r="W139" t="s">
        <v>432</v>
      </c>
      <c r="X139" t="s">
        <v>448</v>
      </c>
      <c r="Y139" s="41"/>
    </row>
    <row r="140" spans="1:25" ht="15" x14ac:dyDescent="0.25">
      <c r="A140">
        <v>2.1800000000000002</v>
      </c>
      <c r="B140">
        <v>1.75</v>
      </c>
      <c r="C140" s="29">
        <f t="shared" si="26"/>
        <v>3.0144167758846541E-2</v>
      </c>
      <c r="D140" s="30">
        <f>IF(OR($A140="",$B140=""),"",A140*'MPTO_working_2-way'!$G139)</f>
        <v>2.2457142857142856</v>
      </c>
      <c r="E140" s="32">
        <f>IF(OR($A140="",$B140=""),"",B140*'MPTO_working_2-way'!$G139)</f>
        <v>1.8027522935779814</v>
      </c>
      <c r="F140" s="30">
        <f>IF(OR($A140="",$B140=""),"",'MPTO_working_2-way'!D139)</f>
        <v>2.2540620384047267</v>
      </c>
      <c r="G140" s="32">
        <f>IF(OR($A140="",$B140=""),"",'MPTO_working_2-way'!E139)</f>
        <v>1.797408716136631</v>
      </c>
      <c r="H140" s="30">
        <f>IF(OR($A140="",$B140=""),"",'OddsRatio_working_2-way'!M139)</f>
        <v>2.2543258481484516</v>
      </c>
      <c r="I140" s="30">
        <f>IF(OR($A140="",$B140=""),"",'OddsRatio_working_2-way'!N139)</f>
        <v>1.797241005179101</v>
      </c>
      <c r="J140" s="30">
        <f>IF('Log_working_2-way'!$D139="","",A140^('Log_working_2-way'!$D139))</f>
        <v>2.2581444657647705</v>
      </c>
      <c r="K140" s="32">
        <f>IF('Log_working_2-way'!$D139="","",B140^('Log_working_2-way'!$D139))</f>
        <v>1.7948212842092994</v>
      </c>
      <c r="L140" s="37">
        <f t="shared" si="27"/>
        <v>0.44529262086513999</v>
      </c>
      <c r="M140" s="37">
        <f t="shared" si="28"/>
        <v>0.55470737913486012</v>
      </c>
      <c r="N140" s="38">
        <v>237</v>
      </c>
      <c r="O140" s="38">
        <f t="shared" si="29"/>
        <v>128.28440366972481</v>
      </c>
      <c r="P140" s="38">
        <f t="shared" si="30"/>
        <v>101.57142857142857</v>
      </c>
      <c r="Q140" s="38">
        <f t="shared" si="31"/>
        <v>135.42857142857142</v>
      </c>
      <c r="R140" s="38">
        <f t="shared" si="32"/>
        <v>108.71559633027522</v>
      </c>
      <c r="S140" s="39">
        <f t="shared" si="33"/>
        <v>-7.1441677588466064</v>
      </c>
      <c r="T140" s="39">
        <f t="shared" si="34"/>
        <v>-7.144167758846649</v>
      </c>
      <c r="U140" t="s">
        <v>348</v>
      </c>
      <c r="V140" t="s">
        <v>345</v>
      </c>
      <c r="W140" t="s">
        <v>432</v>
      </c>
      <c r="X140" t="s">
        <v>448</v>
      </c>
      <c r="Y140" s="41"/>
    </row>
    <row r="141" spans="1:25" ht="15" x14ac:dyDescent="0.25">
      <c r="A141">
        <v>1.91</v>
      </c>
      <c r="B141">
        <v>1.99</v>
      </c>
      <c r="C141" s="29">
        <f t="shared" si="26"/>
        <v>2.6072772238153963E-2</v>
      </c>
      <c r="D141" s="30">
        <f>IF(OR($A141="",$B141=""),"",A141*'MPTO_working_2-way'!$G140)</f>
        <v>1.959798994974874</v>
      </c>
      <c r="E141" s="32">
        <f>IF(OR($A141="",$B141=""),"",B141*'MPTO_working_2-way'!$G140)</f>
        <v>2.0418848167539263</v>
      </c>
      <c r="F141" s="30">
        <f>IF(OR($A141="",$B141=""),"",'MPTO_working_2-way'!D140)</f>
        <v>1.9587724496895047</v>
      </c>
      <c r="G141" s="32">
        <f>IF(OR($A141="",$B141=""),"",'MPTO_working_2-way'!E140)</f>
        <v>2.0430003493778384</v>
      </c>
      <c r="H141" s="30">
        <f>IF(OR($A141="",$B141=""),"",'OddsRatio_working_2-way'!M140)</f>
        <v>1.9587449708822042</v>
      </c>
      <c r="I141" s="30">
        <f>IF(OR($A141="",$B141=""),"",'OddsRatio_working_2-way'!N140)</f>
        <v>2.043030243047673</v>
      </c>
      <c r="J141" s="30">
        <f>IF('Log_working_2-way'!$D140="","",A141^('Log_working_2-way'!$D140))</f>
        <v>1.9582809328895501</v>
      </c>
      <c r="K141" s="32">
        <f>IF('Log_working_2-way'!$D140="","",B141^('Log_working_2-way'!$D140))</f>
        <v>2.0435353200492536</v>
      </c>
      <c r="L141" s="37">
        <f t="shared" si="27"/>
        <v>0.51025641025641033</v>
      </c>
      <c r="M141" s="37">
        <f t="shared" si="28"/>
        <v>0.48974358974358984</v>
      </c>
      <c r="N141" s="38">
        <v>238</v>
      </c>
      <c r="O141" s="38">
        <f t="shared" si="29"/>
        <v>113.39267015706805</v>
      </c>
      <c r="P141" s="38">
        <f t="shared" si="30"/>
        <v>118.40201005025125</v>
      </c>
      <c r="Q141" s="38">
        <f t="shared" si="31"/>
        <v>119.59798994974874</v>
      </c>
      <c r="R141" s="38">
        <f t="shared" si="32"/>
        <v>124.60732984293193</v>
      </c>
      <c r="S141" s="39">
        <f t="shared" si="33"/>
        <v>-6.2053197926806831</v>
      </c>
      <c r="T141" s="39">
        <f t="shared" si="34"/>
        <v>-6.2053197926806831</v>
      </c>
      <c r="U141" t="s">
        <v>209</v>
      </c>
      <c r="V141" t="s">
        <v>357</v>
      </c>
      <c r="W141" t="s">
        <v>432</v>
      </c>
      <c r="X141" t="s">
        <v>448</v>
      </c>
      <c r="Y141" s="41"/>
    </row>
    <row r="142" spans="1:25" ht="15" x14ac:dyDescent="0.25">
      <c r="A142">
        <v>1.72</v>
      </c>
      <c r="B142">
        <v>2.23</v>
      </c>
      <c r="C142" s="29">
        <f t="shared" si="26"/>
        <v>2.982584211075201E-2</v>
      </c>
      <c r="D142" s="30">
        <f>IF(OR($A142="",$B142=""),"",A142*'MPTO_working_2-way'!$G141)</f>
        <v>1.7713004484304935</v>
      </c>
      <c r="E142" s="32">
        <f>IF(OR($A142="",$B142=""),"",B142*'MPTO_working_2-way'!$G141)</f>
        <v>2.2965116279069768</v>
      </c>
      <c r="F142" s="30">
        <f>IF(OR($A142="",$B142=""),"",'MPTO_working_2-way'!D141)</f>
        <v>1.7652798232695142</v>
      </c>
      <c r="G142" s="32">
        <f>IF(OR($A142="",$B142=""),"",'MPTO_working_2-way'!E141)</f>
        <v>2.3067115708443593</v>
      </c>
      <c r="H142" s="30">
        <f>IF(OR($A142="",$B142=""),"",'OddsRatio_working_2-way'!M141)</f>
        <v>1.7650920556760061</v>
      </c>
      <c r="I142" s="30">
        <f>IF(OR($A142="",$B142=""),"",'OddsRatio_working_2-way'!N141)</f>
        <v>2.3070322617798436</v>
      </c>
      <c r="J142" s="30">
        <f>IF('Log_working_2-way'!$D141="","",A142^('Log_working_2-way'!$D141))</f>
        <v>1.7623660397486636</v>
      </c>
      <c r="K142" s="32">
        <f>IF('Log_working_2-way'!$D141="","",B142^('Log_working_2-way'!$D141))</f>
        <v>2.3117058576345526</v>
      </c>
      <c r="L142" s="37">
        <f t="shared" si="27"/>
        <v>0.56455696202531636</v>
      </c>
      <c r="M142" s="37">
        <f t="shared" si="28"/>
        <v>0.43544303797468353</v>
      </c>
      <c r="N142" s="38">
        <v>239</v>
      </c>
      <c r="O142" s="38">
        <f t="shared" si="29"/>
        <v>100.04651162790697</v>
      </c>
      <c r="P142" s="38">
        <f t="shared" si="30"/>
        <v>131.82511210762334</v>
      </c>
      <c r="Q142" s="38">
        <f t="shared" si="31"/>
        <v>107.17488789237669</v>
      </c>
      <c r="R142" s="38">
        <f t="shared" si="32"/>
        <v>138.95348837209303</v>
      </c>
      <c r="S142" s="39">
        <f t="shared" si="33"/>
        <v>-7.1283762644697219</v>
      </c>
      <c r="T142" s="39">
        <f t="shared" si="34"/>
        <v>-7.1283762644696935</v>
      </c>
      <c r="U142" t="s">
        <v>208</v>
      </c>
      <c r="V142" t="s">
        <v>129</v>
      </c>
      <c r="W142" t="s">
        <v>432</v>
      </c>
      <c r="X142" t="s">
        <v>448</v>
      </c>
      <c r="Y142" s="41"/>
    </row>
    <row r="143" spans="1:25" ht="15" x14ac:dyDescent="0.25">
      <c r="A143">
        <v>1.76</v>
      </c>
      <c r="B143">
        <v>2.1800000000000002</v>
      </c>
      <c r="C143" s="29">
        <f t="shared" si="26"/>
        <v>2.6897414512093487E-2</v>
      </c>
      <c r="D143" s="30">
        <f>IF(OR($A143="",$B143=""),"",A143*'MPTO_working_2-way'!$G142)</f>
        <v>1.8073394495412844</v>
      </c>
      <c r="E143" s="32">
        <f>IF(OR($A143="",$B143=""),"",B143*'MPTO_working_2-way'!$G142)</f>
        <v>2.2386363636363638</v>
      </c>
      <c r="F143" s="30">
        <f>IF(OR($A143="",$B143=""),"",'MPTO_working_2-way'!D142)</f>
        <v>1.8026686713023867</v>
      </c>
      <c r="G143" s="32">
        <f>IF(OR($A143="",$B143=""),"",'MPTO_working_2-way'!E142)</f>
        <v>2.2458440646218687</v>
      </c>
      <c r="H143" s="30">
        <f>IF(OR($A143="",$B143=""),"",'OddsRatio_working_2-way'!M142)</f>
        <v>1.8025383458814721</v>
      </c>
      <c r="I143" s="30">
        <f>IF(OR($A143="",$B143=""),"",'OddsRatio_working_2-way'!N142)</f>
        <v>2.2460463791317595</v>
      </c>
      <c r="J143" s="30">
        <f>IF('Log_working_2-way'!$D142="","",A143^('Log_working_2-way'!$D142))</f>
        <v>1.8004280438143094</v>
      </c>
      <c r="K143" s="32">
        <f>IF('Log_working_2-way'!$D142="","",B143^('Log_working_2-way'!$D142))</f>
        <v>2.2493315392032671</v>
      </c>
      <c r="L143" s="37">
        <f t="shared" si="27"/>
        <v>0.5532994923857868</v>
      </c>
      <c r="M143" s="37">
        <f t="shared" si="28"/>
        <v>0.44670050761421315</v>
      </c>
      <c r="N143" s="38">
        <v>240</v>
      </c>
      <c r="O143" s="38">
        <f t="shared" si="29"/>
        <v>103.63636363636363</v>
      </c>
      <c r="P143" s="38">
        <f t="shared" si="30"/>
        <v>129.90825688073394</v>
      </c>
      <c r="Q143" s="38">
        <f t="shared" si="31"/>
        <v>110.09174311926604</v>
      </c>
      <c r="R143" s="38">
        <f t="shared" si="32"/>
        <v>136.36363636363637</v>
      </c>
      <c r="S143" s="39">
        <f t="shared" si="33"/>
        <v>-6.4553794829024156</v>
      </c>
      <c r="T143" s="39">
        <f t="shared" si="34"/>
        <v>-6.4553794829024298</v>
      </c>
      <c r="U143" t="s">
        <v>356</v>
      </c>
      <c r="V143" t="s">
        <v>349</v>
      </c>
      <c r="W143" t="s">
        <v>432</v>
      </c>
      <c r="X143" t="s">
        <v>448</v>
      </c>
      <c r="Y143" s="41"/>
    </row>
    <row r="144" spans="1:25" ht="15" x14ac:dyDescent="0.25">
      <c r="A144">
        <v>2.21</v>
      </c>
      <c r="B144">
        <v>1.65</v>
      </c>
      <c r="C144" s="29">
        <f t="shared" si="26"/>
        <v>5.8549293843411565E-2</v>
      </c>
      <c r="D144" s="30">
        <f>IF(OR($A144="",$B144=""),"",A144*'MPTO_working_2-way'!$G143)</f>
        <v>2.3393939393939394</v>
      </c>
      <c r="E144" s="32">
        <f>IF(OR($A144="",$B144=""),"",B144*'MPTO_working_2-way'!$G143)</f>
        <v>1.746606334841629</v>
      </c>
      <c r="F144" s="30">
        <f>IF(OR($A144="",$B144=""),"",'MPTO_working_2-way'!D143)</f>
        <v>2.3628705653653008</v>
      </c>
      <c r="G144" s="32">
        <f>IF(OR($A144="",$B144=""),"",'MPTO_working_2-way'!E143)</f>
        <v>1.7337453940330441</v>
      </c>
      <c r="H144" s="30">
        <f>IF(OR($A144="",$B144=""),"",'OddsRatio_working_2-way'!M143)</f>
        <v>2.3643820804812936</v>
      </c>
      <c r="I144" s="30">
        <f>IF(OR($A144="",$B144=""),"",'OddsRatio_working_2-way'!N143)</f>
        <v>1.7329325225725958</v>
      </c>
      <c r="J144" s="30">
        <f>IF('Log_working_2-way'!$D143="","",A144^('Log_working_2-way'!$D143))</f>
        <v>2.3755196963319456</v>
      </c>
      <c r="K144" s="32">
        <f>IF('Log_working_2-way'!$D143="","",B144^('Log_working_2-way'!$D143))</f>
        <v>1.7269979504197641</v>
      </c>
      <c r="L144" s="37">
        <f t="shared" si="27"/>
        <v>0.42746113989637308</v>
      </c>
      <c r="M144" s="37">
        <f t="shared" si="28"/>
        <v>0.57253886010362698</v>
      </c>
      <c r="N144" s="38">
        <v>241</v>
      </c>
      <c r="O144" s="38">
        <f t="shared" si="29"/>
        <v>131.9502262443439</v>
      </c>
      <c r="P144" s="38">
        <f t="shared" si="30"/>
        <v>94.939393939393923</v>
      </c>
      <c r="Q144" s="38">
        <f t="shared" si="31"/>
        <v>146.06060606060606</v>
      </c>
      <c r="R144" s="38">
        <f t="shared" si="32"/>
        <v>109.0497737556561</v>
      </c>
      <c r="S144" s="39">
        <f t="shared" si="33"/>
        <v>-14.110379816262167</v>
      </c>
      <c r="T144" s="39">
        <f t="shared" si="34"/>
        <v>-14.110379816262181</v>
      </c>
      <c r="U144" t="s">
        <v>361</v>
      </c>
      <c r="V144" t="s">
        <v>363</v>
      </c>
      <c r="W144" t="s">
        <v>443</v>
      </c>
      <c r="X144" t="s">
        <v>448</v>
      </c>
      <c r="Y144" s="41"/>
    </row>
    <row r="145" spans="1:25" ht="15" x14ac:dyDescent="0.25">
      <c r="A145">
        <v>1.74</v>
      </c>
      <c r="B145">
        <v>2.08</v>
      </c>
      <c r="C145" s="29">
        <f t="shared" si="26"/>
        <v>5.5481874447391721E-2</v>
      </c>
      <c r="D145" s="30">
        <f>IF(OR($A145="",$B145=""),"",A145*'MPTO_working_2-way'!$G144)</f>
        <v>1.8365384615384617</v>
      </c>
      <c r="E145" s="32">
        <f>IF(OR($A145="",$B145=""),"",B145*'MPTO_working_2-way'!$G144)</f>
        <v>2.195402298850575</v>
      </c>
      <c r="F145" s="30">
        <f>IF(OR($A145="",$B145=""),"",'MPTO_working_2-way'!D144)</f>
        <v>1.8282481309355427</v>
      </c>
      <c r="G145" s="32">
        <f>IF(OR($A145="",$B145=""),"",'MPTO_working_2-way'!E144)</f>
        <v>2.2073676506464994</v>
      </c>
      <c r="H145" s="30">
        <f>IF(OR($A145="",$B145=""),"",'OddsRatio_working_2-way'!M144)</f>
        <v>1.8277591347639637</v>
      </c>
      <c r="I145" s="30">
        <f>IF(OR($A145="",$B145=""),"",'OddsRatio_working_2-way'!N144)</f>
        <v>2.2080808993852443</v>
      </c>
      <c r="J145" s="30">
        <f>IF('Log_working_2-way'!$D144="","",A145^('Log_working_2-way'!$D144))</f>
        <v>1.823934898859128</v>
      </c>
      <c r="K145" s="32">
        <f>IF('Log_working_2-way'!$D144="","",B145^('Log_working_2-way'!$D144))</f>
        <v>2.2136881219405091</v>
      </c>
      <c r="L145" s="37">
        <f t="shared" si="27"/>
        <v>0.54450261780104703</v>
      </c>
      <c r="M145" s="37">
        <f t="shared" si="28"/>
        <v>0.4554973821989528</v>
      </c>
      <c r="N145" s="38">
        <v>242</v>
      </c>
      <c r="O145" s="38">
        <f t="shared" si="29"/>
        <v>102.91954022988504</v>
      </c>
      <c r="P145" s="38">
        <f t="shared" si="30"/>
        <v>125.65384615384615</v>
      </c>
      <c r="Q145" s="38">
        <f t="shared" si="31"/>
        <v>116.34615384615384</v>
      </c>
      <c r="R145" s="38">
        <f t="shared" si="32"/>
        <v>139.08045977011494</v>
      </c>
      <c r="S145" s="39">
        <f t="shared" si="33"/>
        <v>-13.426613616268796</v>
      </c>
      <c r="T145" s="39">
        <f t="shared" si="34"/>
        <v>-13.426613616268796</v>
      </c>
      <c r="U145" t="s">
        <v>364</v>
      </c>
      <c r="V145" t="s">
        <v>232</v>
      </c>
      <c r="W145" t="s">
        <v>443</v>
      </c>
      <c r="X145" t="s">
        <v>448</v>
      </c>
      <c r="Y145" s="41"/>
    </row>
    <row r="146" spans="1:25" s="35" customFormat="1" ht="15" x14ac:dyDescent="0.25">
      <c r="A146">
        <v>1.72</v>
      </c>
      <c r="B146">
        <v>2.11</v>
      </c>
      <c r="C146" s="29">
        <f t="shared" si="26"/>
        <v>5.5328998126308981E-2</v>
      </c>
      <c r="D146" s="30">
        <f>IF(OR($A146="",$B146=""),"",A146*'MPTO_working_2-way'!$G145)</f>
        <v>1.8151658767772514</v>
      </c>
      <c r="E146" s="32">
        <f>IF(OR($A146="",$B146=""),"",B146*'MPTO_working_2-way'!$G145)</f>
        <v>2.226744186046512</v>
      </c>
      <c r="F146" s="30">
        <f>IF(OR($A146="",$B146=""),"",'MPTO_working_2-way'!D145)</f>
        <v>1.8059315286624205</v>
      </c>
      <c r="G146" s="32">
        <f>IF(OR($A146="",$B146=""),"",'MPTO_working_2-way'!E145)</f>
        <v>2.2408001975796497</v>
      </c>
      <c r="H146" s="30">
        <f>IF(OR($A146="",$B146=""),"",'OddsRatio_working_2-way'!M145)</f>
        <v>1.8053872662568289</v>
      </c>
      <c r="I146" s="30">
        <f>IF(OR($A146="",$B146=""),"",'OddsRatio_working_2-way'!N145)</f>
        <v>2.2416387021459454</v>
      </c>
      <c r="J146" s="30">
        <f>IF('Log_working_2-way'!$D145="","",A146^('Log_working_2-way'!$D145))</f>
        <v>1.8011302388288697</v>
      </c>
      <c r="K146" s="32">
        <f>IF('Log_working_2-way'!$D145="","",B146^('Log_working_2-way'!$D145))</f>
        <v>2.2482364933064694</v>
      </c>
      <c r="L146" s="37">
        <f t="shared" si="27"/>
        <v>0.55091383812010442</v>
      </c>
      <c r="M146" s="37">
        <f t="shared" si="28"/>
        <v>0.44908616187989547</v>
      </c>
      <c r="N146" s="38">
        <v>243</v>
      </c>
      <c r="O146" s="38">
        <f t="shared" si="29"/>
        <v>101.72093023255813</v>
      </c>
      <c r="P146" s="38">
        <f t="shared" si="30"/>
        <v>127.83412322274883</v>
      </c>
      <c r="Q146" s="38">
        <f t="shared" si="31"/>
        <v>115.16587677725119</v>
      </c>
      <c r="R146" s="38">
        <f t="shared" si="32"/>
        <v>141.27906976744188</v>
      </c>
      <c r="S146" s="39">
        <f t="shared" si="33"/>
        <v>-13.444946544693053</v>
      </c>
      <c r="T146" s="39">
        <f t="shared" si="34"/>
        <v>-13.444946544693053</v>
      </c>
      <c r="U146" t="s">
        <v>362</v>
      </c>
      <c r="V146" t="s">
        <v>359</v>
      </c>
      <c r="W146" t="s">
        <v>443</v>
      </c>
      <c r="X146" t="s">
        <v>448</v>
      </c>
      <c r="Y146" s="41"/>
    </row>
    <row r="147" spans="1:25" ht="15" x14ac:dyDescent="0.25">
      <c r="A147">
        <v>1.96</v>
      </c>
      <c r="B147">
        <v>1.85</v>
      </c>
      <c r="C147" s="29">
        <f t="shared" si="26"/>
        <v>5.0744622173193532E-2</v>
      </c>
      <c r="D147" s="30">
        <f>IF(OR($A147="",$B147=""),"",A147*'MPTO_working_2-way'!$G146)</f>
        <v>2.0594594594594593</v>
      </c>
      <c r="E147" s="32">
        <f>IF(OR($A147="",$B147=""),"",B147*'MPTO_working_2-way'!$G146)</f>
        <v>1.943877551020408</v>
      </c>
      <c r="F147" s="30">
        <f>IF(OR($A147="",$B147=""),"",'MPTO_working_2-way'!D146)</f>
        <v>2.0625711035267349</v>
      </c>
      <c r="G147" s="32">
        <f>IF(OR($A147="",$B147=""),"",'MPTO_working_2-way'!E146)</f>
        <v>1.9411134903640255</v>
      </c>
      <c r="H147" s="30">
        <f>IF(OR($A147="",$B147=""),"",'OddsRatio_working_2-way'!M146)</f>
        <v>2.0627378626481145</v>
      </c>
      <c r="I147" s="30">
        <f>IF(OR($A147="",$B147=""),"",'OddsRatio_working_2-way'!N146)</f>
        <v>1.9409658158863516</v>
      </c>
      <c r="J147" s="30">
        <f>IF('Log_working_2-way'!$D146="","",A147^('Log_working_2-way'!$D146))</f>
        <v>2.0641792196832438</v>
      </c>
      <c r="K147" s="32">
        <f>IF('Log_working_2-way'!$D146="","",B147^('Log_working_2-way'!$D146))</f>
        <v>1.9396913428704079</v>
      </c>
      <c r="L147" s="37">
        <f t="shared" si="27"/>
        <v>0.48556430446194232</v>
      </c>
      <c r="M147" s="37">
        <f t="shared" si="28"/>
        <v>0.51443569553805779</v>
      </c>
      <c r="N147" s="38">
        <v>244</v>
      </c>
      <c r="O147" s="38">
        <f t="shared" si="29"/>
        <v>119.51020408163266</v>
      </c>
      <c r="P147" s="38">
        <f t="shared" si="30"/>
        <v>112.10810810810811</v>
      </c>
      <c r="Q147" s="38">
        <f t="shared" si="31"/>
        <v>131.89189189189187</v>
      </c>
      <c r="R147" s="38">
        <f t="shared" si="32"/>
        <v>124.48979591836735</v>
      </c>
      <c r="S147" s="39">
        <f t="shared" si="33"/>
        <v>-12.381687810259209</v>
      </c>
      <c r="T147" s="39">
        <f t="shared" si="34"/>
        <v>-12.381687810259237</v>
      </c>
      <c r="U147" t="s">
        <v>360</v>
      </c>
      <c r="V147" t="s">
        <v>367</v>
      </c>
      <c r="W147" t="s">
        <v>443</v>
      </c>
      <c r="X147" t="s">
        <v>448</v>
      </c>
      <c r="Y147" s="41"/>
    </row>
    <row r="148" spans="1:25" ht="15" x14ac:dyDescent="0.25">
      <c r="A148">
        <v>1.81</v>
      </c>
      <c r="B148">
        <v>2.1</v>
      </c>
      <c r="C148" s="29">
        <f t="shared" si="26"/>
        <v>2.8676664035780064E-2</v>
      </c>
      <c r="D148" s="30">
        <f>IF(OR($A148="",$B148=""),"",A148*'MPTO_working_2-way'!$G147)</f>
        <v>1.861904761904762</v>
      </c>
      <c r="E148" s="32">
        <f>IF(OR($A148="",$B148=""),"",B148*'MPTO_working_2-way'!$G147)</f>
        <v>2.160220994475138</v>
      </c>
      <c r="F148" s="30">
        <f>IF(OR($A148="",$B148=""),"",'MPTO_working_2-way'!D147)</f>
        <v>1.858225372769494</v>
      </c>
      <c r="G148" s="32">
        <f>IF(OR($A148="",$B148=""),"",'MPTO_working_2-way'!E147)</f>
        <v>2.1651951011107946</v>
      </c>
      <c r="H148" s="30">
        <f>IF(OR($A148="",$B148=""),"",'OddsRatio_working_2-way'!M147)</f>
        <v>1.8581163303210331</v>
      </c>
      <c r="I148" s="30">
        <f>IF(OR($A148="",$B148=""),"",'OddsRatio_working_2-way'!N147)</f>
        <v>2.1653431646335015</v>
      </c>
      <c r="J148" s="30">
        <f>IF('Log_working_2-way'!$D147="","",A148^('Log_working_2-way'!$D147))</f>
        <v>1.8564516354578522</v>
      </c>
      <c r="K148" s="32">
        <f>IF('Log_working_2-way'!$D147="","",B148^('Log_working_2-way'!$D147))</f>
        <v>2.1676082555034109</v>
      </c>
      <c r="L148" s="37">
        <f t="shared" si="27"/>
        <v>0.53708439897698212</v>
      </c>
      <c r="M148" s="37">
        <f t="shared" si="28"/>
        <v>0.46291560102301793</v>
      </c>
      <c r="N148" s="38">
        <v>245</v>
      </c>
      <c r="O148" s="38">
        <f t="shared" si="29"/>
        <v>109.64088397790056</v>
      </c>
      <c r="P148" s="38">
        <f t="shared" si="30"/>
        <v>128.33333333333331</v>
      </c>
      <c r="Q148" s="38">
        <f t="shared" si="31"/>
        <v>116.66666666666666</v>
      </c>
      <c r="R148" s="38">
        <f t="shared" si="32"/>
        <v>135.35911602209944</v>
      </c>
      <c r="S148" s="39">
        <f t="shared" si="33"/>
        <v>-7.0257826887660997</v>
      </c>
      <c r="T148" s="39">
        <f t="shared" si="34"/>
        <v>-7.0257826887661281</v>
      </c>
      <c r="U148" t="s">
        <v>131</v>
      </c>
      <c r="V148" t="s">
        <v>371</v>
      </c>
      <c r="W148" t="s">
        <v>433</v>
      </c>
      <c r="X148" t="s">
        <v>448</v>
      </c>
      <c r="Y148" s="41"/>
    </row>
    <row r="149" spans="1:25" ht="15" x14ac:dyDescent="0.25">
      <c r="A149">
        <v>1.52</v>
      </c>
      <c r="B149">
        <v>2.65</v>
      </c>
      <c r="C149" s="29">
        <f t="shared" si="26"/>
        <v>3.5253227408142962E-2</v>
      </c>
      <c r="D149" s="30">
        <f>IF(OR($A149="",$B149=""),"",A149*'MPTO_working_2-way'!$G148)</f>
        <v>1.5735849056603772</v>
      </c>
      <c r="E149" s="32">
        <f>IF(OR($A149="",$B149=""),"",B149*'MPTO_working_2-way'!$G148)</f>
        <v>2.7434210526315788</v>
      </c>
      <c r="F149" s="30">
        <f>IF(OR($A149="",$B149=""),"",'MPTO_working_2-way'!D148)</f>
        <v>1.5618456766188444</v>
      </c>
      <c r="G149" s="32">
        <f>IF(OR($A149="",$B149=""),"",'MPTO_working_2-way'!E148)</f>
        <v>2.7798481711525187</v>
      </c>
      <c r="H149" s="30">
        <f>IF(OR($A149="",$B149=""),"",'OddsRatio_working_2-way'!M148)</f>
        <v>1.5613835722137892</v>
      </c>
      <c r="I149" s="30">
        <f>IF(OR($A149="",$B149=""),"",'OddsRatio_working_2-way'!N148)</f>
        <v>2.7813132579860622</v>
      </c>
      <c r="J149" s="30">
        <f>IF('Log_working_2-way'!$D148="","",A149^('Log_working_2-way'!$D148))</f>
        <v>1.5560236850362179</v>
      </c>
      <c r="K149" s="32">
        <f>IF('Log_working_2-way'!$D148="","",B149^('Log_working_2-way'!$D148))</f>
        <v>2.7984845374611047</v>
      </c>
      <c r="L149" s="37">
        <f t="shared" si="27"/>
        <v>0.63549160671462834</v>
      </c>
      <c r="M149" s="37">
        <f t="shared" si="28"/>
        <v>0.36450839328537171</v>
      </c>
      <c r="N149" s="38">
        <v>246</v>
      </c>
      <c r="O149" s="38">
        <f t="shared" si="29"/>
        <v>84.157894736842124</v>
      </c>
      <c r="P149" s="38">
        <f t="shared" si="30"/>
        <v>153.16981132075472</v>
      </c>
      <c r="Q149" s="38">
        <f t="shared" si="31"/>
        <v>92.830188679245296</v>
      </c>
      <c r="R149" s="38">
        <f t="shared" si="32"/>
        <v>161.84210526315792</v>
      </c>
      <c r="S149" s="39">
        <f t="shared" si="33"/>
        <v>-8.6722939424031722</v>
      </c>
      <c r="T149" s="39">
        <f t="shared" si="34"/>
        <v>-8.6722939424032006</v>
      </c>
      <c r="U149" t="s">
        <v>378</v>
      </c>
      <c r="V149" t="s">
        <v>379</v>
      </c>
      <c r="W149" t="s">
        <v>433</v>
      </c>
      <c r="X149" t="s">
        <v>448</v>
      </c>
      <c r="Y149" s="41"/>
    </row>
    <row r="150" spans="1:25" ht="15" x14ac:dyDescent="0.25">
      <c r="A150">
        <v>1.73</v>
      </c>
      <c r="B150">
        <v>2.2200000000000002</v>
      </c>
      <c r="C150" s="29">
        <f t="shared" si="26"/>
        <v>2.8485132531375301E-2</v>
      </c>
      <c r="D150" s="30">
        <f>IF(OR($A150="",$B150=""),"",A150*'MPTO_working_2-way'!$G149)</f>
        <v>1.7792792792792793</v>
      </c>
      <c r="E150" s="32">
        <f>IF(OR($A150="",$B150=""),"",B150*'MPTO_working_2-way'!$G149)</f>
        <v>2.2832369942196533</v>
      </c>
      <c r="F150" s="30">
        <f>IF(OR($A150="",$B150=""),"",'MPTO_working_2-way'!D149)</f>
        <v>1.7737034129219971</v>
      </c>
      <c r="G150" s="32">
        <f>IF(OR($A150="",$B150=""),"",'MPTO_working_2-way'!E149)</f>
        <v>2.2924849280725841</v>
      </c>
      <c r="H150" s="30">
        <f>IF(OR($A150="",$B150=""),"",'OddsRatio_working_2-way'!M149)</f>
        <v>1.7735377532723946</v>
      </c>
      <c r="I150" s="30">
        <f>IF(OR($A150="",$B150=""),"",'OddsRatio_working_2-way'!N149)</f>
        <v>2.2927617246470167</v>
      </c>
      <c r="J150" s="30">
        <f>IF('Log_working_2-way'!$D149="","",A150^('Log_working_2-way'!$D149))</f>
        <v>1.771015496161394</v>
      </c>
      <c r="K150" s="32">
        <f>IF('Log_working_2-way'!$D149="","",B150^('Log_working_2-way'!$D149))</f>
        <v>2.2969907932831721</v>
      </c>
      <c r="L150" s="37">
        <f t="shared" si="27"/>
        <v>0.5620253164556962</v>
      </c>
      <c r="M150" s="37">
        <f t="shared" si="28"/>
        <v>0.43797468354430374</v>
      </c>
      <c r="N150" s="38">
        <v>247</v>
      </c>
      <c r="O150" s="38">
        <f t="shared" si="29"/>
        <v>104.22543352601157</v>
      </c>
      <c r="P150" s="38">
        <f t="shared" si="30"/>
        <v>135.73873873873873</v>
      </c>
      <c r="Q150" s="38">
        <f t="shared" si="31"/>
        <v>111.26126126126125</v>
      </c>
      <c r="R150" s="38">
        <f t="shared" si="32"/>
        <v>142.77456647398844</v>
      </c>
      <c r="S150" s="39">
        <f t="shared" si="33"/>
        <v>-7.0358277352496827</v>
      </c>
      <c r="T150" s="39">
        <f t="shared" si="34"/>
        <v>-7.0358277352497112</v>
      </c>
      <c r="U150" t="s">
        <v>237</v>
      </c>
      <c r="V150" t="s">
        <v>240</v>
      </c>
      <c r="W150" t="s">
        <v>433</v>
      </c>
      <c r="X150" t="s">
        <v>448</v>
      </c>
      <c r="Y150" s="41"/>
    </row>
    <row r="151" spans="1:25" ht="15" x14ac:dyDescent="0.25">
      <c r="A151">
        <v>1.99</v>
      </c>
      <c r="B151">
        <v>1.92</v>
      </c>
      <c r="C151" s="29">
        <f t="shared" si="26"/>
        <v>2.3345896147403788E-2</v>
      </c>
      <c r="D151" s="30">
        <f>IF(OR($A151="",$B151=""),"",A151*'MPTO_working_2-way'!$G150)</f>
        <v>2.0364583333333335</v>
      </c>
      <c r="E151" s="32">
        <f>IF(OR($A151="",$B151=""),"",B151*'MPTO_working_2-way'!$G150)</f>
        <v>1.9648241206030153</v>
      </c>
      <c r="F151" s="30">
        <f>IF(OR($A151="",$B151=""),"",'MPTO_working_2-way'!D150)</f>
        <v>2.0373253705876082</v>
      </c>
      <c r="G151" s="32">
        <f>IF(OR($A151="",$B151=""),"",'MPTO_working_2-way'!E150)</f>
        <v>1.9640176827387685</v>
      </c>
      <c r="H151" s="30">
        <f>IF(OR($A151="",$B151=""),"",'OddsRatio_working_2-way'!M150)</f>
        <v>2.0373461122121879</v>
      </c>
      <c r="I151" s="30">
        <f>IF(OR($A151="",$B151=""),"",'OddsRatio_working_2-way'!N150)</f>
        <v>1.9639984073082948</v>
      </c>
      <c r="J151" s="30">
        <f>IF('Log_working_2-way'!$D150="","",A151^('Log_working_2-way'!$D150))</f>
        <v>2.0377376988644484</v>
      </c>
      <c r="K151" s="32">
        <f>IF('Log_working_2-way'!$D150="","",B151^('Log_working_2-way'!$D150))</f>
        <v>1.9636346459170313</v>
      </c>
      <c r="L151" s="37">
        <f t="shared" si="27"/>
        <v>0.49104859335038359</v>
      </c>
      <c r="M151" s="37">
        <f t="shared" si="28"/>
        <v>0.50895140664961636</v>
      </c>
      <c r="N151" s="38">
        <v>248</v>
      </c>
      <c r="O151" s="38">
        <f t="shared" si="29"/>
        <v>123.37688442211054</v>
      </c>
      <c r="P151" s="38">
        <f t="shared" si="30"/>
        <v>118.83333333333333</v>
      </c>
      <c r="Q151" s="38">
        <f t="shared" si="31"/>
        <v>129.16666666666669</v>
      </c>
      <c r="R151" s="38">
        <f t="shared" si="32"/>
        <v>124.62311557788944</v>
      </c>
      <c r="S151" s="39">
        <f t="shared" si="33"/>
        <v>-5.7897822445561502</v>
      </c>
      <c r="T151" s="39">
        <f t="shared" si="34"/>
        <v>-5.7897822445561076</v>
      </c>
      <c r="U151" t="s">
        <v>372</v>
      </c>
      <c r="V151" t="s">
        <v>369</v>
      </c>
      <c r="W151" t="s">
        <v>433</v>
      </c>
      <c r="X151" t="s">
        <v>448</v>
      </c>
      <c r="Y151" s="41"/>
    </row>
    <row r="152" spans="1:25" ht="15" x14ac:dyDescent="0.25">
      <c r="A152">
        <v>1.71</v>
      </c>
      <c r="B152">
        <v>2.25</v>
      </c>
      <c r="C152" s="29">
        <f t="shared" si="26"/>
        <v>2.9239766081871288E-2</v>
      </c>
      <c r="D152" s="30">
        <f>IF(OR($A152="",$B152=""),"",A152*'MPTO_working_2-way'!$G151)</f>
        <v>1.7599999999999998</v>
      </c>
      <c r="E152" s="32">
        <f>IF(OR($A152="",$B152=""),"",B152*'MPTO_working_2-way'!$G151)</f>
        <v>2.3157894736842106</v>
      </c>
      <c r="F152" s="30">
        <f>IF(OR($A152="",$B152=""),"",'MPTO_working_2-way'!D151)</f>
        <v>1.7538461538461536</v>
      </c>
      <c r="G152" s="32">
        <f>IF(OR($A152="",$B152=""),"",'MPTO_working_2-way'!E151)</f>
        <v>2.3265306122448979</v>
      </c>
      <c r="H152" s="30">
        <f>IF(OR($A152="",$B152=""),"",'OddsRatio_working_2-way'!M151)</f>
        <v>1.753657747256671</v>
      </c>
      <c r="I152" s="30">
        <f>IF(OR($A152="",$B152=""),"",'OddsRatio_working_2-way'!N151)</f>
        <v>2.3268622310856886</v>
      </c>
      <c r="J152" s="30">
        <f>IF('Log_working_2-way'!$D151="","",A152^('Log_working_2-way'!$D151))</f>
        <v>1.7508722508087184</v>
      </c>
      <c r="K152" s="32">
        <f>IF('Log_working_2-way'!$D151="","",B152^('Log_working_2-way'!$D151))</f>
        <v>2.331784466562643</v>
      </c>
      <c r="L152" s="37">
        <f t="shared" si="27"/>
        <v>0.56818181818181823</v>
      </c>
      <c r="M152" s="37">
        <f t="shared" si="28"/>
        <v>0.43181818181818182</v>
      </c>
      <c r="N152" s="38">
        <v>249</v>
      </c>
      <c r="O152" s="38">
        <f t="shared" si="29"/>
        <v>103.38596491228067</v>
      </c>
      <c r="P152" s="38">
        <f t="shared" si="30"/>
        <v>138.33333333333331</v>
      </c>
      <c r="Q152" s="38">
        <f t="shared" si="31"/>
        <v>110.66666666666666</v>
      </c>
      <c r="R152" s="38">
        <f t="shared" si="32"/>
        <v>145.61403508771929</v>
      </c>
      <c r="S152" s="39">
        <f t="shared" si="33"/>
        <v>-7.2807017543859871</v>
      </c>
      <c r="T152" s="39">
        <f t="shared" si="34"/>
        <v>-7.2807017543859729</v>
      </c>
      <c r="U152" t="s">
        <v>376</v>
      </c>
      <c r="V152" t="s">
        <v>238</v>
      </c>
      <c r="W152" t="s">
        <v>433</v>
      </c>
      <c r="X152" t="s">
        <v>448</v>
      </c>
      <c r="Y152" s="41"/>
    </row>
    <row r="153" spans="1:25" ht="15" x14ac:dyDescent="0.25">
      <c r="A153">
        <v>1.75</v>
      </c>
      <c r="B153">
        <v>2.19</v>
      </c>
      <c r="C153" s="29">
        <f t="shared" si="26"/>
        <v>2.8049575994781417E-2</v>
      </c>
      <c r="D153" s="30">
        <f>IF(OR($A153="",$B153=""),"",A153*'MPTO_working_2-way'!$G152)</f>
        <v>1.7990867579908674</v>
      </c>
      <c r="E153" s="32">
        <f>IF(OR($A153="",$B153=""),"",B153*'MPTO_working_2-way'!$G152)</f>
        <v>2.2514285714285713</v>
      </c>
      <c r="F153" s="30">
        <f>IF(OR($A153="",$B153=""),"",'MPTO_working_2-way'!D152)</f>
        <v>1.7940315974253949</v>
      </c>
      <c r="G153" s="32">
        <f>IF(OR($A153="",$B153=""),"",'MPTO_working_2-way'!E152)</f>
        <v>2.2593957258658803</v>
      </c>
      <c r="H153" s="30">
        <f>IF(OR($A153="",$B153=""),"",'OddsRatio_working_2-way'!M152)</f>
        <v>1.7938841860374448</v>
      </c>
      <c r="I153" s="30">
        <f>IF(OR($A153="",$B153=""),"",'OddsRatio_working_2-way'!N152)</f>
        <v>2.2596295751794115</v>
      </c>
      <c r="J153" s="30">
        <f>IF('Log_working_2-way'!$D152="","",A153^('Log_working_2-way'!$D152))</f>
        <v>1.7915983497890287</v>
      </c>
      <c r="K153" s="32">
        <f>IF('Log_working_2-way'!$D152="","",B153^('Log_working_2-way'!$D152))</f>
        <v>2.2632669083588914</v>
      </c>
      <c r="L153" s="37">
        <f t="shared" si="27"/>
        <v>0.55583756345177671</v>
      </c>
      <c r="M153" s="37">
        <f t="shared" si="28"/>
        <v>0.44416243654822335</v>
      </c>
      <c r="N153" s="38">
        <v>250</v>
      </c>
      <c r="O153" s="38">
        <f t="shared" si="29"/>
        <v>107.14285714285714</v>
      </c>
      <c r="P153" s="38">
        <f t="shared" si="30"/>
        <v>135.8447488584475</v>
      </c>
      <c r="Q153" s="38">
        <f t="shared" si="31"/>
        <v>114.15525114155253</v>
      </c>
      <c r="R153" s="38">
        <f t="shared" si="32"/>
        <v>142.85714285714286</v>
      </c>
      <c r="S153" s="39">
        <f t="shared" si="33"/>
        <v>-7.0123939986953872</v>
      </c>
      <c r="T153" s="39">
        <f t="shared" si="34"/>
        <v>-7.0123939986953587</v>
      </c>
      <c r="U153" t="s">
        <v>239</v>
      </c>
      <c r="V153" t="s">
        <v>377</v>
      </c>
      <c r="W153" t="s">
        <v>433</v>
      </c>
      <c r="X153" t="s">
        <v>448</v>
      </c>
      <c r="Y153" s="41"/>
    </row>
    <row r="154" spans="1:25" s="35" customFormat="1" ht="15" x14ac:dyDescent="0.25">
      <c r="A154">
        <v>2.0699999999999998</v>
      </c>
      <c r="B154">
        <v>1.83</v>
      </c>
      <c r="C154" s="29">
        <f t="shared" si="26"/>
        <v>2.9539874871307603E-2</v>
      </c>
      <c r="D154" s="30">
        <f>IF(OR($A154="",$B154=""),"",A154*'MPTO_working_2-way'!$G153)</f>
        <v>2.1311475409836067</v>
      </c>
      <c r="E154" s="32">
        <f>IF(OR($A154="",$B154=""),"",B154*'MPTO_working_2-way'!$G153)</f>
        <v>1.8840579710144929</v>
      </c>
      <c r="F154" s="30">
        <f>IF(OR($A154="",$B154=""),"",'MPTO_working_2-way'!D153)</f>
        <v>2.1352836729517204</v>
      </c>
      <c r="G154" s="32">
        <f>IF(OR($A154="",$B154=""),"",'MPTO_working_2-way'!E153)</f>
        <v>1.8808371192373576</v>
      </c>
      <c r="H154" s="30">
        <f>IF(OR($A154="",$B154=""),"",'OddsRatio_working_2-way'!M153)</f>
        <v>2.1354103339788768</v>
      </c>
      <c r="I154" s="30">
        <f>IF(OR($A154="",$B154=""),"",'OddsRatio_working_2-way'!N153)</f>
        <v>1.8807388571985679</v>
      </c>
      <c r="J154" s="30">
        <f>IF('Log_working_2-way'!$D153="","",A154^('Log_working_2-way'!$D153))</f>
        <v>2.137293622577233</v>
      </c>
      <c r="K154" s="32">
        <f>IF('Log_working_2-way'!$D153="","",B154^('Log_working_2-way'!$D153))</f>
        <v>1.8792804075818812</v>
      </c>
      <c r="L154" s="37">
        <f t="shared" si="27"/>
        <v>0.46923076923076917</v>
      </c>
      <c r="M154" s="37">
        <f t="shared" si="28"/>
        <v>0.53076923076923077</v>
      </c>
      <c r="N154" s="38">
        <v>251</v>
      </c>
      <c r="O154" s="38">
        <f t="shared" si="29"/>
        <v>129.74396135265698</v>
      </c>
      <c r="P154" s="38">
        <f t="shared" si="30"/>
        <v>113.84153005464482</v>
      </c>
      <c r="Q154" s="38">
        <f t="shared" si="31"/>
        <v>137.15846994535517</v>
      </c>
      <c r="R154" s="38">
        <f t="shared" si="32"/>
        <v>121.256038647343</v>
      </c>
      <c r="S154" s="39">
        <f t="shared" si="33"/>
        <v>-7.4145085926981835</v>
      </c>
      <c r="T154" s="39">
        <f t="shared" si="34"/>
        <v>-7.4145085926981835</v>
      </c>
      <c r="U154" t="s">
        <v>244</v>
      </c>
      <c r="V154" t="s">
        <v>385</v>
      </c>
      <c r="W154" t="s">
        <v>434</v>
      </c>
      <c r="X154" t="s">
        <v>448</v>
      </c>
      <c r="Y154" s="41"/>
    </row>
    <row r="155" spans="1:25" ht="15" x14ac:dyDescent="0.25">
      <c r="A155">
        <v>2</v>
      </c>
      <c r="B155">
        <v>1.89</v>
      </c>
      <c r="C155" s="29">
        <f t="shared" si="26"/>
        <v>2.9100529100529293E-2</v>
      </c>
      <c r="D155" s="30">
        <f>IF(OR($A155="",$B155=""),"",A155*'MPTO_working_2-way'!$G154)</f>
        <v>2.0582010582010586</v>
      </c>
      <c r="E155" s="32">
        <f>IF(OR($A155="",$B155=""),"",B155*'MPTO_working_2-way'!$G154)</f>
        <v>1.9450000000000003</v>
      </c>
      <c r="F155" s="30">
        <f>IF(OR($A155="",$B155=""),"",'MPTO_working_2-way'!D154)</f>
        <v>2.0599455040871937</v>
      </c>
      <c r="G155" s="32">
        <f>IF(OR($A155="",$B155=""),"",'MPTO_working_2-way'!E154)</f>
        <v>1.9434447300771212</v>
      </c>
      <c r="H155" s="30">
        <f>IF(OR($A155="",$B155=""),"",'OddsRatio_working_2-way'!M154)</f>
        <v>2.0599978800063603</v>
      </c>
      <c r="I155" s="30">
        <f>IF(OR($A155="",$B155=""),"",'OddsRatio_working_2-way'!N154)</f>
        <v>1.9433981132056606</v>
      </c>
      <c r="J155" s="30">
        <f>IF('Log_working_2-way'!$D154="","",A155^('Log_working_2-way'!$D154))</f>
        <v>2.0607901501181232</v>
      </c>
      <c r="K155" s="32">
        <f>IF('Log_working_2-way'!$D154="","",B155^('Log_working_2-way'!$D154))</f>
        <v>1.9426935194379702</v>
      </c>
      <c r="L155" s="37">
        <f t="shared" si="27"/>
        <v>0.48586118251928012</v>
      </c>
      <c r="M155" s="37">
        <f t="shared" si="28"/>
        <v>0.51413881748071977</v>
      </c>
      <c r="N155" s="38">
        <v>252</v>
      </c>
      <c r="O155" s="38">
        <f t="shared" si="29"/>
        <v>126</v>
      </c>
      <c r="P155" s="38">
        <f t="shared" si="30"/>
        <v>118.66666666666667</v>
      </c>
      <c r="Q155" s="38">
        <f t="shared" si="31"/>
        <v>133.33333333333334</v>
      </c>
      <c r="R155" s="38">
        <f t="shared" si="32"/>
        <v>126</v>
      </c>
      <c r="S155" s="39">
        <f t="shared" si="33"/>
        <v>-7.3333333333333428</v>
      </c>
      <c r="T155" s="39">
        <f t="shared" si="34"/>
        <v>-7.3333333333333286</v>
      </c>
      <c r="U155" t="s">
        <v>253</v>
      </c>
      <c r="V155" t="s">
        <v>134</v>
      </c>
      <c r="W155" t="s">
        <v>434</v>
      </c>
      <c r="X155" t="s">
        <v>448</v>
      </c>
      <c r="Y155" s="41"/>
    </row>
    <row r="156" spans="1:25" ht="15" x14ac:dyDescent="0.25">
      <c r="A156">
        <v>2.02</v>
      </c>
      <c r="B156">
        <v>1.87</v>
      </c>
      <c r="C156" s="29">
        <f t="shared" si="26"/>
        <v>2.9808863239265015E-2</v>
      </c>
      <c r="D156" s="30">
        <f>IF(OR($A156="",$B156=""),"",A156*'MPTO_working_2-way'!$G155)</f>
        <v>2.0802139037433154</v>
      </c>
      <c r="E156" s="32">
        <f>IF(OR($A156="",$B156=""),"",B156*'MPTO_working_2-way'!$G155)</f>
        <v>1.9257425742574257</v>
      </c>
      <c r="F156" s="30">
        <f>IF(OR($A156="",$B156=""),"",'MPTO_working_2-way'!D155)</f>
        <v>2.082703865027292</v>
      </c>
      <c r="G156" s="32">
        <f>IF(OR($A156="",$B156=""),"",'MPTO_working_2-way'!E155)</f>
        <v>1.9236135865967305</v>
      </c>
      <c r="H156" s="30">
        <f>IF(OR($A156="",$B156=""),"",'OddsRatio_working_2-way'!M155)</f>
        <v>2.0827805840074194</v>
      </c>
      <c r="I156" s="30">
        <f>IF(OR($A156="",$B156=""),"",'OddsRatio_working_2-way'!N155)</f>
        <v>1.9235481451827992</v>
      </c>
      <c r="J156" s="30">
        <f>IF('Log_working_2-way'!$D155="","",A156^('Log_working_2-way'!$D155))</f>
        <v>2.0839128581602959</v>
      </c>
      <c r="K156" s="32">
        <f>IF('Log_working_2-way'!$D155="","",B156^('Log_working_2-way'!$D155))</f>
        <v>1.9225833907877643</v>
      </c>
      <c r="L156" s="37">
        <f t="shared" si="27"/>
        <v>0.48071979434447304</v>
      </c>
      <c r="M156" s="37">
        <f t="shared" si="28"/>
        <v>0.51928020565552702</v>
      </c>
      <c r="N156" s="38">
        <v>253</v>
      </c>
      <c r="O156" s="38">
        <f t="shared" si="29"/>
        <v>127.75247524752476</v>
      </c>
      <c r="P156" s="38">
        <f t="shared" si="30"/>
        <v>117.70588235294116</v>
      </c>
      <c r="Q156" s="38">
        <f t="shared" si="31"/>
        <v>135.29411764705881</v>
      </c>
      <c r="R156" s="38">
        <f t="shared" si="32"/>
        <v>125.24752475247524</v>
      </c>
      <c r="S156" s="39">
        <f t="shared" si="33"/>
        <v>-7.5416423995340551</v>
      </c>
      <c r="T156" s="39">
        <f t="shared" si="34"/>
        <v>-7.5416423995340836</v>
      </c>
      <c r="U156" t="s">
        <v>249</v>
      </c>
      <c r="V156" t="s">
        <v>252</v>
      </c>
      <c r="W156" t="s">
        <v>434</v>
      </c>
      <c r="X156" t="s">
        <v>448</v>
      </c>
      <c r="Y156" s="41"/>
    </row>
    <row r="157" spans="1:25" ht="15" x14ac:dyDescent="0.25">
      <c r="A157">
        <v>1.66</v>
      </c>
      <c r="B157">
        <v>2.3199999999999998</v>
      </c>
      <c r="C157" s="29">
        <f t="shared" si="26"/>
        <v>3.3444121312837582E-2</v>
      </c>
      <c r="D157" s="30">
        <f>IF(OR($A157="",$B157=""),"",A157*'MPTO_working_2-way'!$G156)</f>
        <v>1.7155172413793103</v>
      </c>
      <c r="E157" s="32">
        <f>IF(OR($A157="",$B157=""),"",B157*'MPTO_working_2-way'!$G156)</f>
        <v>2.3975903614457832</v>
      </c>
      <c r="F157" s="30">
        <f>IF(OR($A157="",$B157=""),"",'MPTO_working_2-way'!D156)</f>
        <v>1.707394928178755</v>
      </c>
      <c r="G157" s="32">
        <f>IF(OR($A157="",$B157=""),"",'MPTO_working_2-way'!E156)</f>
        <v>2.4136375031336175</v>
      </c>
      <c r="H157" s="30">
        <f>IF(OR($A157="",$B157=""),"",'OddsRatio_working_2-way'!M156)</f>
        <v>1.7071067811865479</v>
      </c>
      <c r="I157" s="30">
        <f>IF(OR($A157="",$B157=""),"",'OddsRatio_working_2-way'!N156)</f>
        <v>2.4142135623730954</v>
      </c>
      <c r="J157" s="30">
        <f>IF('Log_working_2-way'!$D156="","",A157^('Log_working_2-way'!$D156))</f>
        <v>1.7034185347793582</v>
      </c>
      <c r="K157" s="32">
        <f>IF('Log_working_2-way'!$D156="","",B157^('Log_working_2-way'!$D156))</f>
        <v>2.4216287324780335</v>
      </c>
      <c r="L157" s="37">
        <f t="shared" si="27"/>
        <v>0.58291457286432158</v>
      </c>
      <c r="M157" s="37">
        <f t="shared" si="28"/>
        <v>0.41708542713567837</v>
      </c>
      <c r="N157" s="38">
        <v>254</v>
      </c>
      <c r="O157" s="38">
        <f t="shared" si="29"/>
        <v>100.98795180722891</v>
      </c>
      <c r="P157" s="38">
        <f t="shared" si="30"/>
        <v>144.51724137931035</v>
      </c>
      <c r="Q157" s="38">
        <f t="shared" si="31"/>
        <v>109.48275862068967</v>
      </c>
      <c r="R157" s="38">
        <f t="shared" si="32"/>
        <v>153.01204819277109</v>
      </c>
      <c r="S157" s="39">
        <f t="shared" si="33"/>
        <v>-8.4948068134607553</v>
      </c>
      <c r="T157" s="39">
        <f t="shared" si="34"/>
        <v>-8.4948068134607411</v>
      </c>
      <c r="U157" t="s">
        <v>390</v>
      </c>
      <c r="V157" t="s">
        <v>388</v>
      </c>
      <c r="W157" t="s">
        <v>435</v>
      </c>
      <c r="X157" t="s">
        <v>448</v>
      </c>
      <c r="Y157" s="41"/>
    </row>
    <row r="158" spans="1:25" ht="15" x14ac:dyDescent="0.25">
      <c r="A158">
        <v>1.82</v>
      </c>
      <c r="B158">
        <v>2.0699999999999998</v>
      </c>
      <c r="C158" s="29">
        <f t="shared" si="26"/>
        <v>3.2542336890162948E-2</v>
      </c>
      <c r="D158" s="30">
        <f>IF(OR($A158="",$B158=""),"",A158*'MPTO_working_2-way'!$G157)</f>
        <v>1.8792270531400965</v>
      </c>
      <c r="E158" s="32">
        <f>IF(OR($A158="",$B158=""),"",B158*'MPTO_working_2-way'!$G157)</f>
        <v>2.1373626373626373</v>
      </c>
      <c r="F158" s="30">
        <f>IF(OR($A158="",$B158=""),"",'MPTO_working_2-way'!D157)</f>
        <v>1.8755413949320454</v>
      </c>
      <c r="G158" s="32">
        <f>IF(OR($A158="",$B158=""),"",'MPTO_working_2-way'!E157)</f>
        <v>2.1421504520384373</v>
      </c>
      <c r="H158" s="30">
        <f>IF(OR($A158="",$B158=""),"",'OddsRatio_working_2-way'!M157)</f>
        <v>1.8754171235399244</v>
      </c>
      <c r="I158" s="30">
        <f>IF(OR($A158="",$B158=""),"",'OddsRatio_working_2-way'!N157)</f>
        <v>2.1423125880338039</v>
      </c>
      <c r="J158" s="30">
        <f>IF('Log_working_2-way'!$D157="","",A158^('Log_working_2-way'!$D157))</f>
        <v>1.8737445050186454</v>
      </c>
      <c r="K158" s="32">
        <f>IF('Log_working_2-way'!$D157="","",B158^('Log_working_2-way'!$D157))</f>
        <v>2.1444993293304022</v>
      </c>
      <c r="L158" s="37">
        <f t="shared" si="27"/>
        <v>0.53213367609254503</v>
      </c>
      <c r="M158" s="37">
        <f t="shared" si="28"/>
        <v>0.46786632390745503</v>
      </c>
      <c r="N158" s="38">
        <v>255</v>
      </c>
      <c r="O158" s="38">
        <f t="shared" si="29"/>
        <v>114.89010989010988</v>
      </c>
      <c r="P158" s="38">
        <f t="shared" si="30"/>
        <v>131.8115942028985</v>
      </c>
      <c r="Q158" s="38">
        <f t="shared" si="31"/>
        <v>123.18840579710145</v>
      </c>
      <c r="R158" s="38">
        <f t="shared" si="32"/>
        <v>140.1098901098901</v>
      </c>
      <c r="S158" s="39">
        <f t="shared" si="33"/>
        <v>-8.2982959069915694</v>
      </c>
      <c r="T158" s="39">
        <f t="shared" si="34"/>
        <v>-8.2982959069915978</v>
      </c>
      <c r="U158" t="s">
        <v>261</v>
      </c>
      <c r="V158" t="s">
        <v>391</v>
      </c>
      <c r="W158" t="s">
        <v>435</v>
      </c>
      <c r="X158" t="s">
        <v>448</v>
      </c>
      <c r="Y158" s="41"/>
    </row>
    <row r="159" spans="1:25" ht="15" x14ac:dyDescent="0.25">
      <c r="A159">
        <v>1.97</v>
      </c>
      <c r="B159">
        <v>1.92</v>
      </c>
      <c r="C159" s="29">
        <f t="shared" si="26"/>
        <v>2.844754653130277E-2</v>
      </c>
      <c r="D159" s="30">
        <f>IF(OR($A159="",$B159=""),"",A159*'MPTO_working_2-way'!$G158)</f>
        <v>2.0260416666666665</v>
      </c>
      <c r="E159" s="32">
        <f>IF(OR($A159="",$B159=""),"",B159*'MPTO_working_2-way'!$G158)</f>
        <v>1.9746192893401013</v>
      </c>
      <c r="F159" s="30">
        <f>IF(OR($A159="",$B159=""),"",'MPTO_working_2-way'!D158)</f>
        <v>2.0267924123888115</v>
      </c>
      <c r="G159" s="32">
        <f>IF(OR($A159="",$B159=""),"",'MPTO_working_2-way'!E158)</f>
        <v>1.9739066903246005</v>
      </c>
      <c r="H159" s="30">
        <f>IF(OR($A159="",$B159=""),"",'OddsRatio_working_2-way'!M158)</f>
        <v>2.0268144068364817</v>
      </c>
      <c r="I159" s="30">
        <f>IF(OR($A159="",$B159=""),"",'OddsRatio_working_2-way'!N158)</f>
        <v>1.9738858291644976</v>
      </c>
      <c r="J159" s="30">
        <f>IF('Log_working_2-way'!$D158="","",A159^('Log_working_2-way'!$D158))</f>
        <v>2.0271548987306875</v>
      </c>
      <c r="K159" s="32">
        <f>IF('Log_working_2-way'!$D158="","",B159^('Log_working_2-way'!$D158))</f>
        <v>1.9735629954505829</v>
      </c>
      <c r="L159" s="37">
        <f t="shared" si="27"/>
        <v>0.49357326478149105</v>
      </c>
      <c r="M159" s="37">
        <f t="shared" si="28"/>
        <v>0.50642673521850901</v>
      </c>
      <c r="N159" s="38">
        <v>256</v>
      </c>
      <c r="O159" s="38">
        <f t="shared" si="29"/>
        <v>126.05076142131979</v>
      </c>
      <c r="P159" s="38">
        <f t="shared" si="30"/>
        <v>122.66666666666667</v>
      </c>
      <c r="Q159" s="38">
        <f t="shared" si="31"/>
        <v>133.33333333333334</v>
      </c>
      <c r="R159" s="38">
        <f t="shared" si="32"/>
        <v>129.94923857868019</v>
      </c>
      <c r="S159" s="39">
        <f t="shared" si="33"/>
        <v>-7.2825719120135517</v>
      </c>
      <c r="T159" s="39">
        <f t="shared" si="34"/>
        <v>-7.2825719120135233</v>
      </c>
      <c r="U159" t="s">
        <v>394</v>
      </c>
      <c r="V159" t="s">
        <v>135</v>
      </c>
      <c r="W159" t="s">
        <v>435</v>
      </c>
      <c r="X159" t="s">
        <v>448</v>
      </c>
      <c r="Y159" s="41"/>
    </row>
    <row r="160" spans="1:25" ht="15" x14ac:dyDescent="0.25">
      <c r="A160">
        <v>1.75</v>
      </c>
      <c r="B160">
        <v>2.16</v>
      </c>
      <c r="C160" s="29">
        <f t="shared" si="26"/>
        <v>3.4391534391534417E-2</v>
      </c>
      <c r="D160" s="30">
        <f>IF(OR($A160="",$B160=""),"",A160*'MPTO_working_2-way'!$G159)</f>
        <v>1.8101851851851851</v>
      </c>
      <c r="E160" s="32">
        <f>IF(OR($A160="",$B160=""),"",B160*'MPTO_working_2-way'!$G159)</f>
        <v>2.2342857142857144</v>
      </c>
      <c r="F160" s="30">
        <f>IF(OR($A160="",$B160=""),"",'MPTO_working_2-way'!D159)</f>
        <v>1.8042959427207637</v>
      </c>
      <c r="G160" s="32">
        <f>IF(OR($A160="",$B160=""),"",'MPTO_working_2-way'!E159)</f>
        <v>2.2433234421364987</v>
      </c>
      <c r="H160" s="30">
        <f>IF(OR($A160="",$B160=""),"",'OddsRatio_working_2-way'!M159)</f>
        <v>1.8040844011283466</v>
      </c>
      <c r="I160" s="30">
        <f>IF(OR($A160="",$B160=""),"",'OddsRatio_working_2-way'!N159)</f>
        <v>2.2436505404118421</v>
      </c>
      <c r="J160" s="30">
        <f>IF('Log_working_2-way'!$D159="","",A160^('Log_working_2-way'!$D159))</f>
        <v>1.8014096722292445</v>
      </c>
      <c r="K160" s="32">
        <f>IF('Log_working_2-way'!$D159="","",B160^('Log_working_2-way'!$D159))</f>
        <v>2.2478012615174499</v>
      </c>
      <c r="L160" s="37">
        <f t="shared" si="27"/>
        <v>0.55242966751918166</v>
      </c>
      <c r="M160" s="37">
        <f t="shared" si="28"/>
        <v>0.4475703324808184</v>
      </c>
      <c r="N160" s="38">
        <v>257</v>
      </c>
      <c r="O160" s="38">
        <f t="shared" si="29"/>
        <v>110.14285714285714</v>
      </c>
      <c r="P160" s="38">
        <f t="shared" si="30"/>
        <v>138.0185185185185</v>
      </c>
      <c r="Q160" s="38">
        <f t="shared" si="31"/>
        <v>118.98148148148147</v>
      </c>
      <c r="R160" s="38">
        <f t="shared" si="32"/>
        <v>146.85714285714286</v>
      </c>
      <c r="S160" s="39">
        <f t="shared" si="33"/>
        <v>-8.8386243386243279</v>
      </c>
      <c r="T160" s="39">
        <f t="shared" si="34"/>
        <v>-8.8386243386243564</v>
      </c>
      <c r="U160" t="s">
        <v>136</v>
      </c>
      <c r="V160" t="s">
        <v>257</v>
      </c>
      <c r="W160" t="s">
        <v>435</v>
      </c>
      <c r="X160" t="s">
        <v>448</v>
      </c>
      <c r="Y160" s="41"/>
    </row>
    <row r="161" spans="1:25" ht="15" x14ac:dyDescent="0.25">
      <c r="A161">
        <v>2.2999999999999998</v>
      </c>
      <c r="B161">
        <v>1.68</v>
      </c>
      <c r="C161" s="29">
        <f t="shared" si="26"/>
        <v>3.002070393374745E-2</v>
      </c>
      <c r="D161" s="30">
        <f>IF(OR($A161="",$B161=""),"",A161*'MPTO_working_2-way'!$G160)</f>
        <v>2.3690476190476191</v>
      </c>
      <c r="E161" s="32">
        <f>IF(OR($A161="",$B161=""),"",B161*'MPTO_working_2-way'!$G160)</f>
        <v>1.7304347826086957</v>
      </c>
      <c r="F161" s="30">
        <f>IF(OR($A161="",$B161=""),"",'MPTO_working_2-way'!D160)</f>
        <v>2.3822441430332923</v>
      </c>
      <c r="G161" s="32">
        <f>IF(OR($A161="",$B161=""),"",'MPTO_working_2-way'!E160)</f>
        <v>1.7234611953612846</v>
      </c>
      <c r="H161" s="30">
        <f>IF(OR($A161="",$B161=""),"",'OddsRatio_working_2-way'!M160)</f>
        <v>2.3826657968874305</v>
      </c>
      <c r="I161" s="30">
        <f>IF(OR($A161="",$B161=""),"",'OddsRatio_working_2-way'!N160)</f>
        <v>1.7232405706795793</v>
      </c>
      <c r="J161" s="30">
        <f>IF('Log_working_2-way'!$D160="","",A161^('Log_working_2-way'!$D160))</f>
        <v>2.3887319209255629</v>
      </c>
      <c r="K161" s="32">
        <f>IF('Log_working_2-way'!$D160="","",B161^('Log_working_2-way'!$D160))</f>
        <v>1.7200813813896441</v>
      </c>
      <c r="L161" s="37">
        <f t="shared" si="27"/>
        <v>0.42211055276381909</v>
      </c>
      <c r="M161" s="37">
        <f t="shared" si="28"/>
        <v>0.57788944723618085</v>
      </c>
      <c r="N161" s="38">
        <v>258</v>
      </c>
      <c r="O161" s="38">
        <f t="shared" si="29"/>
        <v>145.82608695652175</v>
      </c>
      <c r="P161" s="38">
        <f t="shared" si="30"/>
        <v>104.42857142857143</v>
      </c>
      <c r="Q161" s="38">
        <f t="shared" si="31"/>
        <v>153.57142857142858</v>
      </c>
      <c r="R161" s="38">
        <f t="shared" si="32"/>
        <v>112.17391304347827</v>
      </c>
      <c r="S161" s="39">
        <f t="shared" si="33"/>
        <v>-7.7453416149068346</v>
      </c>
      <c r="T161" s="39">
        <f t="shared" si="34"/>
        <v>-7.7453416149068346</v>
      </c>
      <c r="U161" t="s">
        <v>295</v>
      </c>
      <c r="V161" t="s">
        <v>401</v>
      </c>
      <c r="W161" t="s">
        <v>437</v>
      </c>
      <c r="X161" t="s">
        <v>448</v>
      </c>
      <c r="Y161" s="41"/>
    </row>
    <row r="162" spans="1:25" ht="15" x14ac:dyDescent="0.25">
      <c r="A162">
        <v>2.31</v>
      </c>
      <c r="B162">
        <v>1.68</v>
      </c>
      <c r="C162" s="29">
        <f t="shared" si="26"/>
        <v>2.813852813852824E-2</v>
      </c>
      <c r="D162" s="30">
        <f>IF(OR($A162="",$B162=""),"",A162*'MPTO_working_2-way'!$G161)</f>
        <v>2.3750000000000004</v>
      </c>
      <c r="E162" s="32">
        <f>IF(OR($A162="",$B162=""),"",B162*'MPTO_working_2-way'!$G161)</f>
        <v>1.7272727272727273</v>
      </c>
      <c r="F162" s="30">
        <f>IF(OR($A162="",$B162=""),"",'MPTO_working_2-way'!D161)</f>
        <v>2.3875968992248064</v>
      </c>
      <c r="G162" s="32">
        <f>IF(OR($A162="",$B162=""),"",'MPTO_working_2-way'!E161)</f>
        <v>1.7206703910614525</v>
      </c>
      <c r="H162" s="30">
        <f>IF(OR($A162="",$B162=""),"",'OddsRatio_working_2-way'!M161)</f>
        <v>2.3879735545878726</v>
      </c>
      <c r="I162" s="30">
        <f>IF(OR($A162="",$B162=""),"",'OddsRatio_working_2-way'!N161)</f>
        <v>1.7204748222288193</v>
      </c>
      <c r="J162" s="30">
        <f>IF('Log_working_2-way'!$D161="","",A162^('Log_working_2-way'!$D161))</f>
        <v>2.3937530589126359</v>
      </c>
      <c r="K162" s="32">
        <f>IF('Log_working_2-way'!$D161="","",B162^('Log_working_2-way'!$D161))</f>
        <v>1.7174872145429791</v>
      </c>
      <c r="L162" s="37">
        <f t="shared" si="27"/>
        <v>0.42105263157894729</v>
      </c>
      <c r="M162" s="37">
        <f t="shared" si="28"/>
        <v>0.57894736842105265</v>
      </c>
      <c r="N162" s="38">
        <v>259</v>
      </c>
      <c r="O162" s="38">
        <f t="shared" si="29"/>
        <v>146.87878787878788</v>
      </c>
      <c r="P162" s="38">
        <f t="shared" si="30"/>
        <v>104.83333333333333</v>
      </c>
      <c r="Q162" s="38">
        <f t="shared" si="31"/>
        <v>154.16666666666666</v>
      </c>
      <c r="R162" s="38">
        <f t="shared" si="32"/>
        <v>112.12121212121212</v>
      </c>
      <c r="S162" s="39">
        <f t="shared" si="33"/>
        <v>-7.2878787878787818</v>
      </c>
      <c r="T162" s="39">
        <f t="shared" si="34"/>
        <v>-7.2878787878787961</v>
      </c>
      <c r="U162" t="s">
        <v>402</v>
      </c>
      <c r="V162" t="s">
        <v>408</v>
      </c>
      <c r="W162" t="s">
        <v>437</v>
      </c>
      <c r="X162" t="s">
        <v>448</v>
      </c>
      <c r="Y162" s="41"/>
    </row>
    <row r="163" spans="1:25" ht="15" x14ac:dyDescent="0.25">
      <c r="A163">
        <v>2.0099999999999998</v>
      </c>
      <c r="B163">
        <v>1.9</v>
      </c>
      <c r="C163" s="29">
        <f t="shared" si="26"/>
        <v>2.3828227284629522E-2</v>
      </c>
      <c r="D163" s="30">
        <f>IF(OR($A163="",$B163=""),"",A163*'MPTO_working_2-way'!$G162)</f>
        <v>2.0578947368421052</v>
      </c>
      <c r="E163" s="32">
        <f>IF(OR($A163="",$B163=""),"",B163*'MPTO_working_2-way'!$G162)</f>
        <v>1.9452736318407959</v>
      </c>
      <c r="F163" s="30">
        <f>IF(OR($A163="",$B163=""),"",'MPTO_working_2-way'!D162)</f>
        <v>2.05931517929361</v>
      </c>
      <c r="G163" s="32">
        <f>IF(OR($A163="",$B163=""),"",'MPTO_working_2-way'!E162)</f>
        <v>1.9440061084245355</v>
      </c>
      <c r="H163" s="30">
        <f>IF(OR($A163="",$B163=""),"",'OddsRatio_working_2-way'!M162)</f>
        <v>2.0593499054713802</v>
      </c>
      <c r="I163" s="30">
        <f>IF(OR($A163="",$B163=""),"",'OddsRatio_working_2-way'!N162)</f>
        <v>1.9439751632913294</v>
      </c>
      <c r="J163" s="30">
        <f>IF('Log_working_2-way'!$D162="","",A163^('Log_working_2-way'!$D162))</f>
        <v>2.0599919987911819</v>
      </c>
      <c r="K163" s="32">
        <f>IF('Log_working_2-way'!$D162="","",B163^('Log_working_2-way'!$D162))</f>
        <v>1.9434033475162076</v>
      </c>
      <c r="L163" s="37">
        <f t="shared" si="27"/>
        <v>0.48593350383631717</v>
      </c>
      <c r="M163" s="37">
        <f t="shared" si="28"/>
        <v>0.51406649616368294</v>
      </c>
      <c r="N163" s="38">
        <v>260</v>
      </c>
      <c r="O163" s="38">
        <f t="shared" si="29"/>
        <v>130.6467661691542</v>
      </c>
      <c r="P163" s="38">
        <f t="shared" si="30"/>
        <v>123.1578947368421</v>
      </c>
      <c r="Q163" s="38">
        <f t="shared" si="31"/>
        <v>136.84210526315789</v>
      </c>
      <c r="R163" s="38">
        <f t="shared" si="32"/>
        <v>129.3532338308458</v>
      </c>
      <c r="S163" s="39">
        <f t="shared" si="33"/>
        <v>-6.1953390940036854</v>
      </c>
      <c r="T163" s="39">
        <f t="shared" si="34"/>
        <v>-6.1953390940036996</v>
      </c>
      <c r="U163" t="s">
        <v>406</v>
      </c>
      <c r="V163" t="s">
        <v>294</v>
      </c>
      <c r="W163" t="s">
        <v>437</v>
      </c>
      <c r="X163" t="s">
        <v>448</v>
      </c>
      <c r="Y163" s="41"/>
    </row>
    <row r="164" spans="1:25" ht="15" x14ac:dyDescent="0.25">
      <c r="A164">
        <v>1.72</v>
      </c>
      <c r="B164">
        <v>2.23</v>
      </c>
      <c r="C164" s="29">
        <f t="shared" si="26"/>
        <v>2.982584211075201E-2</v>
      </c>
      <c r="D164" s="30">
        <f>IF(OR($A164="",$B164=""),"",A164*'MPTO_working_2-way'!$G163)</f>
        <v>1.7713004484304935</v>
      </c>
      <c r="E164" s="32">
        <f>IF(OR($A164="",$B164=""),"",B164*'MPTO_working_2-way'!$G163)</f>
        <v>2.2965116279069768</v>
      </c>
      <c r="F164" s="30">
        <f>IF(OR($A164="",$B164=""),"",'MPTO_working_2-way'!D163)</f>
        <v>1.7652798232695142</v>
      </c>
      <c r="G164" s="32">
        <f>IF(OR($A164="",$B164=""),"",'MPTO_working_2-way'!E163)</f>
        <v>2.3067115708443593</v>
      </c>
      <c r="H164" s="30">
        <f>IF(OR($A164="",$B164=""),"",'OddsRatio_working_2-way'!M163)</f>
        <v>1.7650920556760061</v>
      </c>
      <c r="I164" s="30">
        <f>IF(OR($A164="",$B164=""),"",'OddsRatio_working_2-way'!N163)</f>
        <v>2.3070322617798436</v>
      </c>
      <c r="J164" s="30">
        <f>IF('Log_working_2-way'!$D163="","",A164^('Log_working_2-way'!$D163))</f>
        <v>1.7623660397486636</v>
      </c>
      <c r="K164" s="32">
        <f>IF('Log_working_2-way'!$D163="","",B164^('Log_working_2-way'!$D163))</f>
        <v>2.3117058576345526</v>
      </c>
      <c r="L164" s="37">
        <f t="shared" si="27"/>
        <v>0.56455696202531636</v>
      </c>
      <c r="M164" s="37">
        <f t="shared" si="28"/>
        <v>0.43544303797468353</v>
      </c>
      <c r="N164" s="38">
        <v>261</v>
      </c>
      <c r="O164" s="38">
        <f t="shared" si="29"/>
        <v>109.25581395348838</v>
      </c>
      <c r="P164" s="38">
        <f t="shared" si="30"/>
        <v>143.95964125560536</v>
      </c>
      <c r="Q164" s="38">
        <f t="shared" si="31"/>
        <v>117.04035874439462</v>
      </c>
      <c r="R164" s="38">
        <f t="shared" si="32"/>
        <v>151.74418604651163</v>
      </c>
      <c r="S164" s="39">
        <f t="shared" si="33"/>
        <v>-7.7845447909062386</v>
      </c>
      <c r="T164" s="39">
        <f t="shared" si="34"/>
        <v>-7.7845447909062671</v>
      </c>
      <c r="U164" t="s">
        <v>300</v>
      </c>
      <c r="V164" t="s">
        <v>299</v>
      </c>
      <c r="W164" t="s">
        <v>437</v>
      </c>
      <c r="X164" t="s">
        <v>448</v>
      </c>
      <c r="Y164" s="41"/>
    </row>
    <row r="165" spans="1:25" ht="15" x14ac:dyDescent="0.25">
      <c r="A165">
        <v>2.2799999999999998</v>
      </c>
      <c r="B165">
        <v>1.65</v>
      </c>
      <c r="C165" s="29">
        <f t="shared" si="26"/>
        <v>4.4657097288676173E-2</v>
      </c>
      <c r="D165" s="30">
        <f>IF(OR($A165="",$B165=""),"",A165*'MPTO_working_2-way'!$G164)</f>
        <v>2.3818181818181814</v>
      </c>
      <c r="E165" s="32">
        <f>IF(OR($A165="",$B165=""),"",B165*'MPTO_working_2-way'!$G164)</f>
        <v>1.7236842105263155</v>
      </c>
      <c r="F165" s="30">
        <f>IF(OR($A165="",$B165=""),"",'MPTO_working_2-way'!D164)</f>
        <v>2.402298850574712</v>
      </c>
      <c r="G165" s="32">
        <f>IF(OR($A165="",$B165=""),"",'MPTO_working_2-way'!E164)</f>
        <v>1.7131147540983604</v>
      </c>
      <c r="H165" s="30">
        <f>IF(OR($A165="",$B165=""),"",'OddsRatio_working_2-way'!M164)</f>
        <v>2.4032928308912465</v>
      </c>
      <c r="I165" s="30">
        <f>IF(OR($A165="",$B165=""),"",'OddsRatio_working_2-way'!N164)</f>
        <v>1.7126096406869604</v>
      </c>
      <c r="J165" s="30">
        <f>IF('Log_working_2-way'!$D164="","",A165^('Log_working_2-way'!$D164))</f>
        <v>2.4128750224751347</v>
      </c>
      <c r="K165" s="32">
        <f>IF('Log_working_2-way'!$D164="","",B165^('Log_working_2-way'!$D164))</f>
        <v>1.7077766851929645</v>
      </c>
      <c r="L165" s="37">
        <f t="shared" si="27"/>
        <v>0.4198473282442749</v>
      </c>
      <c r="M165" s="37">
        <f t="shared" si="28"/>
        <v>0.58015267175572527</v>
      </c>
      <c r="N165" s="38">
        <v>262</v>
      </c>
      <c r="O165" s="38">
        <f t="shared" si="29"/>
        <v>147.08771929824559</v>
      </c>
      <c r="P165" s="38">
        <f t="shared" si="30"/>
        <v>103.21212121212119</v>
      </c>
      <c r="Q165" s="38">
        <f t="shared" si="31"/>
        <v>158.78787878787878</v>
      </c>
      <c r="R165" s="38">
        <f t="shared" si="32"/>
        <v>114.9122807017544</v>
      </c>
      <c r="S165" s="39">
        <f t="shared" si="33"/>
        <v>-11.700159489633194</v>
      </c>
      <c r="T165" s="39">
        <f t="shared" si="34"/>
        <v>-11.700159489633208</v>
      </c>
      <c r="U165" t="s">
        <v>410</v>
      </c>
      <c r="V165" t="s">
        <v>414</v>
      </c>
      <c r="W165" t="s">
        <v>438</v>
      </c>
      <c r="X165" t="s">
        <v>448</v>
      </c>
      <c r="Y165" s="41"/>
    </row>
    <row r="166" spans="1:25" ht="15" x14ac:dyDescent="0.25">
      <c r="A166">
        <v>2.63</v>
      </c>
      <c r="B166">
        <v>1.51</v>
      </c>
      <c r="C166" s="29">
        <f t="shared" si="26"/>
        <v>4.2479792511268322E-2</v>
      </c>
      <c r="D166" s="30">
        <f>IF(OR($A166="",$B166=""),"",A166*'MPTO_working_2-way'!$G165)</f>
        <v>2.7417218543046356</v>
      </c>
      <c r="E166" s="32">
        <f>IF(OR($A166="",$B166=""),"",B166*'MPTO_working_2-way'!$G165)</f>
        <v>1.5741444866920151</v>
      </c>
      <c r="F166" s="30">
        <f>IF(OR($A166="",$B166=""),"",'MPTO_working_2-way'!D165)</f>
        <v>2.7856065654262965</v>
      </c>
      <c r="G166" s="32">
        <f>IF(OR($A166="",$B166=""),"",'MPTO_working_2-way'!E165)</f>
        <v>1.5600337831202247</v>
      </c>
      <c r="H166" s="30">
        <f>IF(OR($A166="",$B166=""),"",'OddsRatio_working_2-way'!M165)</f>
        <v>2.7877579342216747</v>
      </c>
      <c r="I166" s="30">
        <f>IF(OR($A166="",$B166=""),"",'OddsRatio_working_2-way'!N165)</f>
        <v>1.5593598444497263</v>
      </c>
      <c r="J166" s="30">
        <f>IF('Log_working_2-way'!$D165="","",A166^('Log_working_2-way'!$D165))</f>
        <v>2.8086642204693022</v>
      </c>
      <c r="K166" s="32">
        <f>IF('Log_working_2-way'!$D165="","",B166^('Log_working_2-way'!$D165))</f>
        <v>1.5528942236384655</v>
      </c>
      <c r="L166" s="37">
        <f t="shared" si="27"/>
        <v>0.36473429951690822</v>
      </c>
      <c r="M166" s="37">
        <f t="shared" si="28"/>
        <v>0.63526570048309183</v>
      </c>
      <c r="N166" s="38">
        <v>263</v>
      </c>
      <c r="O166" s="38">
        <f t="shared" si="29"/>
        <v>163</v>
      </c>
      <c r="P166" s="38">
        <f t="shared" si="30"/>
        <v>88.827814569536429</v>
      </c>
      <c r="Q166" s="38">
        <f t="shared" si="31"/>
        <v>174.1721854304636</v>
      </c>
      <c r="R166" s="38">
        <f t="shared" si="32"/>
        <v>100.00000000000001</v>
      </c>
      <c r="S166" s="39">
        <f t="shared" si="33"/>
        <v>-11.1721854304636</v>
      </c>
      <c r="T166" s="39">
        <f t="shared" si="34"/>
        <v>-11.172185430463585</v>
      </c>
      <c r="U166" t="s">
        <v>417</v>
      </c>
      <c r="V166" t="s">
        <v>141</v>
      </c>
      <c r="W166" t="s">
        <v>438</v>
      </c>
      <c r="X166" t="s">
        <v>448</v>
      </c>
      <c r="Y166" s="41"/>
    </row>
    <row r="167" spans="1:25" s="35" customFormat="1" ht="15" x14ac:dyDescent="0.25">
      <c r="A167">
        <v>2.59</v>
      </c>
      <c r="B167">
        <v>1.52</v>
      </c>
      <c r="C167" s="29">
        <f t="shared" si="26"/>
        <v>4.3995122942491527E-2</v>
      </c>
      <c r="D167" s="30">
        <f>IF(OR($A167="",$B167=""),"",A167*'MPTO_working_2-way'!$G166)</f>
        <v>2.7039473684210531</v>
      </c>
      <c r="E167" s="32">
        <f>IF(OR($A167="",$B167=""),"",B167*'MPTO_working_2-way'!$G166)</f>
        <v>1.586872586872587</v>
      </c>
      <c r="F167" s="30">
        <f>IF(OR($A167="",$B167=""),"",'MPTO_working_2-way'!D166)</f>
        <v>2.7464769080507887</v>
      </c>
      <c r="G167" s="32">
        <f>IF(OR($A167="",$B167=""),"",'MPTO_working_2-way'!E166)</f>
        <v>1.5725812894463531</v>
      </c>
      <c r="H167" s="30">
        <f>IF(OR($A167="",$B167=""),"",'OddsRatio_working_2-way'!M166)</f>
        <v>2.7486258341029703</v>
      </c>
      <c r="I167" s="30">
        <f>IF(OR($A167="",$B167=""),"",'OddsRatio_working_2-way'!N166)</f>
        <v>1.5718776312789586</v>
      </c>
      <c r="J167" s="30">
        <f>IF('Log_working_2-way'!$D166="","",A167^('Log_working_2-way'!$D166))</f>
        <v>2.7688852952666907</v>
      </c>
      <c r="K167" s="32">
        <f>IF('Log_working_2-way'!$D166="","",B167^('Log_working_2-way'!$D166))</f>
        <v>1.5653277816683351</v>
      </c>
      <c r="L167" s="37">
        <f t="shared" si="27"/>
        <v>0.36982968369829677</v>
      </c>
      <c r="M167" s="37">
        <f t="shared" si="28"/>
        <v>0.63017031630170306</v>
      </c>
      <c r="N167" s="38">
        <v>264</v>
      </c>
      <c r="O167" s="38">
        <f t="shared" si="29"/>
        <v>162.06949806949808</v>
      </c>
      <c r="P167" s="38">
        <f t="shared" si="30"/>
        <v>90.315789473684234</v>
      </c>
      <c r="Q167" s="38">
        <f t="shared" si="31"/>
        <v>173.68421052631581</v>
      </c>
      <c r="R167" s="38">
        <f t="shared" si="32"/>
        <v>101.93050193050193</v>
      </c>
      <c r="S167" s="39">
        <f t="shared" si="33"/>
        <v>-11.614712456817728</v>
      </c>
      <c r="T167" s="39">
        <f t="shared" si="34"/>
        <v>-11.614712456817699</v>
      </c>
      <c r="U167" t="s">
        <v>413</v>
      </c>
      <c r="V167" t="s">
        <v>418</v>
      </c>
      <c r="W167" t="s">
        <v>438</v>
      </c>
      <c r="X167" t="s">
        <v>448</v>
      </c>
      <c r="Y167" s="41"/>
    </row>
    <row r="168" spans="1:25" ht="15" x14ac:dyDescent="0.25">
      <c r="A168">
        <v>2.6</v>
      </c>
      <c r="B168">
        <v>1.52</v>
      </c>
      <c r="C168" s="29">
        <f t="shared" si="26"/>
        <v>4.2510121457489891E-2</v>
      </c>
      <c r="D168" s="30">
        <f>IF(OR($A168="",$B168=""),"",A168*'MPTO_working_2-way'!$G167)</f>
        <v>2.7105263157894739</v>
      </c>
      <c r="E168" s="32">
        <f>IF(OR($A168="",$B168=""),"",B168*'MPTO_working_2-way'!$G167)</f>
        <v>1.5846153846153848</v>
      </c>
      <c r="F168" s="30">
        <f>IF(OR($A168="",$B168=""),"",'MPTO_working_2-way'!D167)</f>
        <v>2.7520891364902509</v>
      </c>
      <c r="G168" s="32">
        <f>IF(OR($A168="",$B168=""),"",'MPTO_working_2-way'!E167)</f>
        <v>1.5707472178060415</v>
      </c>
      <c r="H168" s="30">
        <f>IF(OR($A168="",$B168=""),"",'OddsRatio_working_2-way'!M167)</f>
        <v>2.7541160386140584</v>
      </c>
      <c r="I168" s="30">
        <f>IF(OR($A168="",$B168=""),"",'OddsRatio_working_2-way'!N167)</f>
        <v>1.5700877125495689</v>
      </c>
      <c r="J168" s="30">
        <f>IF('Log_working_2-way'!$D167="","",A168^('Log_working_2-way'!$D167))</f>
        <v>2.7738799677974892</v>
      </c>
      <c r="K168" s="32">
        <f>IF('Log_working_2-way'!$D167="","",B168^('Log_working_2-way'!$D167))</f>
        <v>1.5637360013940216</v>
      </c>
      <c r="L168" s="37">
        <f t="shared" si="27"/>
        <v>0.3689320388349514</v>
      </c>
      <c r="M168" s="37">
        <f t="shared" si="28"/>
        <v>0.63106796116504849</v>
      </c>
      <c r="N168" s="38">
        <v>265</v>
      </c>
      <c r="O168" s="38">
        <f t="shared" si="29"/>
        <v>163.07692307692307</v>
      </c>
      <c r="P168" s="38">
        <f t="shared" si="30"/>
        <v>90.657894736842124</v>
      </c>
      <c r="Q168" s="38">
        <f t="shared" si="31"/>
        <v>174.34210526315792</v>
      </c>
      <c r="R168" s="38">
        <f t="shared" si="32"/>
        <v>101.92307692307692</v>
      </c>
      <c r="S168" s="39">
        <f t="shared" si="33"/>
        <v>-11.265182186234853</v>
      </c>
      <c r="T168" s="39">
        <f t="shared" si="34"/>
        <v>-11.265182186234796</v>
      </c>
      <c r="U168" t="s">
        <v>308</v>
      </c>
      <c r="V168" t="s">
        <v>306</v>
      </c>
      <c r="W168" t="s">
        <v>438</v>
      </c>
      <c r="X168" t="s">
        <v>448</v>
      </c>
      <c r="Y168" s="41"/>
    </row>
    <row r="169" spans="1:25" ht="15" x14ac:dyDescent="0.25">
      <c r="A169">
        <v>2.4900000000000002</v>
      </c>
      <c r="B169">
        <v>1.56</v>
      </c>
      <c r="C169" s="29">
        <f t="shared" si="26"/>
        <v>4.26320667284521E-2</v>
      </c>
      <c r="D169" s="30">
        <f>IF(OR($A169="",$B169=""),"",A169*'MPTO_working_2-way'!$G168)</f>
        <v>2.5961538461538458</v>
      </c>
      <c r="E169" s="32">
        <f>IF(OR($A169="",$B169=""),"",B169*'MPTO_working_2-way'!$G168)</f>
        <v>1.6265060240963853</v>
      </c>
      <c r="F169" s="30">
        <f>IF(OR($A169="",$B169=""),"",'MPTO_working_2-way'!D168)</f>
        <v>2.6295694557270508</v>
      </c>
      <c r="G169" s="32">
        <f>IF(OR($A169="",$B169=""),"",'MPTO_working_2-way'!E168)</f>
        <v>1.6136590229312062</v>
      </c>
      <c r="H169" s="30">
        <f>IF(OR($A169="",$B169=""),"",'OddsRatio_working_2-way'!M168)</f>
        <v>2.6311696066670334</v>
      </c>
      <c r="I169" s="30">
        <f>IF(OR($A169="",$B169=""),"",'OddsRatio_working_2-way'!N168)</f>
        <v>1.6130570333782139</v>
      </c>
      <c r="J169" s="30">
        <f>IF('Log_working_2-way'!$D168="","",A169^('Log_working_2-way'!$D168))</f>
        <v>2.6469548581107705</v>
      </c>
      <c r="K169" s="32">
        <f>IF('Log_working_2-way'!$D168="","",B169^('Log_working_2-way'!$D168))</f>
        <v>1.607181183548904</v>
      </c>
      <c r="L169" s="37">
        <f t="shared" si="27"/>
        <v>0.38518518518518524</v>
      </c>
      <c r="M169" s="37">
        <f t="shared" si="28"/>
        <v>0.61481481481481493</v>
      </c>
      <c r="N169" s="38">
        <v>266</v>
      </c>
      <c r="O169" s="38">
        <f t="shared" si="29"/>
        <v>159.1726907630522</v>
      </c>
      <c r="P169" s="38">
        <f t="shared" si="30"/>
        <v>95.487179487179503</v>
      </c>
      <c r="Q169" s="38">
        <f t="shared" si="31"/>
        <v>170.5128205128205</v>
      </c>
      <c r="R169" s="38">
        <f t="shared" si="32"/>
        <v>106.82730923694777</v>
      </c>
      <c r="S169" s="39">
        <f t="shared" si="33"/>
        <v>-11.340129749768295</v>
      </c>
      <c r="T169" s="39">
        <f t="shared" si="34"/>
        <v>-11.340129749768266</v>
      </c>
      <c r="U169" t="s">
        <v>140</v>
      </c>
      <c r="V169" t="s">
        <v>412</v>
      </c>
      <c r="W169" t="s">
        <v>438</v>
      </c>
      <c r="X169" t="s">
        <v>448</v>
      </c>
      <c r="Y169" s="41"/>
    </row>
    <row r="170" spans="1:25" ht="15" x14ac:dyDescent="0.25">
      <c r="A170">
        <v>1.93</v>
      </c>
      <c r="B170">
        <v>1.95</v>
      </c>
      <c r="C170" s="29">
        <f t="shared" si="26"/>
        <v>3.0955227846419575E-2</v>
      </c>
      <c r="D170" s="30">
        <f>IF(OR($A170="",$B170=""),"",A170*'MPTO_working_2-way'!$G169)</f>
        <v>1.9897435897435898</v>
      </c>
      <c r="E170" s="32">
        <f>IF(OR($A170="",$B170=""),"",B170*'MPTO_working_2-way'!$G169)</f>
        <v>2.0103626943005182</v>
      </c>
      <c r="F170" s="30">
        <f>IF(OR($A170="",$B170=""),"",'MPTO_working_2-way'!D169)</f>
        <v>1.9894277785119598</v>
      </c>
      <c r="G170" s="32">
        <f>IF(OR($A170="",$B170=""),"",'MPTO_working_2-way'!E169)</f>
        <v>2.0106851876586083</v>
      </c>
      <c r="H170" s="30">
        <f>IF(OR($A170="",$B170=""),"",'OddsRatio_working_2-way'!M169)</f>
        <v>1.9894176915848294</v>
      </c>
      <c r="I170" s="30">
        <f>IF(OR($A170="",$B170=""),"",'OddsRatio_working_2-way'!N169)</f>
        <v>2.0106954914038573</v>
      </c>
      <c r="J170" s="30">
        <f>IF('Log_working_2-way'!$D169="","",A170^('Log_working_2-way'!$D169))</f>
        <v>1.9892742724695103</v>
      </c>
      <c r="K170" s="32">
        <f>IF('Log_working_2-way'!$D169="","",B170^('Log_working_2-way'!$D169))</f>
        <v>2.0108420160403986</v>
      </c>
      <c r="L170" s="37">
        <f t="shared" si="27"/>
        <v>0.50257731958762886</v>
      </c>
      <c r="M170" s="37">
        <f t="shared" si="28"/>
        <v>0.49742268041237114</v>
      </c>
      <c r="N170" s="38">
        <v>267</v>
      </c>
      <c r="O170" s="38">
        <f t="shared" si="29"/>
        <v>128.65803108808288</v>
      </c>
      <c r="P170" s="38">
        <f t="shared" si="30"/>
        <v>130.07692307692309</v>
      </c>
      <c r="Q170" s="38">
        <f t="shared" si="31"/>
        <v>136.92307692307693</v>
      </c>
      <c r="R170" s="38">
        <f t="shared" si="32"/>
        <v>138.34196891191712</v>
      </c>
      <c r="S170" s="39">
        <f t="shared" si="33"/>
        <v>-8.265045834994055</v>
      </c>
      <c r="T170" s="39">
        <f t="shared" si="34"/>
        <v>-8.2650458349940266</v>
      </c>
      <c r="U170" t="s">
        <v>422</v>
      </c>
      <c r="V170" t="s">
        <v>311</v>
      </c>
      <c r="W170" t="s">
        <v>439</v>
      </c>
      <c r="X170" t="s">
        <v>448</v>
      </c>
      <c r="Y170" s="41"/>
    </row>
    <row r="171" spans="1:25" ht="15" x14ac:dyDescent="0.25">
      <c r="A171">
        <v>1.81</v>
      </c>
      <c r="B171">
        <v>2.0699999999999998</v>
      </c>
      <c r="C171" s="29">
        <f t="shared" si="26"/>
        <v>3.5577975284917462E-2</v>
      </c>
      <c r="D171" s="30">
        <f>IF(OR($A171="",$B171=""),"",A171*'MPTO_working_2-way'!$G170)</f>
        <v>1.8743961352657006</v>
      </c>
      <c r="E171" s="32">
        <f>IF(OR($A171="",$B171=""),"",B171*'MPTO_working_2-way'!$G170)</f>
        <v>2.1436464088397789</v>
      </c>
      <c r="F171" s="30">
        <f>IF(OR($A171="",$B171=""),"",'MPTO_working_2-way'!D170)</f>
        <v>1.8702173858786533</v>
      </c>
      <c r="G171" s="32">
        <f>IF(OR($A171="",$B171=""),"",'MPTO_working_2-way'!E170)</f>
        <v>2.1491381535549374</v>
      </c>
      <c r="H171" s="30">
        <f>IF(OR($A171="",$B171=""),"",'OddsRatio_working_2-way'!M170)</f>
        <v>1.8700628401410975</v>
      </c>
      <c r="I171" s="30">
        <f>IF(OR($A171="",$B171=""),"",'OddsRatio_working_2-way'!N170)</f>
        <v>2.1493422703098441</v>
      </c>
      <c r="J171" s="30">
        <f>IF('Log_working_2-way'!$D170="","",A171^('Log_working_2-way'!$D170))</f>
        <v>1.8681622223592078</v>
      </c>
      <c r="K171" s="32">
        <f>IF('Log_working_2-way'!$D170="","",B171^('Log_working_2-way'!$D170))</f>
        <v>2.1518584594506485</v>
      </c>
      <c r="L171" s="37">
        <f t="shared" si="27"/>
        <v>0.53350515463917525</v>
      </c>
      <c r="M171" s="37">
        <f t="shared" si="28"/>
        <v>0.46649484536082475</v>
      </c>
      <c r="N171" s="38">
        <v>268</v>
      </c>
      <c r="O171" s="38">
        <f t="shared" si="29"/>
        <v>119.9337016574586</v>
      </c>
      <c r="P171" s="38">
        <f t="shared" si="30"/>
        <v>138.53140096618358</v>
      </c>
      <c r="Q171" s="38">
        <f t="shared" si="31"/>
        <v>129.46859903381645</v>
      </c>
      <c r="R171" s="38">
        <f t="shared" si="32"/>
        <v>148.06629834254144</v>
      </c>
      <c r="S171" s="39">
        <f t="shared" si="33"/>
        <v>-9.5348973763578471</v>
      </c>
      <c r="T171" s="39">
        <f t="shared" si="34"/>
        <v>-9.5348973763578613</v>
      </c>
      <c r="U171" t="s">
        <v>424</v>
      </c>
      <c r="V171" t="s">
        <v>144</v>
      </c>
      <c r="W171" t="s">
        <v>439</v>
      </c>
      <c r="X171" t="s">
        <v>448</v>
      </c>
      <c r="Y171" s="41"/>
    </row>
    <row r="172" spans="1:25" ht="15" x14ac:dyDescent="0.25">
      <c r="A172">
        <v>1.79</v>
      </c>
      <c r="B172">
        <v>2.11</v>
      </c>
      <c r="C172" s="29">
        <f t="shared" si="26"/>
        <v>3.2592867166194583E-2</v>
      </c>
      <c r="D172" s="30">
        <f>IF(OR($A172="",$B172=""),"",A172*'MPTO_working_2-way'!$G171)</f>
        <v>1.8483412322274884</v>
      </c>
      <c r="E172" s="32">
        <f>IF(OR($A172="",$B172=""),"",B172*'MPTO_working_2-way'!$G171)</f>
        <v>2.1787709497206706</v>
      </c>
      <c r="F172" s="30">
        <f>IF(OR($A172="",$B172=""),"",'MPTO_working_2-way'!D171)</f>
        <v>1.8437843247333352</v>
      </c>
      <c r="G172" s="32">
        <f>IF(OR($A172="",$B172=""),"",'MPTO_working_2-way'!E171)</f>
        <v>2.1851369724319478</v>
      </c>
      <c r="H172" s="30">
        <f>IF(OR($A172="",$B172=""),"",'OddsRatio_working_2-way'!M171)</f>
        <v>1.8436300798997822</v>
      </c>
      <c r="I172" s="30">
        <f>IF(OR($A172="",$B172=""),"",'OddsRatio_working_2-way'!N171)</f>
        <v>2.1853536565680476</v>
      </c>
      <c r="J172" s="30">
        <f>IF('Log_working_2-way'!$D171="","",A172^('Log_working_2-way'!$D171))</f>
        <v>1.8415626408173078</v>
      </c>
      <c r="K172" s="32">
        <f>IF('Log_working_2-way'!$D171="","",B172^('Log_working_2-way'!$D171))</f>
        <v>2.1882656756587764</v>
      </c>
      <c r="L172" s="37">
        <f t="shared" si="27"/>
        <v>0.54102564102564099</v>
      </c>
      <c r="M172" s="37">
        <f t="shared" si="28"/>
        <v>0.4589743589743589</v>
      </c>
      <c r="N172" s="38">
        <v>269</v>
      </c>
      <c r="O172" s="38">
        <f t="shared" si="29"/>
        <v>118.72067039106145</v>
      </c>
      <c r="P172" s="38">
        <f t="shared" si="30"/>
        <v>141.5118483412322</v>
      </c>
      <c r="Q172" s="38">
        <f t="shared" si="31"/>
        <v>127.48815165876778</v>
      </c>
      <c r="R172" s="38">
        <f t="shared" si="32"/>
        <v>150.27932960893853</v>
      </c>
      <c r="S172" s="39">
        <f t="shared" si="33"/>
        <v>-8.7674812677063301</v>
      </c>
      <c r="T172" s="39">
        <f t="shared" si="34"/>
        <v>-8.7674812677063301</v>
      </c>
      <c r="U172" t="s">
        <v>426</v>
      </c>
      <c r="V172" t="s">
        <v>309</v>
      </c>
      <c r="W172" t="s">
        <v>439</v>
      </c>
      <c r="X172" t="s">
        <v>448</v>
      </c>
      <c r="Y172" s="41"/>
    </row>
    <row r="173" spans="1:25" ht="15" x14ac:dyDescent="0.25">
      <c r="A173">
        <v>1.85</v>
      </c>
      <c r="B173">
        <v>2.0499999999999998</v>
      </c>
      <c r="C173" s="29">
        <f t="shared" si="26"/>
        <v>2.8345418589321048E-2</v>
      </c>
      <c r="D173" s="30">
        <f>IF(OR($A173="",$B173=""),"",A173*'MPTO_working_2-way'!$G172)</f>
        <v>1.902439024390244</v>
      </c>
      <c r="E173" s="32">
        <f>IF(OR($A173="",$B173=""),"",B173*'MPTO_working_2-way'!$G172)</f>
        <v>2.1081081081081079</v>
      </c>
      <c r="F173" s="30">
        <f>IF(OR($A173="",$B173=""),"",'MPTO_working_2-way'!D172)</f>
        <v>1.8998121477770822</v>
      </c>
      <c r="G173" s="32">
        <f>IF(OR($A173="",$B173=""),"",'MPTO_working_2-way'!E172)</f>
        <v>2.1113430758524703</v>
      </c>
      <c r="H173" s="30">
        <f>IF(OR($A173="",$B173=""),"",'OddsRatio_working_2-way'!M172)</f>
        <v>1.8997354108424378</v>
      </c>
      <c r="I173" s="30">
        <f>IF(OR($A173="",$B173=""),"",'OddsRatio_working_2-way'!N172)</f>
        <v>2.1114378604524222</v>
      </c>
      <c r="J173" s="30">
        <f>IF('Log_working_2-way'!$D172="","",A173^('Log_working_2-way'!$D172))</f>
        <v>1.8985467665018629</v>
      </c>
      <c r="K173" s="32">
        <f>IF('Log_working_2-way'!$D172="","",B173^('Log_working_2-way'!$D172))</f>
        <v>2.1129081281913611</v>
      </c>
      <c r="L173" s="37">
        <f t="shared" si="27"/>
        <v>0.52564102564102555</v>
      </c>
      <c r="M173" s="37">
        <f t="shared" si="28"/>
        <v>0.47435897435897439</v>
      </c>
      <c r="N173" s="38">
        <v>270</v>
      </c>
      <c r="O173" s="38">
        <f t="shared" si="29"/>
        <v>124.05405405405403</v>
      </c>
      <c r="P173" s="38">
        <f t="shared" si="30"/>
        <v>138.29268292682929</v>
      </c>
      <c r="Q173" s="38">
        <f t="shared" si="31"/>
        <v>131.70731707317074</v>
      </c>
      <c r="R173" s="38">
        <f t="shared" si="32"/>
        <v>145.94594594594594</v>
      </c>
      <c r="S173" s="39">
        <f t="shared" si="33"/>
        <v>-7.6532630191167073</v>
      </c>
      <c r="T173" s="39">
        <f t="shared" si="34"/>
        <v>-7.6532630191166504</v>
      </c>
      <c r="U173" t="s">
        <v>314</v>
      </c>
      <c r="V173" t="s">
        <v>421</v>
      </c>
      <c r="W173" t="s">
        <v>439</v>
      </c>
      <c r="X173" t="s">
        <v>448</v>
      </c>
      <c r="Y173" s="41"/>
    </row>
    <row r="174" spans="1:25" ht="15" x14ac:dyDescent="0.25">
      <c r="A174">
        <v>1.97</v>
      </c>
      <c r="B174">
        <v>1.93</v>
      </c>
      <c r="C174" s="29">
        <f t="shared" si="26"/>
        <v>2.5748928223876311E-2</v>
      </c>
      <c r="D174" s="30">
        <f>IF(OR($A174="",$B174=""),"",A174*'MPTO_working_2-way'!$G173)</f>
        <v>2.0207253886010363</v>
      </c>
      <c r="E174" s="32">
        <f>IF(OR($A174="",$B174=""),"",B174*'MPTO_working_2-way'!$G173)</f>
        <v>1.9796954314720812</v>
      </c>
      <c r="F174" s="30">
        <f>IF(OR($A174="",$B174=""),"",'MPTO_working_2-way'!D173)</f>
        <v>2.0212647191728026</v>
      </c>
      <c r="G174" s="32">
        <f>IF(OR($A174="",$B174=""),"",'MPTO_working_2-way'!E173)</f>
        <v>1.9791780536685666</v>
      </c>
      <c r="H174" s="30">
        <f>IF(OR($A174="",$B174=""),"",'OddsRatio_working_2-way'!M173)</f>
        <v>2.021278978873144</v>
      </c>
      <c r="I174" s="30">
        <f>IF(OR($A174="",$B174=""),"",'OddsRatio_working_2-way'!N173)</f>
        <v>1.9791643818062103</v>
      </c>
      <c r="J174" s="30">
        <f>IF('Log_working_2-way'!$D173="","",A174^('Log_working_2-way'!$D173))</f>
        <v>2.0215229873993761</v>
      </c>
      <c r="K174" s="32">
        <f>IF('Log_working_2-way'!$D173="","",B174^('Log_working_2-way'!$D173))</f>
        <v>1.9789304913693861</v>
      </c>
      <c r="L174" s="37">
        <f t="shared" si="27"/>
        <v>0.49487179487179483</v>
      </c>
      <c r="M174" s="37">
        <f t="shared" si="28"/>
        <v>0.50512820512820511</v>
      </c>
      <c r="N174" s="38">
        <v>271</v>
      </c>
      <c r="O174" s="38">
        <f t="shared" si="29"/>
        <v>133.43654822335026</v>
      </c>
      <c r="P174" s="38">
        <f t="shared" si="30"/>
        <v>130.58549222797927</v>
      </c>
      <c r="Q174" s="38">
        <f t="shared" si="31"/>
        <v>140.41450777202076</v>
      </c>
      <c r="R174" s="38">
        <f t="shared" si="32"/>
        <v>137.56345177664974</v>
      </c>
      <c r="S174" s="39">
        <f t="shared" si="33"/>
        <v>-6.9779595486704977</v>
      </c>
      <c r="T174" s="39">
        <f t="shared" si="34"/>
        <v>-6.9779595486704693</v>
      </c>
      <c r="U174" t="s">
        <v>183</v>
      </c>
      <c r="V174" t="s">
        <v>337</v>
      </c>
      <c r="W174" t="s">
        <v>440</v>
      </c>
      <c r="X174" t="s">
        <v>449</v>
      </c>
      <c r="Y174" s="41"/>
    </row>
    <row r="175" spans="1:25" ht="15" x14ac:dyDescent="0.25">
      <c r="A175">
        <v>2.63</v>
      </c>
      <c r="B175">
        <v>1.5</v>
      </c>
      <c r="C175" s="29">
        <f t="shared" si="26"/>
        <v>4.6894803548795938E-2</v>
      </c>
      <c r="D175" s="30">
        <f>IF(OR($A175="",$B175=""),"",A175*'MPTO_working_2-way'!$G174)</f>
        <v>2.7533333333333334</v>
      </c>
      <c r="E175" s="32">
        <f>IF(OR($A175="",$B175=""),"",B175*'MPTO_working_2-way'!$G174)</f>
        <v>1.5703422053231939</v>
      </c>
      <c r="F175" s="30">
        <f>IF(OR($A175="",$B175=""),"",'MPTO_working_2-way'!D174)</f>
        <v>2.802841918294849</v>
      </c>
      <c r="G175" s="32">
        <f>IF(OR($A175="",$B175=""),"",'MPTO_working_2-way'!E174)</f>
        <v>1.554679802955665</v>
      </c>
      <c r="H175" s="30">
        <f>IF(OR($A175="",$B175=""),"",'OddsRatio_working_2-way'!M174)</f>
        <v>2.8055470085267782</v>
      </c>
      <c r="I175" s="30">
        <f>IF(OR($A175="",$B175=""),"",'OddsRatio_working_2-way'!N174)</f>
        <v>1.5538487756217116</v>
      </c>
      <c r="J175" s="30">
        <f>IF('Log_working_2-way'!$D174="","",A175^('Log_working_2-way'!$D174))</f>
        <v>2.8293064668866079</v>
      </c>
      <c r="K175" s="32">
        <f>IF('Log_working_2-way'!$D174="","",B175^('Log_working_2-way'!$D174))</f>
        <v>1.5466552587548665</v>
      </c>
      <c r="L175" s="37">
        <f t="shared" si="27"/>
        <v>0.36319612590799033</v>
      </c>
      <c r="M175" s="37">
        <f t="shared" si="28"/>
        <v>0.63680387409200967</v>
      </c>
      <c r="N175" s="38">
        <v>272</v>
      </c>
      <c r="O175" s="38">
        <f t="shared" si="29"/>
        <v>168.57794676806085</v>
      </c>
      <c r="P175" s="38">
        <f t="shared" si="30"/>
        <v>90.666666666666657</v>
      </c>
      <c r="Q175" s="38">
        <f t="shared" si="31"/>
        <v>181.33333333333331</v>
      </c>
      <c r="R175" s="38">
        <f t="shared" si="32"/>
        <v>103.42205323193917</v>
      </c>
      <c r="S175" s="39">
        <f t="shared" si="33"/>
        <v>-12.75538656527246</v>
      </c>
      <c r="T175" s="39">
        <f t="shared" si="34"/>
        <v>-12.755386565272516</v>
      </c>
      <c r="U175" t="s">
        <v>215</v>
      </c>
      <c r="V175" t="s">
        <v>216</v>
      </c>
      <c r="W175" t="s">
        <v>442</v>
      </c>
      <c r="X175" t="s">
        <v>449</v>
      </c>
      <c r="Y175" s="41"/>
    </row>
    <row r="176" spans="1:25" ht="15" x14ac:dyDescent="0.25">
      <c r="A176">
        <v>2.59</v>
      </c>
      <c r="B176">
        <v>1.49</v>
      </c>
      <c r="C176" s="29">
        <f t="shared" si="26"/>
        <v>5.7241325697701573E-2</v>
      </c>
      <c r="D176" s="30">
        <f>IF(OR($A176="",$B176=""),"",A176*'MPTO_working_2-way'!$G175)</f>
        <v>2.738255033557047</v>
      </c>
      <c r="E176" s="32">
        <f>IF(OR($A176="",$B176=""),"",B176*'MPTO_working_2-way'!$G175)</f>
        <v>1.5752895752895753</v>
      </c>
      <c r="F176" s="30">
        <f>IF(OR($A176="",$B176=""),"",'MPTO_working_2-way'!D175)</f>
        <v>2.7973614584465949</v>
      </c>
      <c r="G176" s="32">
        <f>IF(OR($A176="",$B176=""),"",'MPTO_working_2-way'!E175)</f>
        <v>1.556371115726644</v>
      </c>
      <c r="H176" s="30">
        <f>IF(OR($A176="",$B176=""),"",'OddsRatio_working_2-way'!M175)</f>
        <v>2.8013600304169275</v>
      </c>
      <c r="I176" s="30">
        <f>IF(OR($A176="",$B176=""),"",'OddsRatio_working_2-way'!N175)</f>
        <v>1.555136110002701</v>
      </c>
      <c r="J176" s="30">
        <f>IF('Log_working_2-way'!$D175="","",A176^('Log_working_2-way'!$D175))</f>
        <v>2.8301477448378778</v>
      </c>
      <c r="K176" s="32">
        <f>IF('Log_working_2-way'!$D175="","",B176^('Log_working_2-way'!$D175))</f>
        <v>1.5464039735647506</v>
      </c>
      <c r="L176" s="37">
        <f t="shared" si="27"/>
        <v>0.36519607843137253</v>
      </c>
      <c r="M176" s="37">
        <f t="shared" si="28"/>
        <v>0.63480392156862742</v>
      </c>
      <c r="N176" s="38">
        <v>273</v>
      </c>
      <c r="O176" s="38">
        <f t="shared" si="29"/>
        <v>167.59459459459458</v>
      </c>
      <c r="P176" s="38">
        <f t="shared" si="30"/>
        <v>89.77852348993288</v>
      </c>
      <c r="Q176" s="38">
        <f t="shared" si="31"/>
        <v>183.22147651006713</v>
      </c>
      <c r="R176" s="38">
        <f t="shared" si="32"/>
        <v>105.4054054054054</v>
      </c>
      <c r="S176" s="39">
        <f t="shared" si="33"/>
        <v>-15.626881915472552</v>
      </c>
      <c r="T176" s="39">
        <f t="shared" si="34"/>
        <v>-15.626881915472524</v>
      </c>
      <c r="U176" t="s">
        <v>366</v>
      </c>
      <c r="V176" t="s">
        <v>234</v>
      </c>
      <c r="W176" t="s">
        <v>443</v>
      </c>
      <c r="X176" t="s">
        <v>449</v>
      </c>
      <c r="Y176" s="41"/>
    </row>
    <row r="177" spans="1:25" ht="15" x14ac:dyDescent="0.25">
      <c r="A177">
        <v>1.93</v>
      </c>
      <c r="B177">
        <v>1.97</v>
      </c>
      <c r="C177" s="29">
        <f t="shared" si="26"/>
        <v>2.5748928223876311E-2</v>
      </c>
      <c r="D177" s="30">
        <f>IF(OR($A177="",$B177=""),"",A177*'MPTO_working_2-way'!$G176)</f>
        <v>1.9796954314720812</v>
      </c>
      <c r="E177" s="32">
        <f>IF(OR($A177="",$B177=""),"",B177*'MPTO_working_2-way'!$G176)</f>
        <v>2.0207253886010363</v>
      </c>
      <c r="F177" s="30">
        <f>IF(OR($A177="",$B177=""),"",'MPTO_working_2-way'!D176)</f>
        <v>1.9791780536685666</v>
      </c>
      <c r="G177" s="32">
        <f>IF(OR($A177="",$B177=""),"",'MPTO_working_2-way'!E176)</f>
        <v>2.0212647191728026</v>
      </c>
      <c r="H177" s="30">
        <f>IF(OR($A177="",$B177=""),"",'OddsRatio_working_2-way'!M176)</f>
        <v>1.9791643818062103</v>
      </c>
      <c r="I177" s="30">
        <f>IF(OR($A177="",$B177=""),"",'OddsRatio_working_2-way'!N176)</f>
        <v>2.021278978873144</v>
      </c>
      <c r="J177" s="30">
        <f>IF('Log_working_2-way'!$D176="","",A177^('Log_working_2-way'!$D176))</f>
        <v>1.9789304913693861</v>
      </c>
      <c r="K177" s="32">
        <f>IF('Log_working_2-way'!$D176="","",B177^('Log_working_2-way'!$D176))</f>
        <v>2.0215229873993761</v>
      </c>
      <c r="L177" s="37">
        <f t="shared" si="27"/>
        <v>0.50512820512820511</v>
      </c>
      <c r="M177" s="37">
        <f t="shared" si="28"/>
        <v>0.49487179487179483</v>
      </c>
      <c r="N177" s="38">
        <v>274</v>
      </c>
      <c r="O177" s="38">
        <f t="shared" si="29"/>
        <v>132.03108808290153</v>
      </c>
      <c r="P177" s="38">
        <f t="shared" si="30"/>
        <v>134.91370558375633</v>
      </c>
      <c r="Q177" s="38">
        <f t="shared" si="31"/>
        <v>139.08629441624365</v>
      </c>
      <c r="R177" s="38">
        <f t="shared" si="32"/>
        <v>141.96891191709847</v>
      </c>
      <c r="S177" s="39">
        <f t="shared" si="33"/>
        <v>-7.0552063333421131</v>
      </c>
      <c r="T177" s="39">
        <f t="shared" si="34"/>
        <v>-7.0552063333421415</v>
      </c>
      <c r="U177" t="s">
        <v>132</v>
      </c>
      <c r="V177" t="s">
        <v>375</v>
      </c>
      <c r="W177" t="s">
        <v>433</v>
      </c>
      <c r="X177" t="s">
        <v>449</v>
      </c>
      <c r="Y177" s="41"/>
    </row>
    <row r="178" spans="1:25" ht="15" x14ac:dyDescent="0.25">
      <c r="A178">
        <v>2.17</v>
      </c>
      <c r="B178">
        <v>1.76</v>
      </c>
      <c r="C178" s="29">
        <f t="shared" si="26"/>
        <v>2.9011311269375728E-2</v>
      </c>
      <c r="D178" s="30">
        <f>IF(OR($A178="",$B178=""),"",A178*'MPTO_working_2-way'!$G177)</f>
        <v>2.2329545454545454</v>
      </c>
      <c r="E178" s="32">
        <f>IF(OR($A178="",$B178=""),"",B178*'MPTO_working_2-way'!$G177)</f>
        <v>1.8110599078341012</v>
      </c>
      <c r="F178" s="30">
        <f>IF(OR($A178="",$B178=""),"",'MPTO_working_2-way'!D177)</f>
        <v>2.2405256365129644</v>
      </c>
      <c r="G178" s="32">
        <f>IF(OR($A178="",$B178=""),"",'MPTO_working_2-way'!E177)</f>
        <v>1.8061099025820484</v>
      </c>
      <c r="H178" s="30">
        <f>IF(OR($A178="",$B178=""),"",'OddsRatio_working_2-way'!M177)</f>
        <v>2.2407552878027661</v>
      </c>
      <c r="I178" s="30">
        <f>IF(OR($A178="",$B178=""),"",'OddsRatio_working_2-way'!N177)</f>
        <v>1.8059606997693183</v>
      </c>
      <c r="J178" s="30">
        <f>IF('Log_working_2-way'!$D177="","",A178^('Log_working_2-way'!$D177))</f>
        <v>2.2442129030289037</v>
      </c>
      <c r="K178" s="32">
        <f>IF('Log_working_2-way'!$D177="","",B178^('Log_working_2-way'!$D177))</f>
        <v>1.8037209689479914</v>
      </c>
      <c r="L178" s="37">
        <f t="shared" si="27"/>
        <v>0.44783715012722647</v>
      </c>
      <c r="M178" s="37">
        <f t="shared" si="28"/>
        <v>0.55216284987277364</v>
      </c>
      <c r="N178" s="38">
        <v>275</v>
      </c>
      <c r="O178" s="38">
        <f t="shared" si="29"/>
        <v>148.27188940092165</v>
      </c>
      <c r="P178" s="38">
        <f t="shared" si="30"/>
        <v>118.75000000000001</v>
      </c>
      <c r="Q178" s="38">
        <f t="shared" si="31"/>
        <v>156.25</v>
      </c>
      <c r="R178" s="38">
        <f t="shared" si="32"/>
        <v>126.72811059907835</v>
      </c>
      <c r="S178" s="39">
        <f t="shared" si="33"/>
        <v>-7.9781105990783487</v>
      </c>
      <c r="T178" s="39">
        <f t="shared" si="34"/>
        <v>-7.9781105990783345</v>
      </c>
      <c r="U178" t="s">
        <v>139</v>
      </c>
      <c r="V178" t="s">
        <v>407</v>
      </c>
      <c r="W178" t="s">
        <v>437</v>
      </c>
      <c r="X178" t="s">
        <v>449</v>
      </c>
      <c r="Y178" s="41"/>
    </row>
    <row r="179" spans="1:25" ht="15" x14ac:dyDescent="0.25">
      <c r="A179">
        <v>2.34</v>
      </c>
      <c r="B179">
        <v>1.66</v>
      </c>
      <c r="C179" s="29">
        <f t="shared" si="26"/>
        <v>2.9760065904644417E-2</v>
      </c>
      <c r="D179" s="30">
        <f>IF(OR($A179="",$B179=""),"",A179*'MPTO_working_2-way'!$G178)</f>
        <v>2.4096385542168677</v>
      </c>
      <c r="E179" s="32">
        <f>IF(OR($A179="",$B179=""),"",B179*'MPTO_working_2-way'!$G178)</f>
        <v>1.7094017094017095</v>
      </c>
      <c r="F179" s="30">
        <f>IF(OR($A179="",$B179=""),"",'MPTO_working_2-way'!D178)</f>
        <v>2.4244164274123086</v>
      </c>
      <c r="G179" s="32">
        <f>IF(OR($A179="",$B179=""),"",'MPTO_working_2-way'!E178)</f>
        <v>1.7020418894049603</v>
      </c>
      <c r="H179" s="30">
        <f>IF(OR($A179="",$B179=""),"",'OddsRatio_working_2-way'!M178)</f>
        <v>2.4248870236980302</v>
      </c>
      <c r="I179" s="30">
        <f>IF(OR($A179="",$B179=""),"",'OddsRatio_working_2-way'!N178)</f>
        <v>1.7018100265975373</v>
      </c>
      <c r="J179" s="30">
        <f>IF('Log_working_2-way'!$D178="","",A179^('Log_working_2-way'!$D178))</f>
        <v>2.4316899199135542</v>
      </c>
      <c r="K179" s="32">
        <f>IF('Log_working_2-way'!$D178="","",B179^('Log_working_2-way'!$D178))</f>
        <v>1.6984752676475883</v>
      </c>
      <c r="L179" s="37">
        <f t="shared" si="27"/>
        <v>0.41499999999999998</v>
      </c>
      <c r="M179" s="37">
        <f t="shared" si="28"/>
        <v>0.58499999999999996</v>
      </c>
      <c r="N179" s="38">
        <v>276</v>
      </c>
      <c r="O179" s="38">
        <f t="shared" si="29"/>
        <v>158.05128205128202</v>
      </c>
      <c r="P179" s="38">
        <f t="shared" si="30"/>
        <v>109.73493975903614</v>
      </c>
      <c r="Q179" s="38">
        <f t="shared" si="31"/>
        <v>166.26506024096386</v>
      </c>
      <c r="R179" s="38">
        <f t="shared" si="32"/>
        <v>117.94871794871796</v>
      </c>
      <c r="S179" s="39">
        <f t="shared" si="33"/>
        <v>-8.2137781896818467</v>
      </c>
      <c r="T179" s="39">
        <f t="shared" si="34"/>
        <v>-8.2137781896818183</v>
      </c>
      <c r="U179" t="s">
        <v>403</v>
      </c>
      <c r="V179" t="s">
        <v>298</v>
      </c>
      <c r="W179" t="s">
        <v>437</v>
      </c>
      <c r="X179" t="s">
        <v>449</v>
      </c>
      <c r="Y179" s="41"/>
    </row>
    <row r="180" spans="1:25" ht="15" x14ac:dyDescent="0.25">
      <c r="A180">
        <v>1.81</v>
      </c>
      <c r="B180">
        <v>2.06</v>
      </c>
      <c r="C180" s="29">
        <f t="shared" si="26"/>
        <v>3.7923081049187513E-2</v>
      </c>
      <c r="D180" s="30">
        <f>IF(OR($A180="",$B180=""),"",A180*'MPTO_working_2-way'!$G179)</f>
        <v>1.8786407766990294</v>
      </c>
      <c r="E180" s="32">
        <f>IF(OR($A180="",$B180=""),"",B180*'MPTO_working_2-way'!$G179)</f>
        <v>2.1381215469613264</v>
      </c>
      <c r="F180" s="30">
        <f>IF(OR($A180="",$B180=""),"",'MPTO_working_2-way'!D179)</f>
        <v>1.8743276529432467</v>
      </c>
      <c r="G180" s="32">
        <f>IF(OR($A180="",$B180=""),"",'MPTO_working_2-way'!E179)</f>
        <v>2.1437359857413907</v>
      </c>
      <c r="H180" s="30">
        <f>IF(OR($A180="",$B180=""),"",'OddsRatio_working_2-way'!M179)</f>
        <v>1.8741572761215382</v>
      </c>
      <c r="I180" s="30">
        <f>IF(OR($A180="",$B180=""),"",'OddsRatio_working_2-way'!N179)</f>
        <v>2.1439589045541121</v>
      </c>
      <c r="J180" s="30">
        <f>IF('Log_working_2-way'!$D179="","",A180^('Log_working_2-way'!$D179))</f>
        <v>1.8721919326638379</v>
      </c>
      <c r="K180" s="32">
        <f>IF('Log_working_2-way'!$D179="","",B180^('Log_working_2-way'!$D179))</f>
        <v>2.1465366309290381</v>
      </c>
      <c r="L180" s="37">
        <f t="shared" si="27"/>
        <v>0.53229974160206706</v>
      </c>
      <c r="M180" s="37">
        <f t="shared" si="28"/>
        <v>0.46770025839793272</v>
      </c>
      <c r="N180" s="38">
        <v>277</v>
      </c>
      <c r="O180" s="38">
        <f t="shared" si="29"/>
        <v>123.96132596685084</v>
      </c>
      <c r="P180" s="38">
        <f t="shared" si="30"/>
        <v>142.53398058252426</v>
      </c>
      <c r="Q180" s="38">
        <f t="shared" si="31"/>
        <v>134.46601941747574</v>
      </c>
      <c r="R180" s="38">
        <f t="shared" si="32"/>
        <v>153.03867403314919</v>
      </c>
      <c r="S180" s="39">
        <f t="shared" si="33"/>
        <v>-10.504693450624899</v>
      </c>
      <c r="T180" s="39">
        <f t="shared" si="34"/>
        <v>-10.504693450624927</v>
      </c>
      <c r="U180" t="s">
        <v>310</v>
      </c>
      <c r="V180" t="s">
        <v>313</v>
      </c>
      <c r="W180" t="s">
        <v>439</v>
      </c>
      <c r="X180" t="s">
        <v>449</v>
      </c>
      <c r="Y180" s="41"/>
    </row>
    <row r="181" spans="1:25" s="62" customFormat="1" ht="15" x14ac:dyDescent="0.25">
      <c r="A181" s="55">
        <v>1.79</v>
      </c>
      <c r="B181" s="55">
        <v>2.08</v>
      </c>
      <c r="C181" s="56">
        <f t="shared" si="26"/>
        <v>3.9428448646325664E-2</v>
      </c>
      <c r="D181" s="57">
        <f>IF(OR($A181="",$B181=""),"",A181*'MPTO_working_2-way'!$G180)</f>
        <v>1.8605769230769229</v>
      </c>
      <c r="E181" s="59">
        <f>IF(OR($A181="",$B181=""),"",B181*'MPTO_working_2-way'!$G180)</f>
        <v>2.1620111731843576</v>
      </c>
      <c r="F181" s="57">
        <f>IF(OR($A181="",$B181=""),"",'MPTO_working_2-way'!D180)</f>
        <v>1.8554769261437256</v>
      </c>
      <c r="G181" s="59">
        <f>IF(OR($A181="",$B181=""),"",'MPTO_working_2-way'!E180)</f>
        <v>2.1689385995572641</v>
      </c>
      <c r="H181" s="57">
        <f>IF(OR($A181="",$B181=""),"",'OddsRatio_working_2-way'!M180)</f>
        <v>1.8552669065744805</v>
      </c>
      <c r="I181" s="57">
        <f>IF(OR($A181="",$B181=""),"",'OddsRatio_working_2-way'!N180)</f>
        <v>2.1692256444309357</v>
      </c>
      <c r="J181" s="57">
        <f>IF('Log_working_2-way'!$D180="","",A181^('Log_working_2-way'!$D180))</f>
        <v>1.8529410467292624</v>
      </c>
      <c r="K181" s="59">
        <f>IF('Log_working_2-way'!$D180="","",B181^('Log_working_2-way'!$D180))</f>
        <v>2.1724139714397546</v>
      </c>
      <c r="L181" s="64">
        <f t="shared" si="27"/>
        <v>0.53746770025839796</v>
      </c>
      <c r="M181" s="64">
        <f t="shared" si="28"/>
        <v>0.46253229974160204</v>
      </c>
      <c r="N181" s="65">
        <v>278</v>
      </c>
      <c r="O181" s="65">
        <f t="shared" si="29"/>
        <v>122.6927374301676</v>
      </c>
      <c r="P181" s="65">
        <f t="shared" si="30"/>
        <v>144.34615384615384</v>
      </c>
      <c r="Q181" s="65">
        <f t="shared" si="31"/>
        <v>133.65384615384613</v>
      </c>
      <c r="R181" s="65">
        <f t="shared" si="32"/>
        <v>155.3072625698324</v>
      </c>
      <c r="S181" s="66">
        <f t="shared" si="33"/>
        <v>-10.961108723678535</v>
      </c>
      <c r="T181" s="66">
        <f t="shared" si="34"/>
        <v>-10.961108723678564</v>
      </c>
      <c r="U181" s="55" t="s">
        <v>420</v>
      </c>
      <c r="V181" s="55" t="s">
        <v>423</v>
      </c>
      <c r="W181" s="55" t="s">
        <v>439</v>
      </c>
      <c r="X181" s="55" t="s">
        <v>449</v>
      </c>
      <c r="Y181" s="67"/>
    </row>
    <row r="182" spans="1:25" ht="15" x14ac:dyDescent="0.25">
      <c r="A182">
        <v>2.08</v>
      </c>
      <c r="B182">
        <v>1.81</v>
      </c>
      <c r="C182" s="29">
        <f t="shared" si="26"/>
        <v>3.3255418614534626E-2</v>
      </c>
      <c r="D182" s="30">
        <f>IF(OR($A182="",$B182=""),"",A182*'MPTO_working_2-way'!$G181)</f>
        <v>2.1491712707182322</v>
      </c>
      <c r="E182" s="32">
        <f>IF(OR($A182="",$B182=""),"",B182*'MPTO_working_2-way'!$G181)</f>
        <v>1.8701923076923077</v>
      </c>
      <c r="F182" s="30">
        <f>IF(OR($A182="",$B182=""),"",'MPTO_working_2-way'!D181)</f>
        <v>2.1545152798443401</v>
      </c>
      <c r="G182" s="32">
        <f>IF(OR($A182="",$B182=""),"",'MPTO_working_2-way'!E181)</f>
        <v>1.8661643699811639</v>
      </c>
      <c r="H182" s="30">
        <f>IF(OR($A182="",$B182=""),"",'OddsRatio_working_2-way'!M181)</f>
        <v>2.1547005383792519</v>
      </c>
      <c r="I182" s="30">
        <f>IF(OR($A182="",$B182=""),"",'OddsRatio_working_2-way'!N181)</f>
        <v>1.8660254037844384</v>
      </c>
      <c r="J182" s="30">
        <f>IF('Log_working_2-way'!$D181="","",A182^('Log_working_2-way'!$D181))</f>
        <v>2.1571440120474694</v>
      </c>
      <c r="K182" s="32">
        <f>IF('Log_working_2-way'!$D181="","",B182^('Log_working_2-way'!$D181))</f>
        <v>1.8641966683390954</v>
      </c>
      <c r="L182" s="37">
        <f t="shared" ref="L182:L228" si="35">(1/D182)</f>
        <v>0.46529562982005135</v>
      </c>
      <c r="M182" s="37">
        <f t="shared" ref="M182:M228" si="36">(1/E182)</f>
        <v>0.53470437017994854</v>
      </c>
      <c r="N182" s="38">
        <v>279</v>
      </c>
      <c r="O182" s="38">
        <f t="shared" ref="O182:O228" si="37">(1/A182)*((N182*A182)-N182)</f>
        <v>144.86538461538461</v>
      </c>
      <c r="P182" s="38">
        <f t="shared" ref="P182:P228" si="38">(1/B182)*((N182*B182)-N182)</f>
        <v>124.85635359116023</v>
      </c>
      <c r="Q182" s="38">
        <f t="shared" ref="Q182:Q228" si="39">(1/B182)*N182</f>
        <v>154.1436464088398</v>
      </c>
      <c r="R182" s="38">
        <f t="shared" ref="R182:R228" si="40">(1/A182)*N182</f>
        <v>134.13461538461539</v>
      </c>
      <c r="S182" s="39">
        <f t="shared" ref="S182:S228" si="41">O182-Q182</f>
        <v>-9.2782617934551865</v>
      </c>
      <c r="T182" s="39">
        <f t="shared" ref="T182:T228" si="42">P182-R182</f>
        <v>-9.2782617934551581</v>
      </c>
      <c r="U182" t="s">
        <v>49</v>
      </c>
      <c r="V182" t="s">
        <v>93</v>
      </c>
      <c r="W182" t="s">
        <v>111</v>
      </c>
      <c r="X182" t="s">
        <v>450</v>
      </c>
      <c r="Y182" s="41"/>
    </row>
    <row r="183" spans="1:25" ht="15" x14ac:dyDescent="0.25">
      <c r="A183">
        <v>2.4900000000000002</v>
      </c>
      <c r="B183">
        <v>1.58</v>
      </c>
      <c r="C183" s="29">
        <f t="shared" si="26"/>
        <v>3.4517818107874465E-2</v>
      </c>
      <c r="D183" s="30">
        <f>IF(OR($A183="",$B183=""),"",A183*'MPTO_working_2-way'!$G182)</f>
        <v>2.5759493670886076</v>
      </c>
      <c r="E183" s="32">
        <f>IF(OR($A183="",$B183=""),"",B183*'MPTO_working_2-way'!$G182)</f>
        <v>1.6345381526104417</v>
      </c>
      <c r="F183" s="30">
        <f>IF(OR($A183="",$B183=""),"",'MPTO_working_2-way'!D182)</f>
        <v>2.6018120494676276</v>
      </c>
      <c r="G183" s="32">
        <f>IF(OR($A183="",$B183=""),"",'MPTO_working_2-way'!E182)</f>
        <v>1.6242929689112753</v>
      </c>
      <c r="H183" s="30">
        <f>IF(OR($A183="",$B183=""),"",'OddsRatio_working_2-way'!M182)</f>
        <v>2.6027992754058067</v>
      </c>
      <c r="I183" s="30">
        <f>IF(OR($A183="",$B183=""),"",'OddsRatio_working_2-way'!N182)</f>
        <v>1.6239084427754149</v>
      </c>
      <c r="J183" s="30">
        <f>IF('Log_working_2-way'!$D182="","",A183^('Log_working_2-way'!$D182))</f>
        <v>2.6148709324694677</v>
      </c>
      <c r="K183" s="32">
        <f>IF('Log_working_2-way'!$D182="","",B183^('Log_working_2-way'!$D182))</f>
        <v>1.6192445352091833</v>
      </c>
      <c r="L183" s="37">
        <f t="shared" si="35"/>
        <v>0.3882063882063882</v>
      </c>
      <c r="M183" s="37">
        <f t="shared" si="36"/>
        <v>0.6117936117936118</v>
      </c>
      <c r="N183" s="38">
        <v>280</v>
      </c>
      <c r="O183" s="38">
        <f t="shared" si="37"/>
        <v>167.55020080321285</v>
      </c>
      <c r="P183" s="38">
        <f t="shared" si="38"/>
        <v>102.78481012658229</v>
      </c>
      <c r="Q183" s="38">
        <f t="shared" si="39"/>
        <v>177.2151898734177</v>
      </c>
      <c r="R183" s="38">
        <f t="shared" si="40"/>
        <v>112.44979919678713</v>
      </c>
      <c r="S183" s="39">
        <f t="shared" si="41"/>
        <v>-9.6649890702048538</v>
      </c>
      <c r="T183" s="39">
        <f t="shared" si="42"/>
        <v>-9.6649890702048395</v>
      </c>
      <c r="U183" t="s">
        <v>46</v>
      </c>
      <c r="V183" t="s">
        <v>36</v>
      </c>
      <c r="W183" t="s">
        <v>111</v>
      </c>
      <c r="X183" t="s">
        <v>450</v>
      </c>
      <c r="Y183" s="41"/>
    </row>
    <row r="184" spans="1:25" ht="15" x14ac:dyDescent="0.25">
      <c r="A184">
        <v>1.73</v>
      </c>
      <c r="B184">
        <v>2.2000000000000002</v>
      </c>
      <c r="C184" s="29">
        <f t="shared" si="26"/>
        <v>3.2580136626379375E-2</v>
      </c>
      <c r="D184" s="30">
        <f>IF(OR($A184="",$B184=""),"",A184*'MPTO_working_2-way'!$G183)</f>
        <v>1.7863636363636364</v>
      </c>
      <c r="E184" s="32">
        <f>IF(OR($A184="",$B184=""),"",B184*'MPTO_working_2-way'!$G183)</f>
        <v>2.2716763005780347</v>
      </c>
      <c r="F184" s="30">
        <f>IF(OR($A184="",$B184=""),"",'MPTO_working_2-way'!D183)</f>
        <v>1.7801683816651075</v>
      </c>
      <c r="G184" s="32">
        <f>IF(OR($A184="",$B184=""),"",'MPTO_working_2-way'!E183)</f>
        <v>2.2817745803357314</v>
      </c>
      <c r="H184" s="30">
        <f>IF(OR($A184="",$B184=""),"",'OddsRatio_working_2-way'!M183)</f>
        <v>1.7799572637865058</v>
      </c>
      <c r="I184" s="30">
        <f>IF(OR($A184="",$B184=""),"",'OddsRatio_working_2-way'!N183)</f>
        <v>2.2821215295120645</v>
      </c>
      <c r="J184" s="30">
        <f>IF('Log_working_2-way'!$D183="","",A184^('Log_working_2-way'!$D183))</f>
        <v>1.7771471488652957</v>
      </c>
      <c r="K184" s="32">
        <f>IF('Log_working_2-way'!$D183="","",B184^('Log_working_2-way'!$D183))</f>
        <v>2.2867575998445693</v>
      </c>
      <c r="L184" s="37">
        <f t="shared" si="35"/>
        <v>0.55979643765903309</v>
      </c>
      <c r="M184" s="37">
        <f t="shared" si="36"/>
        <v>0.44020356234096691</v>
      </c>
      <c r="N184" s="38">
        <v>281</v>
      </c>
      <c r="O184" s="38">
        <f t="shared" si="37"/>
        <v>118.57225433526013</v>
      </c>
      <c r="P184" s="38">
        <f t="shared" si="38"/>
        <v>153.27272727272728</v>
      </c>
      <c r="Q184" s="38">
        <f t="shared" si="39"/>
        <v>127.72727272727272</v>
      </c>
      <c r="R184" s="38">
        <f t="shared" si="40"/>
        <v>162.42774566473989</v>
      </c>
      <c r="S184" s="39">
        <f t="shared" si="41"/>
        <v>-9.1550183920125932</v>
      </c>
      <c r="T184" s="39">
        <f t="shared" si="42"/>
        <v>-9.1550183920126074</v>
      </c>
      <c r="U184" t="s">
        <v>52</v>
      </c>
      <c r="V184" t="s">
        <v>41</v>
      </c>
      <c r="W184" t="s">
        <v>111</v>
      </c>
      <c r="X184" t="s">
        <v>450</v>
      </c>
      <c r="Y184" s="41"/>
    </row>
    <row r="185" spans="1:25" ht="15" x14ac:dyDescent="0.25">
      <c r="A185">
        <v>2.15</v>
      </c>
      <c r="B185">
        <v>1.76</v>
      </c>
      <c r="C185" s="29">
        <f t="shared" si="26"/>
        <v>3.3298097251585723E-2</v>
      </c>
      <c r="D185" s="30">
        <f>IF(OR($A185="",$B185=""),"",A185*'MPTO_working_2-way'!$G184)</f>
        <v>2.2215909090909092</v>
      </c>
      <c r="E185" s="32">
        <f>IF(OR($A185="",$B185=""),"",B185*'MPTO_working_2-way'!$G184)</f>
        <v>1.8186046511627909</v>
      </c>
      <c r="F185" s="30">
        <f>IF(OR($A185="",$B185=""),"",'MPTO_working_2-way'!D184)</f>
        <v>2.2298173246906305</v>
      </c>
      <c r="G185" s="32">
        <f>IF(OR($A185="",$B185=""),"",'MPTO_working_2-way'!E184)</f>
        <v>1.8131288931480596</v>
      </c>
      <c r="H185" s="30">
        <f>IF(OR($A185="",$B185=""),"",'OddsRatio_working_2-way'!M184)</f>
        <v>2.2301048307916052</v>
      </c>
      <c r="I185" s="30">
        <f>IF(OR($A185="",$B185=""),"",'OddsRatio_working_2-way'!N184)</f>
        <v>1.8129388446970602</v>
      </c>
      <c r="J185" s="30">
        <f>IF('Log_working_2-way'!$D184="","",A185^('Log_working_2-way'!$D184))</f>
        <v>2.2338767288490446</v>
      </c>
      <c r="K185" s="32">
        <f>IF('Log_working_2-way'!$D184="","",B185^('Log_working_2-way'!$D184))</f>
        <v>1.8104537322239227</v>
      </c>
      <c r="L185" s="37">
        <f t="shared" si="35"/>
        <v>0.45012787723785164</v>
      </c>
      <c r="M185" s="37">
        <f t="shared" si="36"/>
        <v>0.54987212276214825</v>
      </c>
      <c r="N185" s="38">
        <v>282</v>
      </c>
      <c r="O185" s="38">
        <f t="shared" si="37"/>
        <v>150.83720930232556</v>
      </c>
      <c r="P185" s="38">
        <f t="shared" si="38"/>
        <v>121.77272727272728</v>
      </c>
      <c r="Q185" s="38">
        <f t="shared" si="39"/>
        <v>160.22727272727275</v>
      </c>
      <c r="R185" s="38">
        <f t="shared" si="40"/>
        <v>131.16279069767441</v>
      </c>
      <c r="S185" s="39">
        <f t="shared" si="41"/>
        <v>-9.3900634249471864</v>
      </c>
      <c r="T185" s="39">
        <f t="shared" si="42"/>
        <v>-9.3900634249471295</v>
      </c>
      <c r="U185" t="s">
        <v>42</v>
      </c>
      <c r="V185" t="s">
        <v>43</v>
      </c>
      <c r="W185" t="s">
        <v>111</v>
      </c>
      <c r="X185" t="s">
        <v>450</v>
      </c>
      <c r="Y185" s="41"/>
    </row>
    <row r="186" spans="1:25" s="35" customFormat="1" ht="15" x14ac:dyDescent="0.25">
      <c r="A186">
        <v>2.09</v>
      </c>
      <c r="B186">
        <v>1.8</v>
      </c>
      <c r="C186" s="29">
        <f t="shared" si="26"/>
        <v>3.4024455077086735E-2</v>
      </c>
      <c r="D186" s="30">
        <f>IF(OR($A186="",$B186=""),"",A186*'MPTO_working_2-way'!$G185)</f>
        <v>2.161111111111111</v>
      </c>
      <c r="E186" s="32">
        <f>IF(OR($A186="",$B186=""),"",B186*'MPTO_working_2-way'!$G185)</f>
        <v>1.8612440191387563</v>
      </c>
      <c r="F186" s="30">
        <f>IF(OR($A186="",$B186=""),"",'MPTO_working_2-way'!D185)</f>
        <v>2.1670506912442398</v>
      </c>
      <c r="G186" s="32">
        <f>IF(OR($A186="",$B186=""),"",'MPTO_working_2-way'!E185)</f>
        <v>1.8568608094768018</v>
      </c>
      <c r="H186" s="30">
        <f>IF(OR($A186="",$B186=""),"",'OddsRatio_working_2-way'!M185)</f>
        <v>2.1672617529928755</v>
      </c>
      <c r="I186" s="30">
        <f>IF(OR($A186="",$B186=""),"",'OddsRatio_working_2-way'!N185)</f>
        <v>1.8567058737562385</v>
      </c>
      <c r="J186" s="30">
        <f>IF('Log_working_2-way'!$D185="","",A186^('Log_working_2-way'!$D185))</f>
        <v>2.1699807722915003</v>
      </c>
      <c r="K186" s="32">
        <f>IF('Log_working_2-way'!$D185="","",B186^('Log_working_2-way'!$D185))</f>
        <v>1.8547149010332622</v>
      </c>
      <c r="L186" s="37">
        <f t="shared" si="35"/>
        <v>0.46272493573264784</v>
      </c>
      <c r="M186" s="37">
        <f t="shared" si="36"/>
        <v>0.53727506426735205</v>
      </c>
      <c r="N186" s="38">
        <v>283</v>
      </c>
      <c r="O186" s="38">
        <f t="shared" si="37"/>
        <v>147.59330143540669</v>
      </c>
      <c r="P186" s="38">
        <f t="shared" si="38"/>
        <v>125.7777777777778</v>
      </c>
      <c r="Q186" s="38">
        <f t="shared" si="39"/>
        <v>157.22222222222223</v>
      </c>
      <c r="R186" s="38">
        <f t="shared" si="40"/>
        <v>135.40669856459331</v>
      </c>
      <c r="S186" s="39">
        <f t="shared" si="41"/>
        <v>-9.6289207868155415</v>
      </c>
      <c r="T186" s="39">
        <f t="shared" si="42"/>
        <v>-9.6289207868155131</v>
      </c>
      <c r="U186" t="s">
        <v>56</v>
      </c>
      <c r="V186" t="s">
        <v>55</v>
      </c>
      <c r="W186" t="s">
        <v>111</v>
      </c>
      <c r="X186" t="s">
        <v>450</v>
      </c>
      <c r="Y186" s="41"/>
    </row>
    <row r="187" spans="1:25" ht="15" x14ac:dyDescent="0.25">
      <c r="A187">
        <v>2.09</v>
      </c>
      <c r="B187">
        <v>1.79</v>
      </c>
      <c r="C187" s="29">
        <f t="shared" si="26"/>
        <v>3.7128117398625982E-2</v>
      </c>
      <c r="D187" s="30">
        <f>IF(OR($A187="",$B187=""),"",A187*'MPTO_working_2-way'!$G186)</f>
        <v>2.1675977653631282</v>
      </c>
      <c r="E187" s="32">
        <f>IF(OR($A187="",$B187=""),"",B187*'MPTO_working_2-way'!$G186)</f>
        <v>1.8564593301435406</v>
      </c>
      <c r="F187" s="30">
        <f>IF(OR($A187="",$B187=""),"",'MPTO_working_2-way'!D186)</f>
        <v>2.1743628490889537</v>
      </c>
      <c r="G187" s="32">
        <f>IF(OR($A187="",$B187=""),"",'MPTO_working_2-way'!E186)</f>
        <v>1.8515255747197545</v>
      </c>
      <c r="H187" s="30">
        <f>IF(OR($A187="",$B187=""),"",'OddsRatio_working_2-way'!M186)</f>
        <v>2.1746262535134471</v>
      </c>
      <c r="I187" s="30">
        <f>IF(OR($A187="",$B187=""),"",'OddsRatio_working_2-way'!N186)</f>
        <v>1.8513346241060764</v>
      </c>
      <c r="J187" s="30">
        <f>IF('Log_working_2-way'!$D186="","",A187^('Log_working_2-way'!$D186))</f>
        <v>2.177733465070919</v>
      </c>
      <c r="K187" s="32">
        <f>IF('Log_working_2-way'!$D186="","",B187^('Log_working_2-way'!$D186))</f>
        <v>1.8490885498780329</v>
      </c>
      <c r="L187" s="37">
        <f t="shared" si="35"/>
        <v>0.46134020618556709</v>
      </c>
      <c r="M187" s="37">
        <f t="shared" si="36"/>
        <v>0.53865979381443296</v>
      </c>
      <c r="N187" s="38">
        <v>284</v>
      </c>
      <c r="O187" s="38">
        <f t="shared" si="37"/>
        <v>148.11483253588517</v>
      </c>
      <c r="P187" s="38">
        <f t="shared" si="38"/>
        <v>125.34078212290503</v>
      </c>
      <c r="Q187" s="38">
        <f t="shared" si="39"/>
        <v>158.65921787709496</v>
      </c>
      <c r="R187" s="38">
        <f t="shared" si="40"/>
        <v>135.88516746411486</v>
      </c>
      <c r="S187" s="39">
        <f t="shared" si="41"/>
        <v>-10.544385341209789</v>
      </c>
      <c r="T187" s="39">
        <f t="shared" si="42"/>
        <v>-10.544385341209832</v>
      </c>
      <c r="U187" t="s">
        <v>108</v>
      </c>
      <c r="V187" t="s">
        <v>53</v>
      </c>
      <c r="W187" t="s">
        <v>112</v>
      </c>
      <c r="X187" t="s">
        <v>450</v>
      </c>
      <c r="Y187" s="41"/>
    </row>
    <row r="188" spans="1:25" s="35" customFormat="1" ht="15" x14ac:dyDescent="0.25">
      <c r="A188">
        <v>1.99</v>
      </c>
      <c r="B188">
        <v>1.88</v>
      </c>
      <c r="C188" s="29">
        <f t="shared" si="26"/>
        <v>3.4427456431091574E-2</v>
      </c>
      <c r="D188" s="30">
        <f>IF(OR($A188="",$B188=""),"",A188*'MPTO_working_2-way'!$G187)</f>
        <v>2.0585106382978724</v>
      </c>
      <c r="E188" s="32">
        <f>IF(OR($A188="",$B188=""),"",B188*'MPTO_working_2-way'!$G187)</f>
        <v>1.9447236180904521</v>
      </c>
      <c r="F188" s="30">
        <f>IF(OR($A188="",$B188=""),"",'MPTO_working_2-way'!D187)</f>
        <v>2.0605860321656753</v>
      </c>
      <c r="G188" s="32">
        <f>IF(OR($A188="",$B188=""),"",'MPTO_working_2-way'!E187)</f>
        <v>1.9428749480681344</v>
      </c>
      <c r="H188" s="30">
        <f>IF(OR($A188="",$B188=""),"",'OddsRatio_working_2-way'!M187)</f>
        <v>2.0606601717798219</v>
      </c>
      <c r="I188" s="30">
        <f>IF(OR($A188="",$B188=""),"",'OddsRatio_working_2-way'!N187)</f>
        <v>1.9428090415820634</v>
      </c>
      <c r="J188" s="30">
        <f>IF('Log_working_2-way'!$D187="","",A188^('Log_working_2-way'!$D187))</f>
        <v>2.0616072733158419</v>
      </c>
      <c r="K188" s="32">
        <f>IF('Log_working_2-way'!$D187="","",B188^('Log_working_2-way'!$D187))</f>
        <v>1.9419679246135251</v>
      </c>
      <c r="L188" s="37">
        <f t="shared" si="35"/>
        <v>0.48578811369509045</v>
      </c>
      <c r="M188" s="37">
        <f t="shared" si="36"/>
        <v>0.51421188630490955</v>
      </c>
      <c r="N188" s="38">
        <v>285</v>
      </c>
      <c r="O188" s="38">
        <f t="shared" si="37"/>
        <v>141.78391959798992</v>
      </c>
      <c r="P188" s="38">
        <f t="shared" si="38"/>
        <v>133.40425531914892</v>
      </c>
      <c r="Q188" s="38">
        <f t="shared" si="39"/>
        <v>151.59574468085106</v>
      </c>
      <c r="R188" s="38">
        <f t="shared" si="40"/>
        <v>143.21608040201005</v>
      </c>
      <c r="S188" s="39">
        <f t="shared" si="41"/>
        <v>-9.8118250828611338</v>
      </c>
      <c r="T188" s="39">
        <f t="shared" si="42"/>
        <v>-9.8118250828611338</v>
      </c>
      <c r="U188" t="s">
        <v>35</v>
      </c>
      <c r="V188" t="s">
        <v>104</v>
      </c>
      <c r="W188" t="s">
        <v>112</v>
      </c>
      <c r="X188" t="s">
        <v>450</v>
      </c>
      <c r="Y188" s="41"/>
    </row>
    <row r="189" spans="1:25" s="35" customFormat="1" ht="15" x14ac:dyDescent="0.25">
      <c r="A189">
        <v>2.0099999999999998</v>
      </c>
      <c r="B189">
        <v>1.87</v>
      </c>
      <c r="C189" s="29">
        <f t="shared" si="26"/>
        <v>3.22717960997152E-2</v>
      </c>
      <c r="D189" s="30">
        <f>IF(OR($A189="",$B189=""),"",A189*'MPTO_working_2-way'!$G188)</f>
        <v>2.0748663101604272</v>
      </c>
      <c r="E189" s="32">
        <f>IF(OR($A189="",$B189=""),"",B189*'MPTO_working_2-way'!$G188)</f>
        <v>1.9303482587064675</v>
      </c>
      <c r="F189" s="30">
        <f>IF(OR($A189="",$B189=""),"",'MPTO_working_2-way'!D188)</f>
        <v>2.0773758532069522</v>
      </c>
      <c r="G189" s="32">
        <f>IF(OR($A189="",$B189=""),"",'MPTO_working_2-way'!E188)</f>
        <v>1.9281811886013285</v>
      </c>
      <c r="H189" s="30">
        <f>IF(OR($A189="",$B189=""),"",'OddsRatio_working_2-way'!M188)</f>
        <v>2.0774597626964471</v>
      </c>
      <c r="I189" s="30">
        <f>IF(OR($A189="",$B189=""),"",'OddsRatio_working_2-way'!N188)</f>
        <v>1.9281089045009006</v>
      </c>
      <c r="J189" s="30">
        <f>IF('Log_working_2-way'!$D188="","",A189^('Log_working_2-way'!$D188))</f>
        <v>2.0786033258509891</v>
      </c>
      <c r="K189" s="32">
        <f>IF('Log_working_2-way'!$D188="","",B189^('Log_working_2-way'!$D188))</f>
        <v>1.9271248994258339</v>
      </c>
      <c r="L189" s="37">
        <f t="shared" si="35"/>
        <v>0.48195876288659806</v>
      </c>
      <c r="M189" s="37">
        <f t="shared" si="36"/>
        <v>0.51804123711340211</v>
      </c>
      <c r="N189" s="38">
        <v>286</v>
      </c>
      <c r="O189" s="38">
        <f t="shared" si="37"/>
        <v>143.71144278606963</v>
      </c>
      <c r="P189" s="38">
        <f t="shared" si="38"/>
        <v>133.05882352941177</v>
      </c>
      <c r="Q189" s="38">
        <f t="shared" si="39"/>
        <v>152.9411764705882</v>
      </c>
      <c r="R189" s="38">
        <f t="shared" si="40"/>
        <v>142.28855721393037</v>
      </c>
      <c r="S189" s="39">
        <f t="shared" si="41"/>
        <v>-9.2297336845185782</v>
      </c>
      <c r="T189" s="39">
        <f t="shared" si="42"/>
        <v>-9.2297336845186067</v>
      </c>
      <c r="U189" t="s">
        <v>109</v>
      </c>
      <c r="V189" t="s">
        <v>110</v>
      </c>
      <c r="W189" t="s">
        <v>112</v>
      </c>
      <c r="X189" t="s">
        <v>450</v>
      </c>
      <c r="Y189" s="41"/>
    </row>
    <row r="190" spans="1:25" s="35" customFormat="1" ht="15" x14ac:dyDescent="0.25">
      <c r="A190">
        <v>1.9</v>
      </c>
      <c r="B190">
        <v>1.96</v>
      </c>
      <c r="C190" s="29">
        <f t="shared" si="26"/>
        <v>3.6519871106337254E-2</v>
      </c>
      <c r="D190" s="30">
        <f>IF(OR($A190="",$B190=""),"",A190*'MPTO_working_2-way'!$G189)</f>
        <v>1.9693877551020407</v>
      </c>
      <c r="E190" s="32">
        <f>IF(OR($A190="",$B190=""),"",B190*'MPTO_working_2-way'!$G189)</f>
        <v>2.0315789473684212</v>
      </c>
      <c r="F190" s="30">
        <f>IF(OR($A190="",$B190=""),"",'MPTO_working_2-way'!D189)</f>
        <v>1.9682875264270612</v>
      </c>
      <c r="G190" s="32">
        <f>IF(OR($A190="",$B190=""),"",'MPTO_working_2-way'!E189)</f>
        <v>2.0327510917030565</v>
      </c>
      <c r="H190" s="30">
        <f>IF(OR($A190="",$B190=""),"",'OddsRatio_working_2-way'!M189)</f>
        <v>1.9682458365518538</v>
      </c>
      <c r="I190" s="30">
        <f>IF(OR($A190="",$B190=""),"",'OddsRatio_working_2-way'!N189)</f>
        <v>2.0327955589886439</v>
      </c>
      <c r="J190" s="30">
        <f>IF('Log_working_2-way'!$D189="","",A190^('Log_working_2-way'!$D189))</f>
        <v>1.9677441025992628</v>
      </c>
      <c r="K190" s="32">
        <f>IF('Log_working_2-way'!$D189="","",B190^('Log_working_2-way'!$D189))</f>
        <v>2.033331019340773</v>
      </c>
      <c r="L190" s="37">
        <f t="shared" si="35"/>
        <v>0.50777202072538863</v>
      </c>
      <c r="M190" s="37">
        <f t="shared" si="36"/>
        <v>0.49222797927461137</v>
      </c>
      <c r="N190" s="38">
        <v>287</v>
      </c>
      <c r="O190" s="38">
        <f t="shared" si="37"/>
        <v>135.9473684210526</v>
      </c>
      <c r="P190" s="38">
        <f t="shared" si="38"/>
        <v>140.57142857142856</v>
      </c>
      <c r="Q190" s="38">
        <f t="shared" si="39"/>
        <v>146.42857142857144</v>
      </c>
      <c r="R190" s="38">
        <f t="shared" si="40"/>
        <v>151.05263157894737</v>
      </c>
      <c r="S190" s="39">
        <f t="shared" si="41"/>
        <v>-10.481203007518843</v>
      </c>
      <c r="T190" s="39">
        <f t="shared" si="42"/>
        <v>-10.481203007518815</v>
      </c>
      <c r="U190" t="s">
        <v>117</v>
      </c>
      <c r="V190" t="s">
        <v>95</v>
      </c>
      <c r="W190" t="s">
        <v>112</v>
      </c>
      <c r="X190" t="s">
        <v>450</v>
      </c>
      <c r="Y190" s="41"/>
    </row>
    <row r="191" spans="1:25" ht="15" x14ac:dyDescent="0.25">
      <c r="A191">
        <v>2.17</v>
      </c>
      <c r="B191">
        <v>1.74</v>
      </c>
      <c r="C191" s="29">
        <f t="shared" si="26"/>
        <v>3.5542136765718491E-2</v>
      </c>
      <c r="D191" s="30">
        <f>IF(OR($A191="",$B191=""),"",A191*'MPTO_working_2-way'!$G190)</f>
        <v>2.2471264367816088</v>
      </c>
      <c r="E191" s="32">
        <f>IF(OR($A191="",$B191=""),"",B191*'MPTO_working_2-way'!$G190)</f>
        <v>1.8018433179723501</v>
      </c>
      <c r="F191" s="30">
        <f>IF(OR($A191="",$B191=""),"",'MPTO_working_2-way'!D190)</f>
        <v>2.2570386753541753</v>
      </c>
      <c r="G191" s="32">
        <f>IF(OR($A191="",$B191=""),"",'MPTO_working_2-way'!E190)</f>
        <v>1.7955204717295163</v>
      </c>
      <c r="H191" s="30">
        <f>IF(OR($A191="",$B191=""),"",'OddsRatio_working_2-way'!M190)</f>
        <v>2.2574104664273644</v>
      </c>
      <c r="I191" s="30">
        <f>IF(OR($A191="",$B191=""),"",'OddsRatio_working_2-way'!N190)</f>
        <v>1.7952852522702987</v>
      </c>
      <c r="J191" s="30">
        <f>IF('Log_working_2-way'!$D190="","",A191^('Log_working_2-way'!$D190))</f>
        <v>2.2619707702020815</v>
      </c>
      <c r="K191" s="32">
        <f>IF('Log_working_2-way'!$D190="","",B191^('Log_working_2-way'!$D190))</f>
        <v>1.7924113803680148</v>
      </c>
      <c r="L191" s="37">
        <f t="shared" si="35"/>
        <v>0.44501278772378522</v>
      </c>
      <c r="M191" s="37">
        <f t="shared" si="36"/>
        <v>0.55498721227621484</v>
      </c>
      <c r="N191" s="38">
        <v>288</v>
      </c>
      <c r="O191" s="38">
        <f t="shared" si="37"/>
        <v>155.28110599078343</v>
      </c>
      <c r="P191" s="38">
        <f t="shared" si="38"/>
        <v>122.48275862068965</v>
      </c>
      <c r="Q191" s="38">
        <f t="shared" si="39"/>
        <v>165.51724137931035</v>
      </c>
      <c r="R191" s="38">
        <f t="shared" si="40"/>
        <v>132.7188940092166</v>
      </c>
      <c r="S191" s="39">
        <f t="shared" si="41"/>
        <v>-10.236135388526918</v>
      </c>
      <c r="T191" s="39">
        <f t="shared" si="42"/>
        <v>-10.236135388526947</v>
      </c>
      <c r="U191" t="s">
        <v>102</v>
      </c>
      <c r="V191" t="s">
        <v>114</v>
      </c>
      <c r="W191" t="s">
        <v>112</v>
      </c>
      <c r="X191" t="s">
        <v>450</v>
      </c>
      <c r="Y191" s="41"/>
    </row>
    <row r="192" spans="1:25" s="35" customFormat="1" ht="15" x14ac:dyDescent="0.25">
      <c r="A192">
        <v>2.13</v>
      </c>
      <c r="B192">
        <v>1.76</v>
      </c>
      <c r="C192" s="29">
        <f t="shared" si="26"/>
        <v>3.7665386256935607E-2</v>
      </c>
      <c r="D192" s="30">
        <f>IF(OR($A192="",$B192=""),"",A192*'MPTO_working_2-way'!$G191)</f>
        <v>2.2102272727272729</v>
      </c>
      <c r="E192" s="32">
        <f>IF(OR($A192="",$B192=""),"",B192*'MPTO_working_2-way'!$G191)</f>
        <v>1.8262910798122067</v>
      </c>
      <c r="F192" s="30">
        <f>IF(OR($A192="",$B192=""),"",'MPTO_working_2-way'!D191)</f>
        <v>2.2190126672191313</v>
      </c>
      <c r="G192" s="32">
        <f>IF(OR($A192="",$B192=""),"",'MPTO_working_2-way'!E191)</f>
        <v>1.8203360202000585</v>
      </c>
      <c r="H192" s="30">
        <f>IF(OR($A192="",$B192=""),"",'OddsRatio_working_2-way'!M191)</f>
        <v>2.2193613513897996</v>
      </c>
      <c r="I192" s="30">
        <f>IF(OR($A192="",$B192=""),"",'OddsRatio_working_2-way'!N191)</f>
        <v>1.8201014398727853</v>
      </c>
      <c r="J192" s="30">
        <f>IF('Log_working_2-way'!$D191="","",A192^('Log_working_2-way'!$D191))</f>
        <v>2.2234058151600675</v>
      </c>
      <c r="K192" s="32">
        <f>IF('Log_working_2-way'!$D191="","",B192^('Log_working_2-way'!$D191))</f>
        <v>1.8173902621748135</v>
      </c>
      <c r="L192" s="37">
        <f t="shared" si="35"/>
        <v>0.45244215938303339</v>
      </c>
      <c r="M192" s="37">
        <f t="shared" si="36"/>
        <v>0.54755784061696655</v>
      </c>
      <c r="N192" s="38">
        <v>289</v>
      </c>
      <c r="O192" s="38">
        <f t="shared" si="37"/>
        <v>153.31924882629104</v>
      </c>
      <c r="P192" s="38">
        <f t="shared" si="38"/>
        <v>124.79545454545455</v>
      </c>
      <c r="Q192" s="38">
        <f t="shared" si="39"/>
        <v>164.20454545454547</v>
      </c>
      <c r="R192" s="38">
        <f t="shared" si="40"/>
        <v>135.68075117370893</v>
      </c>
      <c r="S192" s="39">
        <f t="shared" si="41"/>
        <v>-10.885296628254423</v>
      </c>
      <c r="T192" s="39">
        <f t="shared" si="42"/>
        <v>-10.88529662825438</v>
      </c>
      <c r="U192" t="s">
        <v>96</v>
      </c>
      <c r="V192" t="s">
        <v>101</v>
      </c>
      <c r="W192" t="s">
        <v>112</v>
      </c>
      <c r="X192" t="s">
        <v>450</v>
      </c>
      <c r="Y192" s="41"/>
    </row>
    <row r="193" spans="1:25" s="35" customFormat="1" ht="15" x14ac:dyDescent="0.25">
      <c r="A193">
        <v>1.97</v>
      </c>
      <c r="B193">
        <v>1.9</v>
      </c>
      <c r="C193" s="29">
        <f t="shared" si="26"/>
        <v>3.3930002671653803E-2</v>
      </c>
      <c r="D193" s="30">
        <f>IF(OR($A193="",$B193=""),"",A193*'MPTO_working_2-way'!$G192)</f>
        <v>2.0368421052631578</v>
      </c>
      <c r="E193" s="32">
        <f>IF(OR($A193="",$B193=""),"",B193*'MPTO_working_2-way'!$G192)</f>
        <v>1.9644670050761421</v>
      </c>
      <c r="F193" s="30">
        <f>IF(OR($A193="",$B193=""),"",'MPTO_working_2-way'!D192)</f>
        <v>2.0381159814865235</v>
      </c>
      <c r="G193" s="32">
        <f>IF(OR($A193="",$B193=""),"",'MPTO_working_2-way'!E192)</f>
        <v>1.9632835038027801</v>
      </c>
      <c r="H193" s="30">
        <f>IF(OR($A193="",$B193=""),"",'OddsRatio_working_2-way'!M192)</f>
        <v>2.0381607668264961</v>
      </c>
      <c r="I193" s="30">
        <f>IF(OR($A193="",$B193=""),"",'OddsRatio_working_2-way'!N192)</f>
        <v>1.963241948601903</v>
      </c>
      <c r="J193" s="30">
        <f>IF('Log_working_2-way'!$D192="","",A193^('Log_working_2-way'!$D192))</f>
        <v>2.0387414625037734</v>
      </c>
      <c r="K193" s="32">
        <f>IF('Log_working_2-way'!$D192="","",B193^('Log_working_2-way'!$D192))</f>
        <v>1.9627034600020314</v>
      </c>
      <c r="L193" s="37">
        <f t="shared" si="35"/>
        <v>0.49095607235142119</v>
      </c>
      <c r="M193" s="37">
        <f t="shared" si="36"/>
        <v>0.50904392764857886</v>
      </c>
      <c r="N193" s="38">
        <v>290</v>
      </c>
      <c r="O193" s="38">
        <f t="shared" si="37"/>
        <v>142.79187817258881</v>
      </c>
      <c r="P193" s="38">
        <f t="shared" si="38"/>
        <v>137.36842105263156</v>
      </c>
      <c r="Q193" s="38">
        <f t="shared" si="39"/>
        <v>152.63157894736841</v>
      </c>
      <c r="R193" s="38">
        <f t="shared" si="40"/>
        <v>147.20812182741116</v>
      </c>
      <c r="S193" s="39">
        <f t="shared" si="41"/>
        <v>-9.839700774779601</v>
      </c>
      <c r="T193" s="39">
        <f t="shared" si="42"/>
        <v>-9.839700774779601</v>
      </c>
      <c r="U193" t="s">
        <v>100</v>
      </c>
      <c r="V193" t="s">
        <v>97</v>
      </c>
      <c r="W193" t="s">
        <v>112</v>
      </c>
      <c r="X193" t="s">
        <v>450</v>
      </c>
      <c r="Y193" s="41"/>
    </row>
    <row r="194" spans="1:25" ht="15" x14ac:dyDescent="0.25">
      <c r="A194">
        <v>2.11</v>
      </c>
      <c r="B194">
        <v>1.77</v>
      </c>
      <c r="C194" s="29">
        <f t="shared" si="26"/>
        <v>3.8905400701529036E-2</v>
      </c>
      <c r="D194" s="30">
        <f>IF(OR($A194="",$B194=""),"",A194*'MPTO_working_2-way'!$G193)</f>
        <v>2.1920903954802262</v>
      </c>
      <c r="E194" s="32">
        <f>IF(OR($A194="",$B194=""),"",B194*'MPTO_working_2-way'!$G193)</f>
        <v>1.8388625592417065</v>
      </c>
      <c r="F194" s="30">
        <f>IF(OR($A194="",$B194=""),"",'MPTO_working_2-way'!D193)</f>
        <v>2.2003122514507911</v>
      </c>
      <c r="G194" s="32">
        <f>IF(OR($A194="",$B194=""),"",'MPTO_working_2-way'!E193)</f>
        <v>1.8331165484575556</v>
      </c>
      <c r="H194" s="30">
        <f>IF(OR($A194="",$B194=""),"",'OddsRatio_working_2-way'!M193)</f>
        <v>2.2006491750542465</v>
      </c>
      <c r="I194" s="30">
        <f>IF(OR($A194="",$B194=""),"",'OddsRatio_working_2-way'!N193)</f>
        <v>1.8328827610736662</v>
      </c>
      <c r="J194" s="30">
        <f>IF('Log_working_2-way'!$D193="","",A194^('Log_working_2-way'!$D193))</f>
        <v>2.2044360761738599</v>
      </c>
      <c r="K194" s="32">
        <f>IF('Log_working_2-way'!$D193="","",B194^('Log_working_2-way'!$D193))</f>
        <v>1.8302640711133078</v>
      </c>
      <c r="L194" s="37">
        <f t="shared" si="35"/>
        <v>0.45618556701030921</v>
      </c>
      <c r="M194" s="37">
        <f t="shared" si="36"/>
        <v>0.54381443298969068</v>
      </c>
      <c r="N194" s="38">
        <v>291</v>
      </c>
      <c r="O194" s="38">
        <f t="shared" si="37"/>
        <v>153.08530805687204</v>
      </c>
      <c r="P194" s="38">
        <f t="shared" si="38"/>
        <v>126.59322033898309</v>
      </c>
      <c r="Q194" s="38">
        <f t="shared" si="39"/>
        <v>164.40677966101694</v>
      </c>
      <c r="R194" s="38">
        <f t="shared" si="40"/>
        <v>137.91469194312796</v>
      </c>
      <c r="S194" s="39">
        <f t="shared" si="41"/>
        <v>-11.321471604144904</v>
      </c>
      <c r="T194" s="39">
        <f t="shared" si="42"/>
        <v>-11.321471604144875</v>
      </c>
      <c r="U194" t="s">
        <v>116</v>
      </c>
      <c r="V194" t="s">
        <v>105</v>
      </c>
      <c r="W194" t="s">
        <v>112</v>
      </c>
      <c r="X194" t="s">
        <v>450</v>
      </c>
      <c r="Y194" s="41"/>
    </row>
    <row r="195" spans="1:25" ht="15" x14ac:dyDescent="0.25">
      <c r="A195">
        <v>1.86</v>
      </c>
      <c r="B195">
        <v>2.0099999999999998</v>
      </c>
      <c r="C195" s="29">
        <f t="shared" ref="C195:C228" si="43">IF(OR($A195="",$B195=""),"",(1/A195)+(1/B195)-1)</f>
        <v>3.5146846413095734E-2</v>
      </c>
      <c r="D195" s="30">
        <f>IF(OR($A195="",$B195=""),"",A195*'MPTO_working_2-way'!$G194)</f>
        <v>1.9253731343283582</v>
      </c>
      <c r="E195" s="32">
        <f>IF(OR($A195="",$B195=""),"",B195*'MPTO_working_2-way'!$G194)</f>
        <v>2.0806451612903221</v>
      </c>
      <c r="F195" s="30">
        <f>IF(OR($A195="",$B195=""),"",'MPTO_working_2-way'!D194)</f>
        <v>1.9228514118191637</v>
      </c>
      <c r="G195" s="32">
        <f>IF(OR($A195="",$B195=""),"",'MPTO_working_2-way'!E194)</f>
        <v>2.0835980605249955</v>
      </c>
      <c r="H195" s="30">
        <f>IF(OR($A195="",$B195=""),"",'OddsRatio_working_2-way'!M194)</f>
        <v>1.9227595290837431</v>
      </c>
      <c r="I195" s="30">
        <f>IF(OR($A195="",$B195=""),"",'OddsRatio_working_2-way'!N194)</f>
        <v>2.0837059585750928</v>
      </c>
      <c r="J195" s="30">
        <f>IF('Log_working_2-way'!$D194="","",A195^('Log_working_2-way'!$D194))</f>
        <v>1.9216119729065091</v>
      </c>
      <c r="K195" s="32">
        <f>IF('Log_working_2-way'!$D194="","",B195^('Log_working_2-way'!$D194))</f>
        <v>2.0850553480183369</v>
      </c>
      <c r="L195" s="37">
        <f t="shared" si="35"/>
        <v>0.51937984496124034</v>
      </c>
      <c r="M195" s="37">
        <f t="shared" si="36"/>
        <v>0.48062015503875982</v>
      </c>
      <c r="N195" s="38">
        <v>292</v>
      </c>
      <c r="O195" s="38">
        <f t="shared" si="37"/>
        <v>135.01075268817203</v>
      </c>
      <c r="P195" s="38">
        <f t="shared" si="38"/>
        <v>146.72636815920399</v>
      </c>
      <c r="Q195" s="38">
        <f t="shared" si="39"/>
        <v>145.27363184079604</v>
      </c>
      <c r="R195" s="38">
        <f t="shared" si="40"/>
        <v>156.98924731182794</v>
      </c>
      <c r="S195" s="39">
        <f t="shared" si="41"/>
        <v>-10.262879152624009</v>
      </c>
      <c r="T195" s="39">
        <f t="shared" si="42"/>
        <v>-10.262879152623952</v>
      </c>
      <c r="U195" t="s">
        <v>103</v>
      </c>
      <c r="V195" t="s">
        <v>107</v>
      </c>
      <c r="W195" t="s">
        <v>112</v>
      </c>
      <c r="X195" t="s">
        <v>450</v>
      </c>
      <c r="Y195" s="41"/>
    </row>
    <row r="196" spans="1:25" ht="15" x14ac:dyDescent="0.25">
      <c r="A196">
        <v>2.3199999999999998</v>
      </c>
      <c r="B196">
        <v>1.65</v>
      </c>
      <c r="C196" s="29">
        <f t="shared" si="43"/>
        <v>3.709508881922674E-2</v>
      </c>
      <c r="D196" s="30">
        <f>IF(OR($A196="",$B196=""),"",A196*'MPTO_working_2-way'!$G195)</f>
        <v>2.4060606060606058</v>
      </c>
      <c r="E196" s="32">
        <f>IF(OR($A196="",$B196=""),"",B196*'MPTO_working_2-way'!$G195)</f>
        <v>1.711206896551724</v>
      </c>
      <c r="F196" s="30">
        <f>IF(OR($A196="",$B196=""),"",'MPTO_working_2-way'!D195)</f>
        <v>2.4243191893603542</v>
      </c>
      <c r="G196" s="32">
        <f>IF(OR($A196="",$B196=""),"",'MPTO_working_2-way'!E195)</f>
        <v>1.702089817696754</v>
      </c>
      <c r="H196" s="30">
        <f>IF(OR($A196="",$B196=""),"",'OddsRatio_working_2-way'!M195)</f>
        <v>2.4250506063888508</v>
      </c>
      <c r="I196" s="30">
        <f>IF(OR($A196="",$B196=""),"",'OddsRatio_working_2-way'!N195)</f>
        <v>1.7017294652672368</v>
      </c>
      <c r="J196" s="30">
        <f>IF('Log_working_2-way'!$D195="","",A196^('Log_working_2-way'!$D195))</f>
        <v>2.4335275315726488</v>
      </c>
      <c r="K196" s="32">
        <f>IF('Log_working_2-way'!$D195="","",B196^('Log_working_2-way'!$D195))</f>
        <v>1.6975799054956422</v>
      </c>
      <c r="L196" s="37">
        <f t="shared" si="35"/>
        <v>0.41561712846347609</v>
      </c>
      <c r="M196" s="37">
        <f t="shared" si="36"/>
        <v>0.58438287153652402</v>
      </c>
      <c r="N196" s="38">
        <v>293</v>
      </c>
      <c r="O196" s="38">
        <f t="shared" si="37"/>
        <v>166.70689655172416</v>
      </c>
      <c r="P196" s="38">
        <f t="shared" si="38"/>
        <v>115.42424242424242</v>
      </c>
      <c r="Q196" s="38">
        <f t="shared" si="39"/>
        <v>177.57575757575759</v>
      </c>
      <c r="R196" s="38">
        <f t="shared" si="40"/>
        <v>126.29310344827587</v>
      </c>
      <c r="S196" s="39">
        <f t="shared" si="41"/>
        <v>-10.868861024033436</v>
      </c>
      <c r="T196" s="39">
        <f t="shared" si="42"/>
        <v>-10.86886102403345</v>
      </c>
      <c r="U196" t="s">
        <v>115</v>
      </c>
      <c r="V196" t="s">
        <v>99</v>
      </c>
      <c r="W196" t="s">
        <v>112</v>
      </c>
      <c r="X196" t="s">
        <v>450</v>
      </c>
      <c r="Y196" s="41"/>
    </row>
    <row r="197" spans="1:25" ht="15" x14ac:dyDescent="0.25">
      <c r="A197">
        <v>1.93</v>
      </c>
      <c r="B197">
        <v>1.93</v>
      </c>
      <c r="C197" s="29">
        <f t="shared" si="43"/>
        <v>3.62694300518136E-2</v>
      </c>
      <c r="D197" s="30">
        <f>IF(OR($A197="",$B197=""),"",A197*'MPTO_working_2-way'!$G196)</f>
        <v>2</v>
      </c>
      <c r="E197" s="32">
        <f>IF(OR($A197="",$B197=""),"",B197*'MPTO_working_2-way'!$G196)</f>
        <v>2</v>
      </c>
      <c r="F197" s="30">
        <f>IF(OR($A197="",$B197=""),"",'MPTO_working_2-way'!D196)</f>
        <v>2.0000000000000004</v>
      </c>
      <c r="G197" s="32">
        <f>IF(OR($A197="",$B197=""),"",'MPTO_working_2-way'!E196)</f>
        <v>2.0000000000000004</v>
      </c>
      <c r="H197" s="30">
        <f>IF(OR($A197="",$B197=""),"",'OddsRatio_working_2-way'!M196)</f>
        <v>2</v>
      </c>
      <c r="I197" s="30">
        <f>IF(OR($A197="",$B197=""),"",'OddsRatio_working_2-way'!N196)</f>
        <v>2</v>
      </c>
      <c r="J197" s="30">
        <f>IF('Log_working_2-way'!$D196="","",A197^('Log_working_2-way'!$D196))</f>
        <v>1.9999999999999618</v>
      </c>
      <c r="K197" s="32">
        <f>IF('Log_working_2-way'!$D196="","",B197^('Log_working_2-way'!$D196))</f>
        <v>1.9999999999999618</v>
      </c>
      <c r="L197" s="37">
        <f t="shared" si="35"/>
        <v>0.5</v>
      </c>
      <c r="M197" s="37">
        <f t="shared" si="36"/>
        <v>0.5</v>
      </c>
      <c r="N197" s="38">
        <v>294</v>
      </c>
      <c r="O197" s="38">
        <f t="shared" si="37"/>
        <v>141.66839378238342</v>
      </c>
      <c r="P197" s="38">
        <f t="shared" si="38"/>
        <v>141.66839378238342</v>
      </c>
      <c r="Q197" s="38">
        <f t="shared" si="39"/>
        <v>152.33160621761661</v>
      </c>
      <c r="R197" s="38">
        <f t="shared" si="40"/>
        <v>152.33160621761661</v>
      </c>
      <c r="S197" s="39">
        <f t="shared" si="41"/>
        <v>-10.663212435233191</v>
      </c>
      <c r="T197" s="39">
        <f t="shared" si="42"/>
        <v>-10.663212435233191</v>
      </c>
      <c r="U197" t="s">
        <v>94</v>
      </c>
      <c r="V197" t="s">
        <v>92</v>
      </c>
      <c r="W197" t="s">
        <v>112</v>
      </c>
      <c r="X197" t="s">
        <v>450</v>
      </c>
      <c r="Y197" s="41"/>
    </row>
    <row r="198" spans="1:25" ht="15" x14ac:dyDescent="0.25">
      <c r="A198">
        <v>2</v>
      </c>
      <c r="B198">
        <v>1.88</v>
      </c>
      <c r="C198" s="29">
        <f t="shared" si="43"/>
        <v>3.1914893617021267E-2</v>
      </c>
      <c r="D198" s="30">
        <f>IF(OR($A198="",$B198=""),"",A198*'MPTO_working_2-way'!$G197)</f>
        <v>2.0638297872340425</v>
      </c>
      <c r="E198" s="32">
        <f>IF(OR($A198="",$B198=""),"",B198*'MPTO_working_2-way'!$G197)</f>
        <v>1.94</v>
      </c>
      <c r="F198" s="30">
        <f>IF(OR($A198="",$B198=""),"",'MPTO_working_2-way'!D197)</f>
        <v>2.0659340659340657</v>
      </c>
      <c r="G198" s="32">
        <f>IF(OR($A198="",$B198=""),"",'MPTO_working_2-way'!E197)</f>
        <v>1.9381443298969072</v>
      </c>
      <c r="H198" s="30">
        <f>IF(OR($A198="",$B198=""),"",'OddsRatio_working_2-way'!M197)</f>
        <v>2.0660035817780522</v>
      </c>
      <c r="I198" s="30">
        <f>IF(OR($A198="",$B198=""),"",'OddsRatio_working_2-way'!N197)</f>
        <v>1.9380831519646857</v>
      </c>
      <c r="J198" s="30">
        <f>IF('Log_working_2-way'!$D197="","",A198^('Log_working_2-way'!$D197))</f>
        <v>2.0669618454035223</v>
      </c>
      <c r="K198" s="32">
        <f>IF('Log_working_2-way'!$D197="","",B198^('Log_working_2-way'!$D197))</f>
        <v>1.9372406373367297</v>
      </c>
      <c r="L198" s="37">
        <f t="shared" si="35"/>
        <v>0.4845360824742268</v>
      </c>
      <c r="M198" s="37">
        <f t="shared" si="36"/>
        <v>0.51546391752577325</v>
      </c>
      <c r="N198" s="38">
        <v>295</v>
      </c>
      <c r="O198" s="38">
        <f t="shared" si="37"/>
        <v>147.5</v>
      </c>
      <c r="P198" s="38">
        <f t="shared" si="38"/>
        <v>138.08510638297872</v>
      </c>
      <c r="Q198" s="38">
        <f t="shared" si="39"/>
        <v>156.91489361702128</v>
      </c>
      <c r="R198" s="38">
        <f t="shared" si="40"/>
        <v>147.5</v>
      </c>
      <c r="S198" s="39">
        <f t="shared" si="41"/>
        <v>-9.4148936170212778</v>
      </c>
      <c r="T198" s="39">
        <f t="shared" si="42"/>
        <v>-9.4148936170212778</v>
      </c>
      <c r="U198" t="s">
        <v>51</v>
      </c>
      <c r="V198" t="s">
        <v>98</v>
      </c>
      <c r="W198" t="s">
        <v>112</v>
      </c>
      <c r="X198" t="s">
        <v>450</v>
      </c>
      <c r="Y198" s="41"/>
    </row>
    <row r="199" spans="1:25" ht="15" x14ac:dyDescent="0.25">
      <c r="A199">
        <v>2.14</v>
      </c>
      <c r="B199">
        <v>1.75</v>
      </c>
      <c r="C199" s="29">
        <f t="shared" si="43"/>
        <v>3.8718291054739673E-2</v>
      </c>
      <c r="D199" s="30">
        <f>IF(OR($A199="",$B199=""),"",A199*'MPTO_working_2-way'!$G198)</f>
        <v>2.2228571428571429</v>
      </c>
      <c r="E199" s="32">
        <f>IF(OR($A199="",$B199=""),"",B199*'MPTO_working_2-way'!$G198)</f>
        <v>1.8177570093457944</v>
      </c>
      <c r="F199" s="30">
        <f>IF(OR($A199="",$B199=""),"",'MPTO_working_2-way'!D198)</f>
        <v>2.2324888226527575</v>
      </c>
      <c r="G199" s="32">
        <f>IF(OR($A199="",$B199=""),"",'MPTO_working_2-way'!E198)</f>
        <v>1.81136638452237</v>
      </c>
      <c r="H199" s="30">
        <f>IF(OR($A199="",$B199=""),"",'OddsRatio_working_2-way'!M198)</f>
        <v>2.2328828005937953</v>
      </c>
      <c r="I199" s="30">
        <f>IF(OR($A199="",$B199=""),"",'OddsRatio_working_2-way'!N198)</f>
        <v>1.8111071056538131</v>
      </c>
      <c r="J199" s="30">
        <f>IF('Log_working_2-way'!$D198="","",A199^('Log_working_2-way'!$D198))</f>
        <v>2.2373241322265098</v>
      </c>
      <c r="K199" s="32">
        <f>IF('Log_working_2-way'!$D198="","",B199^('Log_working_2-way'!$D198))</f>
        <v>1.8081956651086979</v>
      </c>
      <c r="L199" s="37">
        <f t="shared" si="35"/>
        <v>0.44987146529562982</v>
      </c>
      <c r="M199" s="37">
        <f t="shared" si="36"/>
        <v>0.55012853470437018</v>
      </c>
      <c r="N199" s="38">
        <v>296</v>
      </c>
      <c r="O199" s="38">
        <f t="shared" si="37"/>
        <v>157.68224299065423</v>
      </c>
      <c r="P199" s="38">
        <f t="shared" si="38"/>
        <v>126.85714285714285</v>
      </c>
      <c r="Q199" s="38">
        <f t="shared" si="39"/>
        <v>169.14285714285714</v>
      </c>
      <c r="R199" s="38">
        <f t="shared" si="40"/>
        <v>138.3177570093458</v>
      </c>
      <c r="S199" s="39">
        <f t="shared" si="41"/>
        <v>-11.460614152202908</v>
      </c>
      <c r="T199" s="39">
        <f t="shared" si="42"/>
        <v>-11.46061415220295</v>
      </c>
      <c r="U199" t="s">
        <v>195</v>
      </c>
      <c r="V199" t="s">
        <v>197</v>
      </c>
      <c r="W199" t="s">
        <v>441</v>
      </c>
      <c r="X199" t="s">
        <v>450</v>
      </c>
      <c r="Y199" s="41"/>
    </row>
    <row r="200" spans="1:25" s="35" customFormat="1" ht="15" x14ac:dyDescent="0.25">
      <c r="A200">
        <v>2.0299999999999998</v>
      </c>
      <c r="B200">
        <v>1.85</v>
      </c>
      <c r="C200" s="29">
        <f t="shared" si="43"/>
        <v>3.315137797896428E-2</v>
      </c>
      <c r="D200" s="30">
        <f>IF(OR($A200="",$B200=""),"",A200*'MPTO_working_2-way'!$G199)</f>
        <v>2.0972972972972972</v>
      </c>
      <c r="E200" s="32">
        <f>IF(OR($A200="",$B200=""),"",B200*'MPTO_working_2-way'!$G199)</f>
        <v>1.9113300492610841</v>
      </c>
      <c r="F200" s="30">
        <f>IF(OR($A200="",$B200=""),"",'MPTO_working_2-way'!D199)</f>
        <v>2.1006852188505105</v>
      </c>
      <c r="G200" s="32">
        <f>IF(OR($A200="",$B200=""),"",'MPTO_working_2-way'!E199)</f>
        <v>1.9085249650616189</v>
      </c>
      <c r="H200" s="30">
        <f>IF(OR($A200="",$B200=""),"",'OddsRatio_working_2-way'!M199)</f>
        <v>2.1008018467836762</v>
      </c>
      <c r="I200" s="30">
        <f>IF(OR($A200="",$B200=""),"",'OddsRatio_working_2-way'!N199)</f>
        <v>1.9084287085108012</v>
      </c>
      <c r="J200" s="30">
        <f>IF('Log_working_2-way'!$D199="","",A200^('Log_working_2-way'!$D199))</f>
        <v>2.1023480190539692</v>
      </c>
      <c r="K200" s="32">
        <f>IF('Log_working_2-way'!$D199="","",B200^('Log_working_2-way'!$D199))</f>
        <v>1.9071545307970494</v>
      </c>
      <c r="L200" s="37">
        <f t="shared" si="35"/>
        <v>0.47680412371134023</v>
      </c>
      <c r="M200" s="37">
        <f t="shared" si="36"/>
        <v>0.52319587628865971</v>
      </c>
      <c r="N200" s="38">
        <v>297</v>
      </c>
      <c r="O200" s="38">
        <f t="shared" si="37"/>
        <v>150.69458128078819</v>
      </c>
      <c r="P200" s="38">
        <f t="shared" si="38"/>
        <v>136.45945945945945</v>
      </c>
      <c r="Q200" s="38">
        <f t="shared" si="39"/>
        <v>160.54054054054052</v>
      </c>
      <c r="R200" s="38">
        <f t="shared" si="40"/>
        <v>146.30541871921184</v>
      </c>
      <c r="S200" s="39">
        <f t="shared" si="41"/>
        <v>-9.845959259752334</v>
      </c>
      <c r="T200" s="39">
        <f t="shared" si="42"/>
        <v>-9.8459592597523908</v>
      </c>
      <c r="U200" t="s">
        <v>184</v>
      </c>
      <c r="V200" t="s">
        <v>205</v>
      </c>
      <c r="W200" t="s">
        <v>441</v>
      </c>
      <c r="X200" t="s">
        <v>450</v>
      </c>
      <c r="Y200" s="41"/>
    </row>
    <row r="201" spans="1:25" ht="15" x14ac:dyDescent="0.25">
      <c r="A201">
        <v>2.2799999999999998</v>
      </c>
      <c r="B201">
        <v>1.67</v>
      </c>
      <c r="C201" s="29">
        <f t="shared" si="43"/>
        <v>3.7398886437651102E-2</v>
      </c>
      <c r="D201" s="30">
        <f>IF(OR($A201="",$B201=""),"",A201*'MPTO_working_2-way'!$G200)</f>
        <v>2.3652694610778444</v>
      </c>
      <c r="E201" s="32">
        <f>IF(OR($A201="",$B201=""),"",B201*'MPTO_working_2-way'!$G200)</f>
        <v>1.7324561403508774</v>
      </c>
      <c r="F201" s="30">
        <f>IF(OR($A201="",$B201=""),"",'MPTO_working_2-way'!D200)</f>
        <v>2.3815361521140859</v>
      </c>
      <c r="G201" s="32">
        <f>IF(OR($A201="",$B201=""),"",'MPTO_working_2-way'!E200)</f>
        <v>1.723831944947483</v>
      </c>
      <c r="H201" s="30">
        <f>IF(OR($A201="",$B201=""),"",'OddsRatio_working_2-way'!M200)</f>
        <v>2.382189480930176</v>
      </c>
      <c r="I201" s="30">
        <f>IF(OR($A201="",$B201=""),"",'OddsRatio_working_2-way'!N200)</f>
        <v>1.7234898064243891</v>
      </c>
      <c r="J201" s="30">
        <f>IF('Log_working_2-way'!$D200="","",A201^('Log_working_2-way'!$D200))</f>
        <v>2.3897292266228689</v>
      </c>
      <c r="K201" s="32">
        <f>IF('Log_working_2-way'!$D200="","",B201^('Log_working_2-way'!$D200))</f>
        <v>1.7195646323348297</v>
      </c>
      <c r="L201" s="37">
        <f t="shared" si="35"/>
        <v>0.42278481012658226</v>
      </c>
      <c r="M201" s="37">
        <f t="shared" si="36"/>
        <v>0.57721518987341769</v>
      </c>
      <c r="N201" s="38">
        <v>298</v>
      </c>
      <c r="O201" s="38">
        <f t="shared" si="37"/>
        <v>167.29824561403507</v>
      </c>
      <c r="P201" s="38">
        <f t="shared" si="38"/>
        <v>119.55688622754491</v>
      </c>
      <c r="Q201" s="38">
        <f t="shared" si="39"/>
        <v>178.44311377245512</v>
      </c>
      <c r="R201" s="38">
        <f t="shared" si="40"/>
        <v>130.70175438596493</v>
      </c>
      <c r="S201" s="39">
        <f t="shared" si="41"/>
        <v>-11.144868158420053</v>
      </c>
      <c r="T201" s="39">
        <f t="shared" si="42"/>
        <v>-11.144868158420024</v>
      </c>
      <c r="U201" t="s">
        <v>190</v>
      </c>
      <c r="V201" t="s">
        <v>186</v>
      </c>
      <c r="W201" t="s">
        <v>441</v>
      </c>
      <c r="X201" t="s">
        <v>450</v>
      </c>
      <c r="Y201" s="41"/>
    </row>
    <row r="202" spans="1:25" s="35" customFormat="1" ht="15" x14ac:dyDescent="0.25">
      <c r="A202">
        <v>2.09</v>
      </c>
      <c r="B202">
        <v>1.79</v>
      </c>
      <c r="C202" s="29">
        <f t="shared" si="43"/>
        <v>3.7128117398625982E-2</v>
      </c>
      <c r="D202" s="30">
        <f>IF(OR($A202="",$B202=""),"",A202*'MPTO_working_2-way'!$G201)</f>
        <v>2.1675977653631282</v>
      </c>
      <c r="E202" s="32">
        <f>IF(OR($A202="",$B202=""),"",B202*'MPTO_working_2-way'!$G201)</f>
        <v>1.8564593301435406</v>
      </c>
      <c r="F202" s="30">
        <f>IF(OR($A202="",$B202=""),"",'MPTO_working_2-way'!D201)</f>
        <v>2.1743628490889537</v>
      </c>
      <c r="G202" s="32">
        <f>IF(OR($A202="",$B202=""),"",'MPTO_working_2-way'!E201)</f>
        <v>1.8515255747197545</v>
      </c>
      <c r="H202" s="30">
        <f>IF(OR($A202="",$B202=""),"",'OddsRatio_working_2-way'!M201)</f>
        <v>2.1746262535134471</v>
      </c>
      <c r="I202" s="30">
        <f>IF(OR($A202="",$B202=""),"",'OddsRatio_working_2-way'!N201)</f>
        <v>1.8513346241060764</v>
      </c>
      <c r="J202" s="30">
        <f>IF('Log_working_2-way'!$D201="","",A202^('Log_working_2-way'!$D201))</f>
        <v>2.177733465070919</v>
      </c>
      <c r="K202" s="32">
        <f>IF('Log_working_2-way'!$D201="","",B202^('Log_working_2-way'!$D201))</f>
        <v>1.8490885498780329</v>
      </c>
      <c r="L202" s="37">
        <f t="shared" si="35"/>
        <v>0.46134020618556709</v>
      </c>
      <c r="M202" s="37">
        <f t="shared" si="36"/>
        <v>0.53865979381443296</v>
      </c>
      <c r="N202" s="38">
        <v>299</v>
      </c>
      <c r="O202" s="38">
        <f t="shared" si="37"/>
        <v>155.9377990430622</v>
      </c>
      <c r="P202" s="38">
        <f t="shared" si="38"/>
        <v>131.9608938547486</v>
      </c>
      <c r="Q202" s="38">
        <f t="shared" si="39"/>
        <v>167.0391061452514</v>
      </c>
      <c r="R202" s="38">
        <f t="shared" si="40"/>
        <v>143.06220095693783</v>
      </c>
      <c r="S202" s="39">
        <f t="shared" si="41"/>
        <v>-11.101307102189196</v>
      </c>
      <c r="T202" s="39">
        <f t="shared" si="42"/>
        <v>-11.101307102189224</v>
      </c>
      <c r="U202" t="s">
        <v>207</v>
      </c>
      <c r="V202" t="s">
        <v>192</v>
      </c>
      <c r="W202" t="s">
        <v>441</v>
      </c>
      <c r="X202" t="s">
        <v>450</v>
      </c>
      <c r="Y202" s="41"/>
    </row>
    <row r="203" spans="1:25" ht="15" x14ac:dyDescent="0.25">
      <c r="A203">
        <v>2.13</v>
      </c>
      <c r="B203">
        <v>1.76</v>
      </c>
      <c r="C203" s="29">
        <f t="shared" si="43"/>
        <v>3.7665386256935607E-2</v>
      </c>
      <c r="D203" s="30">
        <f>IF(OR($A203="",$B203=""),"",A203*'MPTO_working_2-way'!$G202)</f>
        <v>2.2102272727272729</v>
      </c>
      <c r="E203" s="32">
        <f>IF(OR($A203="",$B203=""),"",B203*'MPTO_working_2-way'!$G202)</f>
        <v>1.8262910798122067</v>
      </c>
      <c r="F203" s="30">
        <f>IF(OR($A203="",$B203=""),"",'MPTO_working_2-way'!D202)</f>
        <v>2.2190126672191313</v>
      </c>
      <c r="G203" s="32">
        <f>IF(OR($A203="",$B203=""),"",'MPTO_working_2-way'!E202)</f>
        <v>1.8203360202000585</v>
      </c>
      <c r="H203" s="30">
        <f>IF(OR($A203="",$B203=""),"",'OddsRatio_working_2-way'!M202)</f>
        <v>2.2193613513897996</v>
      </c>
      <c r="I203" s="30">
        <f>IF(OR($A203="",$B203=""),"",'OddsRatio_working_2-way'!N202)</f>
        <v>1.8201014398727853</v>
      </c>
      <c r="J203" s="30">
        <f>IF('Log_working_2-way'!$D202="","",A203^('Log_working_2-way'!$D202))</f>
        <v>2.2234058151600675</v>
      </c>
      <c r="K203" s="32">
        <f>IF('Log_working_2-way'!$D202="","",B203^('Log_working_2-way'!$D202))</f>
        <v>1.8173902621748135</v>
      </c>
      <c r="L203" s="37">
        <f t="shared" si="35"/>
        <v>0.45244215938303339</v>
      </c>
      <c r="M203" s="37">
        <f t="shared" si="36"/>
        <v>0.54755784061696655</v>
      </c>
      <c r="N203" s="38">
        <v>300</v>
      </c>
      <c r="O203" s="38">
        <f t="shared" si="37"/>
        <v>159.1549295774648</v>
      </c>
      <c r="P203" s="38">
        <f t="shared" si="38"/>
        <v>129.54545454545456</v>
      </c>
      <c r="Q203" s="38">
        <f t="shared" si="39"/>
        <v>170.45454545454547</v>
      </c>
      <c r="R203" s="38">
        <f t="shared" si="40"/>
        <v>140.8450704225352</v>
      </c>
      <c r="S203" s="39">
        <f t="shared" si="41"/>
        <v>-11.299615877080669</v>
      </c>
      <c r="T203" s="39">
        <f t="shared" si="42"/>
        <v>-11.29961587708064</v>
      </c>
      <c r="U203" t="s">
        <v>201</v>
      </c>
      <c r="V203" t="s">
        <v>206</v>
      </c>
      <c r="W203" t="s">
        <v>441</v>
      </c>
      <c r="X203" t="s">
        <v>450</v>
      </c>
      <c r="Y203" s="41"/>
    </row>
    <row r="204" spans="1:25" ht="15" x14ac:dyDescent="0.25">
      <c r="A204">
        <v>2.1800000000000002</v>
      </c>
      <c r="B204">
        <v>1.72</v>
      </c>
      <c r="C204" s="29">
        <f t="shared" si="43"/>
        <v>4.0110945167484591E-2</v>
      </c>
      <c r="D204" s="30">
        <f>IF(OR($A204="",$B204=""),"",A204*'MPTO_working_2-way'!$G203)</f>
        <v>2.2674418604651168</v>
      </c>
      <c r="E204" s="32">
        <f>IF(OR($A204="",$B204=""),"",B204*'MPTO_working_2-way'!$G203)</f>
        <v>1.7889908256880735</v>
      </c>
      <c r="F204" s="30">
        <f>IF(OR($A204="",$B204=""),"",'MPTO_working_2-way'!D203)</f>
        <v>2.2796692607003894</v>
      </c>
      <c r="G204" s="32">
        <f>IF(OR($A204="",$B204=""),"",'MPTO_working_2-way'!E203)</f>
        <v>1.7814519194222731</v>
      </c>
      <c r="H204" s="30">
        <f>IF(OR($A204="",$B204=""),"",'OddsRatio_working_2-way'!M203)</f>
        <v>2.2801909579781015</v>
      </c>
      <c r="I204" s="30">
        <f>IF(OR($A204="",$B204=""),"",'OddsRatio_working_2-way'!N203)</f>
        <v>1.7811334658849434</v>
      </c>
      <c r="J204" s="30">
        <f>IF('Log_working_2-way'!$D203="","",A204^('Log_working_2-way'!$D203))</f>
        <v>2.2858490727693308</v>
      </c>
      <c r="K204" s="32">
        <f>IF('Log_working_2-way'!$D203="","",B204^('Log_working_2-way'!$D203))</f>
        <v>1.7776962484765699</v>
      </c>
      <c r="L204" s="37">
        <f t="shared" si="35"/>
        <v>0.44102564102564096</v>
      </c>
      <c r="M204" s="37">
        <f t="shared" si="36"/>
        <v>0.55897435897435888</v>
      </c>
      <c r="N204" s="38">
        <v>301</v>
      </c>
      <c r="O204" s="38">
        <f t="shared" si="37"/>
        <v>162.92660550458717</v>
      </c>
      <c r="P204" s="38">
        <f t="shared" si="38"/>
        <v>126.00000000000003</v>
      </c>
      <c r="Q204" s="38">
        <f t="shared" si="39"/>
        <v>175</v>
      </c>
      <c r="R204" s="38">
        <f t="shared" si="40"/>
        <v>138.07339449541283</v>
      </c>
      <c r="S204" s="39">
        <f t="shared" si="41"/>
        <v>-12.073394495412828</v>
      </c>
      <c r="T204" s="39">
        <f t="shared" si="42"/>
        <v>-12.073394495412799</v>
      </c>
      <c r="U204" t="s">
        <v>203</v>
      </c>
      <c r="V204" t="s">
        <v>189</v>
      </c>
      <c r="W204" t="s">
        <v>441</v>
      </c>
      <c r="X204" t="s">
        <v>450</v>
      </c>
      <c r="Y204" s="41"/>
    </row>
    <row r="205" spans="1:25" s="35" customFormat="1" ht="15" x14ac:dyDescent="0.25">
      <c r="A205">
        <v>2.27</v>
      </c>
      <c r="B205">
        <v>1.68</v>
      </c>
      <c r="C205" s="29">
        <f t="shared" si="43"/>
        <v>3.5766729599328695E-2</v>
      </c>
      <c r="D205" s="30">
        <f>IF(OR($A205="",$B205=""),"",A205*'MPTO_working_2-way'!$G204)</f>
        <v>2.3511904761904763</v>
      </c>
      <c r="E205" s="32">
        <f>IF(OR($A205="",$B205=""),"",B205*'MPTO_working_2-way'!$G204)</f>
        <v>1.7400881057268722</v>
      </c>
      <c r="F205" s="30">
        <f>IF(OR($A205="",$B205=""),"",'MPTO_working_2-way'!D204)</f>
        <v>2.3660503784588656</v>
      </c>
      <c r="G205" s="32">
        <f>IF(OR($A205="",$B205=""),"",'MPTO_working_2-way'!E204)</f>
        <v>1.7320374239258789</v>
      </c>
      <c r="H205" s="30">
        <f>IF(OR($A205="",$B205=""),"",'OddsRatio_working_2-way'!M204)</f>
        <v>2.3666188418222287</v>
      </c>
      <c r="I205" s="30">
        <f>IF(OR($A205="",$B205=""),"",'OddsRatio_working_2-way'!N204)</f>
        <v>1.7317329231804059</v>
      </c>
      <c r="J205" s="30">
        <f>IF('Log_working_2-way'!$D204="","",A205^('Log_working_2-way'!$D204))</f>
        <v>2.37348902776783</v>
      </c>
      <c r="K205" s="32">
        <f>IF('Log_working_2-way'!$D204="","",B205^('Log_working_2-way'!$D204))</f>
        <v>1.72807279838637</v>
      </c>
      <c r="L205" s="37">
        <f t="shared" si="35"/>
        <v>0.42531645569620252</v>
      </c>
      <c r="M205" s="37">
        <f t="shared" si="36"/>
        <v>0.57468354430379742</v>
      </c>
      <c r="N205" s="38">
        <v>302</v>
      </c>
      <c r="O205" s="38">
        <f t="shared" si="37"/>
        <v>168.96035242290748</v>
      </c>
      <c r="P205" s="38">
        <f t="shared" si="38"/>
        <v>122.23809523809521</v>
      </c>
      <c r="Q205" s="38">
        <f t="shared" si="39"/>
        <v>179.76190476190476</v>
      </c>
      <c r="R205" s="38">
        <f t="shared" si="40"/>
        <v>133.0396475770925</v>
      </c>
      <c r="S205" s="39">
        <f t="shared" si="41"/>
        <v>-10.801552338997283</v>
      </c>
      <c r="T205" s="39">
        <f t="shared" si="42"/>
        <v>-10.801552338997283</v>
      </c>
      <c r="U205" t="s">
        <v>194</v>
      </c>
      <c r="V205" t="s">
        <v>202</v>
      </c>
      <c r="W205" t="s">
        <v>441</v>
      </c>
      <c r="X205" t="s">
        <v>450</v>
      </c>
      <c r="Y205" s="41"/>
    </row>
    <row r="206" spans="1:25" ht="15" x14ac:dyDescent="0.25">
      <c r="A206">
        <v>2.17</v>
      </c>
      <c r="B206">
        <v>1.73</v>
      </c>
      <c r="C206" s="29">
        <f t="shared" si="43"/>
        <v>3.8864175168482618E-2</v>
      </c>
      <c r="D206" s="30">
        <f>IF(OR($A206="",$B206=""),"",A206*'MPTO_working_2-way'!$G205)</f>
        <v>2.254335260115607</v>
      </c>
      <c r="E206" s="32">
        <f>IF(OR($A206="",$B206=""),"",B206*'MPTO_working_2-way'!$G205)</f>
        <v>1.7972350230414749</v>
      </c>
      <c r="F206" s="30">
        <f>IF(OR($A206="",$B206=""),"",'MPTO_working_2-way'!D205)</f>
        <v>2.2655321203343295</v>
      </c>
      <c r="G206" s="32">
        <f>IF(OR($A206="",$B206=""),"",'MPTO_working_2-way'!E205)</f>
        <v>1.7901814453637255</v>
      </c>
      <c r="H206" s="30">
        <f>IF(OR($A206="",$B206=""),"",'OddsRatio_working_2-way'!M205)</f>
        <v>2.2659935726643319</v>
      </c>
      <c r="I206" s="30">
        <f>IF(OR($A206="",$B206=""),"",'OddsRatio_working_2-way'!N205)</f>
        <v>1.789893425679455</v>
      </c>
      <c r="J206" s="30">
        <f>IF('Log_working_2-way'!$D205="","",A206^('Log_working_2-way'!$D205))</f>
        <v>2.2711647318744981</v>
      </c>
      <c r="K206" s="32">
        <f>IF('Log_working_2-way'!$D205="","",B206^('Log_working_2-way'!$D205))</f>
        <v>1.7866801012683895</v>
      </c>
      <c r="L206" s="37">
        <f t="shared" si="35"/>
        <v>0.44358974358974357</v>
      </c>
      <c r="M206" s="37">
        <f t="shared" si="36"/>
        <v>0.55641025641025632</v>
      </c>
      <c r="N206" s="38">
        <v>303</v>
      </c>
      <c r="O206" s="38">
        <f t="shared" si="37"/>
        <v>163.36866359447004</v>
      </c>
      <c r="P206" s="38">
        <f t="shared" si="38"/>
        <v>127.85549132947975</v>
      </c>
      <c r="Q206" s="38">
        <f t="shared" si="39"/>
        <v>175.14450867052025</v>
      </c>
      <c r="R206" s="38">
        <f t="shared" si="40"/>
        <v>139.63133640552996</v>
      </c>
      <c r="S206" s="39">
        <f t="shared" si="41"/>
        <v>-11.775845076050217</v>
      </c>
      <c r="T206" s="39">
        <f t="shared" si="42"/>
        <v>-11.775845076050217</v>
      </c>
      <c r="U206" t="s">
        <v>196</v>
      </c>
      <c r="V206" t="s">
        <v>188</v>
      </c>
      <c r="W206" t="s">
        <v>441</v>
      </c>
      <c r="X206" t="s">
        <v>450</v>
      </c>
      <c r="Y206" s="41"/>
    </row>
    <row r="207" spans="1:25" ht="15" x14ac:dyDescent="0.25">
      <c r="A207">
        <v>2.3199999999999998</v>
      </c>
      <c r="B207">
        <v>1.65</v>
      </c>
      <c r="C207" s="29">
        <f t="shared" si="43"/>
        <v>3.709508881922674E-2</v>
      </c>
      <c r="D207" s="30">
        <f>IF(OR($A207="",$B207=""),"",A207*'MPTO_working_2-way'!$G206)</f>
        <v>2.4060606060606058</v>
      </c>
      <c r="E207" s="32">
        <f>IF(OR($A207="",$B207=""),"",B207*'MPTO_working_2-way'!$G206)</f>
        <v>1.711206896551724</v>
      </c>
      <c r="F207" s="30">
        <f>IF(OR($A207="",$B207=""),"",'MPTO_working_2-way'!D206)</f>
        <v>2.4243191893603542</v>
      </c>
      <c r="G207" s="32">
        <f>IF(OR($A207="",$B207=""),"",'MPTO_working_2-way'!E206)</f>
        <v>1.702089817696754</v>
      </c>
      <c r="H207" s="30">
        <f>IF(OR($A207="",$B207=""),"",'OddsRatio_working_2-way'!M206)</f>
        <v>2.4250506063888508</v>
      </c>
      <c r="I207" s="30">
        <f>IF(OR($A207="",$B207=""),"",'OddsRatio_working_2-way'!N206)</f>
        <v>1.7017294652672368</v>
      </c>
      <c r="J207" s="30">
        <f>IF('Log_working_2-way'!$D206="","",A207^('Log_working_2-way'!$D206))</f>
        <v>2.4335275315726488</v>
      </c>
      <c r="K207" s="32">
        <f>IF('Log_working_2-way'!$D206="","",B207^('Log_working_2-way'!$D206))</f>
        <v>1.6975799054956422</v>
      </c>
      <c r="L207" s="37">
        <f t="shared" si="35"/>
        <v>0.41561712846347609</v>
      </c>
      <c r="M207" s="37">
        <f t="shared" si="36"/>
        <v>0.58438287153652402</v>
      </c>
      <c r="N207" s="38">
        <v>304</v>
      </c>
      <c r="O207" s="38">
        <f t="shared" si="37"/>
        <v>172.9655172413793</v>
      </c>
      <c r="P207" s="38">
        <f t="shared" si="38"/>
        <v>119.75757575757574</v>
      </c>
      <c r="Q207" s="38">
        <f t="shared" si="39"/>
        <v>184.24242424242425</v>
      </c>
      <c r="R207" s="38">
        <f t="shared" si="40"/>
        <v>131.0344827586207</v>
      </c>
      <c r="S207" s="39">
        <f t="shared" si="41"/>
        <v>-11.276907001044947</v>
      </c>
      <c r="T207" s="39">
        <f t="shared" si="42"/>
        <v>-11.276907001044961</v>
      </c>
      <c r="U207" t="s">
        <v>198</v>
      </c>
      <c r="V207" t="s">
        <v>204</v>
      </c>
      <c r="W207" t="s">
        <v>441</v>
      </c>
      <c r="X207" t="s">
        <v>450</v>
      </c>
      <c r="Y207" s="41"/>
    </row>
    <row r="208" spans="1:25" ht="15" x14ac:dyDescent="0.25">
      <c r="A208">
        <v>2.4500000000000002</v>
      </c>
      <c r="B208">
        <v>1.59</v>
      </c>
      <c r="C208" s="29">
        <f t="shared" si="43"/>
        <v>3.7094082916185211E-2</v>
      </c>
      <c r="D208" s="30">
        <f>IF(OR($A208="",$B208=""),"",A208*'MPTO_working_2-way'!$G207)</f>
        <v>2.540880503144654</v>
      </c>
      <c r="E208" s="32">
        <f>IF(OR($A208="",$B208=""),"",B208*'MPTO_working_2-way'!$G207)</f>
        <v>1.6489795918367345</v>
      </c>
      <c r="F208" s="30">
        <f>IF(OR($A208="",$B208=""),"",'MPTO_working_2-way'!D207)</f>
        <v>2.5666282325811234</v>
      </c>
      <c r="G208" s="32">
        <f>IF(OR($A208="",$B208=""),"",'MPTO_working_2-way'!E207)</f>
        <v>1.6383135317001365</v>
      </c>
      <c r="H208" s="30">
        <f>IF(OR($A208="",$B208=""),"",'OddsRatio_working_2-way'!M207)</f>
        <v>2.5676820846855613</v>
      </c>
      <c r="I208" s="30">
        <f>IF(OR($A208="",$B208=""),"",'OddsRatio_working_2-way'!N207)</f>
        <v>1.6378844344582628</v>
      </c>
      <c r="J208" s="30">
        <f>IF('Log_working_2-way'!$D207="","",A208^('Log_working_2-way'!$D207))</f>
        <v>2.5797187686790384</v>
      </c>
      <c r="K208" s="32">
        <f>IF('Log_working_2-way'!$D207="","",B208^('Log_working_2-way'!$D207))</f>
        <v>1.6330240672116592</v>
      </c>
      <c r="L208" s="37">
        <f t="shared" si="35"/>
        <v>0.39356435643564358</v>
      </c>
      <c r="M208" s="37">
        <f t="shared" si="36"/>
        <v>0.60643564356435653</v>
      </c>
      <c r="N208" s="38">
        <v>305</v>
      </c>
      <c r="O208" s="38">
        <f t="shared" si="37"/>
        <v>180.51020408163262</v>
      </c>
      <c r="P208" s="38">
        <f t="shared" si="38"/>
        <v>113.17610062893084</v>
      </c>
      <c r="Q208" s="38">
        <f t="shared" si="39"/>
        <v>191.82389937106916</v>
      </c>
      <c r="R208" s="38">
        <f t="shared" si="40"/>
        <v>124.48979591836734</v>
      </c>
      <c r="S208" s="39">
        <f t="shared" si="41"/>
        <v>-11.313695289436538</v>
      </c>
      <c r="T208" s="39">
        <f t="shared" si="42"/>
        <v>-11.313695289436495</v>
      </c>
      <c r="U208" t="s">
        <v>200</v>
      </c>
      <c r="V208" t="s">
        <v>193</v>
      </c>
      <c r="W208" t="s">
        <v>441</v>
      </c>
      <c r="X208" t="s">
        <v>450</v>
      </c>
      <c r="Y208" s="41"/>
    </row>
    <row r="209" spans="1:25" ht="15" x14ac:dyDescent="0.25">
      <c r="A209">
        <v>2.09</v>
      </c>
      <c r="B209">
        <v>1.78</v>
      </c>
      <c r="C209" s="29">
        <f t="shared" si="43"/>
        <v>4.0266652330519959E-2</v>
      </c>
      <c r="D209" s="30">
        <f>IF(OR($A209="",$B209=""),"",A209*'MPTO_working_2-way'!$G208)</f>
        <v>2.1741573033707864</v>
      </c>
      <c r="E209" s="32">
        <f>IF(OR($A209="",$B209=""),"",B209*'MPTO_working_2-way'!$G208)</f>
        <v>1.8516746411483256</v>
      </c>
      <c r="F209" s="30">
        <f>IF(OR($A209="",$B209=""),"",'MPTO_working_2-way'!D208)</f>
        <v>2.1818075186206087</v>
      </c>
      <c r="G209" s="32">
        <f>IF(OR($A209="",$B209=""),"",'MPTO_working_2-way'!E208)</f>
        <v>1.8461614808198106</v>
      </c>
      <c r="H209" s="30">
        <f>IF(OR($A209="",$B209=""),"",'OddsRatio_working_2-way'!M208)</f>
        <v>2.1821319289469754</v>
      </c>
      <c r="I209" s="30">
        <f>IF(OR($A209="",$B209=""),"",'OddsRatio_working_2-way'!N208)</f>
        <v>1.8459292702556338</v>
      </c>
      <c r="J209" s="30">
        <f>IF('Log_working_2-way'!$D208="","",A209^('Log_working_2-way'!$D208))</f>
        <v>2.1856576768529026</v>
      </c>
      <c r="K209" s="32">
        <f>IF('Log_working_2-way'!$D208="","",B209^('Log_working_2-way'!$D208))</f>
        <v>1.8434137605840082</v>
      </c>
      <c r="L209" s="37">
        <f t="shared" si="35"/>
        <v>0.4599483204134367</v>
      </c>
      <c r="M209" s="37">
        <f t="shared" si="36"/>
        <v>0.54005167958656319</v>
      </c>
      <c r="N209" s="38">
        <v>306</v>
      </c>
      <c r="O209" s="38">
        <f t="shared" si="37"/>
        <v>159.58851674641147</v>
      </c>
      <c r="P209" s="38">
        <f t="shared" si="38"/>
        <v>134.08988764044949</v>
      </c>
      <c r="Q209" s="38">
        <f t="shared" si="39"/>
        <v>171.91011235955057</v>
      </c>
      <c r="R209" s="38">
        <f t="shared" si="40"/>
        <v>146.41148325358853</v>
      </c>
      <c r="S209" s="39">
        <f t="shared" si="41"/>
        <v>-12.321595613139095</v>
      </c>
      <c r="T209" s="39">
        <f t="shared" si="42"/>
        <v>-12.321595613139039</v>
      </c>
      <c r="U209" t="s">
        <v>191</v>
      </c>
      <c r="V209" t="s">
        <v>185</v>
      </c>
      <c r="W209" t="s">
        <v>441</v>
      </c>
      <c r="X209" t="s">
        <v>450</v>
      </c>
      <c r="Y209" s="41"/>
    </row>
    <row r="210" spans="1:25" ht="15" x14ac:dyDescent="0.25">
      <c r="A210">
        <v>2.11</v>
      </c>
      <c r="B210">
        <v>1.77</v>
      </c>
      <c r="C210" s="29">
        <f t="shared" si="43"/>
        <v>3.8905400701529036E-2</v>
      </c>
      <c r="D210" s="30">
        <f>IF(OR($A210="",$B210=""),"",A210*'MPTO_working_2-way'!$G209)</f>
        <v>2.1920903954802262</v>
      </c>
      <c r="E210" s="32">
        <f>IF(OR($A210="",$B210=""),"",B210*'MPTO_working_2-way'!$G209)</f>
        <v>1.8388625592417065</v>
      </c>
      <c r="F210" s="30">
        <f>IF(OR($A210="",$B210=""),"",'MPTO_working_2-way'!D209)</f>
        <v>2.2003122514507911</v>
      </c>
      <c r="G210" s="32">
        <f>IF(OR($A210="",$B210=""),"",'MPTO_working_2-way'!E209)</f>
        <v>1.8331165484575556</v>
      </c>
      <c r="H210" s="30">
        <f>IF(OR($A210="",$B210=""),"",'OddsRatio_working_2-way'!M209)</f>
        <v>2.2006491750542465</v>
      </c>
      <c r="I210" s="30">
        <f>IF(OR($A210="",$B210=""),"",'OddsRatio_working_2-way'!N209)</f>
        <v>1.8328827610736662</v>
      </c>
      <c r="J210" s="30">
        <f>IF('Log_working_2-way'!$D209="","",A210^('Log_working_2-way'!$D209))</f>
        <v>2.2044360761738599</v>
      </c>
      <c r="K210" s="32">
        <f>IF('Log_working_2-way'!$D209="","",B210^('Log_working_2-way'!$D209))</f>
        <v>1.8302640711133078</v>
      </c>
      <c r="L210" s="37">
        <f t="shared" si="35"/>
        <v>0.45618556701030921</v>
      </c>
      <c r="M210" s="37">
        <f t="shared" si="36"/>
        <v>0.54381443298969068</v>
      </c>
      <c r="N210" s="38">
        <v>307</v>
      </c>
      <c r="O210" s="38">
        <f t="shared" si="37"/>
        <v>161.50236966824644</v>
      </c>
      <c r="P210" s="38">
        <f t="shared" si="38"/>
        <v>133.55367231638417</v>
      </c>
      <c r="Q210" s="38">
        <f t="shared" si="39"/>
        <v>173.44632768361583</v>
      </c>
      <c r="R210" s="38">
        <f t="shared" si="40"/>
        <v>145.49763033175356</v>
      </c>
      <c r="S210" s="39">
        <f t="shared" si="41"/>
        <v>-11.94395801536939</v>
      </c>
      <c r="T210" s="39">
        <f t="shared" si="42"/>
        <v>-11.94395801536939</v>
      </c>
      <c r="U210" t="s">
        <v>199</v>
      </c>
      <c r="V210" t="s">
        <v>187</v>
      </c>
      <c r="W210" t="s">
        <v>441</v>
      </c>
      <c r="X210" t="s">
        <v>450</v>
      </c>
      <c r="Y210" s="41"/>
    </row>
    <row r="211" spans="1:25" ht="15" x14ac:dyDescent="0.25">
      <c r="A211">
        <v>2.4500000000000002</v>
      </c>
      <c r="B211">
        <v>1.6</v>
      </c>
      <c r="C211" s="29">
        <f t="shared" si="43"/>
        <v>3.3163265306122458E-2</v>
      </c>
      <c r="D211" s="30">
        <f>IF(OR($A211="",$B211=""),"",A211*'MPTO_working_2-way'!$G210)</f>
        <v>2.53125</v>
      </c>
      <c r="E211" s="32">
        <f>IF(OR($A211="",$B211=""),"",B211*'MPTO_working_2-way'!$G210)</f>
        <v>1.653061224489796</v>
      </c>
      <c r="F211" s="30">
        <f>IF(OR($A211="",$B211=""),"",'MPTO_working_2-way'!D210)</f>
        <v>2.5537459283387625</v>
      </c>
      <c r="G211" s="32">
        <f>IF(OR($A211="",$B211=""),"",'MPTO_working_2-way'!E210)</f>
        <v>1.6436058700209644</v>
      </c>
      <c r="H211" s="30">
        <f>IF(OR($A211="",$B211=""),"",'OddsRatio_working_2-way'!M210)</f>
        <v>2.5545631755148031</v>
      </c>
      <c r="I211" s="30">
        <f>IF(OR($A211="",$B211=""),"",'OddsRatio_working_2-way'!N210)</f>
        <v>1.643267520902677</v>
      </c>
      <c r="J211" s="30">
        <f>IF('Log_working_2-way'!$D210="","",A211^('Log_working_2-way'!$D210))</f>
        <v>2.5650213685886376</v>
      </c>
      <c r="K211" s="32">
        <f>IF('Log_working_2-way'!$D210="","",B211^('Log_working_2-way'!$D210))</f>
        <v>1.6389689112690746</v>
      </c>
      <c r="L211" s="37">
        <f t="shared" si="35"/>
        <v>0.39506172839506171</v>
      </c>
      <c r="M211" s="37">
        <f t="shared" si="36"/>
        <v>0.60493827160493829</v>
      </c>
      <c r="N211" s="38">
        <v>308</v>
      </c>
      <c r="O211" s="38">
        <f t="shared" si="37"/>
        <v>182.28571428571428</v>
      </c>
      <c r="P211" s="38">
        <f t="shared" si="38"/>
        <v>115.5</v>
      </c>
      <c r="Q211" s="38">
        <f t="shared" si="39"/>
        <v>192.5</v>
      </c>
      <c r="R211" s="38">
        <f t="shared" si="40"/>
        <v>125.71428571428569</v>
      </c>
      <c r="S211" s="39">
        <f t="shared" si="41"/>
        <v>-10.214285714285722</v>
      </c>
      <c r="T211" s="39">
        <f t="shared" si="42"/>
        <v>-10.214285714285694</v>
      </c>
      <c r="U211" t="s">
        <v>416</v>
      </c>
      <c r="V211" t="s">
        <v>302</v>
      </c>
      <c r="W211" t="s">
        <v>438</v>
      </c>
      <c r="X211" t="s">
        <v>450</v>
      </c>
      <c r="Y211" s="41"/>
    </row>
    <row r="212" spans="1:25" ht="15" x14ac:dyDescent="0.25">
      <c r="A212">
        <v>2.52</v>
      </c>
      <c r="B212">
        <v>1.57</v>
      </c>
      <c r="C212" s="29">
        <f t="shared" si="43"/>
        <v>3.3768071984632497E-2</v>
      </c>
      <c r="D212" s="30">
        <f>IF(OR($A212="",$B212=""),"",A212*'MPTO_working_2-way'!$G211)</f>
        <v>2.605095541401274</v>
      </c>
      <c r="E212" s="32">
        <f>IF(OR($A212="",$B212=""),"",B212*'MPTO_working_2-way'!$G211)</f>
        <v>1.623015873015873</v>
      </c>
      <c r="F212" s="30">
        <f>IF(OR($A212="",$B212=""),"",'MPTO_working_2-way'!D211)</f>
        <v>2.6319850984566258</v>
      </c>
      <c r="G212" s="32">
        <f>IF(OR($A212="",$B212=""),"",'MPTO_working_2-way'!E211)</f>
        <v>1.6127506929724442</v>
      </c>
      <c r="H212" s="30">
        <f>IF(OR($A212="",$B212=""),"",'OddsRatio_working_2-way'!M211)</f>
        <v>2.6329931618554516</v>
      </c>
      <c r="I212" s="30">
        <f>IF(OR($A212="",$B212=""),"",'OddsRatio_working_2-way'!N211)</f>
        <v>1.6123724356957947</v>
      </c>
      <c r="J212" s="30">
        <f>IF('Log_working_2-way'!$D211="","",A212^('Log_working_2-way'!$D211))</f>
        <v>2.6455503097461972</v>
      </c>
      <c r="K212" s="32">
        <f>IF('Log_working_2-way'!$D211="","",B212^('Log_working_2-way'!$D211))</f>
        <v>1.6076994389518999</v>
      </c>
      <c r="L212" s="37">
        <f t="shared" si="35"/>
        <v>0.38386308068459657</v>
      </c>
      <c r="M212" s="37">
        <f t="shared" si="36"/>
        <v>0.61613691931540338</v>
      </c>
      <c r="N212" s="38">
        <v>309</v>
      </c>
      <c r="O212" s="38">
        <f t="shared" si="37"/>
        <v>186.38095238095235</v>
      </c>
      <c r="P212" s="38">
        <f t="shared" si="38"/>
        <v>112.18471337579616</v>
      </c>
      <c r="Q212" s="38">
        <f t="shared" si="39"/>
        <v>196.81528662420382</v>
      </c>
      <c r="R212" s="38">
        <f t="shared" si="40"/>
        <v>122.61904761904761</v>
      </c>
      <c r="S212" s="39">
        <f t="shared" si="41"/>
        <v>-10.43433424325147</v>
      </c>
      <c r="T212" s="39">
        <f t="shared" si="42"/>
        <v>-10.434334243251442</v>
      </c>
      <c r="U212" t="s">
        <v>303</v>
      </c>
      <c r="V212" t="s">
        <v>411</v>
      </c>
      <c r="W212" t="s">
        <v>438</v>
      </c>
      <c r="X212" t="s">
        <v>450</v>
      </c>
      <c r="Y212" s="41"/>
    </row>
    <row r="213" spans="1:25" ht="15" x14ac:dyDescent="0.25">
      <c r="A213">
        <v>2.5</v>
      </c>
      <c r="B213">
        <v>1.58</v>
      </c>
      <c r="C213" s="29">
        <f t="shared" si="43"/>
        <v>3.2911392405063244E-2</v>
      </c>
      <c r="D213" s="30">
        <f>IF(OR($A213="",$B213=""),"",A213*'MPTO_working_2-way'!$G212)</f>
        <v>2.5822784810126582</v>
      </c>
      <c r="E213" s="32">
        <f>IF(OR($A213="",$B213=""),"",B213*'MPTO_working_2-way'!$G212)</f>
        <v>1.6319999999999999</v>
      </c>
      <c r="F213" s="30">
        <f>IF(OR($A213="",$B213=""),"",'MPTO_working_2-way'!D212)</f>
        <v>2.6072607260726071</v>
      </c>
      <c r="G213" s="32">
        <f>IF(OR($A213="",$B213=""),"",'MPTO_working_2-way'!E212)</f>
        <v>1.62217659137577</v>
      </c>
      <c r="H213" s="30">
        <f>IF(OR($A213="",$B213=""),"",'OddsRatio_working_2-way'!M212)</f>
        <v>2.6081688022566918</v>
      </c>
      <c r="I213" s="30">
        <f>IF(OR($A213="",$B213=""),"",'OddsRatio_working_2-way'!N212)</f>
        <v>1.6218252702059208</v>
      </c>
      <c r="J213" s="30">
        <f>IF('Log_working_2-way'!$D212="","",A213^('Log_working_2-way'!$D212))</f>
        <v>2.6198085173024386</v>
      </c>
      <c r="K213" s="32">
        <f>IF('Log_working_2-way'!$D212="","",B213^('Log_working_2-way'!$D212))</f>
        <v>1.6173569217090376</v>
      </c>
      <c r="L213" s="37">
        <f t="shared" si="35"/>
        <v>0.38725490196078433</v>
      </c>
      <c r="M213" s="37">
        <f t="shared" si="36"/>
        <v>0.61274509803921573</v>
      </c>
      <c r="N213" s="38">
        <v>310</v>
      </c>
      <c r="O213" s="38">
        <f t="shared" si="37"/>
        <v>186</v>
      </c>
      <c r="P213" s="38">
        <f t="shared" si="38"/>
        <v>113.79746835443038</v>
      </c>
      <c r="Q213" s="38">
        <f t="shared" si="39"/>
        <v>196.20253164556959</v>
      </c>
      <c r="R213" s="38">
        <f t="shared" si="40"/>
        <v>124</v>
      </c>
      <c r="S213" s="39">
        <f t="shared" si="41"/>
        <v>-10.202531645569593</v>
      </c>
      <c r="T213" s="39">
        <f t="shared" si="42"/>
        <v>-10.202531645569621</v>
      </c>
      <c r="U213" t="s">
        <v>304</v>
      </c>
      <c r="V213" t="s">
        <v>409</v>
      </c>
      <c r="W213" t="s">
        <v>438</v>
      </c>
      <c r="X213" t="s">
        <v>450</v>
      </c>
      <c r="Y213" s="41"/>
    </row>
    <row r="214" spans="1:25" ht="15" x14ac:dyDescent="0.25">
      <c r="A214">
        <v>1.78</v>
      </c>
      <c r="B214">
        <v>2.13</v>
      </c>
      <c r="C214" s="29">
        <f t="shared" si="43"/>
        <v>3.128132088410629E-2</v>
      </c>
      <c r="D214" s="30">
        <f>IF(OR($A214="",$B214=""),"",A214*'MPTO_working_2-way'!$G213)</f>
        <v>1.8356807511737092</v>
      </c>
      <c r="E214" s="32">
        <f>IF(OR($A214="",$B214=""),"",B214*'MPTO_working_2-way'!$G213)</f>
        <v>2.1966292134831464</v>
      </c>
      <c r="F214" s="30">
        <f>IF(OR($A214="",$B214=""),"",'MPTO_working_2-way'!D213)</f>
        <v>1.8309750325976726</v>
      </c>
      <c r="G214" s="32">
        <f>IF(OR($A214="",$B214=""),"",'MPTO_working_2-way'!E213)</f>
        <v>2.2034055907479515</v>
      </c>
      <c r="H214" s="30">
        <f>IF(OR($A214="",$B214=""),"",'OddsRatio_working_2-way'!M213)</f>
        <v>1.8308221751528204</v>
      </c>
      <c r="I214" s="30">
        <f>IF(OR($A214="",$B214=""),"",'OddsRatio_working_2-way'!N213)</f>
        <v>2.2036269973367788</v>
      </c>
      <c r="J214" s="30">
        <f>IF('Log_working_2-way'!$D213="","",A214^('Log_working_2-way'!$D213))</f>
        <v>1.8286894264917752</v>
      </c>
      <c r="K214" s="32">
        <f>IF('Log_working_2-way'!$D213="","",B214^('Log_working_2-way'!$D213))</f>
        <v>2.2067247005110642</v>
      </c>
      <c r="L214" s="37">
        <f t="shared" si="35"/>
        <v>0.54475703324808178</v>
      </c>
      <c r="M214" s="37">
        <f t="shared" si="36"/>
        <v>0.45524296675191805</v>
      </c>
      <c r="N214" s="38">
        <v>311</v>
      </c>
      <c r="O214" s="38">
        <f t="shared" si="37"/>
        <v>136.28089887640454</v>
      </c>
      <c r="P214" s="38">
        <f t="shared" si="38"/>
        <v>164.99061032863847</v>
      </c>
      <c r="Q214" s="38">
        <f t="shared" si="39"/>
        <v>146.0093896713615</v>
      </c>
      <c r="R214" s="38">
        <f t="shared" si="40"/>
        <v>174.71910112359552</v>
      </c>
      <c r="S214" s="39">
        <f t="shared" si="41"/>
        <v>-9.7284907949569686</v>
      </c>
      <c r="T214" s="39">
        <f t="shared" si="42"/>
        <v>-9.7284907949570538</v>
      </c>
      <c r="U214" t="s">
        <v>34</v>
      </c>
      <c r="V214" t="s">
        <v>40</v>
      </c>
      <c r="W214" t="s">
        <v>111</v>
      </c>
      <c r="X214" t="s">
        <v>451</v>
      </c>
      <c r="Y214" s="41"/>
    </row>
    <row r="215" spans="1:25" ht="15" x14ac:dyDescent="0.25">
      <c r="A215">
        <v>2.34</v>
      </c>
      <c r="B215">
        <v>1.65</v>
      </c>
      <c r="C215" s="29">
        <f t="shared" si="43"/>
        <v>3.3411033411033575E-2</v>
      </c>
      <c r="D215" s="30">
        <f>IF(OR($A215="",$B215=""),"",A215*'MPTO_working_2-way'!$G214)</f>
        <v>2.4181818181818184</v>
      </c>
      <c r="E215" s="32">
        <f>IF(OR($A215="",$B215=""),"",B215*'MPTO_working_2-way'!$G214)</f>
        <v>1.7051282051282053</v>
      </c>
      <c r="F215" s="30">
        <f>IF(OR($A215="",$B215=""),"",'MPTO_working_2-way'!D214)</f>
        <v>2.4351939451277205</v>
      </c>
      <c r="G215" s="32">
        <f>IF(OR($A215="",$B215=""),"",'MPTO_working_2-way'!E214)</f>
        <v>1.6967699406723797</v>
      </c>
      <c r="H215" s="30">
        <f>IF(OR($A215="",$B215=""),"",'OddsRatio_working_2-way'!M214)</f>
        <v>2.4358058578855508</v>
      </c>
      <c r="I215" s="30">
        <f>IF(OR($A215="",$B215=""),"",'OddsRatio_working_2-way'!N214)</f>
        <v>1.6964729907653791</v>
      </c>
      <c r="J215" s="30">
        <f>IF('Log_working_2-way'!$D214="","",A215^('Log_working_2-way'!$D214))</f>
        <v>2.4436741668534787</v>
      </c>
      <c r="K215" s="32">
        <f>IF('Log_working_2-way'!$D214="","",B215^('Log_working_2-way'!$D214))</f>
        <v>1.6926770755893317</v>
      </c>
      <c r="L215" s="37">
        <f t="shared" si="35"/>
        <v>0.41353383458646614</v>
      </c>
      <c r="M215" s="37">
        <f t="shared" si="36"/>
        <v>0.5864661654135338</v>
      </c>
      <c r="N215" s="38">
        <v>312</v>
      </c>
      <c r="O215" s="38">
        <f t="shared" si="37"/>
        <v>178.66666666666666</v>
      </c>
      <c r="P215" s="38">
        <f t="shared" si="38"/>
        <v>122.90909090909088</v>
      </c>
      <c r="Q215" s="38">
        <f t="shared" si="39"/>
        <v>189.09090909090909</v>
      </c>
      <c r="R215" s="38">
        <f t="shared" si="40"/>
        <v>133.33333333333334</v>
      </c>
      <c r="S215" s="39">
        <f t="shared" si="41"/>
        <v>-10.424242424242436</v>
      </c>
      <c r="T215" s="39">
        <f t="shared" si="42"/>
        <v>-10.424242424242465</v>
      </c>
      <c r="U215" t="s">
        <v>39</v>
      </c>
      <c r="V215" t="s">
        <v>47</v>
      </c>
      <c r="W215" t="s">
        <v>111</v>
      </c>
      <c r="X215" t="s">
        <v>451</v>
      </c>
      <c r="Y215" s="41"/>
    </row>
    <row r="216" spans="1:25" ht="15" x14ac:dyDescent="0.25">
      <c r="A216">
        <v>2.0699999999999998</v>
      </c>
      <c r="B216">
        <v>1.83</v>
      </c>
      <c r="C216" s="29">
        <f t="shared" si="43"/>
        <v>2.9539874871307603E-2</v>
      </c>
      <c r="D216" s="30">
        <f>IF(OR($A216="",$B216=""),"",A216*'MPTO_working_2-way'!$G215)</f>
        <v>2.1311475409836067</v>
      </c>
      <c r="E216" s="32">
        <f>IF(OR($A216="",$B216=""),"",B216*'MPTO_working_2-way'!$G215)</f>
        <v>1.8840579710144929</v>
      </c>
      <c r="F216" s="30">
        <f>IF(OR($A216="",$B216=""),"",'MPTO_working_2-way'!D215)</f>
        <v>2.1352836729517204</v>
      </c>
      <c r="G216" s="32">
        <f>IF(OR($A216="",$B216=""),"",'MPTO_working_2-way'!E215)</f>
        <v>1.8808371192373576</v>
      </c>
      <c r="H216" s="30">
        <f>IF(OR($A216="",$B216=""),"",'OddsRatio_working_2-way'!M215)</f>
        <v>2.1354103339788768</v>
      </c>
      <c r="I216" s="30">
        <f>IF(OR($A216="",$B216=""),"",'OddsRatio_working_2-way'!N215)</f>
        <v>1.8807388571985679</v>
      </c>
      <c r="J216" s="30">
        <f>IF('Log_working_2-way'!$D215="","",A216^('Log_working_2-way'!$D215))</f>
        <v>2.137293622577233</v>
      </c>
      <c r="K216" s="32">
        <f>IF('Log_working_2-way'!$D215="","",B216^('Log_working_2-way'!$D215))</f>
        <v>1.8792804075818812</v>
      </c>
      <c r="L216" s="37">
        <f t="shared" si="35"/>
        <v>0.46923076923076917</v>
      </c>
      <c r="M216" s="37">
        <f t="shared" si="36"/>
        <v>0.53076923076923077</v>
      </c>
      <c r="N216" s="38">
        <v>313</v>
      </c>
      <c r="O216" s="38">
        <f t="shared" si="37"/>
        <v>161.79227053140096</v>
      </c>
      <c r="P216" s="38">
        <f t="shared" si="38"/>
        <v>141.96174863387981</v>
      </c>
      <c r="Q216" s="38">
        <f t="shared" si="39"/>
        <v>171.03825136612019</v>
      </c>
      <c r="R216" s="38">
        <f t="shared" si="40"/>
        <v>151.20772946859904</v>
      </c>
      <c r="S216" s="39">
        <f t="shared" si="41"/>
        <v>-9.2459808347192336</v>
      </c>
      <c r="T216" s="39">
        <f t="shared" si="42"/>
        <v>-9.2459808347192336</v>
      </c>
      <c r="U216" t="s">
        <v>50</v>
      </c>
      <c r="V216" t="s">
        <v>106</v>
      </c>
      <c r="W216" t="s">
        <v>111</v>
      </c>
      <c r="X216" t="s">
        <v>451</v>
      </c>
      <c r="Y216" s="41"/>
    </row>
    <row r="217" spans="1:25" ht="15" x14ac:dyDescent="0.25">
      <c r="A217">
        <v>2.17</v>
      </c>
      <c r="B217">
        <v>1.75</v>
      </c>
      <c r="C217" s="29">
        <f t="shared" si="43"/>
        <v>3.2258064516129004E-2</v>
      </c>
      <c r="D217" s="30">
        <f>IF(OR($A217="",$B217=""),"",A217*'MPTO_working_2-way'!$G216)</f>
        <v>2.2399999999999998</v>
      </c>
      <c r="E217" s="32">
        <f>IF(OR($A217="",$B217=""),"",B217*'MPTO_working_2-way'!$G216)</f>
        <v>1.8064516129032258</v>
      </c>
      <c r="F217" s="30">
        <f>IF(OR($A217="",$B217=""),"",'MPTO_working_2-way'!D216)</f>
        <v>2.2487046632124348</v>
      </c>
      <c r="G217" s="32">
        <f>IF(OR($A217="",$B217=""),"",'MPTO_working_2-way'!E216)</f>
        <v>1.8008298755186722</v>
      </c>
      <c r="H217" s="30">
        <f>IF(OR($A217="",$B217=""),"",'OddsRatio_working_2-way'!M216)</f>
        <v>2.2489995996796797</v>
      </c>
      <c r="I217" s="30">
        <f>IF(OR($A217="",$B217=""),"",'OddsRatio_working_2-way'!N216)</f>
        <v>1.8006407690254356</v>
      </c>
      <c r="J217" s="30">
        <f>IF('Log_working_2-way'!$D216="","",A217^('Log_working_2-way'!$D216))</f>
        <v>2.2529893897006406</v>
      </c>
      <c r="K217" s="32">
        <f>IF('Log_working_2-way'!$D216="","",B217^('Log_working_2-way'!$D216))</f>
        <v>1.798091355138193</v>
      </c>
      <c r="L217" s="37">
        <f t="shared" si="35"/>
        <v>0.44642857142857145</v>
      </c>
      <c r="M217" s="37">
        <f t="shared" si="36"/>
        <v>0.5535714285714286</v>
      </c>
      <c r="N217" s="38">
        <v>314</v>
      </c>
      <c r="O217" s="38">
        <f t="shared" si="37"/>
        <v>169.2995391705069</v>
      </c>
      <c r="P217" s="38">
        <f t="shared" si="38"/>
        <v>134.57142857142856</v>
      </c>
      <c r="Q217" s="38">
        <f t="shared" si="39"/>
        <v>179.42857142857142</v>
      </c>
      <c r="R217" s="38">
        <f t="shared" si="40"/>
        <v>144.7004608294931</v>
      </c>
      <c r="S217" s="39">
        <f t="shared" si="41"/>
        <v>-10.129032258064512</v>
      </c>
      <c r="T217" s="39">
        <f t="shared" si="42"/>
        <v>-10.129032258064541</v>
      </c>
      <c r="U217" t="s">
        <v>44</v>
      </c>
      <c r="V217" t="s">
        <v>37</v>
      </c>
      <c r="W217" t="s">
        <v>111</v>
      </c>
      <c r="X217" t="s">
        <v>451</v>
      </c>
      <c r="Y217" s="41"/>
    </row>
    <row r="218" spans="1:25" ht="15" x14ac:dyDescent="0.25">
      <c r="A218">
        <v>2.2400000000000002</v>
      </c>
      <c r="B218">
        <v>1.7</v>
      </c>
      <c r="C218" s="29">
        <f t="shared" si="43"/>
        <v>3.4663865546218364E-2</v>
      </c>
      <c r="D218" s="30">
        <f>IF(OR($A218="",$B218=""),"",A218*'MPTO_working_2-way'!$G217)</f>
        <v>2.3176470588235292</v>
      </c>
      <c r="E218" s="32">
        <f>IF(OR($A218="",$B218=""),"",B218*'MPTO_working_2-way'!$G217)</f>
        <v>1.7589285714285712</v>
      </c>
      <c r="F218" s="30">
        <f>IF(OR($A218="",$B218=""),"",'MPTO_working_2-way'!D217)</f>
        <v>2.3304773561811505</v>
      </c>
      <c r="G218" s="32">
        <f>IF(OR($A218="",$B218=""),"",'MPTO_working_2-way'!E217)</f>
        <v>1.7516099356025756</v>
      </c>
      <c r="H218" s="30">
        <f>IF(OR($A218="",$B218=""),"",'OddsRatio_working_2-way'!M217)</f>
        <v>2.3309502512973848</v>
      </c>
      <c r="I218" s="30">
        <f>IF(OR($A218="",$B218=""),"",'OddsRatio_working_2-way'!N217)</f>
        <v>1.7513428837969105</v>
      </c>
      <c r="J218" s="30">
        <f>IF('Log_working_2-way'!$D217="","",A218^('Log_working_2-way'!$D217))</f>
        <v>2.3368656510313084</v>
      </c>
      <c r="K218" s="32">
        <f>IF('Log_working_2-way'!$D217="","",B218^('Log_working_2-way'!$D217))</f>
        <v>1.7480183212340654</v>
      </c>
      <c r="L218" s="37">
        <f t="shared" si="35"/>
        <v>0.43147208121827418</v>
      </c>
      <c r="M218" s="37">
        <f t="shared" si="36"/>
        <v>0.56852791878172593</v>
      </c>
      <c r="N218" s="38">
        <v>315</v>
      </c>
      <c r="O218" s="38">
        <f t="shared" si="37"/>
        <v>174.375</v>
      </c>
      <c r="P218" s="38">
        <f t="shared" si="38"/>
        <v>129.70588235294119</v>
      </c>
      <c r="Q218" s="38">
        <f t="shared" si="39"/>
        <v>185.29411764705884</v>
      </c>
      <c r="R218" s="38">
        <f t="shared" si="40"/>
        <v>140.625</v>
      </c>
      <c r="S218" s="39">
        <f t="shared" si="41"/>
        <v>-10.91911764705884</v>
      </c>
      <c r="T218" s="39">
        <f t="shared" si="42"/>
        <v>-10.919117647058812</v>
      </c>
      <c r="U218" t="s">
        <v>54</v>
      </c>
      <c r="V218" t="s">
        <v>76</v>
      </c>
      <c r="W218" t="s">
        <v>111</v>
      </c>
      <c r="X218" t="s">
        <v>451</v>
      </c>
      <c r="Y218" s="41"/>
    </row>
    <row r="219" spans="1:25" ht="15" x14ac:dyDescent="0.25">
      <c r="A219">
        <v>2.1800000000000002</v>
      </c>
      <c r="B219">
        <v>1.74</v>
      </c>
      <c r="C219" s="29">
        <f t="shared" si="43"/>
        <v>3.3428240008436028E-2</v>
      </c>
      <c r="D219" s="30">
        <f>IF(OR($A219="",$B219=""),"",A219*'MPTO_working_2-way'!$G218)</f>
        <v>2.2528735632183907</v>
      </c>
      <c r="E219" s="32">
        <f>IF(OR($A219="",$B219=""),"",B219*'MPTO_working_2-way'!$G218)</f>
        <v>1.7981651376146788</v>
      </c>
      <c r="F219" s="30">
        <f>IF(OR($A219="",$B219=""),"",'MPTO_working_2-way'!D218)</f>
        <v>2.2624358821424311</v>
      </c>
      <c r="G219" s="32">
        <f>IF(OR($A219="",$B219=""),"",'MPTO_working_2-way'!E218)</f>
        <v>1.7921194368326561</v>
      </c>
      <c r="H219" s="30">
        <f>IF(OR($A219="",$B219=""),"",'OddsRatio_working_2-way'!M218)</f>
        <v>2.26277258229445</v>
      </c>
      <c r="I219" s="30">
        <f>IF(OR($A219="",$B219=""),"",'OddsRatio_working_2-way'!N218)</f>
        <v>1.7919082295744857</v>
      </c>
      <c r="J219" s="30">
        <f>IF('Log_working_2-way'!$D218="","",A219^('Log_working_2-way'!$D218))</f>
        <v>2.2671631499443738</v>
      </c>
      <c r="K219" s="32">
        <f>IF('Log_working_2-way'!$D218="","",B219^('Log_working_2-way'!$D218))</f>
        <v>1.7891643629660847</v>
      </c>
      <c r="L219" s="37">
        <f t="shared" si="35"/>
        <v>0.44387755102040816</v>
      </c>
      <c r="M219" s="37">
        <f t="shared" si="36"/>
        <v>0.55612244897959184</v>
      </c>
      <c r="N219" s="38">
        <v>316</v>
      </c>
      <c r="O219" s="38">
        <f t="shared" si="37"/>
        <v>171.04587155963301</v>
      </c>
      <c r="P219" s="38">
        <f t="shared" si="38"/>
        <v>134.39080459770116</v>
      </c>
      <c r="Q219" s="38">
        <f t="shared" si="39"/>
        <v>181.60919540229884</v>
      </c>
      <c r="R219" s="38">
        <f t="shared" si="40"/>
        <v>144.95412844036696</v>
      </c>
      <c r="S219" s="39">
        <f t="shared" si="41"/>
        <v>-10.563323842665824</v>
      </c>
      <c r="T219" s="39">
        <f t="shared" si="42"/>
        <v>-10.563323842665795</v>
      </c>
      <c r="U219" t="s">
        <v>48</v>
      </c>
      <c r="V219" t="s">
        <v>45</v>
      </c>
      <c r="W219" t="s">
        <v>111</v>
      </c>
      <c r="X219" t="s">
        <v>451</v>
      </c>
      <c r="Y219" s="41"/>
    </row>
    <row r="220" spans="1:25" ht="15" x14ac:dyDescent="0.25">
      <c r="A220">
        <v>2.06</v>
      </c>
      <c r="B220">
        <v>1.84</v>
      </c>
      <c r="C220" s="29">
        <f t="shared" si="43"/>
        <v>2.891515407344869E-2</v>
      </c>
      <c r="D220" s="30">
        <f>IF(OR($A220="",$B220=""),"",A220*'MPTO_working_2-way'!$G219)</f>
        <v>2.1195652173913042</v>
      </c>
      <c r="E220" s="32">
        <f>IF(OR($A220="",$B220=""),"",B220*'MPTO_working_2-way'!$G219)</f>
        <v>1.8932038834951457</v>
      </c>
      <c r="F220" s="30">
        <f>IF(OR($A220="",$B220=""),"",'MPTO_working_2-way'!D219)</f>
        <v>2.1232354918216445</v>
      </c>
      <c r="G220" s="32">
        <f>IF(OR($A220="",$B220=""),"",'MPTO_working_2-way'!E219)</f>
        <v>1.8902852583283463</v>
      </c>
      <c r="H220" s="30">
        <f>IF(OR($A220="",$B220=""),"",'OddsRatio_working_2-way'!M219)</f>
        <v>2.123345344008138</v>
      </c>
      <c r="I220" s="30">
        <f>IF(OR($A220="",$B220=""),"",'OddsRatio_working_2-way'!N219)</f>
        <v>1.8901981971385247</v>
      </c>
      <c r="J220" s="30">
        <f>IF('Log_working_2-way'!$D219="","",A220^('Log_working_2-way'!$D219))</f>
        <v>2.1250149218724146</v>
      </c>
      <c r="K220" s="32">
        <f>IF('Log_working_2-way'!$D219="","",B220^('Log_working_2-way'!$D219))</f>
        <v>1.8888770989238437</v>
      </c>
      <c r="L220" s="37">
        <f t="shared" si="35"/>
        <v>0.47179487179487184</v>
      </c>
      <c r="M220" s="37">
        <f t="shared" si="36"/>
        <v>0.52820512820512822</v>
      </c>
      <c r="N220" s="38">
        <v>317</v>
      </c>
      <c r="O220" s="38">
        <f t="shared" si="37"/>
        <v>163.11650485436891</v>
      </c>
      <c r="P220" s="38">
        <f t="shared" si="38"/>
        <v>144.71739130434781</v>
      </c>
      <c r="Q220" s="38">
        <f t="shared" si="39"/>
        <v>172.28260869565216</v>
      </c>
      <c r="R220" s="38">
        <f t="shared" si="40"/>
        <v>153.88349514563106</v>
      </c>
      <c r="S220" s="39">
        <f t="shared" si="41"/>
        <v>-9.1661038412832454</v>
      </c>
      <c r="T220" s="39">
        <f t="shared" si="42"/>
        <v>-9.1661038412832454</v>
      </c>
      <c r="U220" t="s">
        <v>38</v>
      </c>
      <c r="V220" t="s">
        <v>113</v>
      </c>
      <c r="W220" t="s">
        <v>111</v>
      </c>
      <c r="X220" t="s">
        <v>451</v>
      </c>
      <c r="Y220" s="41"/>
    </row>
    <row r="221" spans="1:25" ht="15" x14ac:dyDescent="0.25">
      <c r="A221">
        <v>2.39</v>
      </c>
      <c r="B221">
        <v>1.6</v>
      </c>
      <c r="C221" s="29">
        <f t="shared" si="43"/>
        <v>4.3410041841004166E-2</v>
      </c>
      <c r="D221" s="30">
        <f>IF(OR($A221="",$B221=""),"",A221*'MPTO_working_2-way'!$G220)</f>
        <v>2.4937499999999999</v>
      </c>
      <c r="E221" s="32">
        <f>IF(OR($A221="",$B221=""),"",B221*'MPTO_working_2-way'!$G220)</f>
        <v>1.6694560669456067</v>
      </c>
      <c r="F221" s="30">
        <f>IF(OR($A221="",$B221=""),"",'MPTO_working_2-way'!D220)</f>
        <v>2.5207646671061306</v>
      </c>
      <c r="G221" s="32">
        <f>IF(OR($A221="",$B221=""),"",'MPTO_working_2-way'!E220)</f>
        <v>1.6575639358474208</v>
      </c>
      <c r="H221" s="30">
        <f>IF(OR($A221="",$B221=""),"",'OddsRatio_working_2-way'!M220)</f>
        <v>2.52206000757745</v>
      </c>
      <c r="I221" s="30">
        <f>IF(OR($A221="",$B221=""),"",'OddsRatio_working_2-way'!N220)</f>
        <v>1.6570043198176039</v>
      </c>
      <c r="J221" s="30">
        <f>IF('Log_working_2-way'!$D220="","",A221^('Log_working_2-way'!$D220))</f>
        <v>2.5347593326332167</v>
      </c>
      <c r="K221" s="32">
        <f>IF('Log_working_2-way'!$D220="","",B221^('Log_working_2-way'!$D220))</f>
        <v>1.6515679551422944</v>
      </c>
      <c r="L221" s="37">
        <f t="shared" si="35"/>
        <v>0.40100250626566419</v>
      </c>
      <c r="M221" s="37">
        <f t="shared" si="36"/>
        <v>0.59899749373433586</v>
      </c>
      <c r="N221" s="38">
        <v>318</v>
      </c>
      <c r="O221" s="38">
        <f t="shared" si="37"/>
        <v>184.94560669456069</v>
      </c>
      <c r="P221" s="38">
        <f t="shared" si="38"/>
        <v>119.25</v>
      </c>
      <c r="Q221" s="38">
        <f t="shared" si="39"/>
        <v>198.75</v>
      </c>
      <c r="R221" s="38">
        <f t="shared" si="40"/>
        <v>133.05439330543933</v>
      </c>
      <c r="S221" s="39">
        <f t="shared" si="41"/>
        <v>-13.804393305439305</v>
      </c>
      <c r="T221" s="39">
        <f t="shared" si="42"/>
        <v>-13.804393305439334</v>
      </c>
      <c r="U221" t="s">
        <v>412</v>
      </c>
      <c r="V221" t="s">
        <v>301</v>
      </c>
      <c r="W221" t="s">
        <v>438</v>
      </c>
      <c r="X221" t="s">
        <v>451</v>
      </c>
      <c r="Y221" s="41"/>
    </row>
    <row r="222" spans="1:25" ht="15" x14ac:dyDescent="0.25">
      <c r="A222">
        <v>2.2200000000000002</v>
      </c>
      <c r="B222">
        <v>1.68</v>
      </c>
      <c r="C222" s="29">
        <f t="shared" si="43"/>
        <v>4.5688545688545634E-2</v>
      </c>
      <c r="D222" s="30">
        <f>IF(OR($A222="",$B222=""),"",A222*'MPTO_working_2-way'!$G221)</f>
        <v>2.3214285714285716</v>
      </c>
      <c r="E222" s="32">
        <f>IF(OR($A222="",$B222=""),"",B222*'MPTO_working_2-way'!$G221)</f>
        <v>1.7567567567567566</v>
      </c>
      <c r="F222" s="30">
        <f>IF(OR($A222="",$B222=""),"",'MPTO_working_2-way'!D221)</f>
        <v>2.3386004514672689</v>
      </c>
      <c r="G222" s="32">
        <f>IF(OR($A222="",$B222=""),"",'MPTO_working_2-way'!E221)</f>
        <v>1.7470489038785832</v>
      </c>
      <c r="H222" s="30">
        <f>IF(OR($A222="",$B222=""),"",'OddsRatio_working_2-way'!M221)</f>
        <v>2.3394467690277296</v>
      </c>
      <c r="I222" s="30">
        <f>IF(OR($A222="",$B222=""),"",'OddsRatio_working_2-way'!N221)</f>
        <v>1.7465768876547993</v>
      </c>
      <c r="J222" s="30">
        <f>IF('Log_working_2-way'!$D221="","",A222^('Log_working_2-way'!$D221))</f>
        <v>2.3474640771287958</v>
      </c>
      <c r="K222" s="32">
        <f>IF('Log_working_2-way'!$D221="","",B222^('Log_working_2-way'!$D221))</f>
        <v>1.7421348123284788</v>
      </c>
      <c r="L222" s="37">
        <f t="shared" si="35"/>
        <v>0.43076923076923074</v>
      </c>
      <c r="M222" s="37">
        <f t="shared" si="36"/>
        <v>0.56923076923076932</v>
      </c>
      <c r="N222" s="38">
        <v>319</v>
      </c>
      <c r="O222" s="38">
        <f t="shared" si="37"/>
        <v>175.30630630630631</v>
      </c>
      <c r="P222" s="38">
        <f t="shared" si="38"/>
        <v>129.11904761904759</v>
      </c>
      <c r="Q222" s="38">
        <f t="shared" si="39"/>
        <v>189.88095238095238</v>
      </c>
      <c r="R222" s="38">
        <f t="shared" si="40"/>
        <v>143.69369369369369</v>
      </c>
      <c r="S222" s="39">
        <f t="shared" si="41"/>
        <v>-14.574646074646068</v>
      </c>
      <c r="T222" s="39">
        <f t="shared" si="42"/>
        <v>-14.574646074646097</v>
      </c>
      <c r="U222" t="s">
        <v>141</v>
      </c>
      <c r="V222" t="s">
        <v>410</v>
      </c>
      <c r="W222" t="s">
        <v>438</v>
      </c>
      <c r="X222" t="s">
        <v>451</v>
      </c>
      <c r="Y222" s="41"/>
    </row>
    <row r="223" spans="1:25" ht="15" x14ac:dyDescent="0.25">
      <c r="A223">
        <v>2.61</v>
      </c>
      <c r="B223">
        <v>1.52</v>
      </c>
      <c r="C223" s="29">
        <f t="shared" si="43"/>
        <v>4.1036499294212714E-2</v>
      </c>
      <c r="D223" s="30">
        <f>IF(OR($A223="",$B223=""),"",A223*'MPTO_working_2-way'!$G222)</f>
        <v>2.7171052631578951</v>
      </c>
      <c r="E223" s="32">
        <f>IF(OR($A223="",$B223=""),"",B223*'MPTO_working_2-way'!$G222)</f>
        <v>1.5823754789272033</v>
      </c>
      <c r="F223" s="30">
        <f>IF(OR($A223="",$B223=""),"",'MPTO_working_2-way'!D222)</f>
        <v>2.7576810788266375</v>
      </c>
      <c r="G223" s="32">
        <f>IF(OR($A223="",$B223=""),"",'MPTO_working_2-way'!E222)</f>
        <v>1.5689314245036781</v>
      </c>
      <c r="H223" s="30">
        <f>IF(OR($A223="",$B223=""),"",'OddsRatio_working_2-way'!M222)</f>
        <v>2.7595891128765966</v>
      </c>
      <c r="I223" s="30">
        <f>IF(OR($A223="",$B223=""),"",'OddsRatio_working_2-way'!N222)</f>
        <v>1.5683144960843667</v>
      </c>
      <c r="J223" s="30">
        <f>IF('Log_working_2-way'!$D222="","",A223^('Log_working_2-way'!$D222))</f>
        <v>2.7788497324666475</v>
      </c>
      <c r="K223" s="32">
        <f>IF('Log_working_2-way'!$D222="","",B223^('Log_working_2-way'!$D222))</f>
        <v>1.5621610312258727</v>
      </c>
      <c r="L223" s="37">
        <f t="shared" si="35"/>
        <v>0.36803874092009681</v>
      </c>
      <c r="M223" s="37">
        <f t="shared" si="36"/>
        <v>0.63196125907990308</v>
      </c>
      <c r="N223" s="38">
        <v>320</v>
      </c>
      <c r="O223" s="38">
        <f t="shared" si="37"/>
        <v>197.39463601532566</v>
      </c>
      <c r="P223" s="38">
        <f t="shared" si="38"/>
        <v>109.47368421052632</v>
      </c>
      <c r="Q223" s="38">
        <f t="shared" si="39"/>
        <v>210.5263157894737</v>
      </c>
      <c r="R223" s="38">
        <f t="shared" si="40"/>
        <v>122.60536398467434</v>
      </c>
      <c r="S223" s="39">
        <f t="shared" si="41"/>
        <v>-13.13167977414804</v>
      </c>
      <c r="T223" s="39">
        <f t="shared" si="42"/>
        <v>-13.131679774148026</v>
      </c>
      <c r="U223" t="s">
        <v>307</v>
      </c>
      <c r="V223" t="s">
        <v>417</v>
      </c>
      <c r="W223" t="s">
        <v>438</v>
      </c>
      <c r="X223" t="s">
        <v>451</v>
      </c>
      <c r="Y223" s="41"/>
    </row>
    <row r="224" spans="1:25" ht="15" x14ac:dyDescent="0.25">
      <c r="A224">
        <v>2.68</v>
      </c>
      <c r="B224">
        <v>1.49</v>
      </c>
      <c r="C224" s="29">
        <f t="shared" si="43"/>
        <v>4.4275267955524278E-2</v>
      </c>
      <c r="D224" s="30">
        <f>IF(OR($A224="",$B224=""),"",A224*'MPTO_working_2-way'!$G223)</f>
        <v>2.7986577181208054</v>
      </c>
      <c r="E224" s="32">
        <f>IF(OR($A224="",$B224=""),"",B224*'MPTO_working_2-way'!$G223)</f>
        <v>1.5559701492537312</v>
      </c>
      <c r="F224" s="30">
        <f>IF(OR($A224="",$B224=""),"",'MPTO_working_2-way'!D223)</f>
        <v>2.8490296803652964</v>
      </c>
      <c r="G224" s="32">
        <f>IF(OR($A224="",$B224=""),"",'MPTO_working_2-way'!E223)</f>
        <v>1.5408242012656272</v>
      </c>
      <c r="H224" s="30">
        <f>IF(OR($A224="",$B224=""),"",'OddsRatio_working_2-way'!M223)</f>
        <v>2.8516401995451033</v>
      </c>
      <c r="I224" s="30">
        <f>IF(OR($A224="",$B224=""),"",'OddsRatio_working_2-way'!N223)</f>
        <v>1.5400617248673218</v>
      </c>
      <c r="J224" s="30">
        <f>IF('Log_working_2-way'!$D223="","",A224^('Log_working_2-way'!$D223))</f>
        <v>2.8757866306500204</v>
      </c>
      <c r="K224" s="32">
        <f>IF('Log_working_2-way'!$D223="","",B224^('Log_working_2-way'!$D223))</f>
        <v>1.5331096744473196</v>
      </c>
      <c r="L224" s="37">
        <f t="shared" si="35"/>
        <v>0.35731414868105515</v>
      </c>
      <c r="M224" s="37">
        <f t="shared" si="36"/>
        <v>0.64268585131894485</v>
      </c>
      <c r="N224" s="38">
        <v>321</v>
      </c>
      <c r="O224" s="38">
        <f t="shared" si="37"/>
        <v>201.22388059701493</v>
      </c>
      <c r="P224" s="38">
        <f t="shared" si="38"/>
        <v>105.56375838926176</v>
      </c>
      <c r="Q224" s="38">
        <f t="shared" si="39"/>
        <v>215.43624161073828</v>
      </c>
      <c r="R224" s="38">
        <f t="shared" si="40"/>
        <v>119.77611940298506</v>
      </c>
      <c r="S224" s="39">
        <f t="shared" si="41"/>
        <v>-14.212361013723353</v>
      </c>
      <c r="T224" s="39">
        <f t="shared" si="42"/>
        <v>-14.212361013723296</v>
      </c>
      <c r="U224" t="s">
        <v>418</v>
      </c>
      <c r="V224" t="s">
        <v>415</v>
      </c>
      <c r="W224" t="s">
        <v>438</v>
      </c>
      <c r="X224" t="s">
        <v>451</v>
      </c>
      <c r="Y224" s="41"/>
    </row>
    <row r="225" spans="1:25" ht="15" x14ac:dyDescent="0.25">
      <c r="A225">
        <v>1.97</v>
      </c>
      <c r="B225">
        <v>1.88</v>
      </c>
      <c r="C225" s="29">
        <f t="shared" si="43"/>
        <v>3.9529106814990778E-2</v>
      </c>
      <c r="D225" s="30">
        <f>IF(OR($A225="",$B225=""),"",A225*'MPTO_working_2-way'!$G224)</f>
        <v>2.0478723404255317</v>
      </c>
      <c r="E225" s="32">
        <f>IF(OR($A225="",$B225=""),"",B225*'MPTO_working_2-way'!$G224)</f>
        <v>1.9543147208121825</v>
      </c>
      <c r="F225" s="30">
        <f>IF(OR($A225="",$B225=""),"",'MPTO_working_2-way'!D224)</f>
        <v>2.049811822005756</v>
      </c>
      <c r="G225" s="32">
        <f>IF(OR($A225="",$B225=""),"",'MPTO_working_2-way'!E224)</f>
        <v>1.9525516659637281</v>
      </c>
      <c r="H225" s="30">
        <f>IF(OR($A225="",$B225=""),"",'OddsRatio_working_2-way'!M224)</f>
        <v>2.049891769313736</v>
      </c>
      <c r="I225" s="30">
        <f>IF(OR($A225="",$B225=""),"",'OddsRatio_working_2-way'!N224)</f>
        <v>1.9524791309238021</v>
      </c>
      <c r="J225" s="30">
        <f>IF('Log_working_2-way'!$D224="","",A225^('Log_working_2-way'!$D224))</f>
        <v>2.0507806142198279</v>
      </c>
      <c r="K225" s="32">
        <f>IF('Log_working_2-way'!$D224="","",B225^('Log_working_2-way'!$D224))</f>
        <v>1.9516734382679068</v>
      </c>
      <c r="L225" s="37">
        <f t="shared" si="35"/>
        <v>0.48831168831168836</v>
      </c>
      <c r="M225" s="37">
        <f t="shared" si="36"/>
        <v>0.51168831168831175</v>
      </c>
      <c r="N225" s="38">
        <v>322</v>
      </c>
      <c r="O225" s="38">
        <f t="shared" si="37"/>
        <v>158.54822335025381</v>
      </c>
      <c r="P225" s="38">
        <f t="shared" si="38"/>
        <v>150.72340425531917</v>
      </c>
      <c r="Q225" s="38">
        <f t="shared" si="39"/>
        <v>171.27659574468086</v>
      </c>
      <c r="R225" s="38">
        <f t="shared" si="40"/>
        <v>163.45177664974619</v>
      </c>
      <c r="S225" s="39">
        <f t="shared" si="41"/>
        <v>-12.728372394427055</v>
      </c>
      <c r="T225" s="39">
        <f t="shared" si="42"/>
        <v>-12.728372394427026</v>
      </c>
      <c r="U225" t="s">
        <v>428</v>
      </c>
      <c r="V225" t="s">
        <v>308</v>
      </c>
      <c r="W225" t="s">
        <v>438</v>
      </c>
      <c r="X225" t="s">
        <v>452</v>
      </c>
      <c r="Y225" s="41"/>
    </row>
    <row r="226" spans="1:25" ht="15" x14ac:dyDescent="0.25">
      <c r="A226">
        <v>2.54</v>
      </c>
      <c r="B226">
        <v>1.54</v>
      </c>
      <c r="C226" s="29">
        <f t="shared" si="43"/>
        <v>4.3051436752224115E-2</v>
      </c>
      <c r="D226" s="30">
        <f>IF(OR($A226="",$B226=""),"",A226*'MPTO_working_2-way'!$G225)</f>
        <v>2.6493506493506493</v>
      </c>
      <c r="E226" s="32">
        <f>IF(OR($A226="",$B226=""),"",B226*'MPTO_working_2-way'!$G225)</f>
        <v>1.6062992125984252</v>
      </c>
      <c r="F226" s="30">
        <f>IF(OR($A226="",$B226=""),"",'MPTO_working_2-way'!D225)</f>
        <v>2.6869075422448137</v>
      </c>
      <c r="G226" s="32">
        <f>IF(OR($A226="",$B226=""),"",'MPTO_working_2-way'!E225)</f>
        <v>1.5928007166707387</v>
      </c>
      <c r="H226" s="30">
        <f>IF(OR($A226="",$B226=""),"",'OddsRatio_working_2-way'!M225)</f>
        <v>2.6887426837300739</v>
      </c>
      <c r="I226" s="30">
        <f>IF(OR($A226="",$B226=""),"",'OddsRatio_working_2-way'!N225)</f>
        <v>1.5921565254637919</v>
      </c>
      <c r="J226" s="30">
        <f>IF('Log_working_2-way'!$D225="","",A226^('Log_working_2-way'!$D225))</f>
        <v>2.7065503495957599</v>
      </c>
      <c r="K226" s="32">
        <f>IF('Log_working_2-way'!$D225="","",B226^('Log_working_2-way'!$D225))</f>
        <v>1.5859774370185058</v>
      </c>
      <c r="L226" s="37">
        <f t="shared" si="35"/>
        <v>0.37745098039215685</v>
      </c>
      <c r="M226" s="37">
        <f t="shared" si="36"/>
        <v>0.62254901960784315</v>
      </c>
      <c r="N226" s="38">
        <v>323</v>
      </c>
      <c r="O226" s="38">
        <f t="shared" si="37"/>
        <v>195.83464566929132</v>
      </c>
      <c r="P226" s="38">
        <f t="shared" si="38"/>
        <v>113.25974025974027</v>
      </c>
      <c r="Q226" s="38">
        <f t="shared" si="39"/>
        <v>209.74025974025975</v>
      </c>
      <c r="R226" s="38">
        <f t="shared" si="40"/>
        <v>127.16535433070865</v>
      </c>
      <c r="S226" s="39">
        <f t="shared" si="41"/>
        <v>-13.905614070968426</v>
      </c>
      <c r="T226" s="39">
        <f t="shared" si="42"/>
        <v>-13.905614070968383</v>
      </c>
      <c r="U226" t="s">
        <v>305</v>
      </c>
      <c r="V226" t="s">
        <v>140</v>
      </c>
      <c r="W226" t="s">
        <v>438</v>
      </c>
      <c r="X226" t="s">
        <v>452</v>
      </c>
      <c r="Y226" s="41"/>
    </row>
    <row r="227" spans="1:25" ht="15" x14ac:dyDescent="0.25">
      <c r="A227">
        <v>2.38</v>
      </c>
      <c r="B227">
        <v>1.61</v>
      </c>
      <c r="C227" s="29">
        <f t="shared" si="43"/>
        <v>4.1286079649250906E-2</v>
      </c>
      <c r="D227" s="30">
        <f>IF(OR($A227="",$B227=""),"",A227*'MPTO_working_2-way'!$G226)</f>
        <v>2.4782608695652169</v>
      </c>
      <c r="E227" s="32">
        <f>IF(OR($A227="",$B227=""),"",B227*'MPTO_working_2-way'!$G226)</f>
        <v>1.6764705882352942</v>
      </c>
      <c r="F227" s="30">
        <f>IF(OR($A227="",$B227=""),"",'MPTO_working_2-way'!D226)</f>
        <v>2.5029721079103791</v>
      </c>
      <c r="G227" s="32">
        <f>IF(OR($A227="",$B227=""),"",'MPTO_working_2-way'!E226)</f>
        <v>1.6653483419531487</v>
      </c>
      <c r="H227" s="30">
        <f>IF(OR($A227="",$B227=""),"",'OddsRatio_working_2-way'!M226)</f>
        <v>2.5040927770477501</v>
      </c>
      <c r="I227" s="30">
        <f>IF(OR($A227="",$B227=""),"",'OddsRatio_working_2-way'!N226)</f>
        <v>1.6648526043471934</v>
      </c>
      <c r="J227" s="30">
        <f>IF('Log_working_2-way'!$D226="","",A227^('Log_working_2-way'!$D226))</f>
        <v>2.5156679956166372</v>
      </c>
      <c r="K227" s="32">
        <f>IF('Log_working_2-way'!$D226="","",B227^('Log_working_2-way'!$D226))</f>
        <v>1.6597750977731451</v>
      </c>
      <c r="L227" s="37">
        <f t="shared" si="35"/>
        <v>0.40350877192982465</v>
      </c>
      <c r="M227" s="37">
        <f t="shared" si="36"/>
        <v>0.59649122807017541</v>
      </c>
      <c r="N227" s="38">
        <v>324</v>
      </c>
      <c r="O227" s="38">
        <f t="shared" si="37"/>
        <v>187.8655462184874</v>
      </c>
      <c r="P227" s="38">
        <f t="shared" si="38"/>
        <v>122.75776397515526</v>
      </c>
      <c r="Q227" s="38">
        <f t="shared" si="39"/>
        <v>201.24223602484471</v>
      </c>
      <c r="R227" s="38">
        <f t="shared" si="40"/>
        <v>136.1344537815126</v>
      </c>
      <c r="S227" s="39">
        <f t="shared" si="41"/>
        <v>-13.376689806357319</v>
      </c>
      <c r="T227" s="39">
        <f t="shared" si="42"/>
        <v>-13.376689806357348</v>
      </c>
      <c r="U227" t="s">
        <v>414</v>
      </c>
      <c r="V227" t="s">
        <v>427</v>
      </c>
      <c r="W227" t="s">
        <v>438</v>
      </c>
      <c r="X227" t="s">
        <v>452</v>
      </c>
      <c r="Y227" s="41"/>
    </row>
    <row r="228" spans="1:25" s="35" customFormat="1" ht="15" x14ac:dyDescent="0.25">
      <c r="A228">
        <v>2.77</v>
      </c>
      <c r="B228">
        <v>1.47</v>
      </c>
      <c r="C228" s="29">
        <f t="shared" si="43"/>
        <v>4.1282939168447275E-2</v>
      </c>
      <c r="D228" s="30">
        <f>IF(OR($A228="",$B228=""),"",A228*'MPTO_working_2-way'!$G227)</f>
        <v>2.8843537414965992</v>
      </c>
      <c r="E228" s="32">
        <f>IF(OR($A228="",$B228=""),"",B228*'MPTO_working_2-way'!$G227)</f>
        <v>1.5306859205776175</v>
      </c>
      <c r="F228" s="30">
        <f>IF(OR($A228="",$B228=""),"",'MPTO_working_2-way'!D227)</f>
        <v>2.9379847757855626</v>
      </c>
      <c r="G228" s="32">
        <f>IF(OR($A228="",$B228=""),"",'MPTO_working_2-way'!E227)</f>
        <v>1.5159999255384502</v>
      </c>
      <c r="H228" s="30">
        <f>IF(OR($A228="",$B228=""),"",'OddsRatio_working_2-way'!M227)</f>
        <v>2.9406074942678422</v>
      </c>
      <c r="I228" s="30">
        <f>IF(OR($A228="",$B228=""),"",'OddsRatio_working_2-way'!N227)</f>
        <v>1.5153025549750767</v>
      </c>
      <c r="J228" s="30">
        <f>IF('Log_working_2-way'!$D227="","",A228^('Log_working_2-way'!$D227))</f>
        <v>2.9663306768709083</v>
      </c>
      <c r="K228" s="32">
        <f>IF('Log_working_2-way'!$D227="","",B228^('Log_working_2-way'!$D227))</f>
        <v>1.5085614600644057</v>
      </c>
      <c r="L228" s="37">
        <f t="shared" si="35"/>
        <v>0.34669811320754712</v>
      </c>
      <c r="M228" s="37">
        <f t="shared" si="36"/>
        <v>0.65330188679245271</v>
      </c>
      <c r="N228" s="38">
        <v>325</v>
      </c>
      <c r="O228" s="38">
        <f t="shared" si="37"/>
        <v>207.67148014440434</v>
      </c>
      <c r="P228" s="38">
        <f t="shared" si="38"/>
        <v>103.91156462585033</v>
      </c>
      <c r="Q228" s="38">
        <f t="shared" si="39"/>
        <v>221.08843537414964</v>
      </c>
      <c r="R228" s="38">
        <f t="shared" si="40"/>
        <v>117.32851985559567</v>
      </c>
      <c r="S228" s="39">
        <f t="shared" si="41"/>
        <v>-13.416955229745298</v>
      </c>
      <c r="T228" s="39">
        <f t="shared" si="42"/>
        <v>-13.416955229745341</v>
      </c>
      <c r="U228" t="s">
        <v>306</v>
      </c>
      <c r="V228" t="s">
        <v>413</v>
      </c>
      <c r="W228" t="s">
        <v>438</v>
      </c>
      <c r="X228" t="s">
        <v>452</v>
      </c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 s="28"/>
      <c r="B230" s="28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 s="28"/>
      <c r="V230" s="28"/>
      <c r="W230" s="28"/>
      <c r="X230" s="49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 s="28"/>
      <c r="B241" s="28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 s="28"/>
      <c r="V241" s="28"/>
      <c r="W241" s="28"/>
      <c r="X241" s="49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203" activePane="bottomLeft" state="frozen"/>
      <selection pane="bottomLeft" activeCell="S182" sqref="S182:S22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58</v>
      </c>
      <c r="O1" s="52"/>
      <c r="P1" s="52"/>
      <c r="Q1" s="13" t="s">
        <v>32</v>
      </c>
      <c r="R1" s="13" t="s">
        <v>33</v>
      </c>
      <c r="S1" s="46" t="s">
        <v>57</v>
      </c>
      <c r="T1" s="13" t="s">
        <v>68</v>
      </c>
      <c r="U1" s="13" t="s">
        <v>59</v>
      </c>
      <c r="V1" s="13" t="s">
        <v>60</v>
      </c>
      <c r="W1" s="13" t="s">
        <v>61</v>
      </c>
      <c r="X1" s="13" t="s">
        <v>62</v>
      </c>
      <c r="Y1" s="13" t="s">
        <v>63</v>
      </c>
      <c r="Z1" s="13" t="s">
        <v>64</v>
      </c>
      <c r="AA1" s="13" t="s">
        <v>65</v>
      </c>
      <c r="AB1" s="13" t="s">
        <v>66</v>
      </c>
      <c r="AC1" s="13" t="s">
        <v>67</v>
      </c>
      <c r="AD1" s="26" t="s">
        <v>80</v>
      </c>
      <c r="AE1" s="26" t="s">
        <v>81</v>
      </c>
      <c r="AF1" s="13" t="s">
        <v>78</v>
      </c>
      <c r="AG1" s="13" t="s">
        <v>79</v>
      </c>
      <c r="AH1" s="42" t="s">
        <v>77</v>
      </c>
      <c r="AI1" s="26" t="s">
        <v>82</v>
      </c>
      <c r="AJ1" s="13" t="s">
        <v>91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1.23</v>
      </c>
      <c r="B3">
        <v>6.59</v>
      </c>
      <c r="C3">
        <v>13.07</v>
      </c>
      <c r="D3" s="20">
        <f>IF(OR($A3="",$B3="",$C3=""),"",(1/A3)+(1/B3)+(1/C3)-1)</f>
        <v>4.1264292475227338E-2</v>
      </c>
      <c r="E3" s="17">
        <f>IF(OR($A3="",$B3="",$C3=""),"",A3*'MPTO_working_3-way'!$I2)</f>
        <v>1.2807550797445295</v>
      </c>
      <c r="F3" s="21">
        <f>IF(OR($A3="",$B3="",$C3=""),"",B3*'MPTO_working_3-way'!$I2)</f>
        <v>6.8619316874117482</v>
      </c>
      <c r="G3" s="22">
        <f>IF(OR($A3="",$B3="",$C3=""),"",C3*'MPTO_working_3-way'!$I2)</f>
        <v>13.609324302651222</v>
      </c>
      <c r="H3" s="17">
        <f>IF(OR($A3="",$B3="",$C3=""),"",'MPTO_working_3-way'!E2)</f>
        <v>1.2511677055564323</v>
      </c>
      <c r="I3" s="21">
        <f>IF(OR($A3="",$B3="",$C3=""),"",'MPTO_working_3-way'!F2)</f>
        <v>7.2468859774421244</v>
      </c>
      <c r="J3" s="22">
        <f>IF(OR($A3="",$B3="",$C3=""),"",'MPTO_working_3-way'!G2)</f>
        <v>15.934647561337025</v>
      </c>
      <c r="K3" s="17">
        <f>IF(OR($A3="",$B3="",$C3=""),"",'OddsRatio_working_3-way'!H2)</f>
        <v>1.2589220189383477</v>
      </c>
      <c r="L3" s="21">
        <f>IF(OR($A3="",$B3="",$C3=""),"",'OddsRatio_working_3-way'!I2)</f>
        <v>7.2929308081102677</v>
      </c>
      <c r="M3" s="22">
        <f>IF(OR($A3="",$B3="",$C3=""),"",'OddsRatio_working_3-way'!J2)</f>
        <v>14.587777254721098</v>
      </c>
      <c r="N3" s="23">
        <f>(1/E3)* 100</f>
        <v>78.078940760435529</v>
      </c>
      <c r="O3" s="24">
        <f>(1/F3)* 100</f>
        <v>14.57315586272165</v>
      </c>
      <c r="P3" s="24">
        <f>(1/G3)* 100</f>
        <v>7.3479033768428224</v>
      </c>
      <c r="Q3" t="s">
        <v>318</v>
      </c>
      <c r="R3" t="s">
        <v>146</v>
      </c>
      <c r="S3" t="s">
        <v>446</v>
      </c>
      <c r="T3" s="35">
        <v>100</v>
      </c>
      <c r="U3" s="35">
        <f>(1/A4)*((T3*A4)-T3)</f>
        <v>52.606635071090047</v>
      </c>
      <c r="V3" s="35">
        <f>(1/B4)*((T3*B4)-T3)</f>
        <v>74.093264248704671</v>
      </c>
      <c r="W3" s="35">
        <f>(1/C4)*((T3*C4)-T3)</f>
        <v>71.014492753623188</v>
      </c>
      <c r="X3" s="35">
        <f>((1/B4)+(1/C4))*T3</f>
        <v>54.892242997672149</v>
      </c>
      <c r="Y3" s="35">
        <f>((1/A4)+(1/C4))*T3</f>
        <v>76.378872175286759</v>
      </c>
      <c r="Z3" s="35">
        <f>((1/A4)+(1/B4))*T3</f>
        <v>73.30010068020529</v>
      </c>
      <c r="AA3" s="35">
        <f t="shared" ref="AA3" si="0">U3-X3</f>
        <v>-2.2856079265821023</v>
      </c>
      <c r="AB3" s="35">
        <f t="shared" ref="AB3" si="1">V3-Y3</f>
        <v>-2.2856079265820881</v>
      </c>
      <c r="AC3" s="35">
        <f t="shared" ref="AC3" si="2">W3-Z3</f>
        <v>-2.2856079265821023</v>
      </c>
      <c r="AD3" s="27"/>
      <c r="AE3" s="27"/>
      <c r="AF3">
        <v>1.45</v>
      </c>
      <c r="AG3">
        <v>2.78</v>
      </c>
      <c r="AH3" s="41"/>
      <c r="AI3" s="27"/>
      <c r="AJ3" t="s">
        <v>429</v>
      </c>
    </row>
    <row r="4" spans="1:36" ht="15" x14ac:dyDescent="0.25">
      <c r="A4">
        <v>2.11</v>
      </c>
      <c r="B4">
        <v>3.86</v>
      </c>
      <c r="C4">
        <v>3.45</v>
      </c>
      <c r="D4" s="20">
        <f t="shared" ref="D4:D67" si="3">IF(OR($A4="",$B4="",$C4=""),"",(1/A4)+(1/B4)+(1/C4)-1)</f>
        <v>2.2856079265821005E-2</v>
      </c>
      <c r="E4" s="17">
        <f>IF(OR($A4="",$B4="",$C4=""),"",A4*'MPTO_working_3-way'!$I3)</f>
        <v>2.1582263272508824</v>
      </c>
      <c r="F4" s="21">
        <f>IF(OR($A4="",$B4="",$C4=""),"",B4*'MPTO_working_3-way'!$I3)</f>
        <v>3.948224465966069</v>
      </c>
      <c r="G4" s="22">
        <f>IF(OR($A4="",$B4="",$C4=""),"",C4*'MPTO_working_3-way'!$I3)</f>
        <v>3.5288534734670827</v>
      </c>
      <c r="H4" s="17">
        <f>IF(OR($A4="",$B4="",$C4=""),"",'MPTO_working_3-way'!E3)</f>
        <v>2.144473357980929</v>
      </c>
      <c r="I4" s="21">
        <f>IF(OR($A4="",$B4="",$C4=""),"",'MPTO_working_3-way'!F3)</f>
        <v>3.9769549076323334</v>
      </c>
      <c r="J4" s="22">
        <f>IF(OR($A4="",$B4="",$C4=""),"",'MPTO_working_3-way'!G3)</f>
        <v>3.5431293521192595</v>
      </c>
      <c r="K4" s="17">
        <f>IF(OR($A4="",$B4="",$C4=""),"",'OddsRatio_working_3-way'!H3)</f>
        <v>2.1501237542703171</v>
      </c>
      <c r="L4" s="21">
        <f>IF(OR($A4="",$B4="",$C4=""),"",'OddsRatio_working_3-way'!I3)</f>
        <v>3.9633819254172145</v>
      </c>
      <c r="M4" s="22">
        <f>IF(OR($A4="",$B4="",$C4=""),"",'OddsRatio_working_3-way'!J3)</f>
        <v>3.5385614396056551</v>
      </c>
      <c r="N4" s="23">
        <f t="shared" ref="N4" si="4">(1/E4)* 100</f>
        <v>46.33434350111861</v>
      </c>
      <c r="O4" s="24">
        <f t="shared" ref="O4" si="5">(1/F4)* 100</f>
        <v>25.327840618487112</v>
      </c>
      <c r="P4" s="24">
        <f t="shared" ref="P4" si="6">(1/G4)* 100</f>
        <v>28.337815880394281</v>
      </c>
      <c r="Q4" t="s">
        <v>159</v>
      </c>
      <c r="R4" t="s">
        <v>123</v>
      </c>
      <c r="S4" t="s">
        <v>446</v>
      </c>
      <c r="T4" s="35">
        <v>100</v>
      </c>
      <c r="U4" s="35">
        <f t="shared" ref="U4" si="7">(1/A5)*((T4*A5)-T4)</f>
        <v>63.768115942028999</v>
      </c>
      <c r="V4" s="35">
        <f t="shared" ref="V4" si="8">(1/B5)*((T4*B5)-T4)</f>
        <v>71.590909090909093</v>
      </c>
      <c r="W4" s="35">
        <f t="shared" ref="W4" si="9">(1/C5)*((T4*C5)-T4)</f>
        <v>61.832061068702288</v>
      </c>
      <c r="X4" s="35">
        <f t="shared" ref="X4" si="10">((1/B5)+(1/C5))*T4</f>
        <v>66.577029840388619</v>
      </c>
      <c r="Y4" s="35">
        <f t="shared" ref="Y4" si="11">((1/A5)+(1/C5))*T4</f>
        <v>74.399822989268728</v>
      </c>
      <c r="Z4" s="35">
        <f t="shared" ref="Z4" si="12">((1/A5)+(1/B5))*T4</f>
        <v>64.640974967061936</v>
      </c>
      <c r="AA4" s="35">
        <f t="shared" ref="AA4" si="13">U4-X4</f>
        <v>-2.80891389835962</v>
      </c>
      <c r="AB4" s="35">
        <f t="shared" ref="AB4" si="14">V4-Y4</f>
        <v>-2.8089138983596342</v>
      </c>
      <c r="AC4" s="35">
        <f t="shared" ref="AC4" si="15">W4-Z4</f>
        <v>-2.8089138983596484</v>
      </c>
      <c r="AD4" s="4"/>
      <c r="AE4" s="4"/>
      <c r="AF4">
        <v>1.51</v>
      </c>
      <c r="AG4">
        <v>2.71</v>
      </c>
      <c r="AH4" s="4"/>
      <c r="AI4" s="4"/>
      <c r="AJ4" t="s">
        <v>430</v>
      </c>
    </row>
    <row r="5" spans="1:36" s="12" customFormat="1" ht="15" x14ac:dyDescent="0.25">
      <c r="A5">
        <v>2.76</v>
      </c>
      <c r="B5">
        <v>3.52</v>
      </c>
      <c r="C5">
        <v>2.62</v>
      </c>
      <c r="D5" s="20">
        <f t="shared" si="3"/>
        <v>2.808913898359644E-2</v>
      </c>
      <c r="E5" s="17">
        <f>IF(OR($A5="",$B5="",$C5=""),"",A5*'MPTO_working_3-way'!$I4)</f>
        <v>2.8375260235947262</v>
      </c>
      <c r="F5" s="21">
        <f>IF(OR($A5="",$B5="",$C5=""),"",B5*'MPTO_working_3-way'!$I4)</f>
        <v>3.6188737692222595</v>
      </c>
      <c r="G5" s="22">
        <f>IF(OR($A5="",$B5="",$C5=""),"",C5*'MPTO_working_3-way'!$I4)</f>
        <v>2.6935935441370229</v>
      </c>
      <c r="H5" s="17">
        <f>IF(OR($A5="",$B5="",$C5=""),"",'MPTO_working_3-way'!E4)</f>
        <v>2.8332159898938212</v>
      </c>
      <c r="I5" s="21">
        <f>IF(OR($A5="",$B5="",$C5=""),"",'MPTO_working_3-way'!F4)</f>
        <v>3.6399657098578064</v>
      </c>
      <c r="J5" s="22">
        <f>IF(OR($A5="",$B5="",$C5=""),"",'MPTO_working_3-way'!G4)</f>
        <v>2.6858880058348356</v>
      </c>
      <c r="K5" s="17">
        <f>IF(OR($A5="",$B5="",$C5=""),"",'OddsRatio_working_3-way'!H4)</f>
        <v>2.8358185217364542</v>
      </c>
      <c r="L5" s="21">
        <f>IF(OR($A5="",$B5="",$C5=""),"",'OddsRatio_working_3-way'!I4)</f>
        <v>3.6285583379408335</v>
      </c>
      <c r="M5" s="22">
        <f>IF(OR($A5="",$B5="",$C5=""),"",'OddsRatio_working_3-way'!J4)</f>
        <v>2.689787502961964</v>
      </c>
      <c r="N5" s="23">
        <f t="shared" ref="N5:N68" si="16">(1/E5)* 100</f>
        <v>35.241967533857107</v>
      </c>
      <c r="O5" s="24">
        <f t="shared" ref="O5:O68" si="17">(1/F5)* 100</f>
        <v>27.632906361774324</v>
      </c>
      <c r="P5" s="24">
        <f t="shared" ref="P5:P68" si="18">(1/G5)* 100</f>
        <v>37.125126104368555</v>
      </c>
      <c r="Q5" t="s">
        <v>171</v>
      </c>
      <c r="R5" t="s">
        <v>333</v>
      </c>
      <c r="S5" t="s">
        <v>446</v>
      </c>
      <c r="T5" s="35">
        <v>100</v>
      </c>
      <c r="U5" s="35">
        <f t="shared" ref="U5:U68" si="19">(1/A6)*((T5*A6)-T5)</f>
        <v>50.980392156862742</v>
      </c>
      <c r="V5" s="35">
        <f t="shared" ref="V5:V68" si="20">(1/B6)*((T5*B6)-T5)</f>
        <v>73.474801061007966</v>
      </c>
      <c r="W5" s="35">
        <f t="shared" ref="W5:W68" si="21">(1/C6)*((T5*C6)-T5)</f>
        <v>72.67759562841529</v>
      </c>
      <c r="X5" s="35">
        <f t="shared" ref="X5:X68" si="22">((1/B6)+(1/C6))*T5</f>
        <v>53.847603310576744</v>
      </c>
      <c r="Y5" s="35">
        <f t="shared" ref="Y5:Y68" si="23">((1/A6)+(1/C6))*T5</f>
        <v>76.342012214721947</v>
      </c>
      <c r="Z5" s="35">
        <f t="shared" ref="Z5:Z68" si="24">((1/A6)+(1/B6))*T5</f>
        <v>75.544806782129285</v>
      </c>
      <c r="AA5" s="35">
        <f t="shared" ref="AA5:AA68" si="25">U5-X5</f>
        <v>-2.8672111537140026</v>
      </c>
      <c r="AB5" s="35">
        <f t="shared" ref="AB5:AB68" si="26">V5-Y5</f>
        <v>-2.8672111537139813</v>
      </c>
      <c r="AC5" s="35">
        <f t="shared" ref="AC5:AC68" si="27">W5-Z5</f>
        <v>-2.8672111537139955</v>
      </c>
      <c r="AD5" s="27"/>
      <c r="AE5" s="27"/>
      <c r="AF5">
        <v>1.85</v>
      </c>
      <c r="AG5">
        <v>2.04</v>
      </c>
      <c r="AH5" s="36"/>
      <c r="AI5" s="27"/>
      <c r="AJ5" t="s">
        <v>431</v>
      </c>
    </row>
    <row r="6" spans="1:36" s="12" customFormat="1" ht="15" x14ac:dyDescent="0.25">
      <c r="A6">
        <v>2.04</v>
      </c>
      <c r="B6">
        <v>3.77</v>
      </c>
      <c r="C6">
        <v>3.66</v>
      </c>
      <c r="D6" s="20">
        <f t="shared" si="3"/>
        <v>2.8672111537139777E-2</v>
      </c>
      <c r="E6" s="17">
        <f>IF(OR($A6="",$B6="",$C6=""),"",A6*'MPTO_working_3-way'!$I5)</f>
        <v>2.0984911075357653</v>
      </c>
      <c r="F6" s="21">
        <f>IF(OR($A6="",$B6="",$C6=""),"",B6*'MPTO_working_3-way'!$I5)</f>
        <v>3.8780938604950168</v>
      </c>
      <c r="G6" s="22">
        <f>IF(OR($A6="",$B6="",$C6=""),"",C6*'MPTO_working_3-way'!$I5)</f>
        <v>3.7649399282259317</v>
      </c>
      <c r="H6" s="17">
        <f>IF(OR($A6="",$B6="",$C6=""),"",'MPTO_working_3-way'!E5)</f>
        <v>2.0805648474082972</v>
      </c>
      <c r="I6" s="21">
        <f>IF(OR($A6="",$B6="",$C6=""),"",'MPTO_working_3-way'!F5)</f>
        <v>3.910915311357916</v>
      </c>
      <c r="J6" s="22">
        <f>IF(OR($A6="",$B6="",$C6=""),"",'MPTO_working_3-way'!G5)</f>
        <v>3.7926674154541979</v>
      </c>
      <c r="K6" s="17">
        <f>IF(OR($A6="",$B6="",$C6=""),"",'OddsRatio_working_3-way'!H5)</f>
        <v>2.0877185038421331</v>
      </c>
      <c r="L6" s="21">
        <f>IF(OR($A6="",$B6="",$C6=""),"",'OddsRatio_working_3-way'!I5)</f>
        <v>3.8970963996564492</v>
      </c>
      <c r="M6" s="22">
        <f>IF(OR($A6="",$B6="",$C6=""),"",'OddsRatio_working_3-way'!J5)</f>
        <v>3.782049250211609</v>
      </c>
      <c r="N6" s="23">
        <f t="shared" si="16"/>
        <v>47.653287469694774</v>
      </c>
      <c r="O6" s="24">
        <f t="shared" si="17"/>
        <v>25.785863776704872</v>
      </c>
      <c r="P6" s="24">
        <f t="shared" si="18"/>
        <v>26.560848753600368</v>
      </c>
      <c r="Q6" t="s">
        <v>165</v>
      </c>
      <c r="R6" t="s">
        <v>168</v>
      </c>
      <c r="S6" t="s">
        <v>446</v>
      </c>
      <c r="T6" s="35">
        <v>100</v>
      </c>
      <c r="U6" s="35">
        <f t="shared" si="19"/>
        <v>40.119760479041922</v>
      </c>
      <c r="V6" s="35">
        <f t="shared" si="20"/>
        <v>75.308641975308646</v>
      </c>
      <c r="W6" s="35">
        <f t="shared" si="21"/>
        <v>81.447124304267163</v>
      </c>
      <c r="X6" s="35">
        <f t="shared" si="22"/>
        <v>43.244233720424198</v>
      </c>
      <c r="Y6" s="35">
        <f t="shared" si="23"/>
        <v>78.433115216690936</v>
      </c>
      <c r="Z6" s="35">
        <f t="shared" si="24"/>
        <v>84.571597545649439</v>
      </c>
      <c r="AA6" s="35">
        <f t="shared" si="25"/>
        <v>-3.124473241382276</v>
      </c>
      <c r="AB6" s="35">
        <f t="shared" si="26"/>
        <v>-3.1244732413822902</v>
      </c>
      <c r="AC6" s="35">
        <f t="shared" si="27"/>
        <v>-3.124473241382276</v>
      </c>
      <c r="AD6" s="27"/>
      <c r="AE6" s="27"/>
      <c r="AF6">
        <v>1.65</v>
      </c>
      <c r="AG6">
        <v>2.33</v>
      </c>
      <c r="AH6" s="36"/>
      <c r="AI6" s="27"/>
      <c r="AJ6" t="s">
        <v>431</v>
      </c>
    </row>
    <row r="7" spans="1:36" s="12" customFormat="1" ht="15" x14ac:dyDescent="0.25">
      <c r="A7">
        <v>1.67</v>
      </c>
      <c r="B7">
        <v>4.05</v>
      </c>
      <c r="C7">
        <v>5.39</v>
      </c>
      <c r="D7" s="20">
        <f t="shared" si="3"/>
        <v>3.1244732413822973E-2</v>
      </c>
      <c r="E7" s="17">
        <f>IF(OR($A7="",$B7="",$C7=""),"",A7*'MPTO_working_3-way'!$I6)</f>
        <v>1.7221787031310842</v>
      </c>
      <c r="F7" s="21">
        <f>IF(OR($A7="",$B7="",$C7=""),"",B7*'MPTO_working_3-way'!$I6)</f>
        <v>4.1765411662759826</v>
      </c>
      <c r="G7" s="22">
        <f>IF(OR($A7="",$B7="",$C7=""),"",C7*'MPTO_working_3-way'!$I6)</f>
        <v>5.5584091077105056</v>
      </c>
      <c r="H7" s="17">
        <f>IF(OR($A7="",$B7="",$C7=""),"",'MPTO_working_3-way'!E6)</f>
        <v>1.6995602838345278</v>
      </c>
      <c r="I7" s="21">
        <f>IF(OR($A7="",$B7="",$C7=""),"",'MPTO_working_3-way'!F6)</f>
        <v>4.2283535985979448</v>
      </c>
      <c r="J7" s="22">
        <f>IF(OR($A7="",$B7="",$C7=""),"",'MPTO_working_3-way'!G6)</f>
        <v>5.7105707056875294</v>
      </c>
      <c r="K7" s="17">
        <f>IF(OR($A7="",$B7="",$C7=""),"",'OddsRatio_working_3-way'!H6)</f>
        <v>1.7075230161867423</v>
      </c>
      <c r="L7" s="21">
        <f>IF(OR($A7="",$B7="",$C7=""),"",'OddsRatio_working_3-way'!I6)</f>
        <v>4.2208137304023339</v>
      </c>
      <c r="M7" s="22">
        <f>IF(OR($A7="",$B7="",$C7=""),"",'OddsRatio_working_3-way'!J6)</f>
        <v>5.6358597627758185</v>
      </c>
      <c r="N7" s="23">
        <f t="shared" si="16"/>
        <v>58.065983407059043</v>
      </c>
      <c r="O7" s="24">
        <f t="shared" si="17"/>
        <v>23.943257355503359</v>
      </c>
      <c r="P7" s="24">
        <f t="shared" si="18"/>
        <v>17.990759237437587</v>
      </c>
      <c r="Q7" t="s">
        <v>45</v>
      </c>
      <c r="R7" t="s">
        <v>47</v>
      </c>
      <c r="S7" t="s">
        <v>446</v>
      </c>
      <c r="T7" s="35">
        <v>100</v>
      </c>
      <c r="U7" s="35">
        <f t="shared" si="19"/>
        <v>49.238578680203041</v>
      </c>
      <c r="V7" s="35">
        <f t="shared" si="20"/>
        <v>71.988795518207283</v>
      </c>
      <c r="W7" s="35">
        <f t="shared" si="21"/>
        <v>75.369458128078819</v>
      </c>
      <c r="X7" s="35">
        <f t="shared" si="22"/>
        <v>52.641746353713906</v>
      </c>
      <c r="Y7" s="35">
        <f t="shared" si="23"/>
        <v>75.391963191718133</v>
      </c>
      <c r="Z7" s="35">
        <f t="shared" si="24"/>
        <v>78.772625801589669</v>
      </c>
      <c r="AA7" s="35">
        <f t="shared" si="25"/>
        <v>-3.4031676735108647</v>
      </c>
      <c r="AB7" s="35">
        <f t="shared" si="26"/>
        <v>-3.4031676735108505</v>
      </c>
      <c r="AC7" s="35">
        <f t="shared" si="27"/>
        <v>-3.4031676735108505</v>
      </c>
      <c r="AD7" s="27"/>
      <c r="AE7" s="27"/>
      <c r="AF7">
        <v>1.93</v>
      </c>
      <c r="AG7">
        <v>1.96</v>
      </c>
      <c r="AH7" s="36"/>
      <c r="AI7" s="27"/>
      <c r="AJ7" t="s">
        <v>111</v>
      </c>
    </row>
    <row r="8" spans="1:36" ht="15" x14ac:dyDescent="0.25">
      <c r="A8">
        <v>1.97</v>
      </c>
      <c r="B8">
        <v>3.57</v>
      </c>
      <c r="C8">
        <v>4.0599999999999996</v>
      </c>
      <c r="D8" s="20">
        <f t="shared" si="3"/>
        <v>3.403167673510854E-2</v>
      </c>
      <c r="E8" s="17">
        <f>IF(OR($A8="",$B8="",$C8=""),"",A8*'MPTO_working_3-way'!$I7)</f>
        <v>2.0370424031681638</v>
      </c>
      <c r="F8" s="21">
        <f>IF(OR($A8="",$B8="",$C8=""),"",B8*'MPTO_working_3-way'!$I7)</f>
        <v>3.6914930859443373</v>
      </c>
      <c r="G8" s="22">
        <f>IF(OR($A8="",$B8="",$C8=""),"",C8*'MPTO_working_3-way'!$I7)</f>
        <v>4.1981686075445399</v>
      </c>
      <c r="H8" s="17">
        <f>IF(OR($A8="",$B8="",$C8=""),"",'MPTO_working_3-way'!E7)</f>
        <v>2.015030836580777</v>
      </c>
      <c r="I8" s="21">
        <f>IF(OR($A8="",$B8="",$C8=""),"",'MPTO_working_3-way'!F7)</f>
        <v>3.7206789213197271</v>
      </c>
      <c r="J8" s="22">
        <f>IF(OR($A8="",$B8="",$C8=""),"",'MPTO_working_3-way'!G7)</f>
        <v>4.2560159316547042</v>
      </c>
      <c r="K8" s="17">
        <f>IF(OR($A8="",$B8="",$C8=""),"",'OddsRatio_working_3-way'!H7)</f>
        <v>2.0236359389682939</v>
      </c>
      <c r="L8" s="21">
        <f>IF(OR($A8="",$B8="",$C8=""),"",'OddsRatio_working_3-way'!I7)</f>
        <v>3.7121075908747567</v>
      </c>
      <c r="M8" s="22">
        <f>IF(OR($A8="",$B8="",$C8=""),"",'OddsRatio_working_3-way'!J7)</f>
        <v>4.2292020342711112</v>
      </c>
      <c r="N8" s="23">
        <f t="shared" si="16"/>
        <v>49.090779771924417</v>
      </c>
      <c r="O8" s="24">
        <f t="shared" si="17"/>
        <v>27.089309846131965</v>
      </c>
      <c r="P8" s="24">
        <f t="shared" si="18"/>
        <v>23.819910381943625</v>
      </c>
      <c r="Q8" t="s">
        <v>114</v>
      </c>
      <c r="R8" t="s">
        <v>110</v>
      </c>
      <c r="S8" t="s">
        <v>446</v>
      </c>
      <c r="T8" s="35">
        <v>100</v>
      </c>
      <c r="U8" s="35">
        <f t="shared" si="19"/>
        <v>27.007299270072991</v>
      </c>
      <c r="V8" s="35">
        <f t="shared" si="20"/>
        <v>81.617647058823522</v>
      </c>
      <c r="W8" s="35">
        <f t="shared" si="21"/>
        <v>88.558352402745996</v>
      </c>
      <c r="X8" s="35">
        <f t="shared" si="22"/>
        <v>29.824000538430472</v>
      </c>
      <c r="Y8" s="35">
        <f t="shared" si="23"/>
        <v>84.434348327181013</v>
      </c>
      <c r="Z8" s="35">
        <f t="shared" si="24"/>
        <v>91.375053671103473</v>
      </c>
      <c r="AA8" s="35">
        <f t="shared" si="25"/>
        <v>-2.8167012683574804</v>
      </c>
      <c r="AB8" s="35">
        <f t="shared" si="26"/>
        <v>-2.816701268357491</v>
      </c>
      <c r="AC8" s="35">
        <f t="shared" si="27"/>
        <v>-2.8167012683574768</v>
      </c>
      <c r="AF8">
        <v>1.96</v>
      </c>
      <c r="AG8">
        <v>1.91</v>
      </c>
      <c r="AJ8" t="s">
        <v>112</v>
      </c>
    </row>
    <row r="9" spans="1:36" ht="15" x14ac:dyDescent="0.25">
      <c r="A9">
        <v>1.37</v>
      </c>
      <c r="B9">
        <v>5.44</v>
      </c>
      <c r="C9">
        <v>8.74</v>
      </c>
      <c r="D9" s="20">
        <f t="shared" si="3"/>
        <v>2.816701268357491E-2</v>
      </c>
      <c r="E9" s="17">
        <f>IF(OR($A9="",$B9="",$C9=""),"",A9*'MPTO_working_3-way'!$I8)</f>
        <v>1.4085888073764978</v>
      </c>
      <c r="F9" s="21">
        <f>IF(OR($A9="",$B9="",$C9=""),"",B9*'MPTO_working_3-way'!$I8)</f>
        <v>5.5932285489986482</v>
      </c>
      <c r="G9" s="22">
        <f>IF(OR($A9="",$B9="",$C9=""),"",C9*'MPTO_working_3-way'!$I8)</f>
        <v>8.9861796908544456</v>
      </c>
      <c r="H9" s="17">
        <f>IF(OR($A9="",$B9="",$C9=""),"",'MPTO_working_3-way'!E8)</f>
        <v>1.387851849225628</v>
      </c>
      <c r="I9" s="21">
        <f>IF(OR($A9="",$B9="",$C9=""),"",'MPTO_working_3-way'!F8)</f>
        <v>5.7328100554961781</v>
      </c>
      <c r="J9" s="22">
        <f>IF(OR($A9="",$B9="",$C9=""),"",'MPTO_working_3-way'!G8)</f>
        <v>9.5213184073493302</v>
      </c>
      <c r="K9" s="17">
        <f>IF(OR($A9="",$B9="",$C9=""),"",'OddsRatio_working_3-way'!H8)</f>
        <v>1.3941263734827403</v>
      </c>
      <c r="L9" s="21">
        <f>IF(OR($A9="",$B9="",$C9=""),"",'OddsRatio_working_3-way'!I8)</f>
        <v>5.7295164817928841</v>
      </c>
      <c r="M9" s="22">
        <f>IF(OR($A9="",$B9="",$C9=""),"",'OddsRatio_working_3-way'!J8)</f>
        <v>9.2446976506930003</v>
      </c>
      <c r="N9" s="23">
        <f t="shared" si="16"/>
        <v>70.993038902708875</v>
      </c>
      <c r="O9" s="24">
        <f t="shared" si="17"/>
        <v>17.878761635424844</v>
      </c>
      <c r="P9" s="24">
        <f t="shared" si="18"/>
        <v>11.128199461866265</v>
      </c>
      <c r="Q9" t="s">
        <v>346</v>
      </c>
      <c r="R9" t="s">
        <v>347</v>
      </c>
      <c r="S9" t="s">
        <v>446</v>
      </c>
      <c r="T9" s="35">
        <v>100</v>
      </c>
      <c r="U9" s="35">
        <f t="shared" si="19"/>
        <v>68.75</v>
      </c>
      <c r="V9" s="35">
        <f t="shared" si="20"/>
        <v>69.512195121951223</v>
      </c>
      <c r="W9" s="35">
        <f t="shared" si="21"/>
        <v>57.264957264957268</v>
      </c>
      <c r="X9" s="35">
        <f t="shared" si="22"/>
        <v>73.222847613091517</v>
      </c>
      <c r="Y9" s="35">
        <f t="shared" si="23"/>
        <v>73.98504273504274</v>
      </c>
      <c r="Z9" s="35">
        <f t="shared" si="24"/>
        <v>61.737804878048784</v>
      </c>
      <c r="AA9" s="35">
        <f t="shared" si="25"/>
        <v>-4.4728476130915169</v>
      </c>
      <c r="AB9" s="35">
        <f t="shared" si="26"/>
        <v>-4.4728476130915169</v>
      </c>
      <c r="AC9" s="35">
        <f t="shared" si="27"/>
        <v>-4.4728476130915169</v>
      </c>
      <c r="AF9">
        <v>1.6</v>
      </c>
      <c r="AG9">
        <v>2.4900000000000002</v>
      </c>
      <c r="AJ9" t="s">
        <v>432</v>
      </c>
    </row>
    <row r="10" spans="1:36" ht="15" x14ac:dyDescent="0.25">
      <c r="A10">
        <v>3.2</v>
      </c>
      <c r="B10">
        <v>3.28</v>
      </c>
      <c r="C10">
        <v>2.34</v>
      </c>
      <c r="D10" s="20">
        <f t="shared" si="3"/>
        <v>4.472847613091524E-2</v>
      </c>
      <c r="E10" s="17">
        <f>IF(OR($A10="",$B10="",$C10=""),"",A10*'MPTO_working_3-way'!$I9)</f>
        <v>3.3431311236189289</v>
      </c>
      <c r="F10" s="21">
        <f>IF(OR($A10="",$B10="",$C10=""),"",B10*'MPTO_working_3-way'!$I9)</f>
        <v>3.426709401709402</v>
      </c>
      <c r="G10" s="22">
        <f>IF(OR($A10="",$B10="",$C10=""),"",C10*'MPTO_working_3-way'!$I9)</f>
        <v>2.4446646341463416</v>
      </c>
      <c r="H10" s="17">
        <f>IF(OR($A10="",$B10="",$C10=""),"",'MPTO_working_3-way'!E9)</f>
        <v>3.3603222322757662</v>
      </c>
      <c r="I10" s="21">
        <f>IF(OR($A10="",$B10="",$C10=""),"",'MPTO_working_3-way'!F9)</f>
        <v>3.4486497820779731</v>
      </c>
      <c r="J10" s="22">
        <f>IF(OR($A10="",$B10="",$C10=""),"",'MPTO_working_3-way'!G9)</f>
        <v>2.4245895942801186</v>
      </c>
      <c r="K10" s="17">
        <f>IF(OR($A10="",$B10="",$C10=""),"",'OddsRatio_working_3-way'!H9)</f>
        <v>3.3531518828049856</v>
      </c>
      <c r="L10" s="21">
        <f>IF(OR($A10="",$B10="",$C10=""),"",'OddsRatio_working_3-way'!I9)</f>
        <v>3.4387210421797119</v>
      </c>
      <c r="M10" s="22">
        <f>IF(OR($A10="",$B10="",$C10=""),"",'OddsRatio_working_3-way'!J9)</f>
        <v>2.4332834195266724</v>
      </c>
      <c r="N10" s="23">
        <f t="shared" si="16"/>
        <v>29.91207831888757</v>
      </c>
      <c r="O10" s="24">
        <f t="shared" si="17"/>
        <v>29.182515433061045</v>
      </c>
      <c r="P10" s="24">
        <f t="shared" si="18"/>
        <v>40.905406248051378</v>
      </c>
      <c r="Q10" t="s">
        <v>270</v>
      </c>
      <c r="R10" t="s">
        <v>275</v>
      </c>
      <c r="S10" t="s">
        <v>446</v>
      </c>
      <c r="T10" s="35">
        <v>100</v>
      </c>
      <c r="U10" s="35">
        <f t="shared" si="19"/>
        <v>88.545246277205038</v>
      </c>
      <c r="V10" s="35">
        <f t="shared" si="20"/>
        <v>79.423868312757207</v>
      </c>
      <c r="W10" s="35">
        <f t="shared" si="21"/>
        <v>24.242424242424242</v>
      </c>
      <c r="X10" s="35">
        <f t="shared" si="22"/>
        <v>96.333707444818543</v>
      </c>
      <c r="Y10" s="35">
        <f t="shared" si="23"/>
        <v>87.212329480370727</v>
      </c>
      <c r="Z10" s="35">
        <f t="shared" si="24"/>
        <v>32.030885410037754</v>
      </c>
      <c r="AA10" s="35">
        <f t="shared" si="25"/>
        <v>-7.7884611676135052</v>
      </c>
      <c r="AB10" s="35">
        <f t="shared" si="26"/>
        <v>-7.7884611676135194</v>
      </c>
      <c r="AC10" s="35">
        <f t="shared" si="27"/>
        <v>-7.7884611676135123</v>
      </c>
      <c r="AF10">
        <v>1.93</v>
      </c>
      <c r="AG10">
        <v>1.9</v>
      </c>
      <c r="AJ10" t="s">
        <v>119</v>
      </c>
    </row>
    <row r="11" spans="1:36" ht="15" x14ac:dyDescent="0.25">
      <c r="A11">
        <v>8.73</v>
      </c>
      <c r="B11">
        <v>4.8600000000000003</v>
      </c>
      <c r="C11">
        <v>1.32</v>
      </c>
      <c r="D11" s="20">
        <f t="shared" si="3"/>
        <v>7.788461167613514E-2</v>
      </c>
      <c r="E11" s="17">
        <f>IF(OR($A11="",$B11="",$C11=""),"",A11*'MPTO_working_3-way'!$I10)</f>
        <v>9.4099326599326609</v>
      </c>
      <c r="F11" s="21">
        <f>IF(OR($A11="",$B11="",$C11=""),"",B11*'MPTO_working_3-way'!$I10)</f>
        <v>5.2385192127460174</v>
      </c>
      <c r="G11" s="22">
        <f>IF(OR($A11="",$B11="",$C11=""),"",C11*'MPTO_working_3-way'!$I10)</f>
        <v>1.4228076874124984</v>
      </c>
      <c r="H11" s="17">
        <f>IF(OR($A11="",$B11="",$C11=""),"",'MPTO_working_3-way'!E10)</f>
        <v>11.28846544567962</v>
      </c>
      <c r="I11" s="21">
        <f>IF(OR($A11="",$B11="",$C11=""),"",'MPTO_working_3-way'!F10)</f>
        <v>5.561742077565496</v>
      </c>
      <c r="J11" s="22">
        <f>IF(OR($A11="",$B11="",$C11=""),"",'MPTO_working_3-way'!G10)</f>
        <v>1.3668405727831363</v>
      </c>
      <c r="K11" s="17">
        <f>IF(OR($A11="",$B11="",$C11=""),"",'OddsRatio_working_3-way'!H10)</f>
        <v>10.220972042698858</v>
      </c>
      <c r="L11" s="21">
        <f>IF(OR($A11="",$B11="",$C11=""),"",'OddsRatio_working_3-way'!I10)</f>
        <v>5.6045216151122368</v>
      </c>
      <c r="M11" s="22">
        <f>IF(OR($A11="",$B11="",$C11=""),"",'OddsRatio_working_3-way'!J10)</f>
        <v>1.3817219991802889</v>
      </c>
      <c r="N11" s="23">
        <f t="shared" si="16"/>
        <v>10.627068610788083</v>
      </c>
      <c r="O11" s="24">
        <f t="shared" si="17"/>
        <v>19.08936398604526</v>
      </c>
      <c r="P11" s="24">
        <f t="shared" si="18"/>
        <v>70.283567403166643</v>
      </c>
      <c r="Q11" t="s">
        <v>137</v>
      </c>
      <c r="R11" t="s">
        <v>288</v>
      </c>
      <c r="S11" t="s">
        <v>446</v>
      </c>
      <c r="T11" s="35">
        <v>100</v>
      </c>
      <c r="U11" s="35">
        <f t="shared" si="19"/>
        <v>59.183673469387763</v>
      </c>
      <c r="V11" s="35">
        <f t="shared" si="20"/>
        <v>69.418960244648318</v>
      </c>
      <c r="W11" s="35">
        <f t="shared" si="21"/>
        <v>68.75</v>
      </c>
      <c r="X11" s="35">
        <f t="shared" si="22"/>
        <v>61.831039755351682</v>
      </c>
      <c r="Y11" s="35">
        <f t="shared" si="23"/>
        <v>72.066326530612244</v>
      </c>
      <c r="Z11" s="35">
        <f t="shared" si="24"/>
        <v>71.397366285963912</v>
      </c>
      <c r="AA11" s="35">
        <f t="shared" si="25"/>
        <v>-2.6473662859639191</v>
      </c>
      <c r="AB11" s="35">
        <f t="shared" si="26"/>
        <v>-2.6473662859639262</v>
      </c>
      <c r="AC11" s="35">
        <f t="shared" si="27"/>
        <v>-2.647366285963912</v>
      </c>
      <c r="AF11">
        <v>1.66</v>
      </c>
      <c r="AG11">
        <v>2.16</v>
      </c>
      <c r="AJ11" t="s">
        <v>436</v>
      </c>
    </row>
    <row r="12" spans="1:36" ht="15" x14ac:dyDescent="0.25">
      <c r="A12">
        <v>2.4500000000000002</v>
      </c>
      <c r="B12">
        <v>3.27</v>
      </c>
      <c r="C12">
        <v>3.2</v>
      </c>
      <c r="D12" s="20">
        <f t="shared" si="3"/>
        <v>2.6473662859639147E-2</v>
      </c>
      <c r="E12" s="17">
        <f>IF(OR($A12="",$B12="",$C12=""),"",A12*'MPTO_working_3-way'!$I11)</f>
        <v>2.5148604740061162</v>
      </c>
      <c r="F12" s="21">
        <f>IF(OR($A12="",$B12="",$C12=""),"",B12*'MPTO_working_3-way'!$I11)</f>
        <v>3.3565688775510201</v>
      </c>
      <c r="G12" s="22">
        <f>IF(OR($A12="",$B12="",$C12=""),"",C12*'MPTO_working_3-way'!$I11)</f>
        <v>3.2847157211508455</v>
      </c>
      <c r="H12" s="17">
        <f>IF(OR($A12="",$B12="",$C12=""),"",'MPTO_working_3-way'!E11)</f>
        <v>2.5041399003037772</v>
      </c>
      <c r="I12" s="21">
        <f>IF(OR($A12="",$B12="",$C12=""),"",'MPTO_working_3-way'!F11)</f>
        <v>3.3671638654542426</v>
      </c>
      <c r="J12" s="22">
        <f>IF(OR($A12="",$B12="",$C12=""),"",'MPTO_working_3-way'!G11)</f>
        <v>3.2929893217102393</v>
      </c>
      <c r="K12" s="17">
        <f>IF(OR($A12="",$B12="",$C12=""),"",'OddsRatio_working_3-way'!H11)</f>
        <v>2.5089332756611524</v>
      </c>
      <c r="L12" s="21">
        <f>IF(OR($A12="",$B12="",$C12=""),"",'OddsRatio_working_3-way'!I11)</f>
        <v>3.3622610591384929</v>
      </c>
      <c r="M12" s="22">
        <f>IF(OR($A12="",$B12="",$C12=""),"",'OddsRatio_working_3-way'!J11)</f>
        <v>3.289416004451402</v>
      </c>
      <c r="N12" s="23">
        <f t="shared" si="16"/>
        <v>39.763637400011397</v>
      </c>
      <c r="O12" s="24">
        <f t="shared" si="17"/>
        <v>29.792327715604877</v>
      </c>
      <c r="P12" s="24">
        <f t="shared" si="18"/>
        <v>30.444034884383729</v>
      </c>
      <c r="Q12" t="s">
        <v>409</v>
      </c>
      <c r="R12" t="s">
        <v>428</v>
      </c>
      <c r="S12" t="s">
        <v>446</v>
      </c>
      <c r="T12" s="35">
        <v>100</v>
      </c>
      <c r="U12" s="35">
        <f t="shared" si="19"/>
        <v>68.652037617554868</v>
      </c>
      <c r="V12" s="35">
        <f t="shared" si="20"/>
        <v>70.760233918128648</v>
      </c>
      <c r="W12" s="35">
        <f t="shared" si="21"/>
        <v>57.805907172995774</v>
      </c>
      <c r="X12" s="35">
        <f t="shared" si="22"/>
        <v>71.433858908875564</v>
      </c>
      <c r="Y12" s="35">
        <f t="shared" si="23"/>
        <v>73.542055209449359</v>
      </c>
      <c r="Z12" s="35">
        <f t="shared" si="24"/>
        <v>60.587728464316484</v>
      </c>
      <c r="AA12" s="35">
        <f t="shared" si="25"/>
        <v>-2.7818212913206963</v>
      </c>
      <c r="AB12" s="35">
        <f t="shared" si="26"/>
        <v>-2.7818212913207105</v>
      </c>
      <c r="AC12" s="35">
        <f t="shared" si="27"/>
        <v>-2.7818212913207105</v>
      </c>
      <c r="AF12">
        <v>2.09</v>
      </c>
      <c r="AG12">
        <v>1.8</v>
      </c>
      <c r="AJ12" t="s">
        <v>438</v>
      </c>
    </row>
    <row r="13" spans="1:36" ht="15" x14ac:dyDescent="0.25">
      <c r="A13">
        <v>3.19</v>
      </c>
      <c r="B13">
        <v>3.42</v>
      </c>
      <c r="C13">
        <v>2.37</v>
      </c>
      <c r="D13" s="20">
        <f t="shared" si="3"/>
        <v>2.7818212913206963E-2</v>
      </c>
      <c r="E13" s="17">
        <f>IF(OR($A13="",$B13="",$C13=""),"",A13*'MPTO_working_3-way'!$I12)</f>
        <v>3.2787400991931301</v>
      </c>
      <c r="F13" s="21">
        <f>IF(OR($A13="",$B13="",$C13=""),"",B13*'MPTO_working_3-way'!$I12)</f>
        <v>3.5151382881631679</v>
      </c>
      <c r="G13" s="22">
        <f>IF(OR($A13="",$B13="",$C13=""),"",C13*'MPTO_working_3-way'!$I12)</f>
        <v>2.4359291646043006</v>
      </c>
      <c r="H13" s="17">
        <f>IF(OR($A13="",$B13="",$C13=""),"",'MPTO_working_3-way'!E12)</f>
        <v>3.2872365663222403</v>
      </c>
      <c r="I13" s="21">
        <f>IF(OR($A13="",$B13="",$C13=""),"",'MPTO_working_3-way'!F12)</f>
        <v>3.5320097883462722</v>
      </c>
      <c r="J13" s="22">
        <f>IF(OR($A13="",$B13="",$C13=""),"",'MPTO_working_3-way'!G12)</f>
        <v>2.4232543789424632</v>
      </c>
      <c r="K13" s="17">
        <f>IF(OR($A13="",$B13="",$C13=""),"",'OddsRatio_working_3-way'!H12)</f>
        <v>3.2840374479130956</v>
      </c>
      <c r="L13" s="21">
        <f>IF(OR($A13="",$B13="",$C13=""),"",'OddsRatio_working_3-way'!I12)</f>
        <v>3.5239135269176671</v>
      </c>
      <c r="M13" s="22">
        <f>IF(OR($A13="",$B13="",$C13=""),"",'OddsRatio_working_3-way'!J12)</f>
        <v>2.4288270792881015</v>
      </c>
      <c r="N13" s="23">
        <f t="shared" si="16"/>
        <v>30.499520234802734</v>
      </c>
      <c r="O13" s="24">
        <f t="shared" si="17"/>
        <v>28.448382909070386</v>
      </c>
      <c r="P13" s="24">
        <f t="shared" si="18"/>
        <v>41.052096856126887</v>
      </c>
      <c r="Q13" t="s">
        <v>145</v>
      </c>
      <c r="R13" t="s">
        <v>315</v>
      </c>
      <c r="S13" t="s">
        <v>446</v>
      </c>
      <c r="T13" s="35">
        <v>100</v>
      </c>
      <c r="U13" s="35">
        <f t="shared" si="19"/>
        <v>25.373134328358205</v>
      </c>
      <c r="V13" s="35">
        <f t="shared" si="20"/>
        <v>81.132075471698116</v>
      </c>
      <c r="W13" s="35">
        <f t="shared" si="21"/>
        <v>88.249118683901287</v>
      </c>
      <c r="X13" s="35">
        <f t="shared" si="22"/>
        <v>30.618805844400597</v>
      </c>
      <c r="Y13" s="35">
        <f t="shared" si="23"/>
        <v>86.377746987740494</v>
      </c>
      <c r="Z13" s="35">
        <f t="shared" si="24"/>
        <v>93.494790199943665</v>
      </c>
      <c r="AA13" s="35">
        <f t="shared" si="25"/>
        <v>-5.2456715160423926</v>
      </c>
      <c r="AB13" s="35">
        <f t="shared" si="26"/>
        <v>-5.2456715160423784</v>
      </c>
      <c r="AC13" s="35">
        <f t="shared" si="27"/>
        <v>-5.2456715160423784</v>
      </c>
      <c r="AF13">
        <v>1.85</v>
      </c>
      <c r="AG13">
        <v>2.04</v>
      </c>
      <c r="AJ13" t="s">
        <v>439</v>
      </c>
    </row>
    <row r="14" spans="1:36" ht="15" x14ac:dyDescent="0.25">
      <c r="A14">
        <v>1.34</v>
      </c>
      <c r="B14">
        <v>5.3</v>
      </c>
      <c r="C14">
        <v>8.51</v>
      </c>
      <c r="D14" s="20">
        <f t="shared" si="3"/>
        <v>5.2456715160423828E-2</v>
      </c>
      <c r="E14" s="17">
        <f>IF(OR($A14="",$B14="",$C14=""),"",A14*'MPTO_working_3-way'!$I13)</f>
        <v>1.410291998314968</v>
      </c>
      <c r="F14" s="21">
        <f>IF(OR($A14="",$B14="",$C14=""),"",B14*'MPTO_working_3-way'!$I13)</f>
        <v>5.5780205903502464</v>
      </c>
      <c r="G14" s="22">
        <f>IF(OR($A14="",$B14="",$C14=""),"",C14*'MPTO_working_3-way'!$I13)</f>
        <v>8.956406646015207</v>
      </c>
      <c r="H14" s="17">
        <f>IF(OR($A14="",$B14="",$C14=""),"",'MPTO_working_3-way'!E13)</f>
        <v>1.3721503978170806</v>
      </c>
      <c r="I14" s="21">
        <f>IF(OR($A14="",$B14="",$C14=""),"",'MPTO_working_3-way'!F13)</f>
        <v>5.841337353116093</v>
      </c>
      <c r="J14" s="22">
        <f>IF(OR($A14="",$B14="",$C14=""),"",'MPTO_working_3-way'!G13)</f>
        <v>9.9976763959544801</v>
      </c>
      <c r="K14" s="17">
        <f>IF(OR($A14="",$B14="",$C14=""),"",'OddsRatio_working_3-way'!H13)</f>
        <v>1.3829098243007769</v>
      </c>
      <c r="L14" s="21">
        <f>IF(OR($A14="",$B14="",$C14=""),"",'OddsRatio_working_3-way'!I13)</f>
        <v>5.8426830720392333</v>
      </c>
      <c r="M14" s="22">
        <f>IF(OR($A14="",$B14="",$C14=""),"",'OddsRatio_working_3-way'!J13)</f>
        <v>9.4578022955848038</v>
      </c>
      <c r="N14" s="23">
        <f t="shared" si="16"/>
        <v>70.907301551367425</v>
      </c>
      <c r="O14" s="24">
        <f t="shared" si="17"/>
        <v>17.927506429968368</v>
      </c>
      <c r="P14" s="24">
        <f t="shared" si="18"/>
        <v>11.1651920186642</v>
      </c>
      <c r="Q14" t="s">
        <v>149</v>
      </c>
      <c r="R14" t="s">
        <v>319</v>
      </c>
      <c r="S14" t="s">
        <v>447</v>
      </c>
      <c r="T14" s="35">
        <v>100</v>
      </c>
      <c r="U14" s="35">
        <f t="shared" si="19"/>
        <v>54.128440366972484</v>
      </c>
      <c r="V14" s="35">
        <f t="shared" si="20"/>
        <v>73.190348525469176</v>
      </c>
      <c r="W14" s="35">
        <f t="shared" si="21"/>
        <v>68.35443037974683</v>
      </c>
      <c r="X14" s="35">
        <f t="shared" si="22"/>
        <v>58.455221094783994</v>
      </c>
      <c r="Y14" s="35">
        <f t="shared" si="23"/>
        <v>77.517129253280686</v>
      </c>
      <c r="Z14" s="35">
        <f t="shared" si="24"/>
        <v>72.681211107558354</v>
      </c>
      <c r="AA14" s="35">
        <f t="shared" si="25"/>
        <v>-4.32678072781151</v>
      </c>
      <c r="AB14" s="35">
        <f t="shared" si="26"/>
        <v>-4.32678072781151</v>
      </c>
      <c r="AC14" s="35">
        <f t="shared" si="27"/>
        <v>-4.3267807278115242</v>
      </c>
      <c r="AF14">
        <v>1.54</v>
      </c>
      <c r="AG14">
        <v>2.5</v>
      </c>
      <c r="AJ14" t="s">
        <v>429</v>
      </c>
    </row>
    <row r="15" spans="1:36" ht="15" x14ac:dyDescent="0.25">
      <c r="A15">
        <v>2.1800000000000002</v>
      </c>
      <c r="B15">
        <v>3.73</v>
      </c>
      <c r="C15">
        <v>3.16</v>
      </c>
      <c r="D15" s="20">
        <f t="shared" si="3"/>
        <v>4.3267807278115189E-2</v>
      </c>
      <c r="E15" s="17">
        <f>IF(OR($A15="",$B15="",$C15=""),"",A15*'MPTO_working_3-way'!$I14)</f>
        <v>2.2743238198662912</v>
      </c>
      <c r="F15" s="21">
        <f>IF(OR($A15="",$B15="",$C15=""),"",B15*'MPTO_working_3-way'!$I14)</f>
        <v>3.8913889211473696</v>
      </c>
      <c r="G15" s="22">
        <f>IF(OR($A15="",$B15="",$C15=""),"",C15*'MPTO_working_3-way'!$I14)</f>
        <v>3.2967262709988443</v>
      </c>
      <c r="H15" s="17">
        <f>IF(OR($A15="",$B15="",$C15=""),"",'MPTO_working_3-way'!E14)</f>
        <v>2.25076697971866</v>
      </c>
      <c r="I15" s="21">
        <f>IF(OR($A15="",$B15="",$C15=""),"",'MPTO_working_3-way'!F14)</f>
        <v>3.9420687403654497</v>
      </c>
      <c r="J15" s="22">
        <f>IF(OR($A15="",$B15="",$C15=""),"",'MPTO_working_3-way'!G14)</f>
        <v>3.3108954634620522</v>
      </c>
      <c r="K15" s="17">
        <f>IF(OR($A15="",$B15="",$C15=""),"",'OddsRatio_working_3-way'!H14)</f>
        <v>2.2606619150231375</v>
      </c>
      <c r="L15" s="21">
        <f>IF(OR($A15="",$B15="",$C15=""),"",'OddsRatio_working_3-way'!I14)</f>
        <v>3.9166161254348859</v>
      </c>
      <c r="M15" s="22">
        <f>IF(OR($A15="",$B15="",$C15=""),"",'OddsRatio_working_3-way'!J14)</f>
        <v>3.3076523190254048</v>
      </c>
      <c r="N15" s="23">
        <f t="shared" si="16"/>
        <v>43.969112545230722</v>
      </c>
      <c r="O15" s="24">
        <f t="shared" si="17"/>
        <v>25.697765509008839</v>
      </c>
      <c r="P15" s="24">
        <f t="shared" si="18"/>
        <v>30.333121945760432</v>
      </c>
      <c r="Q15" t="s">
        <v>151</v>
      </c>
      <c r="R15" t="s">
        <v>148</v>
      </c>
      <c r="S15" t="s">
        <v>447</v>
      </c>
      <c r="T15" s="35">
        <v>100</v>
      </c>
      <c r="U15" s="35">
        <f t="shared" si="19"/>
        <v>76.798143851508115</v>
      </c>
      <c r="V15" s="35">
        <f t="shared" si="20"/>
        <v>77.578475336322867</v>
      </c>
      <c r="W15" s="35">
        <f t="shared" si="21"/>
        <v>40.828402366863905</v>
      </c>
      <c r="X15" s="35">
        <f t="shared" si="22"/>
        <v>81.59312229681322</v>
      </c>
      <c r="Y15" s="35">
        <f t="shared" si="23"/>
        <v>82.373453781627987</v>
      </c>
      <c r="Z15" s="35">
        <f t="shared" si="24"/>
        <v>45.62338081216901</v>
      </c>
      <c r="AA15" s="35">
        <f t="shared" si="25"/>
        <v>-4.7949784453051052</v>
      </c>
      <c r="AB15" s="35">
        <f t="shared" si="26"/>
        <v>-4.7949784453051194</v>
      </c>
      <c r="AC15" s="35">
        <f t="shared" si="27"/>
        <v>-4.7949784453051052</v>
      </c>
      <c r="AF15">
        <v>1.74</v>
      </c>
      <c r="AG15">
        <v>2.11</v>
      </c>
      <c r="AJ15" t="s">
        <v>429</v>
      </c>
    </row>
    <row r="16" spans="1:36" ht="15" x14ac:dyDescent="0.25">
      <c r="A16">
        <v>4.3099999999999996</v>
      </c>
      <c r="B16">
        <v>4.46</v>
      </c>
      <c r="C16">
        <v>1.69</v>
      </c>
      <c r="D16" s="20">
        <f t="shared" si="3"/>
        <v>4.7949784453050981E-2</v>
      </c>
      <c r="E16" s="17">
        <f>IF(OR($A16="",$B16="",$C16=""),"",A16*'MPTO_working_3-way'!$I15)</f>
        <v>4.516663570992649</v>
      </c>
      <c r="F16" s="21">
        <f>IF(OR($A16="",$B16="",$C16=""),"",B16*'MPTO_working_3-way'!$I15)</f>
        <v>4.6738560386606069</v>
      </c>
      <c r="G16" s="22">
        <f>IF(OR($A16="",$B16="",$C16=""),"",C16*'MPTO_working_3-way'!$I15)</f>
        <v>1.7710351357256562</v>
      </c>
      <c r="H16" s="17">
        <f>IF(OR($A16="",$B16="",$C16=""),"",'MPTO_working_3-way'!E15)</f>
        <v>4.6288731517366317</v>
      </c>
      <c r="I16" s="21">
        <f>IF(OR($A16="",$B16="",$C16=""),"",'MPTO_working_3-way'!F15)</f>
        <v>4.8023361985817079</v>
      </c>
      <c r="J16" s="22">
        <f>IF(OR($A16="",$B16="",$C16=""),"",'MPTO_working_3-way'!G15)</f>
        <v>1.7369171044340079</v>
      </c>
      <c r="K16" s="17">
        <f>IF(OR($A16="",$B16="",$C16=""),"",'OddsRatio_working_3-way'!H15)</f>
        <v>4.5914448226560065</v>
      </c>
      <c r="L16" s="21">
        <f>IF(OR($A16="",$B16="",$C16=""),"",'OddsRatio_working_3-way'!I15)</f>
        <v>4.7541991197552216</v>
      </c>
      <c r="M16" s="22">
        <f>IF(OR($A16="",$B16="",$C16=""),"",'OddsRatio_working_3-way'!J15)</f>
        <v>1.7486697666563884</v>
      </c>
      <c r="N16" s="23">
        <f t="shared" si="16"/>
        <v>22.14023657689043</v>
      </c>
      <c r="O16" s="24">
        <f t="shared" si="17"/>
        <v>21.395609786187837</v>
      </c>
      <c r="P16" s="24">
        <f t="shared" si="18"/>
        <v>56.464153636921743</v>
      </c>
      <c r="Q16" t="s">
        <v>320</v>
      </c>
      <c r="R16" t="s">
        <v>321</v>
      </c>
      <c r="S16" t="s">
        <v>447</v>
      </c>
      <c r="T16" s="35">
        <v>100</v>
      </c>
      <c r="U16" s="35">
        <f t="shared" si="19"/>
        <v>46.808510638297875</v>
      </c>
      <c r="V16" s="35">
        <f t="shared" si="20"/>
        <v>74.358974358974365</v>
      </c>
      <c r="W16" s="35">
        <f t="shared" si="21"/>
        <v>74.358974358974365</v>
      </c>
      <c r="X16" s="35">
        <f t="shared" si="22"/>
        <v>51.282051282051292</v>
      </c>
      <c r="Y16" s="35">
        <f t="shared" si="23"/>
        <v>78.83251500272776</v>
      </c>
      <c r="Z16" s="35">
        <f t="shared" si="24"/>
        <v>78.83251500272776</v>
      </c>
      <c r="AA16" s="35">
        <f t="shared" si="25"/>
        <v>-4.4735406437534166</v>
      </c>
      <c r="AB16" s="35">
        <f t="shared" si="26"/>
        <v>-4.4735406437533953</v>
      </c>
      <c r="AC16" s="35">
        <f t="shared" si="27"/>
        <v>-4.4735406437533953</v>
      </c>
      <c r="AF16">
        <v>1.46</v>
      </c>
      <c r="AG16">
        <v>2.71</v>
      </c>
      <c r="AJ16" t="s">
        <v>429</v>
      </c>
    </row>
    <row r="17" spans="1:36" ht="15" x14ac:dyDescent="0.25">
      <c r="A17">
        <v>1.88</v>
      </c>
      <c r="B17">
        <v>3.9</v>
      </c>
      <c r="C17">
        <v>3.9</v>
      </c>
      <c r="D17" s="20">
        <f t="shared" si="3"/>
        <v>4.4735406437534042E-2</v>
      </c>
      <c r="E17" s="17">
        <f>IF(OR($A17="",$B17="",$C17=""),"",A17*'MPTO_working_3-way'!$I16)</f>
        <v>1.9641025641025638</v>
      </c>
      <c r="F17" s="21">
        <f>IF(OR($A17="",$B17="",$C17=""),"",B17*'MPTO_working_3-way'!$I16)</f>
        <v>4.0744680851063828</v>
      </c>
      <c r="G17" s="22">
        <f>IF(OR($A17="",$B17="",$C17=""),"",C17*'MPTO_working_3-way'!$I16)</f>
        <v>4.0744680851063828</v>
      </c>
      <c r="H17" s="17">
        <f>IF(OR($A17="",$B17="",$C17=""),"",'MPTO_working_3-way'!E16)</f>
        <v>1.9342244108336262</v>
      </c>
      <c r="I17" s="21">
        <f>IF(OR($A17="",$B17="",$C17=""),"",'MPTO_working_3-way'!F16)</f>
        <v>4.1408132530120474</v>
      </c>
      <c r="J17" s="22">
        <f>IF(OR($A17="",$B17="",$C17=""),"",'MPTO_working_3-way'!G16)</f>
        <v>4.1408132530120474</v>
      </c>
      <c r="K17" s="17">
        <f>IF(OR($A17="",$B17="",$C17=""),"",'OddsRatio_working_3-way'!H16)</f>
        <v>1.9453970968725958</v>
      </c>
      <c r="L17" s="21">
        <f>IF(OR($A17="",$B17="",$C17=""),"",'OddsRatio_working_3-way'!I16)</f>
        <v>4.1155131601483257</v>
      </c>
      <c r="M17" s="22">
        <f>IF(OR($A17="",$B17="",$C17=""),"",'OddsRatio_working_3-way'!J16)</f>
        <v>4.1155131601483257</v>
      </c>
      <c r="N17" s="23">
        <f t="shared" si="16"/>
        <v>50.913838120104451</v>
      </c>
      <c r="O17" s="24">
        <f t="shared" si="17"/>
        <v>24.543080939947782</v>
      </c>
      <c r="P17" s="24">
        <f t="shared" si="18"/>
        <v>24.543080939947782</v>
      </c>
      <c r="Q17" t="s">
        <v>122</v>
      </c>
      <c r="R17" t="s">
        <v>152</v>
      </c>
      <c r="S17" t="s">
        <v>447</v>
      </c>
      <c r="T17" s="35">
        <v>100</v>
      </c>
      <c r="U17" s="35">
        <f t="shared" si="19"/>
        <v>31.03448275862069</v>
      </c>
      <c r="V17" s="35">
        <f t="shared" si="20"/>
        <v>79.674796747967477</v>
      </c>
      <c r="W17" s="35">
        <f t="shared" si="21"/>
        <v>86.666666666666671</v>
      </c>
      <c r="X17" s="35">
        <f t="shared" si="22"/>
        <v>33.658536585365852</v>
      </c>
      <c r="Y17" s="35">
        <f t="shared" si="23"/>
        <v>82.298850574712645</v>
      </c>
      <c r="Z17" s="35">
        <f t="shared" si="24"/>
        <v>89.29072049341184</v>
      </c>
      <c r="AA17" s="35">
        <f t="shared" si="25"/>
        <v>-2.6240538267451612</v>
      </c>
      <c r="AB17" s="35">
        <f t="shared" si="26"/>
        <v>-2.6240538267451683</v>
      </c>
      <c r="AC17" s="35">
        <f t="shared" si="27"/>
        <v>-2.6240538267451683</v>
      </c>
      <c r="AF17">
        <v>1.6</v>
      </c>
      <c r="AG17">
        <v>2.38</v>
      </c>
      <c r="AJ17" t="s">
        <v>429</v>
      </c>
    </row>
    <row r="18" spans="1:36" ht="15" x14ac:dyDescent="0.25">
      <c r="A18">
        <v>1.45</v>
      </c>
      <c r="B18">
        <v>4.92</v>
      </c>
      <c r="C18">
        <v>7.5</v>
      </c>
      <c r="D18" s="20">
        <f t="shared" si="3"/>
        <v>2.6240538267451763E-2</v>
      </c>
      <c r="E18" s="17">
        <f>IF(OR($A18="",$B18="",$C18=""),"",A18*'MPTO_working_3-way'!$I17)</f>
        <v>1.4880487804878051</v>
      </c>
      <c r="F18" s="21">
        <f>IF(OR($A18="",$B18="",$C18=""),"",B18*'MPTO_working_3-way'!$I17)</f>
        <v>5.0491034482758623</v>
      </c>
      <c r="G18" s="22">
        <f>IF(OR($A18="",$B18="",$C18=""),"",C18*'MPTO_working_3-way'!$I17)</f>
        <v>7.6968040370058883</v>
      </c>
      <c r="H18" s="17">
        <f>IF(OR($A18="",$B18="",$C18=""),"",'MPTO_working_3-way'!E17)</f>
        <v>1.4686264822134387</v>
      </c>
      <c r="I18" s="21">
        <f>IF(OR($A18="",$B18="",$C18=""),"",'MPTO_working_3-way'!F17)</f>
        <v>5.1412510810031726</v>
      </c>
      <c r="J18" s="22">
        <f>IF(OR($A18="",$B18="",$C18=""),"",'MPTO_working_3-way'!G17)</f>
        <v>8.0265526552655295</v>
      </c>
      <c r="K18" s="17">
        <f>IF(OR($A18="",$B18="",$C18=""),"",'OddsRatio_working_3-way'!H17)</f>
        <v>1.4748156164676405</v>
      </c>
      <c r="L18" s="21">
        <f>IF(OR($A18="",$B18="",$C18=""),"",'OddsRatio_working_3-way'!I17)</f>
        <v>5.1361715923403368</v>
      </c>
      <c r="M18" s="22">
        <f>IF(OR($A18="",$B18="",$C18=""),"",'OddsRatio_working_3-way'!J17)</f>
        <v>7.8584477934214778</v>
      </c>
      <c r="N18" s="23">
        <f t="shared" si="16"/>
        <v>67.202098016718566</v>
      </c>
      <c r="O18" s="24">
        <f t="shared" si="17"/>
        <v>19.80549636671584</v>
      </c>
      <c r="P18" s="24">
        <f t="shared" si="18"/>
        <v>12.992405616565589</v>
      </c>
      <c r="Q18" t="s">
        <v>154</v>
      </c>
      <c r="R18" t="s">
        <v>325</v>
      </c>
      <c r="S18" t="s">
        <v>447</v>
      </c>
      <c r="T18" s="35">
        <v>100</v>
      </c>
      <c r="U18" s="35">
        <f t="shared" si="19"/>
        <v>43.820224719101127</v>
      </c>
      <c r="V18" s="35">
        <f t="shared" si="20"/>
        <v>74.093264248704671</v>
      </c>
      <c r="W18" s="35">
        <f t="shared" si="21"/>
        <v>79.757085020242926</v>
      </c>
      <c r="X18" s="35">
        <f t="shared" si="22"/>
        <v>46.149650731052425</v>
      </c>
      <c r="Y18" s="35">
        <f t="shared" si="23"/>
        <v>76.422690260655969</v>
      </c>
      <c r="Z18" s="35">
        <f t="shared" si="24"/>
        <v>82.086511032194224</v>
      </c>
      <c r="AA18" s="35">
        <f t="shared" si="25"/>
        <v>-2.3294260119512984</v>
      </c>
      <c r="AB18" s="35">
        <f t="shared" si="26"/>
        <v>-2.3294260119512984</v>
      </c>
      <c r="AC18" s="35">
        <f t="shared" si="27"/>
        <v>-2.3294260119512984</v>
      </c>
      <c r="AF18">
        <v>1.51</v>
      </c>
      <c r="AG18">
        <v>2.71</v>
      </c>
      <c r="AJ18" t="s">
        <v>430</v>
      </c>
    </row>
    <row r="19" spans="1:36" ht="15" x14ac:dyDescent="0.25">
      <c r="A19">
        <v>1.78</v>
      </c>
      <c r="B19">
        <v>3.86</v>
      </c>
      <c r="C19">
        <v>4.9400000000000004</v>
      </c>
      <c r="D19" s="20">
        <f t="shared" si="3"/>
        <v>2.3294260119512966E-2</v>
      </c>
      <c r="E19" s="17">
        <f>IF(OR($A19="",$B19="",$C19=""),"",A19*'MPTO_working_3-way'!$I18)</f>
        <v>1.8214637830127332</v>
      </c>
      <c r="F19" s="21">
        <f>IF(OR($A19="",$B19="",$C19=""),"",B19*'MPTO_working_3-way'!$I18)</f>
        <v>3.9499158440613198</v>
      </c>
      <c r="G19" s="22">
        <f>IF(OR($A19="",$B19="",$C19=""),"",C19*'MPTO_working_3-way'!$I18)</f>
        <v>5.0550736449903946</v>
      </c>
      <c r="H19" s="17">
        <f>IF(OR($A19="",$B19="",$C19=""),"",'MPTO_working_3-way'!E18)</f>
        <v>1.8049466385906956</v>
      </c>
      <c r="I19" s="21">
        <f>IF(OR($A19="",$B19="",$C19=""),"",'MPTO_working_3-way'!F18)</f>
        <v>3.9792663646404898</v>
      </c>
      <c r="J19" s="22">
        <f>IF(OR($A19="",$B19="",$C19=""),"",'MPTO_working_3-way'!G18)</f>
        <v>5.1370462106477772</v>
      </c>
      <c r="K19" s="17">
        <f>IF(OR($A19="",$B19="",$C19=""),"",'OddsRatio_working_3-way'!H18)</f>
        <v>1.8110649145644275</v>
      </c>
      <c r="L19" s="21">
        <f>IF(OR($A19="",$B19="",$C19=""),"",'OddsRatio_working_3-way'!I18)</f>
        <v>3.9739046867362342</v>
      </c>
      <c r="M19" s="22">
        <f>IF(OR($A19="",$B19="",$C19=""),"",'OddsRatio_working_3-way'!J18)</f>
        <v>5.096917645363904</v>
      </c>
      <c r="N19" s="23">
        <f t="shared" si="16"/>
        <v>54.900899448353698</v>
      </c>
      <c r="O19" s="24">
        <f t="shared" si="17"/>
        <v>25.316995082401451</v>
      </c>
      <c r="P19" s="24">
        <f t="shared" si="18"/>
        <v>19.782105469244854</v>
      </c>
      <c r="Q19" t="s">
        <v>328</v>
      </c>
      <c r="R19" t="s">
        <v>156</v>
      </c>
      <c r="S19" t="s">
        <v>447</v>
      </c>
      <c r="T19" s="35">
        <v>100</v>
      </c>
      <c r="U19" s="35">
        <f t="shared" si="19"/>
        <v>75.369458128078819</v>
      </c>
      <c r="V19" s="35">
        <f t="shared" si="20"/>
        <v>74.093264248704671</v>
      </c>
      <c r="W19" s="35">
        <f t="shared" si="21"/>
        <v>48.186528497409334</v>
      </c>
      <c r="X19" s="35">
        <f t="shared" si="22"/>
        <v>77.720207253886016</v>
      </c>
      <c r="Y19" s="35">
        <f t="shared" si="23"/>
        <v>76.444013374511869</v>
      </c>
      <c r="Z19" s="35">
        <f t="shared" si="24"/>
        <v>50.537277623216525</v>
      </c>
      <c r="AA19" s="35">
        <f t="shared" si="25"/>
        <v>-2.350749125807198</v>
      </c>
      <c r="AB19" s="35">
        <f t="shared" si="26"/>
        <v>-2.350749125807198</v>
      </c>
      <c r="AC19" s="35">
        <f t="shared" si="27"/>
        <v>-2.3507491258071909</v>
      </c>
      <c r="AF19">
        <v>1.83</v>
      </c>
      <c r="AG19">
        <v>2.0699999999999998</v>
      </c>
      <c r="AJ19" t="s">
        <v>430</v>
      </c>
    </row>
    <row r="20" spans="1:36" ht="15" x14ac:dyDescent="0.25">
      <c r="A20">
        <v>4.0599999999999996</v>
      </c>
      <c r="B20">
        <v>3.86</v>
      </c>
      <c r="C20">
        <v>1.93</v>
      </c>
      <c r="D20" s="20">
        <f t="shared" si="3"/>
        <v>2.3507491258071944E-2</v>
      </c>
      <c r="E20" s="17">
        <f>IF(OR($A20="",$B20="",$C20=""),"",A20*'MPTO_working_3-way'!$I19)</f>
        <v>4.1554404145077717</v>
      </c>
      <c r="F20" s="21">
        <f>IF(OR($A20="",$B20="",$C20=""),"",B20*'MPTO_working_3-way'!$I19)</f>
        <v>3.9507389162561575</v>
      </c>
      <c r="G20" s="22">
        <f>IF(OR($A20="",$B20="",$C20=""),"",C20*'MPTO_working_3-way'!$I19)</f>
        <v>1.9753694581280787</v>
      </c>
      <c r="H20" s="17">
        <f>IF(OR($A20="",$B20="",$C20=""),"",'MPTO_working_3-way'!E19)</f>
        <v>4.1934068286417636</v>
      </c>
      <c r="I20" s="21">
        <f>IF(OR($A20="",$B20="",$C20=""),"",'MPTO_working_3-way'!F19)</f>
        <v>3.9803921568627452</v>
      </c>
      <c r="J20" s="22">
        <f>IF(OR($A20="",$B20="",$C20=""),"",'MPTO_working_3-way'!G19)</f>
        <v>1.9596358725553946</v>
      </c>
      <c r="K20" s="17">
        <f>IF(OR($A20="",$B20="",$C20=""),"",'OddsRatio_working_3-way'!H19)</f>
        <v>4.1775001430930496</v>
      </c>
      <c r="L20" s="21">
        <f>IF(OR($A20="",$B20="",$C20=""),"",'OddsRatio_working_3-way'!I19)</f>
        <v>3.9698203951784703</v>
      </c>
      <c r="M20" s="22">
        <f>IF(OR($A20="",$B20="",$C20=""),"",'OddsRatio_working_3-way'!J19)</f>
        <v>1.9657108278027893</v>
      </c>
      <c r="N20" s="23">
        <f t="shared" si="16"/>
        <v>24.06483790523691</v>
      </c>
      <c r="O20" s="24">
        <f t="shared" si="17"/>
        <v>25.311720698254366</v>
      </c>
      <c r="P20" s="24">
        <f t="shared" si="18"/>
        <v>50.623441396508731</v>
      </c>
      <c r="Q20" t="s">
        <v>157</v>
      </c>
      <c r="R20" t="s">
        <v>162</v>
      </c>
      <c r="S20" t="s">
        <v>447</v>
      </c>
      <c r="T20" s="35">
        <v>100</v>
      </c>
      <c r="U20" s="35">
        <f t="shared" si="19"/>
        <v>59.183673469387763</v>
      </c>
      <c r="V20" s="35">
        <f t="shared" si="20"/>
        <v>71.910112359550567</v>
      </c>
      <c r="W20" s="35">
        <f t="shared" si="21"/>
        <v>66.777408637873762</v>
      </c>
      <c r="X20" s="35">
        <f t="shared" si="22"/>
        <v>61.312479002575685</v>
      </c>
      <c r="Y20" s="35">
        <f t="shared" si="23"/>
        <v>74.038917892738482</v>
      </c>
      <c r="Z20" s="35">
        <f t="shared" si="24"/>
        <v>68.906214171061691</v>
      </c>
      <c r="AA20" s="35">
        <f t="shared" si="25"/>
        <v>-2.1288055331879221</v>
      </c>
      <c r="AB20" s="35">
        <f t="shared" si="26"/>
        <v>-2.128805533187915</v>
      </c>
      <c r="AC20" s="35">
        <f t="shared" si="27"/>
        <v>-2.1288055331879292</v>
      </c>
      <c r="AF20">
        <v>1.72</v>
      </c>
      <c r="AG20">
        <v>2.23</v>
      </c>
      <c r="AJ20" t="s">
        <v>430</v>
      </c>
    </row>
    <row r="21" spans="1:36" ht="15" x14ac:dyDescent="0.25">
      <c r="A21">
        <v>2.4500000000000002</v>
      </c>
      <c r="B21">
        <v>3.56</v>
      </c>
      <c r="C21">
        <v>3.01</v>
      </c>
      <c r="D21" s="20">
        <f t="shared" si="3"/>
        <v>2.1288055331879274E-2</v>
      </c>
      <c r="E21" s="17">
        <f>IF(OR($A21="",$B21="",$C21=""),"",A21*'MPTO_working_3-way'!$I20)</f>
        <v>2.5021557355631043</v>
      </c>
      <c r="F21" s="21">
        <f>IF(OR($A21="",$B21="",$C21=""),"",B21*'MPTO_working_3-way'!$I20)</f>
        <v>3.6357854769814901</v>
      </c>
      <c r="G21" s="22">
        <f>IF(OR($A21="",$B21="",$C21=""),"",C21*'MPTO_working_3-way'!$I20)</f>
        <v>3.0740770465489562</v>
      </c>
      <c r="H21" s="17">
        <f>IF(OR($A21="",$B21="",$C21=""),"",'MPTO_working_3-way'!E20)</f>
        <v>2.4933474568759197</v>
      </c>
      <c r="I21" s="21">
        <f>IF(OR($A21="",$B21="",$C21=""),"",'MPTO_working_3-way'!F20)</f>
        <v>3.6522628267968549</v>
      </c>
      <c r="J21" s="22">
        <f>IF(OR($A21="",$B21="",$C21=""),"",'MPTO_working_3-way'!G20)</f>
        <v>3.0756937914142624</v>
      </c>
      <c r="K21" s="17">
        <f>IF(OR($A21="",$B21="",$C21=""),"",'OddsRatio_working_3-way'!H20)</f>
        <v>2.4973827470921726</v>
      </c>
      <c r="L21" s="21">
        <f>IF(OR($A21="",$B21="",$C21=""),"",'OddsRatio_working_3-way'!I20)</f>
        <v>3.6436550569351449</v>
      </c>
      <c r="M21" s="22">
        <f>IF(OR($A21="",$B21="",$C21=""),"",'OddsRatio_working_3-way'!J20)</f>
        <v>3.0756822907967356</v>
      </c>
      <c r="N21" s="23">
        <f t="shared" si="16"/>
        <v>39.965537947419264</v>
      </c>
      <c r="O21" s="24">
        <f t="shared" si="17"/>
        <v>27.504373025611571</v>
      </c>
      <c r="P21" s="24">
        <f t="shared" si="18"/>
        <v>32.530089026969172</v>
      </c>
      <c r="Q21" t="s">
        <v>124</v>
      </c>
      <c r="R21" t="s">
        <v>163</v>
      </c>
      <c r="S21" t="s">
        <v>447</v>
      </c>
      <c r="T21" s="35">
        <v>100</v>
      </c>
      <c r="U21" s="35">
        <f t="shared" si="19"/>
        <v>63.63636363636364</v>
      </c>
      <c r="V21" s="35">
        <f t="shared" si="20"/>
        <v>69.230769230769241</v>
      </c>
      <c r="W21" s="35">
        <f t="shared" si="21"/>
        <v>64.912280701754383</v>
      </c>
      <c r="X21" s="35">
        <f t="shared" si="22"/>
        <v>65.85695006747639</v>
      </c>
      <c r="Y21" s="35">
        <f t="shared" si="23"/>
        <v>71.451355661881976</v>
      </c>
      <c r="Z21" s="35">
        <f t="shared" si="24"/>
        <v>67.132867132867133</v>
      </c>
      <c r="AA21" s="35">
        <f t="shared" si="25"/>
        <v>-2.2205864311127499</v>
      </c>
      <c r="AB21" s="35">
        <f t="shared" si="26"/>
        <v>-2.2205864311127357</v>
      </c>
      <c r="AC21" s="35">
        <f t="shared" si="27"/>
        <v>-2.2205864311127499</v>
      </c>
      <c r="AF21">
        <v>1.78</v>
      </c>
      <c r="AG21">
        <v>2.14</v>
      </c>
      <c r="AJ21" t="s">
        <v>430</v>
      </c>
    </row>
    <row r="22" spans="1:36" ht="15" x14ac:dyDescent="0.25">
      <c r="A22">
        <v>2.75</v>
      </c>
      <c r="B22">
        <v>3.25</v>
      </c>
      <c r="C22">
        <v>2.85</v>
      </c>
      <c r="D22" s="20">
        <f t="shared" si="3"/>
        <v>2.2205864311127588E-2</v>
      </c>
      <c r="E22" s="17">
        <f>IF(OR($A22="",$B22="",$C22=""),"",A22*'MPTO_working_3-way'!$I21)</f>
        <v>2.811066126855601</v>
      </c>
      <c r="F22" s="21">
        <f>IF(OR($A22="",$B22="",$C22=""),"",B22*'MPTO_working_3-way'!$I21)</f>
        <v>3.3221690590111645</v>
      </c>
      <c r="G22" s="22">
        <f>IF(OR($A22="",$B22="",$C22=""),"",C22*'MPTO_working_3-way'!$I21)</f>
        <v>2.9132867132867135</v>
      </c>
      <c r="H22" s="17">
        <f>IF(OR($A22="",$B22="",$C22=""),"",'MPTO_working_3-way'!E21)</f>
        <v>2.8071403971989444</v>
      </c>
      <c r="I22" s="21">
        <f>IF(OR($A22="",$B22="",$C22=""),"",'MPTO_working_3-way'!F21)</f>
        <v>3.3301103091379547</v>
      </c>
      <c r="J22" s="22">
        <f>IF(OR($A22="",$B22="",$C22=""),"",'MPTO_working_3-way'!G21)</f>
        <v>2.9114180259554714</v>
      </c>
      <c r="K22" s="17">
        <f>IF(OR($A22="",$B22="",$C22=""),"",'OddsRatio_working_3-way'!H21)</f>
        <v>2.8090972349718428</v>
      </c>
      <c r="L22" s="21">
        <f>IF(OR($A22="",$B22="",$C22=""),"",'OddsRatio_working_3-way'!I21)</f>
        <v>3.3259821592495129</v>
      </c>
      <c r="M22" s="22">
        <f>IF(OR($A22="",$B22="",$C22=""),"",'OddsRatio_working_3-way'!J21)</f>
        <v>2.9124742198273772</v>
      </c>
      <c r="N22" s="23">
        <f t="shared" si="16"/>
        <v>35.57369179068651</v>
      </c>
      <c r="O22" s="24">
        <f t="shared" si="17"/>
        <v>30.100816130580892</v>
      </c>
      <c r="P22" s="24">
        <f t="shared" si="18"/>
        <v>34.325492078732594</v>
      </c>
      <c r="Q22" t="s">
        <v>326</v>
      </c>
      <c r="R22" t="s">
        <v>160</v>
      </c>
      <c r="S22" t="s">
        <v>447</v>
      </c>
      <c r="T22" s="35">
        <v>100</v>
      </c>
      <c r="U22" s="35">
        <f t="shared" si="19"/>
        <v>33.774834437086092</v>
      </c>
      <c r="V22" s="35">
        <f t="shared" si="20"/>
        <v>78.260869565217391</v>
      </c>
      <c r="W22" s="35">
        <f t="shared" si="21"/>
        <v>82.935153583617733</v>
      </c>
      <c r="X22" s="35">
        <f t="shared" si="22"/>
        <v>38.803976851164862</v>
      </c>
      <c r="Y22" s="35">
        <f t="shared" si="23"/>
        <v>83.290011979296168</v>
      </c>
      <c r="Z22" s="35">
        <f t="shared" si="24"/>
        <v>87.964295997696524</v>
      </c>
      <c r="AA22" s="35">
        <f t="shared" si="25"/>
        <v>-5.0291424140787697</v>
      </c>
      <c r="AB22" s="35">
        <f t="shared" si="26"/>
        <v>-5.0291424140787768</v>
      </c>
      <c r="AC22" s="35">
        <f t="shared" si="27"/>
        <v>-5.029142414078791</v>
      </c>
      <c r="AF22">
        <v>2.1800000000000002</v>
      </c>
      <c r="AG22">
        <v>1.75</v>
      </c>
      <c r="AJ22" t="s">
        <v>430</v>
      </c>
    </row>
    <row r="23" spans="1:36" ht="15" x14ac:dyDescent="0.25">
      <c r="A23">
        <v>1.51</v>
      </c>
      <c r="B23">
        <v>4.5999999999999996</v>
      </c>
      <c r="C23">
        <v>5.86</v>
      </c>
      <c r="D23" s="20">
        <f t="shared" si="3"/>
        <v>5.029142414078791E-2</v>
      </c>
      <c r="E23" s="17">
        <f>IF(OR($A23="",$B23="",$C23=""),"",A23*'MPTO_working_3-way'!$I22)</f>
        <v>1.5859400504525898</v>
      </c>
      <c r="F23" s="21">
        <f>IF(OR($A23="",$B23="",$C23=""),"",B23*'MPTO_working_3-way'!$I22)</f>
        <v>4.8313405510476244</v>
      </c>
      <c r="G23" s="22">
        <f>IF(OR($A23="",$B23="",$C23=""),"",C23*'MPTO_working_3-way'!$I22)</f>
        <v>6.1547077454650179</v>
      </c>
      <c r="H23" s="17">
        <f>IF(OR($A23="",$B23="",$C23=""),"",'MPTO_working_3-way'!E22)</f>
        <v>1.5492158430955423</v>
      </c>
      <c r="I23" s="21">
        <f>IF(OR($A23="",$B23="",$C23=""),"",'MPTO_working_3-way'!F22)</f>
        <v>4.9843616574879723</v>
      </c>
      <c r="J23" s="22">
        <f>IF(OR($A23="",$B23="",$C23=""),"",'MPTO_working_3-way'!G22)</f>
        <v>6.4983736860703267</v>
      </c>
      <c r="K23" s="17">
        <f>IF(OR($A23="",$B23="",$C23=""),"",'OddsRatio_working_3-way'!H22)</f>
        <v>1.5607939001395694</v>
      </c>
      <c r="L23" s="21">
        <f>IF(OR($A23="",$B23="",$C23=""),"",'OddsRatio_working_3-way'!I22)</f>
        <v>4.9585451774557825</v>
      </c>
      <c r="M23" s="22">
        <f>IF(OR($A23="",$B23="",$C23=""),"",'OddsRatio_working_3-way'!J22)</f>
        <v>6.3440359895653087</v>
      </c>
      <c r="N23" s="23">
        <f t="shared" si="16"/>
        <v>63.054085790608774</v>
      </c>
      <c r="O23" s="24">
        <f t="shared" si="17"/>
        <v>20.698189031265056</v>
      </c>
      <c r="P23" s="24">
        <f t="shared" si="18"/>
        <v>16.247725178126149</v>
      </c>
      <c r="Q23" t="s">
        <v>161</v>
      </c>
      <c r="R23" t="s">
        <v>158</v>
      </c>
      <c r="S23" t="s">
        <v>447</v>
      </c>
      <c r="T23" s="35">
        <v>100</v>
      </c>
      <c r="U23" s="35">
        <f t="shared" si="19"/>
        <v>62.962962962962962</v>
      </c>
      <c r="V23" s="35">
        <f t="shared" si="20"/>
        <v>70.149253731343279</v>
      </c>
      <c r="W23" s="35">
        <f t="shared" si="21"/>
        <v>64.157706093189958</v>
      </c>
      <c r="X23" s="35">
        <f t="shared" si="22"/>
        <v>65.693040175466749</v>
      </c>
      <c r="Y23" s="35">
        <f t="shared" si="23"/>
        <v>72.879330943847066</v>
      </c>
      <c r="Z23" s="35">
        <f t="shared" si="24"/>
        <v>66.887783305693745</v>
      </c>
      <c r="AA23" s="35">
        <f t="shared" si="25"/>
        <v>-2.7300772125037867</v>
      </c>
      <c r="AB23" s="35">
        <f t="shared" si="26"/>
        <v>-2.7300772125037867</v>
      </c>
      <c r="AC23" s="35">
        <f t="shared" si="27"/>
        <v>-2.7300772125037867</v>
      </c>
      <c r="AF23">
        <v>1.54</v>
      </c>
      <c r="AG23">
        <v>2.5099999999999998</v>
      </c>
      <c r="AJ23" t="s">
        <v>430</v>
      </c>
    </row>
    <row r="24" spans="1:36" ht="15" x14ac:dyDescent="0.25">
      <c r="A24">
        <v>2.7</v>
      </c>
      <c r="B24">
        <v>3.35</v>
      </c>
      <c r="C24">
        <v>2.79</v>
      </c>
      <c r="D24" s="20">
        <f t="shared" si="3"/>
        <v>2.7300772125037787E-2</v>
      </c>
      <c r="E24" s="17">
        <f>IF(OR($A24="",$B24="",$C24=""),"",A24*'MPTO_working_3-way'!$I23)</f>
        <v>2.773712084737602</v>
      </c>
      <c r="F24" s="21">
        <f>IF(OR($A24="",$B24="",$C24=""),"",B24*'MPTO_working_3-way'!$I23)</f>
        <v>3.4414575866188768</v>
      </c>
      <c r="G24" s="22">
        <f>IF(OR($A24="",$B24="",$C24=""),"",C24*'MPTO_working_3-way'!$I23)</f>
        <v>2.8661691542288557</v>
      </c>
      <c r="H24" s="17">
        <f>IF(OR($A24="",$B24="",$C24=""),"",'MPTO_working_3-way'!E23)</f>
        <v>2.7680119778212871</v>
      </c>
      <c r="I24" s="21">
        <f>IF(OR($A24="",$B24="",$C24=""),"",'MPTO_working_3-way'!F23)</f>
        <v>3.455338988272505</v>
      </c>
      <c r="J24" s="22">
        <f>IF(OR($A24="",$B24="",$C24=""),"",'MPTO_working_3-way'!G23)</f>
        <v>2.862682706869268</v>
      </c>
      <c r="K24" s="17">
        <f>IF(OR($A24="",$B24="",$C24=""),"",'OddsRatio_working_3-way'!H23)</f>
        <v>2.7708956968561536</v>
      </c>
      <c r="L24" s="21">
        <f>IF(OR($A24="",$B24="",$C24=""),"",'OddsRatio_working_3-way'!I23)</f>
        <v>3.44800287506586</v>
      </c>
      <c r="M24" s="22">
        <f>IF(OR($A24="",$B24="",$C24=""),"",'OddsRatio_working_3-way'!J23)</f>
        <v>2.8646489984544212</v>
      </c>
      <c r="N24" s="23">
        <f t="shared" si="16"/>
        <v>36.052768616559625</v>
      </c>
      <c r="O24" s="24">
        <f t="shared" si="17"/>
        <v>29.057455302898806</v>
      </c>
      <c r="P24" s="24">
        <f t="shared" si="18"/>
        <v>34.889776080541573</v>
      </c>
      <c r="Q24" t="s">
        <v>128</v>
      </c>
      <c r="R24" t="s">
        <v>335</v>
      </c>
      <c r="S24" t="s">
        <v>447</v>
      </c>
      <c r="T24" s="35">
        <v>100</v>
      </c>
      <c r="U24" s="35">
        <f t="shared" si="19"/>
        <v>69.325153374233125</v>
      </c>
      <c r="V24" s="35">
        <f t="shared" si="20"/>
        <v>71.264367816091948</v>
      </c>
      <c r="W24" s="35">
        <f t="shared" si="21"/>
        <v>56.709956709956707</v>
      </c>
      <c r="X24" s="35">
        <f t="shared" si="22"/>
        <v>72.025675473951338</v>
      </c>
      <c r="Y24" s="35">
        <f t="shared" si="23"/>
        <v>73.964889915810161</v>
      </c>
      <c r="Z24" s="35">
        <f t="shared" si="24"/>
        <v>59.410478809674913</v>
      </c>
      <c r="AA24" s="35">
        <f t="shared" si="25"/>
        <v>-2.7005220997182136</v>
      </c>
      <c r="AB24" s="35">
        <f t="shared" si="26"/>
        <v>-2.7005220997182136</v>
      </c>
      <c r="AC24" s="35">
        <f t="shared" si="27"/>
        <v>-2.7005220997182064</v>
      </c>
      <c r="AF24">
        <v>1.76</v>
      </c>
      <c r="AG24">
        <v>2.15</v>
      </c>
      <c r="AJ24" t="s">
        <v>431</v>
      </c>
    </row>
    <row r="25" spans="1:36" ht="15" x14ac:dyDescent="0.25">
      <c r="A25">
        <v>3.26</v>
      </c>
      <c r="B25">
        <v>3.48</v>
      </c>
      <c r="C25">
        <v>2.31</v>
      </c>
      <c r="D25" s="20">
        <f t="shared" si="3"/>
        <v>2.7005220997182056E-2</v>
      </c>
      <c r="E25" s="17">
        <f>IF(OR($A25="",$B25="",$C25=""),"",A25*'MPTO_working_3-way'!$I24)</f>
        <v>3.3480370204508132</v>
      </c>
      <c r="F25" s="21">
        <f>IF(OR($A25="",$B25="",$C25=""),"",B25*'MPTO_working_3-way'!$I24)</f>
        <v>3.5739781690701937</v>
      </c>
      <c r="G25" s="22">
        <f>IF(OR($A25="",$B25="",$C25=""),"",C25*'MPTO_working_3-way'!$I24)</f>
        <v>2.3723820605034907</v>
      </c>
      <c r="H25" s="17">
        <f>IF(OR($A25="",$B25="",$C25=""),"",'MPTO_working_3-way'!E24)</f>
        <v>3.3585591811040412</v>
      </c>
      <c r="I25" s="21">
        <f>IF(OR($A25="",$B25="",$C25=""),"",'MPTO_working_3-way'!F24)</f>
        <v>3.5925401140774063</v>
      </c>
      <c r="J25" s="22">
        <f>IF(OR($A25="",$B25="",$C25=""),"",'MPTO_working_3-way'!G24)</f>
        <v>2.3590542210495085</v>
      </c>
      <c r="K25" s="17">
        <f>IF(OR($A25="",$B25="",$C25=""),"",'OddsRatio_working_3-way'!H24)</f>
        <v>3.3545764099639297</v>
      </c>
      <c r="L25" s="21">
        <f>IF(OR($A25="",$B25="",$C25=""),"",'OddsRatio_working_3-way'!I24)</f>
        <v>3.5837829631462599</v>
      </c>
      <c r="M25" s="22">
        <f>IF(OR($A25="",$B25="",$C25=""),"",'OddsRatio_working_3-way'!J24)</f>
        <v>2.3648208394038708</v>
      </c>
      <c r="N25" s="23">
        <f t="shared" si="16"/>
        <v>29.868247988050921</v>
      </c>
      <c r="O25" s="24">
        <f t="shared" si="17"/>
        <v>27.980025414093674</v>
      </c>
      <c r="P25" s="24">
        <f t="shared" si="18"/>
        <v>42.151726597855408</v>
      </c>
      <c r="Q25" t="s">
        <v>334</v>
      </c>
      <c r="R25" t="s">
        <v>166</v>
      </c>
      <c r="S25" t="s">
        <v>447</v>
      </c>
      <c r="T25" s="35">
        <v>100</v>
      </c>
      <c r="U25" s="35">
        <f t="shared" si="19"/>
        <v>41.520467836257311</v>
      </c>
      <c r="V25" s="35">
        <f t="shared" si="20"/>
        <v>75.124378109452735</v>
      </c>
      <c r="W25" s="35">
        <f t="shared" si="21"/>
        <v>80.198019801980209</v>
      </c>
      <c r="X25" s="35">
        <f t="shared" si="22"/>
        <v>44.67760208856707</v>
      </c>
      <c r="Y25" s="35">
        <f t="shared" si="23"/>
        <v>78.281512361762481</v>
      </c>
      <c r="Z25" s="35">
        <f t="shared" si="24"/>
        <v>83.355154054289955</v>
      </c>
      <c r="AA25" s="35">
        <f t="shared" si="25"/>
        <v>-3.1571342523097599</v>
      </c>
      <c r="AB25" s="35">
        <f t="shared" si="26"/>
        <v>-3.1571342523097456</v>
      </c>
      <c r="AC25" s="35">
        <f t="shared" si="27"/>
        <v>-3.1571342523097456</v>
      </c>
      <c r="AF25">
        <v>1.78</v>
      </c>
      <c r="AG25">
        <v>2.13</v>
      </c>
      <c r="AJ25" t="s">
        <v>431</v>
      </c>
    </row>
    <row r="26" spans="1:36" ht="15" x14ac:dyDescent="0.25">
      <c r="A26">
        <v>1.71</v>
      </c>
      <c r="B26">
        <v>4.0199999999999996</v>
      </c>
      <c r="C26">
        <v>5.05</v>
      </c>
      <c r="D26" s="20">
        <f t="shared" si="3"/>
        <v>3.1571342523097456E-2</v>
      </c>
      <c r="E26" s="17">
        <f>IF(OR($A26="",$B26="",$C26=""),"",A26*'MPTO_working_3-way'!$I25)</f>
        <v>1.7639869957144967</v>
      </c>
      <c r="F26" s="21">
        <f>IF(OR($A26="",$B26="",$C26=""),"",B26*'MPTO_working_3-way'!$I25)</f>
        <v>4.1469167969428513</v>
      </c>
      <c r="G26" s="22">
        <f>IF(OR($A26="",$B26="",$C26=""),"",C26*'MPTO_working_3-way'!$I25)</f>
        <v>5.2094352797416423</v>
      </c>
      <c r="H26" s="17">
        <f>IF(OR($A26="",$B26="",$C26=""),"",'MPTO_working_3-way'!E25)</f>
        <v>1.741336508880815</v>
      </c>
      <c r="I26" s="21">
        <f>IF(OR($A26="",$B26="",$C26=""),"",'MPTO_working_3-way'!F25)</f>
        <v>4.197581186360134</v>
      </c>
      <c r="J26" s="22">
        <f>IF(OR($A26="",$B26="",$C26=""),"",'MPTO_working_3-way'!G25)</f>
        <v>5.3334465122210135</v>
      </c>
      <c r="K26" s="17">
        <f>IF(OR($A26="",$B26="",$C26=""),"",'OddsRatio_working_3-way'!H25)</f>
        <v>1.7494103808955637</v>
      </c>
      <c r="L26" s="21">
        <f>IF(OR($A26="",$B26="",$C26=""),"",'OddsRatio_working_3-way'!I25)</f>
        <v>4.1876328877529598</v>
      </c>
      <c r="M26" s="22">
        <f>IF(OR($A26="",$B26="",$C26=""),"",'OddsRatio_working_3-way'!J25)</f>
        <v>5.2748056938408894</v>
      </c>
      <c r="N26" s="23">
        <f t="shared" si="16"/>
        <v>56.689760323031948</v>
      </c>
      <c r="O26" s="24">
        <f t="shared" si="17"/>
        <v>24.114301032931504</v>
      </c>
      <c r="P26" s="24">
        <f t="shared" si="18"/>
        <v>19.195938644036563</v>
      </c>
      <c r="Q26" t="s">
        <v>169</v>
      </c>
      <c r="R26" t="s">
        <v>125</v>
      </c>
      <c r="S26" t="s">
        <v>447</v>
      </c>
      <c r="T26" s="35">
        <v>100</v>
      </c>
      <c r="U26" s="35">
        <f t="shared" si="19"/>
        <v>47.643979057591622</v>
      </c>
      <c r="V26" s="35">
        <f t="shared" si="20"/>
        <v>73.614775725593674</v>
      </c>
      <c r="W26" s="35">
        <f t="shared" si="21"/>
        <v>75.903614457831324</v>
      </c>
      <c r="X26" s="35">
        <f t="shared" si="22"/>
        <v>50.481609816575002</v>
      </c>
      <c r="Y26" s="35">
        <f t="shared" si="23"/>
        <v>76.452406484577054</v>
      </c>
      <c r="Z26" s="35">
        <f t="shared" si="24"/>
        <v>78.741245216814718</v>
      </c>
      <c r="AA26" s="35">
        <f t="shared" si="25"/>
        <v>-2.83763075898338</v>
      </c>
      <c r="AB26" s="35">
        <f t="shared" si="26"/>
        <v>-2.83763075898338</v>
      </c>
      <c r="AC26" s="35">
        <f t="shared" si="27"/>
        <v>-2.8376307589833942</v>
      </c>
      <c r="AF26">
        <v>1.79</v>
      </c>
      <c r="AG26">
        <v>2.1</v>
      </c>
      <c r="AJ26" t="s">
        <v>431</v>
      </c>
    </row>
    <row r="27" spans="1:36" ht="15" x14ac:dyDescent="0.25">
      <c r="A27">
        <v>1.91</v>
      </c>
      <c r="B27">
        <v>3.79</v>
      </c>
      <c r="C27">
        <v>4.1500000000000004</v>
      </c>
      <c r="D27" s="20">
        <f t="shared" si="3"/>
        <v>2.8376307589833782E-2</v>
      </c>
      <c r="E27" s="17">
        <f>IF(OR($A27="",$B27="",$C27=""),"",A27*'MPTO_working_3-way'!$I26)</f>
        <v>1.9641987474965825</v>
      </c>
      <c r="F27" s="21">
        <f>IF(OR($A27="",$B27="",$C27=""),"",B27*'MPTO_working_3-way'!$I26)</f>
        <v>3.8975462057654702</v>
      </c>
      <c r="G27" s="22">
        <f>IF(OR($A27="",$B27="",$C27=""),"",C27*'MPTO_working_3-way'!$I26)</f>
        <v>4.2677616764978108</v>
      </c>
      <c r="H27" s="17">
        <f>IF(OR($A27="",$B27="",$C27=""),"",'MPTO_working_3-way'!E26)</f>
        <v>1.9451414093637507</v>
      </c>
      <c r="I27" s="21">
        <f>IF(OR($A27="",$B27="",$C27=""),"",'MPTO_working_3-way'!F26)</f>
        <v>3.9309184550030132</v>
      </c>
      <c r="J27" s="22">
        <f>IF(OR($A27="",$B27="",$C27=""),"",'MPTO_working_3-way'!G26)</f>
        <v>4.3195595237496125</v>
      </c>
      <c r="K27" s="17">
        <f>IF(OR($A27="",$B27="",$C27=""),"",'OddsRatio_working_3-way'!H26)</f>
        <v>1.9524391990447403</v>
      </c>
      <c r="L27" s="21">
        <f>IF(OR($A27="",$B27="",$C27=""),"",'OddsRatio_working_3-way'!I26)</f>
        <v>3.920115786082226</v>
      </c>
      <c r="M27" s="22">
        <f>IF(OR($A27="",$B27="",$C27=""),"",'OddsRatio_working_3-way'!J26)</f>
        <v>4.296904919770256</v>
      </c>
      <c r="N27" s="23">
        <f t="shared" si="16"/>
        <v>50.911344958066159</v>
      </c>
      <c r="O27" s="24">
        <f t="shared" si="17"/>
        <v>25.657168567257614</v>
      </c>
      <c r="P27" s="24">
        <f t="shared" si="18"/>
        <v>23.431486474676227</v>
      </c>
      <c r="Q27" t="s">
        <v>126</v>
      </c>
      <c r="R27" t="s">
        <v>164</v>
      </c>
      <c r="S27" t="s">
        <v>447</v>
      </c>
      <c r="T27" s="35">
        <v>100</v>
      </c>
      <c r="U27" s="35">
        <f t="shared" si="19"/>
        <v>89.395546129374338</v>
      </c>
      <c r="V27" s="35">
        <f t="shared" si="20"/>
        <v>81.785063752276869</v>
      </c>
      <c r="W27" s="35">
        <f t="shared" si="21"/>
        <v>26.470588235294116</v>
      </c>
      <c r="X27" s="35">
        <f t="shared" si="22"/>
        <v>91.744348012429015</v>
      </c>
      <c r="Y27" s="35">
        <f t="shared" si="23"/>
        <v>84.133865635331546</v>
      </c>
      <c r="Z27" s="35">
        <f t="shared" si="24"/>
        <v>28.819390118348799</v>
      </c>
      <c r="AA27" s="35">
        <f t="shared" si="25"/>
        <v>-2.3488018830546764</v>
      </c>
      <c r="AB27" s="35">
        <f t="shared" si="26"/>
        <v>-2.3488018830546764</v>
      </c>
      <c r="AC27" s="35">
        <f t="shared" si="27"/>
        <v>-2.3488018830546835</v>
      </c>
      <c r="AF27">
        <v>1.63</v>
      </c>
      <c r="AG27">
        <v>2.4</v>
      </c>
      <c r="AJ27" t="s">
        <v>431</v>
      </c>
    </row>
    <row r="28" spans="1:36" ht="15" x14ac:dyDescent="0.25">
      <c r="A28">
        <v>9.43</v>
      </c>
      <c r="B28">
        <v>5.49</v>
      </c>
      <c r="C28">
        <v>1.36</v>
      </c>
      <c r="D28" s="20">
        <f t="shared" si="3"/>
        <v>2.3488018830546853E-2</v>
      </c>
      <c r="E28" s="17">
        <f>IF(OR($A28="",$B28="",$C28=""),"",A28*'MPTO_working_3-way'!$I27)</f>
        <v>9.6514920175720569</v>
      </c>
      <c r="F28" s="21">
        <f>IF(OR($A28="",$B28="",$C28=""),"",B28*'MPTO_working_3-way'!$I27)</f>
        <v>5.618949223379702</v>
      </c>
      <c r="G28" s="22">
        <f>IF(OR($A28="",$B28="",$C28=""),"",C28*'MPTO_working_3-way'!$I27)</f>
        <v>1.3919437056095438</v>
      </c>
      <c r="H28" s="17">
        <f>IF(OR($A28="",$B28="",$C28=""),"",'MPTO_working_3-way'!E27)</f>
        <v>10.181723492937152</v>
      </c>
      <c r="I28" s="21">
        <f>IF(OR($A28="",$B28="",$C28=""),"",'MPTO_working_3-way'!F27)</f>
        <v>5.7365756586819812</v>
      </c>
      <c r="J28" s="22">
        <f>IF(OR($A28="",$B28="",$C28=""),"",'MPTO_working_3-way'!G27)</f>
        <v>1.3746369998813992</v>
      </c>
      <c r="K28" s="17">
        <f>IF(OR($A28="",$B28="",$C28=""),"",'OddsRatio_working_3-way'!H27)</f>
        <v>9.8962369103107459</v>
      </c>
      <c r="L28" s="21">
        <f>IF(OR($A28="",$B28="",$C28=""),"",'OddsRatio_working_3-way'!I27)</f>
        <v>5.73832784428176</v>
      </c>
      <c r="M28" s="22">
        <f>IF(OR($A28="",$B28="",$C28=""),"",'OddsRatio_working_3-way'!J27)</f>
        <v>1.3799104730381815</v>
      </c>
      <c r="N28" s="23">
        <f t="shared" si="16"/>
        <v>10.361092338669948</v>
      </c>
      <c r="O28" s="24">
        <f t="shared" si="17"/>
        <v>17.796921813052389</v>
      </c>
      <c r="P28" s="24">
        <f t="shared" si="18"/>
        <v>71.841985848277645</v>
      </c>
      <c r="Q28" t="s">
        <v>179</v>
      </c>
      <c r="R28" t="s">
        <v>343</v>
      </c>
      <c r="S28" t="s">
        <v>447</v>
      </c>
      <c r="T28" s="35">
        <v>100</v>
      </c>
      <c r="U28" s="35">
        <f t="shared" si="19"/>
        <v>56.896551724137922</v>
      </c>
      <c r="V28" s="35">
        <f t="shared" si="20"/>
        <v>69.78851963746223</v>
      </c>
      <c r="W28" s="35">
        <f t="shared" si="21"/>
        <v>71.181556195965413</v>
      </c>
      <c r="X28" s="35">
        <f t="shared" si="22"/>
        <v>59.029924166572343</v>
      </c>
      <c r="Y28" s="35">
        <f t="shared" si="23"/>
        <v>71.921892079896651</v>
      </c>
      <c r="Z28" s="35">
        <f t="shared" si="24"/>
        <v>73.314928638399834</v>
      </c>
      <c r="AA28" s="35">
        <f t="shared" si="25"/>
        <v>-2.1333724424344211</v>
      </c>
      <c r="AB28" s="35">
        <f t="shared" si="26"/>
        <v>-2.1333724424344211</v>
      </c>
      <c r="AC28" s="35">
        <f t="shared" si="27"/>
        <v>-2.1333724424344211</v>
      </c>
      <c r="AF28">
        <v>1.59</v>
      </c>
      <c r="AG28">
        <v>2.5</v>
      </c>
      <c r="AJ28" t="s">
        <v>440</v>
      </c>
    </row>
    <row r="29" spans="1:36" ht="15" x14ac:dyDescent="0.25">
      <c r="A29">
        <v>2.3199999999999998</v>
      </c>
      <c r="B29">
        <v>3.31</v>
      </c>
      <c r="C29">
        <v>3.47</v>
      </c>
      <c r="D29" s="20">
        <f t="shared" si="3"/>
        <v>2.1333724424344114E-2</v>
      </c>
      <c r="E29" s="17">
        <f>IF(OR($A29="",$B29="",$C29=""),"",A29*'MPTO_working_3-way'!$I28)</f>
        <v>2.3694942406644781</v>
      </c>
      <c r="F29" s="21">
        <f>IF(OR($A29="",$B29="",$C29=""),"",B29*'MPTO_working_3-way'!$I28)</f>
        <v>3.380614627844579</v>
      </c>
      <c r="G29" s="22">
        <f>IF(OR($A29="",$B29="",$C29=""),"",C29*'MPTO_working_3-way'!$I28)</f>
        <v>3.5440280237524742</v>
      </c>
      <c r="H29" s="17">
        <f>IF(OR($A29="",$B29="",$C29=""),"",'MPTO_working_3-way'!E28)</f>
        <v>2.3589176119986455</v>
      </c>
      <c r="I29" s="21">
        <f>IF(OR($A29="",$B29="",$C29=""),"",'MPTO_working_3-way'!F28)</f>
        <v>3.3897895764713182</v>
      </c>
      <c r="J29" s="22">
        <f>IF(OR($A29="",$B29="",$C29=""),"",'MPTO_working_3-way'!G28)</f>
        <v>3.5577921061809081</v>
      </c>
      <c r="K29" s="17">
        <f>IF(OR($A29="",$B29="",$C29=""),"",'OddsRatio_working_3-way'!H28)</f>
        <v>2.3635071526594102</v>
      </c>
      <c r="L29" s="21">
        <f>IF(OR($A29="",$B29="",$C29=""),"",'OddsRatio_working_3-way'!I28)</f>
        <v>3.3861375171539678</v>
      </c>
      <c r="M29" s="22">
        <f>IF(OR($A29="",$B29="",$C29=""),"",'OddsRatio_working_3-way'!J28)</f>
        <v>3.5514111114157147</v>
      </c>
      <c r="N29" s="23">
        <f t="shared" si="16"/>
        <v>42.203098992111059</v>
      </c>
      <c r="O29" s="24">
        <f t="shared" si="17"/>
        <v>29.58041983737089</v>
      </c>
      <c r="P29" s="24">
        <f t="shared" si="18"/>
        <v>28.216481170518055</v>
      </c>
      <c r="Q29" t="s">
        <v>340</v>
      </c>
      <c r="R29" t="s">
        <v>180</v>
      </c>
      <c r="S29" t="s">
        <v>447</v>
      </c>
      <c r="T29" s="35">
        <v>100</v>
      </c>
      <c r="U29" s="35">
        <f t="shared" si="19"/>
        <v>71.910112359550567</v>
      </c>
      <c r="V29" s="35">
        <f t="shared" si="20"/>
        <v>72.826086956521735</v>
      </c>
      <c r="W29" s="35">
        <f t="shared" si="21"/>
        <v>53.051643192488264</v>
      </c>
      <c r="X29" s="35">
        <f t="shared" si="22"/>
        <v>74.122269850989994</v>
      </c>
      <c r="Y29" s="35">
        <f t="shared" si="23"/>
        <v>75.038244447961176</v>
      </c>
      <c r="Z29" s="35">
        <f t="shared" si="24"/>
        <v>55.263800683927698</v>
      </c>
      <c r="AA29" s="35">
        <f t="shared" si="25"/>
        <v>-2.2121574914394273</v>
      </c>
      <c r="AB29" s="35">
        <f t="shared" si="26"/>
        <v>-2.2121574914394415</v>
      </c>
      <c r="AC29" s="35">
        <f t="shared" si="27"/>
        <v>-2.2121574914394344</v>
      </c>
      <c r="AF29">
        <v>2.16</v>
      </c>
      <c r="AG29">
        <v>1.77</v>
      </c>
      <c r="AJ29" t="s">
        <v>440</v>
      </c>
    </row>
    <row r="30" spans="1:36" s="35" customFormat="1" ht="15" x14ac:dyDescent="0.25">
      <c r="A30">
        <v>3.56</v>
      </c>
      <c r="B30">
        <v>3.68</v>
      </c>
      <c r="C30">
        <v>2.13</v>
      </c>
      <c r="D30" s="20">
        <f t="shared" si="3"/>
        <v>2.2121574914394371E-2</v>
      </c>
      <c r="E30" s="17">
        <f>IF(OR($A30="",$B30="",$C30=""),"",A30*'MPTO_working_3-way'!$I29)</f>
        <v>3.6387528066952441</v>
      </c>
      <c r="F30" s="21">
        <f>IF(OR($A30="",$B30="",$C30=""),"",B30*'MPTO_working_3-way'!$I29)</f>
        <v>3.7614073956849716</v>
      </c>
      <c r="G30" s="22">
        <f>IF(OR($A30="",$B30="",$C30=""),"",C30*'MPTO_working_3-way'!$I29)</f>
        <v>2.1771189545676597</v>
      </c>
      <c r="H30" s="17">
        <f>IF(OR($A30="",$B30="",$C30=""),"",'MPTO_working_3-way'!E29)</f>
        <v>3.6559727038771759</v>
      </c>
      <c r="I30" s="21">
        <f>IF(OR($A30="",$B30="",$C30=""),"",'MPTO_working_3-way'!F29)</f>
        <v>3.7826450953373141</v>
      </c>
      <c r="J30" s="22">
        <f>IF(OR($A30="",$B30="",$C30=""),"",'MPTO_working_3-way'!G29)</f>
        <v>2.1639882886187922</v>
      </c>
      <c r="K30" s="17">
        <f>IF(OR($A30="",$B30="",$C30=""),"",'OddsRatio_working_3-way'!H29)</f>
        <v>3.6492394288321313</v>
      </c>
      <c r="L30" s="21">
        <f>IF(OR($A30="",$B30="",$C30=""),"",'OddsRatio_working_3-way'!I29)</f>
        <v>3.7734225270586386</v>
      </c>
      <c r="M30" s="22">
        <f>IF(OR($A30="",$B30="",$C30=""),"",'OddsRatio_working_3-way'!J29)</f>
        <v>2.1693908416329331</v>
      </c>
      <c r="N30" s="23">
        <f t="shared" si="16"/>
        <v>27.481943762709488</v>
      </c>
      <c r="O30" s="24">
        <f t="shared" si="17"/>
        <v>26.585793422621133</v>
      </c>
      <c r="P30" s="24">
        <f t="shared" si="18"/>
        <v>45.932262814669386</v>
      </c>
      <c r="Q30" t="s">
        <v>338</v>
      </c>
      <c r="R30" t="s">
        <v>172</v>
      </c>
      <c r="S30" t="s">
        <v>447</v>
      </c>
      <c r="T30" s="35">
        <v>100</v>
      </c>
      <c r="U30" s="35">
        <f t="shared" si="19"/>
        <v>11.504424778761051</v>
      </c>
      <c r="V30" s="35">
        <f t="shared" si="20"/>
        <v>89.939637826961771</v>
      </c>
      <c r="W30" s="35">
        <f t="shared" si="21"/>
        <v>95.943204868154154</v>
      </c>
      <c r="X30" s="35">
        <f t="shared" si="22"/>
        <v>14.117157304884071</v>
      </c>
      <c r="Y30" s="35">
        <f t="shared" si="23"/>
        <v>92.552370353084797</v>
      </c>
      <c r="Z30" s="35">
        <f t="shared" si="24"/>
        <v>98.555937394277166</v>
      </c>
      <c r="AA30" s="35">
        <f t="shared" si="25"/>
        <v>-2.6127325261230201</v>
      </c>
      <c r="AB30" s="35">
        <f t="shared" si="26"/>
        <v>-2.6127325261230254</v>
      </c>
      <c r="AC30" s="35">
        <f t="shared" si="27"/>
        <v>-2.6127325261230112</v>
      </c>
      <c r="AD30" s="36"/>
      <c r="AE30" s="36"/>
      <c r="AF30">
        <v>1.78</v>
      </c>
      <c r="AG30">
        <v>2.14</v>
      </c>
      <c r="AH30" s="36"/>
      <c r="AI30" s="36"/>
      <c r="AJ30" t="s">
        <v>440</v>
      </c>
    </row>
    <row r="31" spans="1:36" ht="15" x14ac:dyDescent="0.25">
      <c r="A31">
        <v>1.1299999999999999</v>
      </c>
      <c r="B31">
        <v>9.94</v>
      </c>
      <c r="C31">
        <v>24.65</v>
      </c>
      <c r="D31" s="20">
        <f t="shared" si="3"/>
        <v>2.6127325261230183E-2</v>
      </c>
      <c r="E31" s="17">
        <f>IF(OR($A31="",$B31="",$C31=""),"",A31*'MPTO_working_3-way'!$I30)</f>
        <v>1.1595238775451899</v>
      </c>
      <c r="F31" s="21">
        <f>IF(OR($A31="",$B31="",$C31=""),"",B31*'MPTO_working_3-way'!$I30)</f>
        <v>10.199705613096627</v>
      </c>
      <c r="G31" s="22">
        <f>IF(OR($A31="",$B31="",$C31=""),"",C31*'MPTO_working_3-way'!$I30)</f>
        <v>25.294038567689324</v>
      </c>
      <c r="H31" s="17">
        <f>IF(OR($A31="",$B31="",$C31=""),"",'MPTO_working_3-way'!E30)</f>
        <v>1.1412311899677867</v>
      </c>
      <c r="I31" s="21">
        <f>IF(OR($A31="",$B31="",$C31=""),"",'MPTO_working_3-way'!F30)</f>
        <v>10.882042507008759</v>
      </c>
      <c r="J31" s="22">
        <f>IF(OR($A31="",$B31="",$C31=""),"",'MPTO_working_3-way'!G30)</f>
        <v>31.388459499301494</v>
      </c>
      <c r="K31" s="17">
        <f>IF(OR($A31="",$B31="",$C31=""),"",'OddsRatio_working_3-way'!H30)</f>
        <v>1.1456560508177063</v>
      </c>
      <c r="L31" s="21">
        <f>IF(OR($A31="",$B31="",$C31=""),"",'OddsRatio_working_3-way'!I30)</f>
        <v>11.016654571617654</v>
      </c>
      <c r="M31" s="22">
        <f>IF(OR($A31="",$B31="",$C31=""),"",'OddsRatio_working_3-way'!J30)</f>
        <v>27.498196937221202</v>
      </c>
      <c r="N31" s="23">
        <f t="shared" si="16"/>
        <v>86.24229473541196</v>
      </c>
      <c r="O31" s="24">
        <f t="shared" si="17"/>
        <v>9.8042045322953228</v>
      </c>
      <c r="P31" s="24">
        <f t="shared" si="18"/>
        <v>3.953500732292718</v>
      </c>
      <c r="Q31" t="s">
        <v>344</v>
      </c>
      <c r="R31" t="s">
        <v>174</v>
      </c>
      <c r="S31" t="s">
        <v>447</v>
      </c>
      <c r="T31" s="35">
        <v>100</v>
      </c>
      <c r="U31" s="35">
        <f t="shared" si="19"/>
        <v>73.474801061007966</v>
      </c>
      <c r="V31" s="35">
        <f t="shared" si="20"/>
        <v>70.674486803519059</v>
      </c>
      <c r="W31" s="35">
        <f t="shared" si="21"/>
        <v>53.703703703703695</v>
      </c>
      <c r="X31" s="35">
        <f t="shared" si="22"/>
        <v>75.621809492777231</v>
      </c>
      <c r="Y31" s="35">
        <f t="shared" si="23"/>
        <v>72.821495235288339</v>
      </c>
      <c r="Z31" s="35">
        <f t="shared" si="24"/>
        <v>55.850712135472982</v>
      </c>
      <c r="AA31" s="35">
        <f t="shared" si="25"/>
        <v>-2.1470084317692653</v>
      </c>
      <c r="AB31" s="35">
        <f t="shared" si="26"/>
        <v>-2.1470084317692795</v>
      </c>
      <c r="AC31" s="35">
        <f t="shared" si="27"/>
        <v>-2.1470084317692866</v>
      </c>
      <c r="AF31">
        <v>1.42</v>
      </c>
      <c r="AG31">
        <v>3</v>
      </c>
      <c r="AJ31" t="s">
        <v>440</v>
      </c>
    </row>
    <row r="32" spans="1:36" ht="15" x14ac:dyDescent="0.25">
      <c r="A32">
        <v>3.77</v>
      </c>
      <c r="B32">
        <v>3.41</v>
      </c>
      <c r="C32">
        <v>2.16</v>
      </c>
      <c r="D32" s="20">
        <f t="shared" si="3"/>
        <v>2.1470084317692706E-2</v>
      </c>
      <c r="E32" s="17">
        <f>IF(OR($A32="",$B32="",$C32=""),"",A32*'MPTO_working_3-way'!$I31)</f>
        <v>3.8509422178777015</v>
      </c>
      <c r="F32" s="21">
        <f>IF(OR($A32="",$B32="",$C32=""),"",B32*'MPTO_working_3-way'!$I31)</f>
        <v>3.4832129875233324</v>
      </c>
      <c r="G32" s="22">
        <f>IF(OR($A32="",$B32="",$C32=""),"",C32*'MPTO_working_3-way'!$I31)</f>
        <v>2.2063753821262164</v>
      </c>
      <c r="H32" s="17">
        <f>IF(OR($A32="",$B32="",$C32=""),"",'MPTO_working_3-way'!E31)</f>
        <v>3.8745378968747493</v>
      </c>
      <c r="I32" s="21">
        <f>IF(OR($A32="",$B32="",$C32=""),"",'MPTO_working_3-way'!F31)</f>
        <v>3.4953004630642059</v>
      </c>
      <c r="J32" s="22">
        <f>IF(OR($A32="",$B32="",$C32=""),"",'MPTO_working_3-way'!G31)</f>
        <v>2.1939145417418473</v>
      </c>
      <c r="K32" s="17">
        <f>IF(OR($A32="",$B32="",$C32=""),"",'OddsRatio_working_3-way'!H31)</f>
        <v>3.8633889406236044</v>
      </c>
      <c r="L32" s="21">
        <f>IF(OR($A32="",$B32="",$C32=""),"",'OddsRatio_working_3-way'!I31)</f>
        <v>3.4912517497844364</v>
      </c>
      <c r="M32" s="22">
        <f>IF(OR($A32="",$B32="",$C32=""),"",'OddsRatio_working_3-way'!J31)</f>
        <v>2.1991087260373217</v>
      </c>
      <c r="N32" s="23">
        <f t="shared" si="16"/>
        <v>25.967670856175857</v>
      </c>
      <c r="O32" s="24">
        <f t="shared" si="17"/>
        <v>28.709125843924621</v>
      </c>
      <c r="P32" s="24">
        <f t="shared" si="18"/>
        <v>45.323203299899525</v>
      </c>
      <c r="Q32" t="s">
        <v>175</v>
      </c>
      <c r="R32" t="s">
        <v>182</v>
      </c>
      <c r="S32" t="s">
        <v>447</v>
      </c>
      <c r="T32" s="35">
        <v>100</v>
      </c>
      <c r="U32" s="35">
        <f t="shared" si="19"/>
        <v>59.016393442622956</v>
      </c>
      <c r="V32" s="35">
        <f t="shared" si="20"/>
        <v>72.067039106145245</v>
      </c>
      <c r="W32" s="35">
        <f t="shared" si="21"/>
        <v>66.777408637873762</v>
      </c>
      <c r="X32" s="35">
        <f t="shared" si="22"/>
        <v>61.155552255980993</v>
      </c>
      <c r="Y32" s="35">
        <f t="shared" si="23"/>
        <v>74.206197919503296</v>
      </c>
      <c r="Z32" s="35">
        <f t="shared" si="24"/>
        <v>68.916567451231799</v>
      </c>
      <c r="AA32" s="35">
        <f t="shared" si="25"/>
        <v>-2.139158813358037</v>
      </c>
      <c r="AB32" s="35">
        <f t="shared" si="26"/>
        <v>-2.1391588133580512</v>
      </c>
      <c r="AC32" s="35">
        <f t="shared" si="27"/>
        <v>-2.139158813358037</v>
      </c>
      <c r="AF32">
        <v>2.2000000000000002</v>
      </c>
      <c r="AG32">
        <v>1.74</v>
      </c>
      <c r="AJ32" t="s">
        <v>440</v>
      </c>
    </row>
    <row r="33" spans="1:36" ht="15" x14ac:dyDescent="0.25">
      <c r="A33">
        <v>2.44</v>
      </c>
      <c r="B33">
        <v>3.58</v>
      </c>
      <c r="C33">
        <v>3.01</v>
      </c>
      <c r="D33" s="20">
        <f t="shared" si="3"/>
        <v>2.1391588133580441E-2</v>
      </c>
      <c r="E33" s="17">
        <f>IF(OR($A33="",$B33="",$C33=""),"",A33*'MPTO_working_3-way'!$I32)</f>
        <v>2.4921954750459361</v>
      </c>
      <c r="F33" s="21">
        <f>IF(OR($A33="",$B33="",$C33=""),"",B33*'MPTO_working_3-way'!$I32)</f>
        <v>3.6565818855182179</v>
      </c>
      <c r="G33" s="22">
        <f>IF(OR($A33="",$B33="",$C33=""),"",C33*'MPTO_working_3-way'!$I32)</f>
        <v>3.0743886802820768</v>
      </c>
      <c r="H33" s="17">
        <f>IF(OR($A33="",$B33="",$C33=""),"",'MPTO_working_3-way'!E32)</f>
        <v>2.4832040042119377</v>
      </c>
      <c r="I33" s="21">
        <f>IF(OR($A33="",$B33="",$C33=""),"",'MPTO_working_3-way'!F32)</f>
        <v>3.6737817101142989</v>
      </c>
      <c r="J33" s="22">
        <f>IF(OR($A33="",$B33="",$C33=""),"",'MPTO_working_3-way'!G32)</f>
        <v>3.0760202957889105</v>
      </c>
      <c r="K33" s="17">
        <f>IF(OR($A33="",$B33="",$C33=""),"",'OddsRatio_working_3-way'!H32)</f>
        <v>2.4873174033562666</v>
      </c>
      <c r="L33" s="21">
        <f>IF(OR($A33="",$B33="",$C33=""),"",'OddsRatio_working_3-way'!I32)</f>
        <v>3.6647770143466447</v>
      </c>
      <c r="M33" s="22">
        <f>IF(OR($A33="",$B33="",$C33=""),"",'OddsRatio_working_3-way'!J32)</f>
        <v>3.0760472088514552</v>
      </c>
      <c r="N33" s="23">
        <f t="shared" si="16"/>
        <v>40.125263447947155</v>
      </c>
      <c r="O33" s="24">
        <f t="shared" si="17"/>
        <v>27.347944919829903</v>
      </c>
      <c r="P33" s="24">
        <f t="shared" si="18"/>
        <v>32.526791632222945</v>
      </c>
      <c r="Q33" t="s">
        <v>177</v>
      </c>
      <c r="R33" t="s">
        <v>178</v>
      </c>
      <c r="S33" t="s">
        <v>447</v>
      </c>
      <c r="T33" s="35">
        <v>100</v>
      </c>
      <c r="U33" s="35">
        <f t="shared" si="19"/>
        <v>85.052316890881897</v>
      </c>
      <c r="V33" s="35">
        <f t="shared" si="20"/>
        <v>74.489795918367349</v>
      </c>
      <c r="W33" s="35">
        <f t="shared" si="21"/>
        <v>37.888198757763973</v>
      </c>
      <c r="X33" s="35">
        <f t="shared" si="22"/>
        <v>87.622005323868677</v>
      </c>
      <c r="Y33" s="35">
        <f t="shared" si="23"/>
        <v>77.059484351354101</v>
      </c>
      <c r="Z33" s="35">
        <f t="shared" si="24"/>
        <v>40.457887190750739</v>
      </c>
      <c r="AA33" s="35">
        <f t="shared" si="25"/>
        <v>-2.56968843298678</v>
      </c>
      <c r="AB33" s="35">
        <f t="shared" si="26"/>
        <v>-2.5696884329867515</v>
      </c>
      <c r="AC33" s="35">
        <f t="shared" si="27"/>
        <v>-2.5696884329867657</v>
      </c>
      <c r="AF33">
        <v>1.75</v>
      </c>
      <c r="AG33">
        <v>2.19</v>
      </c>
      <c r="AJ33" t="s">
        <v>440</v>
      </c>
    </row>
    <row r="34" spans="1:36" ht="15" x14ac:dyDescent="0.25">
      <c r="A34">
        <v>6.69</v>
      </c>
      <c r="B34">
        <v>3.92</v>
      </c>
      <c r="C34">
        <v>1.61</v>
      </c>
      <c r="D34" s="20">
        <f t="shared" si="3"/>
        <v>2.5696884329867498E-2</v>
      </c>
      <c r="E34" s="17">
        <f>IF(OR($A34="",$B34="",$C34=""),"",A34*'MPTO_working_3-way'!$I33)</f>
        <v>6.8619121561668139</v>
      </c>
      <c r="F34" s="21">
        <f>IF(OR($A34="",$B34="",$C34=""),"",B34*'MPTO_working_3-way'!$I33)</f>
        <v>4.0207317865730809</v>
      </c>
      <c r="G34" s="22">
        <f>IF(OR($A34="",$B34="",$C34=""),"",C34*'MPTO_working_3-way'!$I33)</f>
        <v>1.6513719837710867</v>
      </c>
      <c r="H34" s="17">
        <f>IF(OR($A34="",$B34="",$C34=""),"",'MPTO_working_3-way'!E33)</f>
        <v>7.096667822311046</v>
      </c>
      <c r="I34" s="21">
        <f>IF(OR($A34="",$B34="",$C34=""),"",'MPTO_working_3-way'!F33)</f>
        <v>4.0561959550819697</v>
      </c>
      <c r="J34" s="22">
        <f>IF(OR($A34="",$B34="",$C34=""),"",'MPTO_working_3-way'!G33)</f>
        <v>1.6325134398464696</v>
      </c>
      <c r="K34" s="17">
        <f>IF(OR($A34="",$B34="",$C34=""),"",'OddsRatio_working_3-way'!H33)</f>
        <v>6.9623934587869947</v>
      </c>
      <c r="L34" s="21">
        <f>IF(OR($A34="",$B34="",$C34=""),"",'OddsRatio_working_3-way'!I33)</f>
        <v>4.0597871528397222</v>
      </c>
      <c r="M34" s="22">
        <f>IF(OR($A34="",$B34="",$C34=""),"",'OddsRatio_working_3-way'!J33)</f>
        <v>1.6392021106959691</v>
      </c>
      <c r="N34" s="23">
        <f t="shared" si="16"/>
        <v>14.573197342686733</v>
      </c>
      <c r="O34" s="24">
        <f t="shared" si="17"/>
        <v>24.871094444534243</v>
      </c>
      <c r="P34" s="24">
        <f t="shared" si="18"/>
        <v>60.555708212779038</v>
      </c>
      <c r="Q34" t="s">
        <v>342</v>
      </c>
      <c r="R34" t="s">
        <v>176</v>
      </c>
      <c r="S34" t="s">
        <v>447</v>
      </c>
      <c r="T34" s="35">
        <v>100</v>
      </c>
      <c r="U34" s="35">
        <f t="shared" si="19"/>
        <v>39.393939393939398</v>
      </c>
      <c r="V34" s="35">
        <f t="shared" si="20"/>
        <v>76.415094339622627</v>
      </c>
      <c r="W34" s="35">
        <f t="shared" si="21"/>
        <v>80.916030534351137</v>
      </c>
      <c r="X34" s="35">
        <f t="shared" si="22"/>
        <v>42.668875126026208</v>
      </c>
      <c r="Y34" s="35">
        <f t="shared" si="23"/>
        <v>79.690030071709458</v>
      </c>
      <c r="Z34" s="35">
        <f t="shared" si="24"/>
        <v>84.190966266437954</v>
      </c>
      <c r="AA34" s="35">
        <f t="shared" si="25"/>
        <v>-3.27493573208681</v>
      </c>
      <c r="AB34" s="35">
        <f t="shared" si="26"/>
        <v>-3.2749357320868313</v>
      </c>
      <c r="AC34" s="35">
        <f t="shared" si="27"/>
        <v>-3.2749357320868171</v>
      </c>
      <c r="AF34">
        <v>2.08</v>
      </c>
      <c r="AG34">
        <v>1.82</v>
      </c>
      <c r="AJ34" t="s">
        <v>440</v>
      </c>
    </row>
    <row r="35" spans="1:36" s="35" customFormat="1" ht="15" x14ac:dyDescent="0.25">
      <c r="A35">
        <v>1.65</v>
      </c>
      <c r="B35">
        <v>4.24</v>
      </c>
      <c r="C35">
        <v>5.24</v>
      </c>
      <c r="D35" s="20">
        <f t="shared" si="3"/>
        <v>3.2749357320868144E-2</v>
      </c>
      <c r="E35" s="17">
        <f>IF(OR($A35="",$B35="",$C35=""),"",A35*'MPTO_working_3-way'!$I34)</f>
        <v>1.7040364395794323</v>
      </c>
      <c r="F35" s="21">
        <f>IF(OR($A35="",$B35="",$C35=""),"",B35*'MPTO_working_3-way'!$I34)</f>
        <v>4.3788572750404811</v>
      </c>
      <c r="G35" s="22">
        <f>IF(OR($A35="",$B35="",$C35=""),"",C35*'MPTO_working_3-way'!$I34)</f>
        <v>5.411606632361349</v>
      </c>
      <c r="H35" s="17">
        <f>IF(OR($A35="",$B35="",$C35=""),"",'MPTO_working_3-way'!E34)</f>
        <v>1.6802651826736561</v>
      </c>
      <c r="I35" s="21">
        <f>IF(OR($A35="",$B35="",$C35=""),"",'MPTO_working_3-way'!F34)</f>
        <v>4.4457761191133764</v>
      </c>
      <c r="J35" s="22">
        <f>IF(OR($A35="",$B35="",$C35=""),"",'MPTO_working_3-way'!G34)</f>
        <v>5.5579256336342651</v>
      </c>
      <c r="K35" s="17">
        <f>IF(OR($A35="",$B35="",$C35=""),"",'OddsRatio_working_3-way'!H34)</f>
        <v>1.6884874535458609</v>
      </c>
      <c r="L35" s="21">
        <f>IF(OR($A35="",$B35="",$C35=""),"",'OddsRatio_working_3-way'!I34)</f>
        <v>4.4318451530593723</v>
      </c>
      <c r="M35" s="22">
        <f>IF(OR($A35="",$B35="",$C35=""),"",'OddsRatio_working_3-way'!J34)</f>
        <v>5.491056620053004</v>
      </c>
      <c r="N35" s="23">
        <f t="shared" si="16"/>
        <v>58.684191063825295</v>
      </c>
      <c r="O35" s="24">
        <f t="shared" si="17"/>
        <v>22.83700831493201</v>
      </c>
      <c r="P35" s="24">
        <f t="shared" si="18"/>
        <v>18.478800621242698</v>
      </c>
      <c r="Q35" t="s">
        <v>34</v>
      </c>
      <c r="R35" t="s">
        <v>52</v>
      </c>
      <c r="S35" t="s">
        <v>447</v>
      </c>
      <c r="T35" s="35">
        <v>100</v>
      </c>
      <c r="U35" s="35">
        <f t="shared" si="19"/>
        <v>65.277777777777771</v>
      </c>
      <c r="V35" s="35">
        <f t="shared" si="20"/>
        <v>68.847352024922117</v>
      </c>
      <c r="W35" s="35">
        <f t="shared" si="21"/>
        <v>63.099630996309962</v>
      </c>
      <c r="X35" s="35">
        <f t="shared" si="22"/>
        <v>68.053016978767914</v>
      </c>
      <c r="Y35" s="35">
        <f t="shared" si="23"/>
        <v>71.622591225912259</v>
      </c>
      <c r="Z35" s="35">
        <f t="shared" si="24"/>
        <v>65.874870197300098</v>
      </c>
      <c r="AA35" s="35">
        <f t="shared" si="25"/>
        <v>-2.7752392009901428</v>
      </c>
      <c r="AB35" s="35">
        <f t="shared" si="26"/>
        <v>-2.7752392009901428</v>
      </c>
      <c r="AC35" s="35">
        <f t="shared" si="27"/>
        <v>-2.7752392009901357</v>
      </c>
      <c r="AD35" s="36"/>
      <c r="AE35" s="36"/>
      <c r="AF35">
        <v>1.59</v>
      </c>
      <c r="AG35">
        <v>2.4700000000000002</v>
      </c>
      <c r="AH35" s="36"/>
      <c r="AI35" s="36"/>
      <c r="AJ35" t="s">
        <v>111</v>
      </c>
    </row>
    <row r="36" spans="1:36" ht="15" x14ac:dyDescent="0.25">
      <c r="A36">
        <v>2.88</v>
      </c>
      <c r="B36">
        <v>3.21</v>
      </c>
      <c r="C36">
        <v>2.71</v>
      </c>
      <c r="D36" s="20">
        <f t="shared" si="3"/>
        <v>2.7752392009901428E-2</v>
      </c>
      <c r="E36" s="17">
        <f>IF(OR($A36="",$B36="",$C36=""),"",A36*'MPTO_working_3-way'!$I35)</f>
        <v>2.959926888988516</v>
      </c>
      <c r="F36" s="21">
        <f>IF(OR($A36="",$B36="",$C36=""),"",B36*'MPTO_working_3-way'!$I35)</f>
        <v>3.2990851783517834</v>
      </c>
      <c r="G36" s="22">
        <f>IF(OR($A36="",$B36="",$C36=""),"",C36*'MPTO_working_3-way'!$I35)</f>
        <v>2.7852089823468327</v>
      </c>
      <c r="H36" s="17">
        <f>IF(OR($A36="",$B36="",$C36=""),"",'MPTO_working_3-way'!E35)</f>
        <v>2.958830026350673</v>
      </c>
      <c r="I36" s="21">
        <f>IF(OR($A36="",$B36="",$C36=""),"",'MPTO_working_3-way'!F35)</f>
        <v>3.3082383340050141</v>
      </c>
      <c r="J36" s="22">
        <f>IF(OR($A36="",$B36="",$C36=""),"",'MPTO_working_3-way'!G35)</f>
        <v>2.7796857795752725</v>
      </c>
      <c r="K36" s="17">
        <f>IF(OR($A36="",$B36="",$C36=""),"",'OddsRatio_working_3-way'!H35)</f>
        <v>2.9595640430469521</v>
      </c>
      <c r="L36" s="21">
        <f>IF(OR($A36="",$B36="",$C36=""),"",'OddsRatio_working_3-way'!I35)</f>
        <v>3.3035300718796616</v>
      </c>
      <c r="M36" s="22">
        <f>IF(OR($A36="",$B36="",$C36=""),"",'OddsRatio_working_3-way'!J35)</f>
        <v>2.7823694221331317</v>
      </c>
      <c r="N36" s="23">
        <f t="shared" si="16"/>
        <v>33.784618252571974</v>
      </c>
      <c r="O36" s="24">
        <f t="shared" si="17"/>
        <v>30.311433198569247</v>
      </c>
      <c r="P36" s="24">
        <f t="shared" si="18"/>
        <v>35.903948548858779</v>
      </c>
      <c r="Q36" t="s">
        <v>41</v>
      </c>
      <c r="R36" t="s">
        <v>76</v>
      </c>
      <c r="S36" t="s">
        <v>447</v>
      </c>
      <c r="T36" s="35">
        <v>100</v>
      </c>
      <c r="U36" s="35">
        <f t="shared" si="19"/>
        <v>77.477477477477478</v>
      </c>
      <c r="V36" s="35">
        <f t="shared" si="20"/>
        <v>71.83098591549296</v>
      </c>
      <c r="W36" s="35">
        <f t="shared" si="21"/>
        <v>47.916666666666671</v>
      </c>
      <c r="X36" s="35">
        <f t="shared" si="22"/>
        <v>80.252347417840369</v>
      </c>
      <c r="Y36" s="35">
        <f t="shared" si="23"/>
        <v>74.605855855855864</v>
      </c>
      <c r="Z36" s="35">
        <f t="shared" si="24"/>
        <v>50.691536607029562</v>
      </c>
      <c r="AA36" s="35">
        <f t="shared" si="25"/>
        <v>-2.7748699403628905</v>
      </c>
      <c r="AB36" s="35">
        <f t="shared" si="26"/>
        <v>-2.7748699403629047</v>
      </c>
      <c r="AC36" s="35">
        <f t="shared" si="27"/>
        <v>-2.7748699403628905</v>
      </c>
      <c r="AF36">
        <v>1.98</v>
      </c>
      <c r="AG36">
        <v>1.9</v>
      </c>
      <c r="AJ36" t="s">
        <v>111</v>
      </c>
    </row>
    <row r="37" spans="1:36" ht="15" x14ac:dyDescent="0.25">
      <c r="A37">
        <v>4.4400000000000004</v>
      </c>
      <c r="B37">
        <v>3.55</v>
      </c>
      <c r="C37">
        <v>1.92</v>
      </c>
      <c r="D37" s="20">
        <f t="shared" si="3"/>
        <v>2.7748699403629118E-2</v>
      </c>
      <c r="E37" s="17">
        <f>IF(OR($A37="",$B37="",$C37=""),"",A37*'MPTO_working_3-way'!$I36)</f>
        <v>4.5632042253521137</v>
      </c>
      <c r="F37" s="21">
        <f>IF(OR($A37="",$B37="",$C37=""),"",B37*'MPTO_working_3-way'!$I36)</f>
        <v>3.6485078828828832</v>
      </c>
      <c r="G37" s="22">
        <f>IF(OR($A37="",$B37="",$C37=""),"",C37*'MPTO_working_3-way'!$I36)</f>
        <v>1.9732775028549678</v>
      </c>
      <c r="H37" s="17">
        <f>IF(OR($A37="",$B37="",$C37=""),"",'MPTO_working_3-way'!E36)</f>
        <v>4.6301514057355488</v>
      </c>
      <c r="I37" s="21">
        <f>IF(OR($A37="",$B37="",$C37=""),"",'MPTO_working_3-way'!F36)</f>
        <v>3.6705252229262282</v>
      </c>
      <c r="J37" s="22">
        <f>IF(OR($A37="",$B37="",$C37=""),"",'MPTO_working_3-way'!G36)</f>
        <v>1.9547140952636857</v>
      </c>
      <c r="K37" s="17">
        <f>IF(OR($A37="",$B37="",$C37=""),"",'OddsRatio_working_3-way'!H36)</f>
        <v>4.5968181224106806</v>
      </c>
      <c r="L37" s="21">
        <f>IF(OR($A37="",$B37="",$C37=""),"",'OddsRatio_working_3-way'!I36)</f>
        <v>3.6662459919032657</v>
      </c>
      <c r="M37" s="22">
        <f>IF(OR($A37="",$B37="",$C37=""),"",'OddsRatio_working_3-way'!J36)</f>
        <v>1.9619397304121584</v>
      </c>
      <c r="N37" s="23">
        <f t="shared" si="16"/>
        <v>21.914425710868471</v>
      </c>
      <c r="O37" s="24">
        <f t="shared" si="17"/>
        <v>27.408464832748177</v>
      </c>
      <c r="P37" s="24">
        <f t="shared" si="18"/>
        <v>50.677109456383342</v>
      </c>
      <c r="Q37" t="s">
        <v>49</v>
      </c>
      <c r="R37" t="s">
        <v>55</v>
      </c>
      <c r="S37" t="s">
        <v>447</v>
      </c>
      <c r="T37" s="35">
        <v>100</v>
      </c>
      <c r="U37" s="35">
        <f t="shared" si="19"/>
        <v>50.495049504950494</v>
      </c>
      <c r="V37" s="35">
        <f t="shared" si="20"/>
        <v>71.590909090909093</v>
      </c>
      <c r="W37" s="35">
        <f t="shared" si="21"/>
        <v>75.186104218362274</v>
      </c>
      <c r="X37" s="35">
        <f t="shared" si="22"/>
        <v>53.222986690728625</v>
      </c>
      <c r="Y37" s="35">
        <f t="shared" si="23"/>
        <v>74.318846276687225</v>
      </c>
      <c r="Z37" s="35">
        <f t="shared" si="24"/>
        <v>77.91404140414042</v>
      </c>
      <c r="AA37" s="35">
        <f t="shared" si="25"/>
        <v>-2.7279371857781314</v>
      </c>
      <c r="AB37" s="35">
        <f t="shared" si="26"/>
        <v>-2.7279371857781314</v>
      </c>
      <c r="AC37" s="35">
        <f t="shared" si="27"/>
        <v>-2.7279371857781456</v>
      </c>
      <c r="AF37">
        <v>2.09</v>
      </c>
      <c r="AG37">
        <v>1.8</v>
      </c>
      <c r="AJ37" t="s">
        <v>111</v>
      </c>
    </row>
    <row r="38" spans="1:36" ht="15" x14ac:dyDescent="0.25">
      <c r="A38">
        <v>2.02</v>
      </c>
      <c r="B38">
        <v>3.52</v>
      </c>
      <c r="C38">
        <v>4.03</v>
      </c>
      <c r="D38" s="20">
        <f t="shared" si="3"/>
        <v>2.7279371857781287E-2</v>
      </c>
      <c r="E38" s="17">
        <f>IF(OR($A38="",$B38="",$C38=""),"",A38*'MPTO_working_3-way'!$I37)</f>
        <v>2.0751043311527182</v>
      </c>
      <c r="F38" s="21">
        <f>IF(OR($A38="",$B38="",$C38=""),"",B38*'MPTO_working_3-way'!$I37)</f>
        <v>3.6160233889393902</v>
      </c>
      <c r="G38" s="22">
        <f>IF(OR($A38="",$B38="",$C38=""),"",C38*'MPTO_working_3-way'!$I37)</f>
        <v>4.1399358685868588</v>
      </c>
      <c r="H38" s="17">
        <f>IF(OR($A38="",$B38="",$C38=""),"",'MPTO_working_3-way'!E37)</f>
        <v>2.0577978582080165</v>
      </c>
      <c r="I38" s="21">
        <f>IF(OR($A38="",$B38="",$C38=""),"",'MPTO_working_3-way'!F37)</f>
        <v>3.6363929240267558</v>
      </c>
      <c r="J38" s="22">
        <f>IF(OR($A38="",$B38="",$C38=""),"",'MPTO_working_3-way'!G37)</f>
        <v>4.1832981727254639</v>
      </c>
      <c r="K38" s="17">
        <f>IF(OR($A38="",$B38="",$C38=""),"",'OddsRatio_working_3-way'!H37)</f>
        <v>2.0647079243483324</v>
      </c>
      <c r="L38" s="21">
        <f>IF(OR($A38="",$B38="",$C38=""),"",'OddsRatio_working_3-way'!I37)</f>
        <v>3.6304548719194085</v>
      </c>
      <c r="M38" s="22">
        <f>IF(OR($A38="",$B38="",$C38=""),"",'OddsRatio_working_3-way'!J37)</f>
        <v>4.1628088340935756</v>
      </c>
      <c r="N38" s="23">
        <f t="shared" si="16"/>
        <v>48.19034807008962</v>
      </c>
      <c r="O38" s="24">
        <f t="shared" si="17"/>
        <v>27.65468838113097</v>
      </c>
      <c r="P38" s="24">
        <f t="shared" si="18"/>
        <v>24.15496354877941</v>
      </c>
      <c r="Q38" t="s">
        <v>39</v>
      </c>
      <c r="R38" t="s">
        <v>50</v>
      </c>
      <c r="S38" t="s">
        <v>447</v>
      </c>
      <c r="T38" s="35">
        <v>100</v>
      </c>
      <c r="U38" s="35">
        <f t="shared" si="19"/>
        <v>44.751381215469614</v>
      </c>
      <c r="V38" s="35">
        <f t="shared" si="20"/>
        <v>72.375690607734811</v>
      </c>
      <c r="W38" s="35">
        <f t="shared" si="21"/>
        <v>79.716024340770801</v>
      </c>
      <c r="X38" s="35">
        <f t="shared" si="22"/>
        <v>47.908285051494403</v>
      </c>
      <c r="Y38" s="35">
        <f t="shared" si="23"/>
        <v>75.532594443759606</v>
      </c>
      <c r="Z38" s="35">
        <f t="shared" si="24"/>
        <v>82.872928176795597</v>
      </c>
      <c r="AA38" s="35">
        <f t="shared" si="25"/>
        <v>-3.1569038360247887</v>
      </c>
      <c r="AB38" s="35">
        <f t="shared" si="26"/>
        <v>-3.1569038360247959</v>
      </c>
      <c r="AC38" s="35">
        <f t="shared" si="27"/>
        <v>-3.1569038360247959</v>
      </c>
      <c r="AF38">
        <v>2.1800000000000002</v>
      </c>
      <c r="AG38">
        <v>1.74</v>
      </c>
      <c r="AJ38" t="s">
        <v>111</v>
      </c>
    </row>
    <row r="39" spans="1:36" ht="15" x14ac:dyDescent="0.25">
      <c r="A39">
        <v>1.81</v>
      </c>
      <c r="B39">
        <v>3.62</v>
      </c>
      <c r="C39">
        <v>4.93</v>
      </c>
      <c r="D39" s="20">
        <f t="shared" si="3"/>
        <v>3.1569038360248047E-2</v>
      </c>
      <c r="E39" s="17">
        <f>IF(OR($A39="",$B39="",$C39=""),"",A39*'MPTO_working_3-way'!$I38)</f>
        <v>1.867139959432049</v>
      </c>
      <c r="F39" s="21">
        <f>IF(OR($A39="",$B39="",$C39=""),"",B39*'MPTO_working_3-way'!$I38)</f>
        <v>3.734279918864098</v>
      </c>
      <c r="G39" s="22">
        <f>IF(OR($A39="",$B39="",$C39=""),"",C39*'MPTO_working_3-way'!$I38)</f>
        <v>5.0856353591160222</v>
      </c>
      <c r="H39" s="17">
        <f>IF(OR($A39="",$B39="",$C39=""),"",'MPTO_working_3-way'!E38)</f>
        <v>1.845143814230475</v>
      </c>
      <c r="I39" s="21">
        <f>IF(OR($A39="",$B39="",$C39=""),"",'MPTO_working_3-way'!F38)</f>
        <v>3.7633587786259546</v>
      </c>
      <c r="J39" s="22">
        <f>IF(OR($A39="",$B39="",$C39=""),"",'MPTO_working_3-way'!G38)</f>
        <v>5.1997552590175413</v>
      </c>
      <c r="K39" s="17">
        <f>IF(OR($A39="",$B39="",$C39=""),"",'OddsRatio_working_3-way'!H38)</f>
        <v>1.8534148312639862</v>
      </c>
      <c r="L39" s="21">
        <f>IF(OR($A39="",$B39="",$C39=""),"",'OddsRatio_working_3-way'!I38)</f>
        <v>3.7604282196440053</v>
      </c>
      <c r="M39" s="22">
        <f>IF(OR($A39="",$B39="",$C39=""),"",'OddsRatio_working_3-way'!J38)</f>
        <v>5.1406423294660089</v>
      </c>
      <c r="N39" s="23">
        <f t="shared" si="16"/>
        <v>53.557848995111343</v>
      </c>
      <c r="O39" s="24">
        <f t="shared" si="17"/>
        <v>26.778924497555671</v>
      </c>
      <c r="P39" s="24">
        <f t="shared" si="18"/>
        <v>19.663226507332972</v>
      </c>
      <c r="Q39" t="s">
        <v>44</v>
      </c>
      <c r="R39" t="s">
        <v>106</v>
      </c>
      <c r="S39" t="s">
        <v>447</v>
      </c>
      <c r="T39" s="35">
        <v>100</v>
      </c>
      <c r="U39" s="35">
        <f t="shared" si="19"/>
        <v>58.677685950413228</v>
      </c>
      <c r="V39" s="35">
        <f t="shared" si="20"/>
        <v>69.696969696969703</v>
      </c>
      <c r="W39" s="35">
        <f t="shared" si="21"/>
        <v>68.944099378881987</v>
      </c>
      <c r="X39" s="35">
        <f t="shared" si="22"/>
        <v>61.358930924148311</v>
      </c>
      <c r="Y39" s="35">
        <f t="shared" si="23"/>
        <v>72.378214670704793</v>
      </c>
      <c r="Z39" s="35">
        <f t="shared" si="24"/>
        <v>71.625344352617077</v>
      </c>
      <c r="AA39" s="35">
        <f t="shared" si="25"/>
        <v>-2.6812449737350832</v>
      </c>
      <c r="AB39" s="35">
        <f t="shared" si="26"/>
        <v>-2.6812449737350903</v>
      </c>
      <c r="AC39" s="35">
        <f t="shared" si="27"/>
        <v>-2.6812449737350903</v>
      </c>
      <c r="AF39">
        <v>1.97</v>
      </c>
      <c r="AG39">
        <v>1.92</v>
      </c>
      <c r="AJ39" t="s">
        <v>111</v>
      </c>
    </row>
    <row r="40" spans="1:36" ht="15" x14ac:dyDescent="0.25">
      <c r="A40">
        <v>2.42</v>
      </c>
      <c r="B40">
        <v>3.3</v>
      </c>
      <c r="C40">
        <v>3.22</v>
      </c>
      <c r="D40" s="20">
        <f t="shared" si="3"/>
        <v>2.6812449737350974E-2</v>
      </c>
      <c r="E40" s="17">
        <f>IF(OR($A40="",$B40="",$C40=""),"",A40*'MPTO_working_3-way'!$I39)</f>
        <v>2.4848861283643893</v>
      </c>
      <c r="F40" s="21">
        <f>IF(OR($A40="",$B40="",$C40=""),"",B40*'MPTO_working_3-way'!$I39)</f>
        <v>3.3884810841332582</v>
      </c>
      <c r="G40" s="22">
        <f>IF(OR($A40="",$B40="",$C40=""),"",C40*'MPTO_working_3-way'!$I39)</f>
        <v>3.3063360881542705</v>
      </c>
      <c r="H40" s="17">
        <f>IF(OR($A40="",$B40="",$C40=""),"",'MPTO_working_3-way'!E39)</f>
        <v>2.473498582170619</v>
      </c>
      <c r="I40" s="21">
        <f>IF(OR($A40="",$B40="",$C40=""),"",'MPTO_working_3-way'!F39)</f>
        <v>3.4002870275197332</v>
      </c>
      <c r="J40" s="22">
        <f>IF(OR($A40="",$B40="",$C40=""),"",'MPTO_working_3-way'!G39)</f>
        <v>3.3154132708053634</v>
      </c>
      <c r="K40" s="17">
        <f>IF(OR($A40="",$B40="",$C40=""),"",'OddsRatio_working_3-way'!H39)</f>
        <v>2.4785534780293608</v>
      </c>
      <c r="L40" s="21">
        <f>IF(OR($A40="",$B40="",$C40=""),"",'OddsRatio_working_3-way'!I39)</f>
        <v>3.3948401404700914</v>
      </c>
      <c r="M40" s="22">
        <f>IF(OR($A40="",$B40="",$C40=""),"",'OddsRatio_working_3-way'!J39)</f>
        <v>3.31154135297548</v>
      </c>
      <c r="N40" s="23">
        <f t="shared" si="16"/>
        <v>40.24329278453591</v>
      </c>
      <c r="O40" s="24">
        <f t="shared" si="17"/>
        <v>29.511748041993002</v>
      </c>
      <c r="P40" s="24">
        <f t="shared" si="18"/>
        <v>30.244959173471081</v>
      </c>
      <c r="Q40" t="s">
        <v>43</v>
      </c>
      <c r="R40" t="s">
        <v>36</v>
      </c>
      <c r="S40" t="s">
        <v>447</v>
      </c>
      <c r="T40" s="35">
        <v>100</v>
      </c>
      <c r="U40" s="35">
        <f t="shared" si="19"/>
        <v>51.456310679611654</v>
      </c>
      <c r="V40" s="35">
        <f t="shared" si="20"/>
        <v>70.760233918128648</v>
      </c>
      <c r="W40" s="35">
        <f t="shared" si="21"/>
        <v>75.062344139650875</v>
      </c>
      <c r="X40" s="35">
        <f t="shared" si="22"/>
        <v>54.177421942220469</v>
      </c>
      <c r="Y40" s="35">
        <f t="shared" si="23"/>
        <v>73.481345180737478</v>
      </c>
      <c r="Z40" s="35">
        <f t="shared" si="24"/>
        <v>77.78345540225969</v>
      </c>
      <c r="AA40" s="35">
        <f t="shared" si="25"/>
        <v>-2.7211112626088152</v>
      </c>
      <c r="AB40" s="35">
        <f t="shared" si="26"/>
        <v>-2.7211112626088294</v>
      </c>
      <c r="AC40" s="35">
        <f t="shared" si="27"/>
        <v>-2.7211112626088152</v>
      </c>
      <c r="AF40">
        <v>2.19</v>
      </c>
      <c r="AG40">
        <v>1.74</v>
      </c>
      <c r="AJ40" t="s">
        <v>111</v>
      </c>
    </row>
    <row r="41" spans="1:36" ht="15" x14ac:dyDescent="0.25">
      <c r="A41">
        <v>2.06</v>
      </c>
      <c r="B41">
        <v>3.42</v>
      </c>
      <c r="C41">
        <v>4.01</v>
      </c>
      <c r="D41" s="20">
        <f t="shared" si="3"/>
        <v>2.721111262608833E-2</v>
      </c>
      <c r="E41" s="17">
        <f>IF(OR($A41="",$B41="",$C41=""),"",A41*'MPTO_working_3-way'!$I40)</f>
        <v>2.1160548920097422</v>
      </c>
      <c r="F41" s="21">
        <f>IF(OR($A41="",$B41="",$C41=""),"",B41*'MPTO_working_3-way'!$I40)</f>
        <v>3.5130620051812218</v>
      </c>
      <c r="G41" s="22">
        <f>IF(OR($A41="",$B41="",$C41=""),"",C41*'MPTO_working_3-way'!$I40)</f>
        <v>4.119116561630614</v>
      </c>
      <c r="H41" s="17">
        <f>IF(OR($A41="",$B41="",$C41=""),"",'MPTO_working_3-way'!E40)</f>
        <v>2.0992239234443124</v>
      </c>
      <c r="I41" s="21">
        <f>IF(OR($A41="",$B41="",$C41=""),"",'MPTO_working_3-way'!F40)</f>
        <v>3.5294870472941136</v>
      </c>
      <c r="J41" s="22">
        <f>IF(OR($A41="",$B41="",$C41=""),"",'MPTO_working_3-way'!G40)</f>
        <v>4.1613576806076855</v>
      </c>
      <c r="K41" s="17">
        <f>IF(OR($A41="",$B41="",$C41=""),"",'OddsRatio_working_3-way'!H40)</f>
        <v>2.10605185116217</v>
      </c>
      <c r="L41" s="21">
        <f>IF(OR($A41="",$B41="",$C41=""),"",'OddsRatio_working_3-way'!I40)</f>
        <v>3.5251372451060856</v>
      </c>
      <c r="M41" s="22">
        <f>IF(OR($A41="",$B41="",$C41=""),"",'OddsRatio_working_3-way'!J40)</f>
        <v>4.1407698792435195</v>
      </c>
      <c r="N41" s="23">
        <f t="shared" si="16"/>
        <v>47.257753273604401</v>
      </c>
      <c r="O41" s="24">
        <f t="shared" si="17"/>
        <v>28.465196416264643</v>
      </c>
      <c r="P41" s="24">
        <f t="shared" si="18"/>
        <v>24.277050310130942</v>
      </c>
      <c r="Q41" t="s">
        <v>93</v>
      </c>
      <c r="R41" t="s">
        <v>113</v>
      </c>
      <c r="S41" t="s">
        <v>447</v>
      </c>
      <c r="T41" s="35">
        <v>100</v>
      </c>
      <c r="U41" s="35">
        <f t="shared" si="19"/>
        <v>51.690821256038639</v>
      </c>
      <c r="V41" s="35">
        <f t="shared" si="20"/>
        <v>68.652037617554868</v>
      </c>
      <c r="W41" s="35">
        <f t="shared" si="21"/>
        <v>76.635514018691595</v>
      </c>
      <c r="X41" s="35">
        <f t="shared" si="22"/>
        <v>54.712448363753552</v>
      </c>
      <c r="Y41" s="35">
        <f t="shared" si="23"/>
        <v>71.673664725269774</v>
      </c>
      <c r="Z41" s="35">
        <f t="shared" si="24"/>
        <v>79.657141126406501</v>
      </c>
      <c r="AA41" s="35">
        <f t="shared" si="25"/>
        <v>-3.0216271077149131</v>
      </c>
      <c r="AB41" s="35">
        <f t="shared" si="26"/>
        <v>-3.0216271077149059</v>
      </c>
      <c r="AC41" s="35">
        <f t="shared" si="27"/>
        <v>-3.0216271077149059</v>
      </c>
      <c r="AF41">
        <v>2.19</v>
      </c>
      <c r="AG41">
        <v>1.74</v>
      </c>
      <c r="AJ41" t="s">
        <v>111</v>
      </c>
    </row>
    <row r="42" spans="1:36" ht="15" x14ac:dyDescent="0.25">
      <c r="A42">
        <v>2.0699999999999998</v>
      </c>
      <c r="B42">
        <v>3.19</v>
      </c>
      <c r="C42">
        <v>4.28</v>
      </c>
      <c r="D42" s="20">
        <f t="shared" si="3"/>
        <v>3.0216271077148971E-2</v>
      </c>
      <c r="E42" s="17">
        <f>IF(OR($A42="",$B42="",$C42=""),"",A42*'MPTO_working_3-way'!$I41)</f>
        <v>2.1325476811296982</v>
      </c>
      <c r="F42" s="21">
        <f>IF(OR($A42="",$B42="",$C42=""),"",B42*'MPTO_working_3-way'!$I41)</f>
        <v>3.2863899047361054</v>
      </c>
      <c r="G42" s="22">
        <f>IF(OR($A42="",$B42="",$C42=""),"",C42*'MPTO_working_3-way'!$I41)</f>
        <v>4.4093256402101977</v>
      </c>
      <c r="H42" s="17">
        <f>IF(OR($A42="",$B42="",$C42=""),"",'MPTO_working_3-way'!E41)</f>
        <v>2.1140768686207196</v>
      </c>
      <c r="I42" s="21">
        <f>IF(OR($A42="",$B42="",$C42=""),"",'MPTO_working_3-way'!F41)</f>
        <v>3.2958970681393196</v>
      </c>
      <c r="J42" s="22">
        <f>IF(OR($A42="",$B42="",$C42=""),"",'MPTO_working_3-way'!G41)</f>
        <v>4.4728166245021868</v>
      </c>
      <c r="K42" s="17">
        <f>IF(OR($A42="",$B42="",$C42=""),"",'OddsRatio_working_3-way'!H41)</f>
        <v>2.1217660895520414</v>
      </c>
      <c r="L42" s="21">
        <f>IF(OR($A42="",$B42="",$C42=""),"",'OddsRatio_working_3-way'!I41)</f>
        <v>3.2959511552513745</v>
      </c>
      <c r="M42" s="22">
        <f>IF(OR($A42="",$B42="",$C42=""),"",'OddsRatio_working_3-way'!J41)</f>
        <v>4.4386848352623325</v>
      </c>
      <c r="N42" s="23">
        <f t="shared" si="16"/>
        <v>46.892269225617447</v>
      </c>
      <c r="O42" s="24">
        <f t="shared" si="17"/>
        <v>30.428525798441413</v>
      </c>
      <c r="P42" s="24">
        <f t="shared" si="18"/>
        <v>22.679204975941147</v>
      </c>
      <c r="Q42" t="s">
        <v>54</v>
      </c>
      <c r="R42" t="s">
        <v>46</v>
      </c>
      <c r="S42" t="s">
        <v>447</v>
      </c>
      <c r="T42" s="35">
        <v>100</v>
      </c>
      <c r="U42" s="35">
        <f t="shared" si="19"/>
        <v>54.128440366972484</v>
      </c>
      <c r="V42" s="35">
        <f t="shared" si="20"/>
        <v>70.149253731343279</v>
      </c>
      <c r="W42" s="35">
        <f t="shared" si="21"/>
        <v>72.826086956521735</v>
      </c>
      <c r="X42" s="35">
        <f t="shared" si="22"/>
        <v>57.024659312134972</v>
      </c>
      <c r="Y42" s="35">
        <f t="shared" si="23"/>
        <v>73.045472676505781</v>
      </c>
      <c r="Z42" s="35">
        <f t="shared" si="24"/>
        <v>75.722305901684223</v>
      </c>
      <c r="AA42" s="35">
        <f t="shared" si="25"/>
        <v>-2.896218945162488</v>
      </c>
      <c r="AB42" s="35">
        <f t="shared" si="26"/>
        <v>-2.8962189451625022</v>
      </c>
      <c r="AC42" s="35">
        <f t="shared" si="27"/>
        <v>-2.896218945162488</v>
      </c>
      <c r="AF42">
        <v>2.4300000000000002</v>
      </c>
      <c r="AG42">
        <v>1.61</v>
      </c>
      <c r="AJ42" t="s">
        <v>111</v>
      </c>
    </row>
    <row r="43" spans="1:36" ht="15" x14ac:dyDescent="0.25">
      <c r="A43">
        <v>2.1800000000000002</v>
      </c>
      <c r="B43">
        <v>3.35</v>
      </c>
      <c r="C43">
        <v>3.68</v>
      </c>
      <c r="D43" s="20">
        <f t="shared" si="3"/>
        <v>2.8962189451624987E-2</v>
      </c>
      <c r="E43" s="17">
        <f>IF(OR($A43="",$B43="",$C43=""),"",A43*'MPTO_working_3-way'!$I42)</f>
        <v>2.2431375730045424</v>
      </c>
      <c r="F43" s="21">
        <f>IF(OR($A43="",$B43="",$C43=""),"",B43*'MPTO_working_3-way'!$I42)</f>
        <v>3.4470233346629437</v>
      </c>
      <c r="G43" s="22">
        <f>IF(OR($A43="",$B43="",$C43=""),"",C43*'MPTO_working_3-way'!$I42)</f>
        <v>3.7865808571819799</v>
      </c>
      <c r="H43" s="17">
        <f>IF(OR($A43="",$B43="",$C43=""),"",'MPTO_working_3-way'!E42)</f>
        <v>2.2268663114365612</v>
      </c>
      <c r="I43" s="21">
        <f>IF(OR($A43="",$B43="",$C43=""),"",'MPTO_working_3-way'!F42)</f>
        <v>3.4619637560307859</v>
      </c>
      <c r="J43" s="22">
        <f>IF(OR($A43="",$B43="",$C43=""),"",'MPTO_working_3-way'!G42)</f>
        <v>3.8155550423460909</v>
      </c>
      <c r="K43" s="17">
        <f>IF(OR($A43="",$B43="",$C43=""),"",'OddsRatio_working_3-way'!H42)</f>
        <v>2.2336666103632279</v>
      </c>
      <c r="L43" s="21">
        <f>IF(OR($A43="",$B43="",$C43=""),"",'OddsRatio_working_3-way'!I42)</f>
        <v>3.4568784189437172</v>
      </c>
      <c r="M43" s="22">
        <f>IF(OR($A43="",$B43="",$C43=""),"",'OddsRatio_working_3-way'!J42)</f>
        <v>3.8018868777741126</v>
      </c>
      <c r="N43" s="23">
        <f t="shared" si="16"/>
        <v>44.580413258405841</v>
      </c>
      <c r="O43" s="24">
        <f t="shared" si="17"/>
        <v>29.010537583082009</v>
      </c>
      <c r="P43" s="24">
        <f t="shared" si="18"/>
        <v>26.409049158512154</v>
      </c>
      <c r="Q43" t="s">
        <v>38</v>
      </c>
      <c r="R43" t="s">
        <v>37</v>
      </c>
      <c r="S43" t="s">
        <v>447</v>
      </c>
      <c r="T43" s="35">
        <v>100</v>
      </c>
      <c r="U43" s="35">
        <f t="shared" si="19"/>
        <v>55.947136563876647</v>
      </c>
      <c r="V43" s="35">
        <f t="shared" si="20"/>
        <v>69.6048632218845</v>
      </c>
      <c r="W43" s="35">
        <f t="shared" si="21"/>
        <v>71.751412429378533</v>
      </c>
      <c r="X43" s="35">
        <f t="shared" si="22"/>
        <v>58.643724348736967</v>
      </c>
      <c r="Y43" s="35">
        <f t="shared" si="23"/>
        <v>72.301451006744813</v>
      </c>
      <c r="Z43" s="35">
        <f t="shared" si="24"/>
        <v>74.448000214238846</v>
      </c>
      <c r="AA43" s="35">
        <f t="shared" si="25"/>
        <v>-2.6965877848603199</v>
      </c>
      <c r="AB43" s="35">
        <f t="shared" si="26"/>
        <v>-2.6965877848603128</v>
      </c>
      <c r="AC43" s="35">
        <f t="shared" si="27"/>
        <v>-2.6965877848603128</v>
      </c>
      <c r="AF43">
        <v>2.19</v>
      </c>
      <c r="AG43">
        <v>1.73</v>
      </c>
      <c r="AJ43" t="s">
        <v>111</v>
      </c>
    </row>
    <row r="44" spans="1:36" ht="15" x14ac:dyDescent="0.25">
      <c r="A44">
        <v>2.27</v>
      </c>
      <c r="B44">
        <v>3.29</v>
      </c>
      <c r="C44">
        <v>3.54</v>
      </c>
      <c r="D44" s="20">
        <f t="shared" si="3"/>
        <v>2.696587784860327E-2</v>
      </c>
      <c r="E44" s="17">
        <f>IF(OR($A44="",$B44="",$C44=""),"",A44*'MPTO_working_3-way'!$I43)</f>
        <v>2.3312125427163295</v>
      </c>
      <c r="F44" s="21">
        <f>IF(OR($A44="",$B44="",$C44=""),"",B44*'MPTO_working_3-way'!$I43)</f>
        <v>3.3787177381219049</v>
      </c>
      <c r="G44" s="22">
        <f>IF(OR($A44="",$B44="",$C44=""),"",C44*'MPTO_working_3-way'!$I43)</f>
        <v>3.6354592075840557</v>
      </c>
      <c r="H44" s="17">
        <f>IF(OR($A44="",$B44="",$C44=""),"",'MPTO_working_3-way'!E43)</f>
        <v>2.3172822461596128</v>
      </c>
      <c r="I44" s="21">
        <f>IF(OR($A44="",$B44="",$C44=""),"",'MPTO_working_3-way'!F43)</f>
        <v>3.3902586943365542</v>
      </c>
      <c r="J44" s="22">
        <f>IF(OR($A44="",$B44="",$C44=""),"",'MPTO_working_3-way'!G43)</f>
        <v>3.6563438970214901</v>
      </c>
      <c r="K44" s="17">
        <f>IF(OR($A44="",$B44="",$C44=""),"",'OddsRatio_working_3-way'!H43)</f>
        <v>2.323248494359333</v>
      </c>
      <c r="L44" s="21">
        <f>IF(OR($A44="",$B44="",$C44=""),"",'OddsRatio_working_3-way'!I43)</f>
        <v>3.3860150016400579</v>
      </c>
      <c r="M44" s="22">
        <f>IF(OR($A44="",$B44="",$C44=""),"",'OddsRatio_working_3-way'!J43)</f>
        <v>3.6464969887186665</v>
      </c>
      <c r="N44" s="23">
        <f t="shared" si="16"/>
        <v>42.896131591450676</v>
      </c>
      <c r="O44" s="24">
        <f t="shared" si="17"/>
        <v>29.597026964313994</v>
      </c>
      <c r="P44" s="24">
        <f t="shared" si="18"/>
        <v>27.50684144423532</v>
      </c>
      <c r="Q44" t="s">
        <v>42</v>
      </c>
      <c r="R44" t="s">
        <v>56</v>
      </c>
      <c r="S44" t="s">
        <v>447</v>
      </c>
      <c r="T44" s="35">
        <v>100</v>
      </c>
      <c r="U44" s="35">
        <f t="shared" si="19"/>
        <v>65.870307167235495</v>
      </c>
      <c r="V44" s="35">
        <f t="shared" si="20"/>
        <v>69.6048632218845</v>
      </c>
      <c r="W44" s="35">
        <f t="shared" si="21"/>
        <v>60.15936254980079</v>
      </c>
      <c r="X44" s="35">
        <f t="shared" si="22"/>
        <v>70.23577422831471</v>
      </c>
      <c r="Y44" s="35">
        <f t="shared" si="23"/>
        <v>73.970330282963715</v>
      </c>
      <c r="Z44" s="35">
        <f t="shared" si="24"/>
        <v>64.524829610879991</v>
      </c>
      <c r="AA44" s="35">
        <f t="shared" si="25"/>
        <v>-4.3654670610792152</v>
      </c>
      <c r="AB44" s="35">
        <f t="shared" si="26"/>
        <v>-4.3654670610792152</v>
      </c>
      <c r="AC44" s="35">
        <f t="shared" si="27"/>
        <v>-4.365467061079201</v>
      </c>
      <c r="AF44">
        <v>2.19</v>
      </c>
      <c r="AG44">
        <v>1.74</v>
      </c>
      <c r="AJ44" t="s">
        <v>111</v>
      </c>
    </row>
    <row r="45" spans="1:36" ht="15" x14ac:dyDescent="0.25">
      <c r="A45">
        <v>2.93</v>
      </c>
      <c r="B45">
        <v>3.29</v>
      </c>
      <c r="C45">
        <v>2.5099999999999998</v>
      </c>
      <c r="D45" s="20">
        <f t="shared" si="3"/>
        <v>4.365467061079209E-2</v>
      </c>
      <c r="E45" s="17">
        <f>IF(OR($A45="",$B45="",$C45=""),"",A45*'MPTO_working_3-way'!$I44)</f>
        <v>3.0579081848896208</v>
      </c>
      <c r="F45" s="21">
        <f>IF(OR($A45="",$B45="",$C45=""),"",B45*'MPTO_working_3-way'!$I44)</f>
        <v>3.4336238663095062</v>
      </c>
      <c r="G45" s="22">
        <f>IF(OR($A45="",$B45="",$C45=""),"",C45*'MPTO_working_3-way'!$I44)</f>
        <v>2.6195732232330879</v>
      </c>
      <c r="H45" s="17">
        <f>IF(OR($A45="",$B45="",$C45=""),"",'MPTO_working_3-way'!E44)</f>
        <v>3.0604871173528925</v>
      </c>
      <c r="I45" s="21">
        <f>IF(OR($A45="",$B45="",$C45=""),"",'MPTO_working_3-way'!F44)</f>
        <v>3.4554272749953858</v>
      </c>
      <c r="J45" s="22">
        <f>IF(OR($A45="",$B45="",$C45=""),"",'MPTO_working_3-way'!G44)</f>
        <v>2.6051516200049476</v>
      </c>
      <c r="K45" s="17">
        <f>IF(OR($A45="",$B45="",$C45=""),"",'OddsRatio_working_3-way'!H44)</f>
        <v>3.0600851956487629</v>
      </c>
      <c r="L45" s="21">
        <f>IF(OR($A45="",$B45="",$C45=""),"",'OddsRatio_working_3-way'!I44)</f>
        <v>3.4443497917283241</v>
      </c>
      <c r="M45" s="22">
        <f>IF(OR($A45="",$B45="",$C45=""),"",'OddsRatio_working_3-way'!J44)</f>
        <v>2.6117765002226068</v>
      </c>
      <c r="N45" s="23">
        <f t="shared" si="16"/>
        <v>32.702093703840106</v>
      </c>
      <c r="O45" s="24">
        <f t="shared" si="17"/>
        <v>29.123749104027812</v>
      </c>
      <c r="P45" s="24">
        <f t="shared" si="18"/>
        <v>38.174157192132078</v>
      </c>
      <c r="Q45" t="s">
        <v>97</v>
      </c>
      <c r="R45" t="s">
        <v>53</v>
      </c>
      <c r="S45" t="s">
        <v>447</v>
      </c>
      <c r="T45" s="35">
        <v>100</v>
      </c>
      <c r="U45" s="35">
        <f t="shared" si="19"/>
        <v>61.977186311787079</v>
      </c>
      <c r="V45" s="35">
        <f t="shared" si="20"/>
        <v>69.325153374233125</v>
      </c>
      <c r="W45" s="35">
        <f t="shared" si="21"/>
        <v>64.285714285714292</v>
      </c>
      <c r="X45" s="35">
        <f t="shared" si="22"/>
        <v>66.389132340052598</v>
      </c>
      <c r="Y45" s="35">
        <f t="shared" si="23"/>
        <v>73.737099402498643</v>
      </c>
      <c r="Z45" s="35">
        <f t="shared" si="24"/>
        <v>68.697660313979796</v>
      </c>
      <c r="AA45" s="35">
        <f t="shared" si="25"/>
        <v>-4.4119460282655183</v>
      </c>
      <c r="AB45" s="35">
        <f t="shared" si="26"/>
        <v>-4.4119460282655183</v>
      </c>
      <c r="AC45" s="35">
        <f t="shared" si="27"/>
        <v>-4.4119460282655041</v>
      </c>
      <c r="AF45">
        <v>2.2200000000000002</v>
      </c>
      <c r="AG45">
        <v>1.68</v>
      </c>
      <c r="AJ45" t="s">
        <v>112</v>
      </c>
    </row>
    <row r="46" spans="1:36" ht="15" x14ac:dyDescent="0.25">
      <c r="A46">
        <v>2.63</v>
      </c>
      <c r="B46">
        <v>3.26</v>
      </c>
      <c r="C46">
        <v>2.8</v>
      </c>
      <c r="D46" s="20">
        <f t="shared" si="3"/>
        <v>4.4119460282655121E-2</v>
      </c>
      <c r="E46" s="17">
        <f>IF(OR($A46="",$B46="",$C46=""),"",A46*'MPTO_working_3-way'!$I45)</f>
        <v>2.7460341805433828</v>
      </c>
      <c r="F46" s="21">
        <f>IF(OR($A46="",$B46="",$C46=""),"",B46*'MPTO_working_3-way'!$I45)</f>
        <v>3.4038294405214553</v>
      </c>
      <c r="G46" s="22">
        <f>IF(OR($A46="",$B46="",$C46=""),"",C46*'MPTO_working_3-way'!$I45)</f>
        <v>2.9235344887914341</v>
      </c>
      <c r="H46" s="17">
        <f>IF(OR($A46="",$B46="",$C46=""),"",'MPTO_working_3-way'!E45)</f>
        <v>2.735816058141284</v>
      </c>
      <c r="I46" s="21">
        <f>IF(OR($A46="",$B46="",$C46=""),"",'MPTO_working_3-way'!F45)</f>
        <v>3.4241652577588186</v>
      </c>
      <c r="J46" s="22">
        <f>IF(OR($A46="",$B46="",$C46=""),"",'MPTO_working_3-way'!G45)</f>
        <v>2.9202505530722265</v>
      </c>
      <c r="K46" s="17">
        <f>IF(OR($A46="",$B46="",$C46=""),"",'OddsRatio_working_3-way'!H45)</f>
        <v>2.740774861435932</v>
      </c>
      <c r="L46" s="21">
        <f>IF(OR($A46="",$B46="",$C46=""),"",'OddsRatio_working_3-way'!I45)</f>
        <v>3.4135896851811078</v>
      </c>
      <c r="M46" s="22">
        <f>IF(OR($A46="",$B46="",$C46=""),"",'OddsRatio_working_3-way'!J45)</f>
        <v>2.9223280678433605</v>
      </c>
      <c r="N46" s="23">
        <f t="shared" si="16"/>
        <v>36.416152686130111</v>
      </c>
      <c r="O46" s="24">
        <f t="shared" si="17"/>
        <v>29.378675326540549</v>
      </c>
      <c r="P46" s="24">
        <f t="shared" si="18"/>
        <v>34.205171987329351</v>
      </c>
      <c r="Q46" t="s">
        <v>107</v>
      </c>
      <c r="R46" t="s">
        <v>51</v>
      </c>
      <c r="S46" t="s">
        <v>447</v>
      </c>
      <c r="T46" s="35">
        <v>100</v>
      </c>
      <c r="U46" s="35">
        <f t="shared" si="19"/>
        <v>72.602739726027394</v>
      </c>
      <c r="V46" s="35">
        <f t="shared" si="20"/>
        <v>70.414201183431956</v>
      </c>
      <c r="W46" s="35">
        <f t="shared" si="21"/>
        <v>52.606635071090047</v>
      </c>
      <c r="X46" s="35">
        <f t="shared" si="22"/>
        <v>76.97916374547799</v>
      </c>
      <c r="Y46" s="35">
        <f t="shared" si="23"/>
        <v>74.790625202882552</v>
      </c>
      <c r="Z46" s="35">
        <f t="shared" si="24"/>
        <v>56.983059090540642</v>
      </c>
      <c r="AA46" s="35">
        <f t="shared" si="25"/>
        <v>-4.3764240194505959</v>
      </c>
      <c r="AB46" s="35">
        <f t="shared" si="26"/>
        <v>-4.3764240194505959</v>
      </c>
      <c r="AC46" s="35">
        <f t="shared" si="27"/>
        <v>-4.3764240194505959</v>
      </c>
      <c r="AF46">
        <v>1.95</v>
      </c>
      <c r="AG46">
        <v>1.88</v>
      </c>
      <c r="AJ46" t="s">
        <v>112</v>
      </c>
    </row>
    <row r="47" spans="1:36" ht="15" x14ac:dyDescent="0.25">
      <c r="A47">
        <v>3.65</v>
      </c>
      <c r="B47">
        <v>3.38</v>
      </c>
      <c r="C47">
        <v>2.11</v>
      </c>
      <c r="D47" s="20">
        <f t="shared" si="3"/>
        <v>4.3764240194505977E-2</v>
      </c>
      <c r="E47" s="17">
        <f>IF(OR($A47="",$B47="",$C47=""),"",A47*'MPTO_working_3-way'!$I46)</f>
        <v>3.8097394767099466</v>
      </c>
      <c r="F47" s="21">
        <f>IF(OR($A47="",$B47="",$C47=""),"",B47*'MPTO_working_3-way'!$I46)</f>
        <v>3.5279231318574302</v>
      </c>
      <c r="G47" s="22">
        <f>IF(OR($A47="",$B47="",$C47=""),"",C47*'MPTO_working_3-way'!$I46)</f>
        <v>2.2023425468104074</v>
      </c>
      <c r="H47" s="17">
        <f>IF(OR($A47="",$B47="",$C47=""),"",'MPTO_working_3-way'!E46)</f>
        <v>3.8552801442720903</v>
      </c>
      <c r="I47" s="21">
        <f>IF(OR($A47="",$B47="",$C47=""),"",'MPTO_working_3-way'!F46)</f>
        <v>3.5553038956498146</v>
      </c>
      <c r="J47" s="22">
        <f>IF(OR($A47="",$B47="",$C47=""),"",'MPTO_working_3-way'!G46)</f>
        <v>2.1770102228019415</v>
      </c>
      <c r="K47" s="17">
        <f>IF(OR($A47="",$B47="",$C47=""),"",'OddsRatio_working_3-way'!H46)</f>
        <v>3.8345458223715831</v>
      </c>
      <c r="L47" s="21">
        <f>IF(OR($A47="",$B47="",$C47=""),"",'OddsRatio_working_3-way'!I46)</f>
        <v>3.5457430404695724</v>
      </c>
      <c r="M47" s="22">
        <f>IF(OR($A47="",$B47="",$C47=""),"",'OddsRatio_working_3-way'!J46)</f>
        <v>2.1873003255971537</v>
      </c>
      <c r="N47" s="23">
        <f t="shared" si="16"/>
        <v>26.248514002421764</v>
      </c>
      <c r="O47" s="24">
        <f t="shared" si="17"/>
        <v>28.345288789597468</v>
      </c>
      <c r="P47" s="24">
        <f t="shared" si="18"/>
        <v>45.406197207980782</v>
      </c>
      <c r="Q47" t="s">
        <v>108</v>
      </c>
      <c r="R47" t="s">
        <v>99</v>
      </c>
      <c r="S47" t="s">
        <v>447</v>
      </c>
      <c r="T47" s="35">
        <v>100</v>
      </c>
      <c r="U47" s="35">
        <f t="shared" si="19"/>
        <v>61.538461538461533</v>
      </c>
      <c r="V47" s="35">
        <f t="shared" si="20"/>
        <v>69.78851963746223</v>
      </c>
      <c r="W47" s="35">
        <f t="shared" si="21"/>
        <v>64.285714285714292</v>
      </c>
      <c r="X47" s="35">
        <f t="shared" si="22"/>
        <v>65.925766076823479</v>
      </c>
      <c r="Y47" s="35">
        <f t="shared" si="23"/>
        <v>74.175824175824175</v>
      </c>
      <c r="Z47" s="35">
        <f t="shared" si="24"/>
        <v>68.673018824076209</v>
      </c>
      <c r="AA47" s="35">
        <f t="shared" si="25"/>
        <v>-4.3873045383619456</v>
      </c>
      <c r="AB47" s="35">
        <f t="shared" si="26"/>
        <v>-4.3873045383619456</v>
      </c>
      <c r="AC47" s="35">
        <f t="shared" si="27"/>
        <v>-4.3873045383619171</v>
      </c>
      <c r="AF47">
        <v>1.99</v>
      </c>
      <c r="AG47">
        <v>1.85</v>
      </c>
      <c r="AJ47" t="s">
        <v>112</v>
      </c>
    </row>
    <row r="48" spans="1:36" ht="15" x14ac:dyDescent="0.25">
      <c r="A48">
        <v>2.6</v>
      </c>
      <c r="B48">
        <v>3.31</v>
      </c>
      <c r="C48">
        <v>2.8</v>
      </c>
      <c r="D48" s="20">
        <f t="shared" si="3"/>
        <v>4.3873045383619358E-2</v>
      </c>
      <c r="E48" s="17">
        <f>IF(OR($A48="",$B48="",$C48=""),"",A48*'MPTO_working_3-way'!$I47)</f>
        <v>2.7140699179974104</v>
      </c>
      <c r="F48" s="21">
        <f>IF(OR($A48="",$B48="",$C48=""),"",B48*'MPTO_working_3-way'!$I47)</f>
        <v>3.4552197802197799</v>
      </c>
      <c r="G48" s="22">
        <f>IF(OR($A48="",$B48="",$C48=""),"",C48*'MPTO_working_3-way'!$I47)</f>
        <v>2.9228445270741341</v>
      </c>
      <c r="H48" s="17">
        <f>IF(OR($A48="",$B48="",$C48=""),"",'MPTO_working_3-way'!E47)</f>
        <v>2.7027681816142493</v>
      </c>
      <c r="I48" s="21">
        <f>IF(OR($A48="",$B48="",$C48=""),"",'MPTO_working_3-way'!F47)</f>
        <v>3.4783763496737681</v>
      </c>
      <c r="J48" s="22">
        <f>IF(OR($A48="",$B48="",$C48=""),"",'MPTO_working_3-way'!G47)</f>
        <v>2.919550256857613</v>
      </c>
      <c r="K48" s="17">
        <f>IF(OR($A48="",$B48="",$C48=""),"",'OddsRatio_working_3-way'!H47)</f>
        <v>2.7082302304901065</v>
      </c>
      <c r="L48" s="21">
        <f>IF(OR($A48="",$B48="",$C48=""),"",'OddsRatio_working_3-way'!I47)</f>
        <v>3.4662573952700906</v>
      </c>
      <c r="M48" s="22">
        <f>IF(OR($A48="",$B48="",$C48=""),"",'OddsRatio_working_3-way'!J47)</f>
        <v>2.9217590093013697</v>
      </c>
      <c r="N48" s="23">
        <f t="shared" si="16"/>
        <v>36.845034586944422</v>
      </c>
      <c r="O48" s="24">
        <f t="shared" si="17"/>
        <v>28.941719010892903</v>
      </c>
      <c r="P48" s="24">
        <f t="shared" si="18"/>
        <v>34.213246402162682</v>
      </c>
      <c r="Q48" t="s">
        <v>109</v>
      </c>
      <c r="R48" t="s">
        <v>104</v>
      </c>
      <c r="S48" t="s">
        <v>447</v>
      </c>
      <c r="T48" s="35">
        <v>100</v>
      </c>
      <c r="U48" s="35">
        <f t="shared" si="19"/>
        <v>79.338842975206617</v>
      </c>
      <c r="V48" s="35">
        <f t="shared" si="20"/>
        <v>72.14484679665739</v>
      </c>
      <c r="W48" s="35">
        <f t="shared" si="21"/>
        <v>43.820224719101127</v>
      </c>
      <c r="X48" s="35">
        <f t="shared" si="22"/>
        <v>84.034928484241505</v>
      </c>
      <c r="Y48" s="35">
        <f t="shared" si="23"/>
        <v>76.840932305692263</v>
      </c>
      <c r="Z48" s="35">
        <f t="shared" si="24"/>
        <v>48.516310228136007</v>
      </c>
      <c r="AA48" s="35">
        <f t="shared" si="25"/>
        <v>-4.6960855090348872</v>
      </c>
      <c r="AB48" s="35">
        <f t="shared" si="26"/>
        <v>-4.696085509034873</v>
      </c>
      <c r="AC48" s="35">
        <f t="shared" si="27"/>
        <v>-4.6960855090348801</v>
      </c>
      <c r="AF48">
        <v>2.04</v>
      </c>
      <c r="AG48">
        <v>1.81</v>
      </c>
      <c r="AJ48" t="s">
        <v>112</v>
      </c>
    </row>
    <row r="49" spans="1:36" ht="15" x14ac:dyDescent="0.25">
      <c r="A49">
        <v>4.84</v>
      </c>
      <c r="B49">
        <v>3.59</v>
      </c>
      <c r="C49">
        <v>1.78</v>
      </c>
      <c r="D49" s="20">
        <f t="shared" si="3"/>
        <v>4.6960855090348863E-2</v>
      </c>
      <c r="E49" s="17">
        <f>IF(OR($A49="",$B49="",$C49=""),"",A49*'MPTO_working_3-way'!$I48)</f>
        <v>5.0672905386372884</v>
      </c>
      <c r="F49" s="21">
        <f>IF(OR($A49="",$B49="",$C49=""),"",B49*'MPTO_working_3-way'!$I48)</f>
        <v>3.7585894697743525</v>
      </c>
      <c r="G49" s="22">
        <f>IF(OR($A49="",$B49="",$C49=""),"",C49*'MPTO_working_3-way'!$I48)</f>
        <v>1.863590322060821</v>
      </c>
      <c r="H49" s="17">
        <f>IF(OR($A49="",$B49="",$C49=""),"",'MPTO_working_3-way'!E48)</f>
        <v>5.2367549511890852</v>
      </c>
      <c r="I49" s="21">
        <f>IF(OR($A49="",$B49="",$C49=""),"",'MPTO_working_3-way'!F48)</f>
        <v>3.8037578390801885</v>
      </c>
      <c r="J49" s="22">
        <f>IF(OR($A49="",$B49="",$C49=""),"",'MPTO_working_3-way'!G48)</f>
        <v>1.8310184746655351</v>
      </c>
      <c r="K49" s="17">
        <f>IF(OR($A49="",$B49="",$C49=""),"",'OddsRatio_working_3-way'!H48)</f>
        <v>5.149990192267266</v>
      </c>
      <c r="L49" s="21">
        <f>IF(OR($A49="",$B49="",$C49=""),"",'OddsRatio_working_3-way'!I48)</f>
        <v>3.799081926555266</v>
      </c>
      <c r="M49" s="22">
        <f>IF(OR($A49="",$B49="",$C49=""),"",'OddsRatio_working_3-way'!J48)</f>
        <v>1.8429667578042885</v>
      </c>
      <c r="N49" s="23">
        <f t="shared" si="16"/>
        <v>19.734412155276242</v>
      </c>
      <c r="O49" s="24">
        <f t="shared" si="17"/>
        <v>26.605725579815321</v>
      </c>
      <c r="P49" s="24">
        <f t="shared" si="18"/>
        <v>53.659862264908433</v>
      </c>
      <c r="Q49" t="s">
        <v>101</v>
      </c>
      <c r="R49" t="s">
        <v>92</v>
      </c>
      <c r="S49" t="s">
        <v>447</v>
      </c>
      <c r="T49" s="35">
        <v>100</v>
      </c>
      <c r="U49" s="35">
        <f t="shared" si="19"/>
        <v>47.916666666666671</v>
      </c>
      <c r="V49" s="35">
        <f t="shared" si="20"/>
        <v>72.899728997289984</v>
      </c>
      <c r="W49" s="35">
        <f t="shared" si="21"/>
        <v>74.619289340101517</v>
      </c>
      <c r="X49" s="35">
        <f t="shared" si="22"/>
        <v>52.480981662608507</v>
      </c>
      <c r="Y49" s="35">
        <f t="shared" si="23"/>
        <v>77.464043993231812</v>
      </c>
      <c r="Z49" s="35">
        <f t="shared" si="24"/>
        <v>79.183604336043373</v>
      </c>
      <c r="AA49" s="35">
        <f t="shared" si="25"/>
        <v>-4.5643149959418352</v>
      </c>
      <c r="AB49" s="35">
        <f t="shared" si="26"/>
        <v>-4.5643149959418281</v>
      </c>
      <c r="AC49" s="35">
        <f t="shared" si="27"/>
        <v>-4.5643149959418565</v>
      </c>
      <c r="AF49">
        <v>1.93</v>
      </c>
      <c r="AG49">
        <v>1.91</v>
      </c>
      <c r="AJ49" t="s">
        <v>112</v>
      </c>
    </row>
    <row r="50" spans="1:36" ht="15" x14ac:dyDescent="0.25">
      <c r="A50">
        <v>1.92</v>
      </c>
      <c r="B50">
        <v>3.69</v>
      </c>
      <c r="C50">
        <v>3.94</v>
      </c>
      <c r="D50" s="20">
        <f t="shared" si="3"/>
        <v>4.5643149959418317E-2</v>
      </c>
      <c r="E50" s="17">
        <f>IF(OR($A50="",$B50="",$C50=""),"",A50*'MPTO_working_3-way'!$I49)</f>
        <v>2.0076348479220831</v>
      </c>
      <c r="F50" s="21">
        <f>IF(OR($A50="",$B50="",$C50=""),"",B50*'MPTO_working_3-way'!$I49)</f>
        <v>3.8584232233502536</v>
      </c>
      <c r="G50" s="22">
        <f>IF(OR($A50="",$B50="",$C50=""),"",C50*'MPTO_working_3-way'!$I49)</f>
        <v>4.1198340108401084</v>
      </c>
      <c r="H50" s="17">
        <f>IF(OR($A50="",$B50="",$C50=""),"",'MPTO_working_3-way'!E49)</f>
        <v>1.977773973806255</v>
      </c>
      <c r="I50" s="21">
        <f>IF(OR($A50="",$B50="",$C50=""),"",'MPTO_working_3-way'!F49)</f>
        <v>3.9094825509544395</v>
      </c>
      <c r="J50" s="22">
        <f>IF(OR($A50="",$B50="",$C50=""),"",'MPTO_working_3-way'!G49)</f>
        <v>4.1912426592737884</v>
      </c>
      <c r="K50" s="17">
        <f>IF(OR($A50="",$B50="",$C50=""),"",'OddsRatio_working_3-way'!H49)</f>
        <v>1.9891185734134345</v>
      </c>
      <c r="L50" s="21">
        <f>IF(OR($A50="",$B50="",$C50=""),"",'OddsRatio_working_3-way'!I49)</f>
        <v>3.8920966983501493</v>
      </c>
      <c r="M50" s="22">
        <f>IF(OR($A50="",$B50="",$C50=""),"",'OddsRatio_working_3-way'!J49)</f>
        <v>4.1608789193864091</v>
      </c>
      <c r="N50" s="23">
        <f t="shared" si="16"/>
        <v>49.80985466729706</v>
      </c>
      <c r="O50" s="24">
        <f t="shared" si="17"/>
        <v>25.917322753715546</v>
      </c>
      <c r="P50" s="24">
        <f t="shared" si="18"/>
        <v>24.272822578987398</v>
      </c>
      <c r="Q50" t="s">
        <v>102</v>
      </c>
      <c r="R50" t="s">
        <v>117</v>
      </c>
      <c r="S50" t="s">
        <v>447</v>
      </c>
      <c r="T50" s="35">
        <v>100</v>
      </c>
      <c r="U50" s="35">
        <f t="shared" si="19"/>
        <v>78.586723768736618</v>
      </c>
      <c r="V50" s="35">
        <f t="shared" si="20"/>
        <v>72.375690607734811</v>
      </c>
      <c r="W50" s="35">
        <f t="shared" si="21"/>
        <v>44.134078212290497</v>
      </c>
      <c r="X50" s="35">
        <f t="shared" si="22"/>
        <v>83.4902311799747</v>
      </c>
      <c r="Y50" s="35">
        <f t="shared" si="23"/>
        <v>77.279198018972878</v>
      </c>
      <c r="Z50" s="35">
        <f t="shared" si="24"/>
        <v>49.037585623528578</v>
      </c>
      <c r="AA50" s="35">
        <f t="shared" si="25"/>
        <v>-4.9035074112380812</v>
      </c>
      <c r="AB50" s="35">
        <f t="shared" si="26"/>
        <v>-4.903507411238067</v>
      </c>
      <c r="AC50" s="35">
        <f t="shared" si="27"/>
        <v>-4.9035074112380812</v>
      </c>
      <c r="AF50">
        <v>1.93</v>
      </c>
      <c r="AG50">
        <v>1.91</v>
      </c>
      <c r="AJ50" t="s">
        <v>112</v>
      </c>
    </row>
    <row r="51" spans="1:36" ht="15" x14ac:dyDescent="0.25">
      <c r="A51">
        <v>4.67</v>
      </c>
      <c r="B51">
        <v>3.62</v>
      </c>
      <c r="C51">
        <v>1.79</v>
      </c>
      <c r="D51" s="20">
        <f t="shared" si="3"/>
        <v>4.9035074112380617E-2</v>
      </c>
      <c r="E51" s="17">
        <f>IF(OR($A51="",$B51="",$C51=""),"",A51*'MPTO_working_3-way'!$I50)</f>
        <v>4.8989937961048176</v>
      </c>
      <c r="F51" s="21">
        <f>IF(OR($A51="",$B51="",$C51=""),"",B51*'MPTO_working_3-way'!$I50)</f>
        <v>3.7975069682868181</v>
      </c>
      <c r="G51" s="22">
        <f>IF(OR($A51="",$B51="",$C51=""),"",C51*'MPTO_working_3-way'!$I50)</f>
        <v>1.8777727826611614</v>
      </c>
      <c r="H51" s="17">
        <f>IF(OR($A51="",$B51="",$C51=""),"",'MPTO_working_3-way'!E50)</f>
        <v>5.0559251654890733</v>
      </c>
      <c r="I51" s="21">
        <f>IF(OR($A51="",$B51="",$C51=""),"",'MPTO_working_3-way'!F50)</f>
        <v>3.8476622893230861</v>
      </c>
      <c r="J51" s="22">
        <f>IF(OR($A51="",$B51="",$C51=""),"",'MPTO_working_3-way'!G50)</f>
        <v>1.8439495270245594</v>
      </c>
      <c r="K51" s="17">
        <f>IF(OR($A51="",$B51="",$C51=""),"",'OddsRatio_working_3-way'!H50)</f>
        <v>4.9780978182447679</v>
      </c>
      <c r="L51" s="21">
        <f>IF(OR($A51="",$B51="",$C51=""),"",'OddsRatio_working_3-way'!I50)</f>
        <v>3.8399499410902709</v>
      </c>
      <c r="M51" s="22">
        <f>IF(OR($A51="",$B51="",$C51=""),"",'OddsRatio_working_3-way'!J50)</f>
        <v>1.8563207837638611</v>
      </c>
      <c r="N51" s="23">
        <f t="shared" si="16"/>
        <v>20.412354896123741</v>
      </c>
      <c r="O51" s="24">
        <f t="shared" si="17"/>
        <v>26.333065570413773</v>
      </c>
      <c r="P51" s="24">
        <f t="shared" si="18"/>
        <v>53.25457953346249</v>
      </c>
      <c r="Q51" t="s">
        <v>96</v>
      </c>
      <c r="R51" t="s">
        <v>95</v>
      </c>
      <c r="S51" t="s">
        <v>447</v>
      </c>
      <c r="T51" s="35">
        <v>100</v>
      </c>
      <c r="U51" s="35">
        <f t="shared" si="19"/>
        <v>57.264957264957268</v>
      </c>
      <c r="V51" s="35">
        <f t="shared" si="20"/>
        <v>69.879518072289159</v>
      </c>
      <c r="W51" s="35">
        <f t="shared" si="21"/>
        <v>68.55345911949685</v>
      </c>
      <c r="X51" s="35">
        <f t="shared" si="22"/>
        <v>61.567022808213991</v>
      </c>
      <c r="Y51" s="35">
        <f t="shared" si="23"/>
        <v>74.181583615545875</v>
      </c>
      <c r="Z51" s="35">
        <f t="shared" si="24"/>
        <v>72.855524662753581</v>
      </c>
      <c r="AA51" s="35">
        <f t="shared" si="25"/>
        <v>-4.3020655432567239</v>
      </c>
      <c r="AB51" s="35">
        <f t="shared" si="26"/>
        <v>-4.3020655432567168</v>
      </c>
      <c r="AC51" s="35">
        <f t="shared" si="27"/>
        <v>-4.302065543256731</v>
      </c>
      <c r="AF51">
        <v>2.0099999999999998</v>
      </c>
      <c r="AG51">
        <v>1.83</v>
      </c>
      <c r="AJ51" t="s">
        <v>112</v>
      </c>
    </row>
    <row r="52" spans="1:36" ht="15" x14ac:dyDescent="0.25">
      <c r="A52">
        <v>2.34</v>
      </c>
      <c r="B52">
        <v>3.32</v>
      </c>
      <c r="C52">
        <v>3.18</v>
      </c>
      <c r="D52" s="20">
        <f t="shared" si="3"/>
        <v>4.3020655432567168E-2</v>
      </c>
      <c r="E52" s="17">
        <f>IF(OR($A52="",$B52="",$C52=""),"",A52*'MPTO_working_3-way'!$I51)</f>
        <v>2.4406683337122068</v>
      </c>
      <c r="F52" s="21">
        <f>IF(OR($A52="",$B52="",$C52=""),"",B52*'MPTO_working_3-way'!$I51)</f>
        <v>3.4628285760361228</v>
      </c>
      <c r="G52" s="22">
        <f>IF(OR($A52="",$B52="",$C52=""),"",C52*'MPTO_working_3-way'!$I51)</f>
        <v>3.3168056842755638</v>
      </c>
      <c r="H52" s="17">
        <f>IF(OR($A52="",$B52="",$C52=""),"",'MPTO_working_3-way'!E51)</f>
        <v>2.4212476556668565</v>
      </c>
      <c r="I52" s="21">
        <f>IF(OR($A52="",$B52="",$C52=""),"",'MPTO_working_3-way'!F51)</f>
        <v>3.4859651459701575</v>
      </c>
      <c r="J52" s="22">
        <f>IF(OR($A52="",$B52="",$C52=""),"",'MPTO_working_3-way'!G51)</f>
        <v>3.3319429099195528</v>
      </c>
      <c r="K52" s="17">
        <f>IF(OR($A52="",$B52="",$C52=""),"",'OddsRatio_working_3-way'!H51)</f>
        <v>2.4296696864417067</v>
      </c>
      <c r="L52" s="21">
        <f>IF(OR($A52="",$B52="",$C52=""),"",'OddsRatio_working_3-way'!I51)</f>
        <v>3.475249009361761</v>
      </c>
      <c r="M52" s="22">
        <f>IF(OR($A52="",$B52="",$C52=""),"",'OddsRatio_working_3-way'!J51)</f>
        <v>3.3258805346588969</v>
      </c>
      <c r="N52" s="23">
        <f t="shared" si="16"/>
        <v>40.972383923997583</v>
      </c>
      <c r="O52" s="24">
        <f t="shared" si="17"/>
        <v>28.87812601872119</v>
      </c>
      <c r="P52" s="24">
        <f t="shared" si="18"/>
        <v>30.149490057281238</v>
      </c>
      <c r="Q52" t="s">
        <v>100</v>
      </c>
      <c r="R52" t="s">
        <v>35</v>
      </c>
      <c r="S52" t="s">
        <v>447</v>
      </c>
      <c r="T52" s="35">
        <v>100</v>
      </c>
      <c r="U52" s="35">
        <f t="shared" si="19"/>
        <v>48.186528497409334</v>
      </c>
      <c r="V52" s="35">
        <f t="shared" si="20"/>
        <v>71.988795518207283</v>
      </c>
      <c r="W52" s="35">
        <f t="shared" si="21"/>
        <v>75.062344139650875</v>
      </c>
      <c r="X52" s="35">
        <f t="shared" si="22"/>
        <v>52.948860342141849</v>
      </c>
      <c r="Y52" s="35">
        <f t="shared" si="23"/>
        <v>76.751127362939812</v>
      </c>
      <c r="Z52" s="35">
        <f t="shared" si="24"/>
        <v>79.824675984383404</v>
      </c>
      <c r="AA52" s="35">
        <f t="shared" si="25"/>
        <v>-4.7623318447325147</v>
      </c>
      <c r="AB52" s="35">
        <f t="shared" si="26"/>
        <v>-4.7623318447325289</v>
      </c>
      <c r="AC52" s="35">
        <f t="shared" si="27"/>
        <v>-4.7623318447325289</v>
      </c>
      <c r="AF52">
        <v>2.0499999999999998</v>
      </c>
      <c r="AG52">
        <v>1.79</v>
      </c>
      <c r="AJ52" t="s">
        <v>112</v>
      </c>
    </row>
    <row r="53" spans="1:36" ht="15" x14ac:dyDescent="0.25">
      <c r="A53">
        <v>1.93</v>
      </c>
      <c r="B53">
        <v>3.57</v>
      </c>
      <c r="C53">
        <v>4.01</v>
      </c>
      <c r="D53" s="20">
        <f t="shared" si="3"/>
        <v>4.7623318447325147E-2</v>
      </c>
      <c r="E53" s="17">
        <f>IF(OR($A53="",$B53="",$C53=""),"",A53*'MPTO_working_3-way'!$I52)</f>
        <v>2.0219130046033373</v>
      </c>
      <c r="F53" s="21">
        <f>IF(OR($A53="",$B53="",$C53=""),"",B53*'MPTO_working_3-way'!$I52)</f>
        <v>3.7400152468569505</v>
      </c>
      <c r="G53" s="22">
        <f>IF(OR($A53="",$B53="",$C53=""),"",C53*'MPTO_working_3-way'!$I52)</f>
        <v>4.2009695069737738</v>
      </c>
      <c r="H53" s="17">
        <f>IF(OR($A53="",$B53="",$C53=""),"",'MPTO_working_3-way'!E52)</f>
        <v>1.9909995846634723</v>
      </c>
      <c r="I53" s="21">
        <f>IF(OR($A53="",$B53="",$C53=""),"",'MPTO_working_3-way'!F52)</f>
        <v>3.7844726859765641</v>
      </c>
      <c r="J53" s="22">
        <f>IF(OR($A53="",$B53="",$C53=""),"",'MPTO_working_3-way'!G52)</f>
        <v>4.2826163795181289</v>
      </c>
      <c r="K53" s="17">
        <f>IF(OR($A53="",$B53="",$C53=""),"",'OddsRatio_working_3-way'!H52)</f>
        <v>2.0028109960278329</v>
      </c>
      <c r="L53" s="21">
        <f>IF(OR($A53="",$B53="",$C53=""),"",'OddsRatio_working_3-way'!I52)</f>
        <v>3.7712088814962703</v>
      </c>
      <c r="M53" s="22">
        <f>IF(OR($A53="",$B53="",$C53=""),"",'OddsRatio_working_3-way'!J52)</f>
        <v>4.2456570946707295</v>
      </c>
      <c r="N53" s="23">
        <f t="shared" si="16"/>
        <v>49.45811208114673</v>
      </c>
      <c r="O53" s="24">
        <f t="shared" si="17"/>
        <v>26.737858912216577</v>
      </c>
      <c r="P53" s="24">
        <f t="shared" si="18"/>
        <v>23.804029006636704</v>
      </c>
      <c r="Q53" t="s">
        <v>116</v>
      </c>
      <c r="R53" t="s">
        <v>103</v>
      </c>
      <c r="S53" t="s">
        <v>447</v>
      </c>
      <c r="T53" s="35">
        <v>100</v>
      </c>
      <c r="U53" s="35">
        <f t="shared" si="19"/>
        <v>46.236559139784944</v>
      </c>
      <c r="V53" s="35">
        <f t="shared" si="20"/>
        <v>73.333333333333329</v>
      </c>
      <c r="W53" s="35">
        <f t="shared" si="21"/>
        <v>75.786924939467312</v>
      </c>
      <c r="X53" s="35">
        <f t="shared" si="22"/>
        <v>50.87974172719936</v>
      </c>
      <c r="Y53" s="35">
        <f t="shared" si="23"/>
        <v>77.97651592074773</v>
      </c>
      <c r="Z53" s="35">
        <f t="shared" si="24"/>
        <v>80.430107526881713</v>
      </c>
      <c r="AA53" s="35">
        <f t="shared" si="25"/>
        <v>-4.6431825874144153</v>
      </c>
      <c r="AB53" s="35">
        <f t="shared" si="26"/>
        <v>-4.643182587414401</v>
      </c>
      <c r="AC53" s="35">
        <f t="shared" si="27"/>
        <v>-4.643182587414401</v>
      </c>
      <c r="AF53">
        <v>1.85</v>
      </c>
      <c r="AG53">
        <v>1.98</v>
      </c>
      <c r="AJ53" t="s">
        <v>112</v>
      </c>
    </row>
    <row r="54" spans="1:36" ht="15" x14ac:dyDescent="0.25">
      <c r="A54">
        <v>1.86</v>
      </c>
      <c r="B54">
        <v>3.75</v>
      </c>
      <c r="C54">
        <v>4.13</v>
      </c>
      <c r="D54" s="20">
        <f t="shared" si="3"/>
        <v>4.6431825874144073E-2</v>
      </c>
      <c r="E54" s="17">
        <f>IF(OR($A54="",$B54="",$C54=""),"",A54*'MPTO_working_3-way'!$I53)</f>
        <v>1.946363196125908</v>
      </c>
      <c r="F54" s="21">
        <f>IF(OR($A54="",$B54="",$C54=""),"",B54*'MPTO_working_3-way'!$I53)</f>
        <v>3.9241193470280402</v>
      </c>
      <c r="G54" s="22">
        <f>IF(OR($A54="",$B54="",$C54=""),"",C54*'MPTO_working_3-way'!$I53)</f>
        <v>4.3217634408602148</v>
      </c>
      <c r="H54" s="17">
        <f>IF(OR($A54="",$B54="",$C54=""),"",'MPTO_working_3-way'!E53)</f>
        <v>1.915132315936084</v>
      </c>
      <c r="I54" s="21">
        <f>IF(OR($A54="",$B54="",$C54=""),"",'MPTO_working_3-way'!F53)</f>
        <v>3.9810598470138681</v>
      </c>
      <c r="J54" s="22">
        <f>IF(OR($A54="",$B54="",$C54=""),"",'MPTO_working_3-way'!G53)</f>
        <v>4.4120214729329241</v>
      </c>
      <c r="K54" s="17">
        <f>IF(OR($A54="",$B54="",$C54=""),"",'OddsRatio_working_3-way'!H53)</f>
        <v>1.9267403897955273</v>
      </c>
      <c r="L54" s="21">
        <f>IF(OR($A54="",$B54="",$C54=""),"",'OddsRatio_working_3-way'!I53)</f>
        <v>3.96341403713686</v>
      </c>
      <c r="M54" s="22">
        <f>IF(OR($A54="",$B54="",$C54=""),"",'OddsRatio_working_3-way'!J53)</f>
        <v>4.372903976813955</v>
      </c>
      <c r="N54" s="23">
        <f t="shared" si="16"/>
        <v>51.377872433594405</v>
      </c>
      <c r="O54" s="24">
        <f t="shared" si="17"/>
        <v>25.483424727062832</v>
      </c>
      <c r="P54" s="24">
        <f t="shared" si="18"/>
        <v>23.138702839342763</v>
      </c>
      <c r="Q54" t="s">
        <v>94</v>
      </c>
      <c r="R54" t="s">
        <v>115</v>
      </c>
      <c r="S54" t="s">
        <v>447</v>
      </c>
      <c r="T54" s="35">
        <v>100</v>
      </c>
      <c r="U54" s="35">
        <f t="shared" si="19"/>
        <v>72.527472527472526</v>
      </c>
      <c r="V54" s="35">
        <f t="shared" si="20"/>
        <v>71.098265895953759</v>
      </c>
      <c r="W54" s="35">
        <f t="shared" si="21"/>
        <v>51.92307692307692</v>
      </c>
      <c r="X54" s="35">
        <f t="shared" si="22"/>
        <v>76.978657180969321</v>
      </c>
      <c r="Y54" s="35">
        <f t="shared" si="23"/>
        <v>75.54945054945054</v>
      </c>
      <c r="Z54" s="35">
        <f t="shared" si="24"/>
        <v>56.374261576573716</v>
      </c>
      <c r="AA54" s="35">
        <f t="shared" si="25"/>
        <v>-4.4511846534967958</v>
      </c>
      <c r="AB54" s="35">
        <f t="shared" si="26"/>
        <v>-4.4511846534967816</v>
      </c>
      <c r="AC54" s="35">
        <f t="shared" si="27"/>
        <v>-4.4511846534967958</v>
      </c>
      <c r="AF54">
        <v>2.12</v>
      </c>
      <c r="AG54">
        <v>1.74</v>
      </c>
      <c r="AJ54" t="s">
        <v>112</v>
      </c>
    </row>
    <row r="55" spans="1:36" ht="15" x14ac:dyDescent="0.25">
      <c r="A55">
        <v>3.64</v>
      </c>
      <c r="B55">
        <v>3.46</v>
      </c>
      <c r="C55">
        <v>2.08</v>
      </c>
      <c r="D55" s="20">
        <f t="shared" si="3"/>
        <v>4.4511846534967869E-2</v>
      </c>
      <c r="E55" s="17">
        <f>IF(OR($A55="",$B55="",$C55=""),"",A55*'MPTO_working_3-way'!$I54)</f>
        <v>3.802023121387283</v>
      </c>
      <c r="F55" s="21">
        <f>IF(OR($A55="",$B55="",$C55=""),"",B55*'MPTO_working_3-way'!$I54)</f>
        <v>3.6140109890109886</v>
      </c>
      <c r="G55" s="22">
        <f>IF(OR($A55="",$B55="",$C55=""),"",C55*'MPTO_working_3-way'!$I54)</f>
        <v>2.1725846407927332</v>
      </c>
      <c r="H55" s="17">
        <f>IF(OR($A55="",$B55="",$C55=""),"",'MPTO_working_3-way'!E54)</f>
        <v>3.847811475242886</v>
      </c>
      <c r="I55" s="21">
        <f>IF(OR($A55="",$B55="",$C55=""),"",'MPTO_working_3-way'!F54)</f>
        <v>3.6472382570419128</v>
      </c>
      <c r="J55" s="22">
        <f>IF(OR($A55="",$B55="",$C55=""),"",'MPTO_working_3-way'!G54)</f>
        <v>2.1462361682306694</v>
      </c>
      <c r="K55" s="17">
        <f>IF(OR($A55="",$B55="",$C55=""),"",'OddsRatio_working_3-way'!H54)</f>
        <v>3.8277742655635842</v>
      </c>
      <c r="L55" s="21">
        <f>IF(OR($A55="",$B55="",$C55=""),"",'OddsRatio_working_3-way'!I54)</f>
        <v>3.6349714747297028</v>
      </c>
      <c r="M55" s="22">
        <f>IF(OR($A55="",$B55="",$C55=""),"",'OddsRatio_working_3-way'!J54)</f>
        <v>2.1568167450032849</v>
      </c>
      <c r="N55" s="23">
        <f t="shared" si="16"/>
        <v>26.301786393006466</v>
      </c>
      <c r="O55" s="24">
        <f t="shared" si="17"/>
        <v>27.670087419232235</v>
      </c>
      <c r="P55" s="24">
        <f t="shared" si="18"/>
        <v>46.028126187761309</v>
      </c>
      <c r="Q55" t="s">
        <v>105</v>
      </c>
      <c r="R55" t="s">
        <v>98</v>
      </c>
      <c r="S55" t="s">
        <v>447</v>
      </c>
      <c r="T55" s="35">
        <v>100</v>
      </c>
      <c r="U55" s="35">
        <f t="shared" si="19"/>
        <v>46.524064171122987</v>
      </c>
      <c r="V55" s="35">
        <f t="shared" si="20"/>
        <v>72.67759562841529</v>
      </c>
      <c r="W55" s="35">
        <f t="shared" si="21"/>
        <v>76.076555023923447</v>
      </c>
      <c r="X55" s="35">
        <f t="shared" si="22"/>
        <v>51.245849347661256</v>
      </c>
      <c r="Y55" s="35">
        <f t="shared" si="23"/>
        <v>77.399380804953552</v>
      </c>
      <c r="Z55" s="35">
        <f t="shared" si="24"/>
        <v>80.798340200461695</v>
      </c>
      <c r="AA55" s="35">
        <f t="shared" si="25"/>
        <v>-4.721785176538269</v>
      </c>
      <c r="AB55" s="35">
        <f t="shared" si="26"/>
        <v>-4.7217851765382619</v>
      </c>
      <c r="AC55" s="35">
        <f t="shared" si="27"/>
        <v>-4.7217851765382477</v>
      </c>
      <c r="AF55">
        <v>1.95</v>
      </c>
      <c r="AG55">
        <v>1.88</v>
      </c>
      <c r="AJ55" t="s">
        <v>112</v>
      </c>
    </row>
    <row r="56" spans="1:36" ht="15" x14ac:dyDescent="0.25">
      <c r="A56">
        <v>1.87</v>
      </c>
      <c r="B56">
        <v>3.66</v>
      </c>
      <c r="C56">
        <v>4.18</v>
      </c>
      <c r="D56" s="20">
        <f t="shared" si="3"/>
        <v>4.7217851765382512E-2</v>
      </c>
      <c r="E56" s="17">
        <f>IF(OR($A56="",$B56="",$C56=""),"",A56*'MPTO_working_3-way'!$I55)</f>
        <v>1.9582973828012653</v>
      </c>
      <c r="F56" s="21">
        <f>IF(OR($A56="",$B56="",$C56=""),"",B56*'MPTO_working_3-way'!$I55)</f>
        <v>3.8328173374613002</v>
      </c>
      <c r="G56" s="22">
        <f>IF(OR($A56="",$B56="",$C56=""),"",C56*'MPTO_working_3-way'!$I55)</f>
        <v>4.377370620379299</v>
      </c>
      <c r="H56" s="17">
        <f>IF(OR($A56="",$B56="",$C56=""),"",'MPTO_working_3-way'!E55)</f>
        <v>1.9267077506003067</v>
      </c>
      <c r="I56" s="21">
        <f>IF(OR($A56="",$B56="",$C56=""),"",'MPTO_working_3-way'!F55)</f>
        <v>3.8837250049278342</v>
      </c>
      <c r="J56" s="22">
        <f>IF(OR($A56="",$B56="",$C56=""),"",'MPTO_working_3-way'!G55)</f>
        <v>4.4743697083833194</v>
      </c>
      <c r="K56" s="17">
        <f>IF(OR($A56="",$B56="",$C56=""),"",'OddsRatio_working_3-way'!H55)</f>
        <v>1.9385192413638728</v>
      </c>
      <c r="L56" s="21">
        <f>IF(OR($A56="",$B56="",$C56=""),"",'OddsRatio_working_3-way'!I55)</f>
        <v>3.869495611526323</v>
      </c>
      <c r="M56" s="22">
        <f>IF(OR($A56="",$B56="",$C56=""),"",'OddsRatio_working_3-way'!J55)</f>
        <v>4.4304496408472573</v>
      </c>
      <c r="N56" s="23">
        <f t="shared" si="16"/>
        <v>51.06476721985608</v>
      </c>
      <c r="O56" s="24">
        <f t="shared" si="17"/>
        <v>26.090468497576737</v>
      </c>
      <c r="P56" s="24">
        <f t="shared" si="18"/>
        <v>22.844764282567194</v>
      </c>
      <c r="Q56" t="s">
        <v>184</v>
      </c>
      <c r="R56" t="s">
        <v>186</v>
      </c>
      <c r="S56" t="s">
        <v>447</v>
      </c>
      <c r="T56" s="35">
        <v>100</v>
      </c>
      <c r="U56" s="35">
        <f t="shared" si="19"/>
        <v>61.240310077519375</v>
      </c>
      <c r="V56" s="35">
        <f t="shared" si="20"/>
        <v>69.230769230769241</v>
      </c>
      <c r="W56" s="35">
        <f t="shared" si="21"/>
        <v>65.156794425087099</v>
      </c>
      <c r="X56" s="35">
        <f t="shared" si="22"/>
        <v>65.61243634414366</v>
      </c>
      <c r="Y56" s="35">
        <f t="shared" si="23"/>
        <v>73.602895497393504</v>
      </c>
      <c r="Z56" s="35">
        <f t="shared" si="24"/>
        <v>69.528920691711392</v>
      </c>
      <c r="AA56" s="35">
        <f t="shared" si="25"/>
        <v>-4.3721262666242851</v>
      </c>
      <c r="AB56" s="35">
        <f t="shared" si="26"/>
        <v>-4.3721262666242637</v>
      </c>
      <c r="AC56" s="35">
        <f t="shared" si="27"/>
        <v>-4.3721262666242922</v>
      </c>
      <c r="AF56">
        <v>1.87</v>
      </c>
      <c r="AG56">
        <v>1.96</v>
      </c>
      <c r="AJ56" t="s">
        <v>441</v>
      </c>
    </row>
    <row r="57" spans="1:36" ht="15" x14ac:dyDescent="0.25">
      <c r="A57">
        <v>2.58</v>
      </c>
      <c r="B57">
        <v>3.25</v>
      </c>
      <c r="C57">
        <v>2.87</v>
      </c>
      <c r="D57" s="20">
        <f t="shared" si="3"/>
        <v>4.3721262666242877E-2</v>
      </c>
      <c r="E57" s="17">
        <f>IF(OR($A57="",$B57="",$C57=""),"",A57*'MPTO_working_3-way'!$I56)</f>
        <v>2.6928008576789066</v>
      </c>
      <c r="F57" s="21">
        <f>IF(OR($A57="",$B57="",$C57=""),"",B57*'MPTO_working_3-way'!$I56)</f>
        <v>3.3920941036652894</v>
      </c>
      <c r="G57" s="22">
        <f>IF(OR($A57="",$B57="",$C57=""),"",C57*'MPTO_working_3-way'!$I56)</f>
        <v>2.9954800238521173</v>
      </c>
      <c r="H57" s="17">
        <f>IF(OR($A57="",$B57="",$C57=""),"",'MPTO_working_3-way'!E56)</f>
        <v>2.6807988013523776</v>
      </c>
      <c r="I57" s="21">
        <f>IF(OR($A57="",$B57="",$C57=""),"",'MPTO_working_3-way'!F56)</f>
        <v>3.4115888883900833</v>
      </c>
      <c r="J57" s="22">
        <f>IF(OR($A57="",$B57="",$C57=""),"",'MPTO_working_3-way'!G56)</f>
        <v>2.9952827155294917</v>
      </c>
      <c r="K57" s="17">
        <f>IF(OR($A57="",$B57="",$C57=""),"",'OddsRatio_working_3-way'!H56)</f>
        <v>2.6864456371944665</v>
      </c>
      <c r="L57" s="21">
        <f>IF(OR($A57="",$B57="",$C57=""),"",'OddsRatio_working_3-way'!I56)</f>
        <v>3.4015839770174359</v>
      </c>
      <c r="M57" s="22">
        <f>IF(OR($A57="",$B57="",$C57=""),"",'OddsRatio_working_3-way'!J56)</f>
        <v>2.9959831275656028</v>
      </c>
      <c r="N57" s="23">
        <f t="shared" si="16"/>
        <v>37.136054719692957</v>
      </c>
      <c r="O57" s="24">
        <f t="shared" si="17"/>
        <v>29.480314208248558</v>
      </c>
      <c r="P57" s="24">
        <f t="shared" si="18"/>
        <v>33.383631072058471</v>
      </c>
      <c r="Q57" t="s">
        <v>188</v>
      </c>
      <c r="R57" t="s">
        <v>206</v>
      </c>
      <c r="S57" t="s">
        <v>447</v>
      </c>
      <c r="T57" s="35">
        <v>100</v>
      </c>
      <c r="U57" s="35">
        <f t="shared" si="19"/>
        <v>68.944099378881987</v>
      </c>
      <c r="V57" s="35">
        <f t="shared" si="20"/>
        <v>68.55345911949685</v>
      </c>
      <c r="W57" s="35">
        <f t="shared" si="21"/>
        <v>57.983193277310924</v>
      </c>
      <c r="X57" s="35">
        <f t="shared" si="22"/>
        <v>73.463347603192219</v>
      </c>
      <c r="Y57" s="35">
        <f t="shared" si="23"/>
        <v>73.072707343807082</v>
      </c>
      <c r="Z57" s="35">
        <f t="shared" si="24"/>
        <v>62.502441501621156</v>
      </c>
      <c r="AA57" s="35">
        <f t="shared" si="25"/>
        <v>-4.5192482243102319</v>
      </c>
      <c r="AB57" s="35">
        <f t="shared" si="26"/>
        <v>-4.5192482243102319</v>
      </c>
      <c r="AC57" s="35">
        <f t="shared" si="27"/>
        <v>-4.5192482243102319</v>
      </c>
      <c r="AF57">
        <v>2.16</v>
      </c>
      <c r="AG57">
        <v>1.71</v>
      </c>
      <c r="AJ57" t="s">
        <v>441</v>
      </c>
    </row>
    <row r="58" spans="1:36" ht="15" x14ac:dyDescent="0.25">
      <c r="A58">
        <v>3.22</v>
      </c>
      <c r="B58">
        <v>3.18</v>
      </c>
      <c r="C58">
        <v>2.38</v>
      </c>
      <c r="D58" s="20">
        <f t="shared" si="3"/>
        <v>4.5192482243102239E-2</v>
      </c>
      <c r="E58" s="17">
        <f>IF(OR($A58="",$B58="",$C58=""),"",A58*'MPTO_working_3-way'!$I57)</f>
        <v>3.3655197928227896</v>
      </c>
      <c r="F58" s="21">
        <f>IF(OR($A58="",$B58="",$C58=""),"",B58*'MPTO_working_3-way'!$I57)</f>
        <v>3.3237120935330653</v>
      </c>
      <c r="G58" s="22">
        <f>IF(OR($A58="",$B58="",$C58=""),"",C58*'MPTO_working_3-way'!$I57)</f>
        <v>2.4875581077385833</v>
      </c>
      <c r="H58" s="17">
        <f>IF(OR($A58="",$B58="",$C58=""),"",'MPTO_working_3-way'!E57)</f>
        <v>3.3841537859366535</v>
      </c>
      <c r="I58" s="21">
        <f>IF(OR($A58="",$B58="",$C58=""),"",'MPTO_working_3-way'!F57)</f>
        <v>3.3399994371717368</v>
      </c>
      <c r="J58" s="22">
        <f>IF(OR($A58="",$B58="",$C58=""),"",'MPTO_working_3-way'!G57)</f>
        <v>2.4685024854268334</v>
      </c>
      <c r="K58" s="17">
        <f>IF(OR($A58="",$B58="",$C58=""),"",'OddsRatio_working_3-way'!H57)</f>
        <v>3.3757840397126646</v>
      </c>
      <c r="L58" s="21">
        <f>IF(OR($A58="",$B58="",$C58=""),"",'OddsRatio_working_3-way'!I57)</f>
        <v>3.3329771200782012</v>
      </c>
      <c r="M58" s="22">
        <f>IF(OR($A58="",$B58="",$C58=""),"",'OddsRatio_working_3-way'!J57)</f>
        <v>2.4768387273889538</v>
      </c>
      <c r="N58" s="23">
        <f t="shared" si="16"/>
        <v>29.713092228207099</v>
      </c>
      <c r="O58" s="24">
        <f t="shared" si="17"/>
        <v>30.086841815983291</v>
      </c>
      <c r="P58" s="24">
        <f t="shared" si="18"/>
        <v>40.200065955809613</v>
      </c>
      <c r="Q58" t="s">
        <v>190</v>
      </c>
      <c r="R58" t="s">
        <v>201</v>
      </c>
      <c r="S58" t="s">
        <v>447</v>
      </c>
      <c r="T58" s="35">
        <v>100</v>
      </c>
      <c r="U58" s="35">
        <f t="shared" si="19"/>
        <v>66.21621621621621</v>
      </c>
      <c r="V58" s="35">
        <f t="shared" si="20"/>
        <v>70.326409495548958</v>
      </c>
      <c r="W58" s="35">
        <f t="shared" si="21"/>
        <v>59.016393442622956</v>
      </c>
      <c r="X58" s="35">
        <f t="shared" si="22"/>
        <v>70.657197061828086</v>
      </c>
      <c r="Y58" s="35">
        <f t="shared" si="23"/>
        <v>74.767390341160834</v>
      </c>
      <c r="Z58" s="35">
        <f t="shared" si="24"/>
        <v>63.457374288234817</v>
      </c>
      <c r="AA58" s="35">
        <f t="shared" si="25"/>
        <v>-4.4409808456118753</v>
      </c>
      <c r="AB58" s="35">
        <f t="shared" si="26"/>
        <v>-4.4409808456118753</v>
      </c>
      <c r="AC58" s="35">
        <f t="shared" si="27"/>
        <v>-4.4409808456118611</v>
      </c>
      <c r="AF58">
        <v>2.19</v>
      </c>
      <c r="AG58">
        <v>1.69</v>
      </c>
      <c r="AJ58" t="s">
        <v>441</v>
      </c>
    </row>
    <row r="59" spans="1:36" ht="15" x14ac:dyDescent="0.25">
      <c r="A59">
        <v>2.96</v>
      </c>
      <c r="B59">
        <v>3.37</v>
      </c>
      <c r="C59">
        <v>2.44</v>
      </c>
      <c r="D59" s="20">
        <f t="shared" si="3"/>
        <v>4.4409808456118638E-2</v>
      </c>
      <c r="E59" s="17">
        <f>IF(OR($A59="",$B59="",$C59=""),"",A59*'MPTO_working_3-way'!$I58)</f>
        <v>3.0914530330301111</v>
      </c>
      <c r="F59" s="21">
        <f>IF(OR($A59="",$B59="",$C59=""),"",B59*'MPTO_working_3-way'!$I58)</f>
        <v>3.5196610544971199</v>
      </c>
      <c r="G59" s="22">
        <f>IF(OR($A59="",$B59="",$C59=""),"",C59*'MPTO_working_3-way'!$I58)</f>
        <v>2.5483599326329296</v>
      </c>
      <c r="H59" s="17">
        <f>IF(OR($A59="",$B59="",$C59=""),"",'MPTO_working_3-way'!E58)</f>
        <v>3.0956439278315684</v>
      </c>
      <c r="I59" s="21">
        <f>IF(OR($A59="",$B59="",$C59=""),"",'MPTO_working_3-way'!F58)</f>
        <v>3.5469465889139404</v>
      </c>
      <c r="J59" s="22">
        <f>IF(OR($A59="",$B59="",$C59=""),"",'MPTO_working_3-way'!G58)</f>
        <v>2.5314353894207491</v>
      </c>
      <c r="K59" s="17">
        <f>IF(OR($A59="",$B59="",$C59=""),"",'OddsRatio_working_3-way'!H58)</f>
        <v>3.0948588175761365</v>
      </c>
      <c r="L59" s="21">
        <f>IF(OR($A59="",$B59="",$C59=""),"",'OddsRatio_working_3-way'!I58)</f>
        <v>3.5330690804364502</v>
      </c>
      <c r="M59" s="22">
        <f>IF(OR($A59="",$B59="",$C59=""),"",'OddsRatio_working_3-way'!J58)</f>
        <v>2.5390799476069574</v>
      </c>
      <c r="N59" s="23">
        <f t="shared" si="16"/>
        <v>32.347248666425394</v>
      </c>
      <c r="O59" s="24">
        <f t="shared" si="17"/>
        <v>28.411826721845451</v>
      </c>
      <c r="P59" s="24">
        <f t="shared" si="18"/>
        <v>39.240924611729163</v>
      </c>
      <c r="Q59" t="s">
        <v>207</v>
      </c>
      <c r="R59" t="s">
        <v>199</v>
      </c>
      <c r="S59" t="s">
        <v>447</v>
      </c>
      <c r="T59" s="35">
        <v>100</v>
      </c>
      <c r="U59" s="35">
        <f t="shared" si="19"/>
        <v>55.947136563876647</v>
      </c>
      <c r="V59" s="35">
        <f t="shared" si="20"/>
        <v>70.760233918128648</v>
      </c>
      <c r="W59" s="35">
        <f t="shared" si="21"/>
        <v>68.847352024922117</v>
      </c>
      <c r="X59" s="35">
        <f t="shared" si="22"/>
        <v>60.392414056949221</v>
      </c>
      <c r="Y59" s="35">
        <f t="shared" si="23"/>
        <v>75.205511411201215</v>
      </c>
      <c r="Z59" s="35">
        <f t="shared" si="24"/>
        <v>73.292629517994683</v>
      </c>
      <c r="AA59" s="35">
        <f t="shared" si="25"/>
        <v>-4.4452774930725738</v>
      </c>
      <c r="AB59" s="35">
        <f t="shared" si="26"/>
        <v>-4.4452774930725667</v>
      </c>
      <c r="AC59" s="35">
        <f t="shared" si="27"/>
        <v>-4.4452774930725667</v>
      </c>
      <c r="AF59">
        <v>2.0099999999999998</v>
      </c>
      <c r="AG59">
        <v>1.83</v>
      </c>
      <c r="AJ59" t="s">
        <v>441</v>
      </c>
    </row>
    <row r="60" spans="1:36" ht="15" x14ac:dyDescent="0.25">
      <c r="A60">
        <v>2.27</v>
      </c>
      <c r="B60">
        <v>3.42</v>
      </c>
      <c r="C60">
        <v>3.21</v>
      </c>
      <c r="D60" s="20">
        <f t="shared" si="3"/>
        <v>4.4452774930725747E-2</v>
      </c>
      <c r="E60" s="17">
        <f>IF(OR($A60="",$B60="",$C60=""),"",A60*'MPTO_working_3-way'!$I59)</f>
        <v>2.3709077990927474</v>
      </c>
      <c r="F60" s="21">
        <f>IF(OR($A60="",$B60="",$C60=""),"",B60*'MPTO_working_3-way'!$I59)</f>
        <v>3.5720284902630821</v>
      </c>
      <c r="G60" s="22">
        <f>IF(OR($A60="",$B60="",$C60=""),"",C60*'MPTO_working_3-way'!$I59)</f>
        <v>3.3526934075276298</v>
      </c>
      <c r="H60" s="17">
        <f>IF(OR($A60="",$B60="",$C60=""),"",'MPTO_working_3-way'!E59)</f>
        <v>2.3490111828347002</v>
      </c>
      <c r="I60" s="21">
        <f>IF(OR($A60="",$B60="",$C60=""),"",'MPTO_working_3-way'!F59)</f>
        <v>3.6025641285111627</v>
      </c>
      <c r="J60" s="22">
        <f>IF(OR($A60="",$B60="",$C60=""),"",'MPTO_working_3-way'!G59)</f>
        <v>3.3703068565936962</v>
      </c>
      <c r="K60" s="17">
        <f>IF(OR($A60="",$B60="",$C60=""),"",'OddsRatio_working_3-way'!H59)</f>
        <v>2.3583346654147617</v>
      </c>
      <c r="L60" s="21">
        <f>IF(OR($A60="",$B60="",$C60=""),"",'OddsRatio_working_3-way'!I59)</f>
        <v>3.5883227482706492</v>
      </c>
      <c r="M60" s="22">
        <f>IF(OR($A60="",$B60="",$C60=""),"",'OddsRatio_working_3-way'!J59)</f>
        <v>3.3637162287926183</v>
      </c>
      <c r="N60" s="23">
        <f t="shared" si="16"/>
        <v>42.177937091550348</v>
      </c>
      <c r="O60" s="24">
        <f t="shared" si="17"/>
        <v>27.995297426262951</v>
      </c>
      <c r="P60" s="24">
        <f t="shared" si="18"/>
        <v>29.826765482186694</v>
      </c>
      <c r="Q60" t="s">
        <v>192</v>
      </c>
      <c r="R60" t="s">
        <v>196</v>
      </c>
      <c r="S60" t="s">
        <v>447</v>
      </c>
      <c r="T60" s="35">
        <v>100</v>
      </c>
      <c r="U60" s="35">
        <f t="shared" si="19"/>
        <v>44.134078212290497</v>
      </c>
      <c r="V60" s="35">
        <f t="shared" si="20"/>
        <v>72.451790633608823</v>
      </c>
      <c r="W60" s="35">
        <f t="shared" si="21"/>
        <v>78.723404255319153</v>
      </c>
      <c r="X60" s="35">
        <f t="shared" si="22"/>
        <v>48.824805111072031</v>
      </c>
      <c r="Y60" s="35">
        <f t="shared" si="23"/>
        <v>77.142517532390343</v>
      </c>
      <c r="Z60" s="35">
        <f t="shared" si="24"/>
        <v>83.414131154100673</v>
      </c>
      <c r="AA60" s="35">
        <f t="shared" si="25"/>
        <v>-4.6907268987815343</v>
      </c>
      <c r="AB60" s="35">
        <f t="shared" si="26"/>
        <v>-4.69072689878152</v>
      </c>
      <c r="AC60" s="35">
        <f t="shared" si="27"/>
        <v>-4.69072689878152</v>
      </c>
      <c r="AF60">
        <v>2.2200000000000002</v>
      </c>
      <c r="AG60">
        <v>1.67</v>
      </c>
      <c r="AJ60" t="s">
        <v>441</v>
      </c>
    </row>
    <row r="61" spans="1:36" ht="15" x14ac:dyDescent="0.25">
      <c r="A61">
        <v>1.79</v>
      </c>
      <c r="B61">
        <v>3.63</v>
      </c>
      <c r="C61">
        <v>4.7</v>
      </c>
      <c r="D61" s="20">
        <f t="shared" si="3"/>
        <v>4.6907268987815387E-2</v>
      </c>
      <c r="E61" s="17">
        <f>IF(OR($A61="",$B61="",$C61=""),"",A61*'MPTO_working_3-way'!$I60)</f>
        <v>1.8739640114881895</v>
      </c>
      <c r="F61" s="21">
        <f>IF(OR($A61="",$B61="",$C61=""),"",B61*'MPTO_working_3-way'!$I60)</f>
        <v>3.8002733864257698</v>
      </c>
      <c r="G61" s="22">
        <f>IF(OR($A61="",$B61="",$C61=""),"",C61*'MPTO_working_3-way'!$I60)</f>
        <v>4.9204641642427323</v>
      </c>
      <c r="H61" s="17">
        <f>IF(OR($A61="",$B61="",$C61=""),"",'MPTO_working_3-way'!E60)</f>
        <v>1.8415410581885727</v>
      </c>
      <c r="I61" s="21">
        <f>IF(OR($A61="",$B61="",$C61=""),"",'MPTO_working_3-way'!F60)</f>
        <v>3.8484283067348448</v>
      </c>
      <c r="J61" s="22">
        <f>IF(OR($A61="",$B61="",$C61=""),"",'MPTO_working_3-way'!G60)</f>
        <v>5.0727894271449614</v>
      </c>
      <c r="K61" s="17">
        <f>IF(OR($A61="",$B61="",$C61=""),"",'OddsRatio_working_3-way'!H60)</f>
        <v>1.8534226458146512</v>
      </c>
      <c r="L61" s="21">
        <f>IF(OR($A61="",$B61="",$C61=""),"",'OddsRatio_working_3-way'!I60)</f>
        <v>3.841141213281686</v>
      </c>
      <c r="M61" s="22">
        <f>IF(OR($A61="",$B61="",$C61=""),"",'OddsRatio_working_3-way'!J60)</f>
        <v>4.9970427715369725</v>
      </c>
      <c r="N61" s="23">
        <f t="shared" si="16"/>
        <v>53.362817741940525</v>
      </c>
      <c r="O61" s="24">
        <f t="shared" si="17"/>
        <v>26.313896352086374</v>
      </c>
      <c r="P61" s="24">
        <f t="shared" si="18"/>
        <v>20.323285905973094</v>
      </c>
      <c r="Q61" t="s">
        <v>203</v>
      </c>
      <c r="R61" t="s">
        <v>193</v>
      </c>
      <c r="S61" t="s">
        <v>447</v>
      </c>
      <c r="T61" s="35">
        <v>100</v>
      </c>
      <c r="U61" s="35">
        <f t="shared" si="19"/>
        <v>57.081545064377686</v>
      </c>
      <c r="V61" s="35">
        <f t="shared" si="20"/>
        <v>69.418960244648318</v>
      </c>
      <c r="W61" s="35">
        <f t="shared" si="21"/>
        <v>69.040247678018574</v>
      </c>
      <c r="X61" s="35">
        <f t="shared" si="22"/>
        <v>61.540792077333109</v>
      </c>
      <c r="Y61" s="35">
        <f t="shared" si="23"/>
        <v>73.878207257603748</v>
      </c>
      <c r="Z61" s="35">
        <f t="shared" si="24"/>
        <v>73.499494690974004</v>
      </c>
      <c r="AA61" s="35">
        <f t="shared" si="25"/>
        <v>-4.4592470129554229</v>
      </c>
      <c r="AB61" s="35">
        <f t="shared" si="26"/>
        <v>-4.45924701295543</v>
      </c>
      <c r="AC61" s="35">
        <f t="shared" si="27"/>
        <v>-4.45924701295543</v>
      </c>
      <c r="AF61">
        <v>2.06</v>
      </c>
      <c r="AG61">
        <v>1.78</v>
      </c>
      <c r="AJ61" t="s">
        <v>441</v>
      </c>
    </row>
    <row r="62" spans="1:36" ht="15" x14ac:dyDescent="0.25">
      <c r="A62">
        <v>2.33</v>
      </c>
      <c r="B62">
        <v>3.27</v>
      </c>
      <c r="C62">
        <v>3.23</v>
      </c>
      <c r="D62" s="20">
        <f t="shared" si="3"/>
        <v>4.459247012955414E-2</v>
      </c>
      <c r="E62" s="17">
        <f>IF(OR($A62="",$B62="",$C62=""),"",A62*'MPTO_working_3-way'!$I61)</f>
        <v>2.4339004554018611</v>
      </c>
      <c r="F62" s="21">
        <f>IF(OR($A62="",$B62="",$C62=""),"",B62*'MPTO_working_3-way'!$I61)</f>
        <v>3.4158173773236422</v>
      </c>
      <c r="G62" s="22">
        <f>IF(OR($A62="",$B62="",$C62=""),"",C62*'MPTO_working_3-way'!$I61)</f>
        <v>3.3740336785184599</v>
      </c>
      <c r="H62" s="17">
        <f>IF(OR($A62="",$B62="",$C62=""),"",'MPTO_working_3-way'!E61)</f>
        <v>2.413591070458156</v>
      </c>
      <c r="I62" s="21">
        <f>IF(OR($A62="",$B62="",$C62=""),"",'MPTO_working_3-way'!F61)</f>
        <v>3.4370610773326042</v>
      </c>
      <c r="J62" s="22">
        <f>IF(OR($A62="",$B62="",$C62=""),"",'MPTO_working_3-way'!G61)</f>
        <v>3.392897152573314</v>
      </c>
      <c r="K62" s="17">
        <f>IF(OR($A62="",$B62="",$C62=""),"",'OddsRatio_working_3-way'!H61)</f>
        <v>2.4223599886899265</v>
      </c>
      <c r="L62" s="21">
        <f>IF(OR($A62="",$B62="",$C62=""),"",'OddsRatio_working_3-way'!I61)</f>
        <v>3.4276369731775436</v>
      </c>
      <c r="M62" s="22">
        <f>IF(OR($A62="",$B62="",$C62=""),"",'OddsRatio_working_3-way'!J61)</f>
        <v>3.3848592291567936</v>
      </c>
      <c r="N62" s="23">
        <f t="shared" si="16"/>
        <v>41.08631467571216</v>
      </c>
      <c r="O62" s="24">
        <f t="shared" si="17"/>
        <v>29.275569784223038</v>
      </c>
      <c r="P62" s="24">
        <f t="shared" si="18"/>
        <v>29.638115540064806</v>
      </c>
      <c r="Q62" t="s">
        <v>198</v>
      </c>
      <c r="R62" t="s">
        <v>194</v>
      </c>
      <c r="S62" t="s">
        <v>447</v>
      </c>
      <c r="T62" s="35">
        <v>100</v>
      </c>
      <c r="U62" s="35">
        <f t="shared" si="19"/>
        <v>61.977186311787079</v>
      </c>
      <c r="V62" s="35">
        <f t="shared" si="20"/>
        <v>69.6048632218845</v>
      </c>
      <c r="W62" s="35">
        <f t="shared" si="21"/>
        <v>63.898916967509031</v>
      </c>
      <c r="X62" s="35">
        <f t="shared" si="22"/>
        <v>66.496219810606476</v>
      </c>
      <c r="Y62" s="35">
        <f t="shared" si="23"/>
        <v>74.123896720703911</v>
      </c>
      <c r="Z62" s="35">
        <f t="shared" si="24"/>
        <v>68.417950466328435</v>
      </c>
      <c r="AA62" s="35">
        <f t="shared" si="25"/>
        <v>-4.5190334988193968</v>
      </c>
      <c r="AB62" s="35">
        <f t="shared" si="26"/>
        <v>-4.519033498819411</v>
      </c>
      <c r="AC62" s="35">
        <f t="shared" si="27"/>
        <v>-4.5190334988194039</v>
      </c>
      <c r="AF62">
        <v>2.21</v>
      </c>
      <c r="AG62">
        <v>1.68</v>
      </c>
      <c r="AJ62" t="s">
        <v>441</v>
      </c>
    </row>
    <row r="63" spans="1:36" ht="15" x14ac:dyDescent="0.25">
      <c r="A63">
        <v>2.63</v>
      </c>
      <c r="B63">
        <v>3.29</v>
      </c>
      <c r="C63">
        <v>2.77</v>
      </c>
      <c r="D63" s="20">
        <f t="shared" si="3"/>
        <v>4.5190334988194136E-2</v>
      </c>
      <c r="E63" s="17">
        <f>IF(OR($A63="",$B63="",$C63=""),"",A63*'MPTO_working_3-way'!$I62)</f>
        <v>2.7488505810189503</v>
      </c>
      <c r="F63" s="21">
        <f>IF(OR($A63="",$B63="",$C63=""),"",B63*'MPTO_working_3-way'!$I62)</f>
        <v>3.4386762021111585</v>
      </c>
      <c r="G63" s="22">
        <f>IF(OR($A63="",$B63="",$C63=""),"",C63*'MPTO_working_3-way'!$I62)</f>
        <v>2.8951772279172978</v>
      </c>
      <c r="H63" s="17">
        <f>IF(OR($A63="",$B63="",$C63=""),"",'MPTO_working_3-way'!E62)</f>
        <v>2.7384903913766423</v>
      </c>
      <c r="I63" s="21">
        <f>IF(OR($A63="",$B63="",$C63=""),"",'MPTO_working_3-way'!F62)</f>
        <v>3.461550037672986</v>
      </c>
      <c r="J63" s="22">
        <f>IF(OR($A63="",$B63="",$C63=""),"",'MPTO_working_3-way'!G62)</f>
        <v>2.8906129729797967</v>
      </c>
      <c r="K63" s="17">
        <f>IF(OR($A63="",$B63="",$C63=""),"",'OddsRatio_working_3-way'!H62)</f>
        <v>2.7435810677030483</v>
      </c>
      <c r="L63" s="21">
        <f>IF(OR($A63="",$B63="",$C63=""),"",'OddsRatio_working_3-way'!I62)</f>
        <v>3.4495709478772887</v>
      </c>
      <c r="M63" s="22">
        <f>IF(OR($A63="",$B63="",$C63=""),"",'OddsRatio_working_3-way'!J62)</f>
        <v>2.893336496830917</v>
      </c>
      <c r="N63" s="23">
        <f t="shared" si="16"/>
        <v>36.378841647672161</v>
      </c>
      <c r="O63" s="24">
        <f t="shared" si="17"/>
        <v>29.080958520783518</v>
      </c>
      <c r="P63" s="24">
        <f t="shared" si="18"/>
        <v>34.540199831544321</v>
      </c>
      <c r="Q63" t="s">
        <v>200</v>
      </c>
      <c r="R63" t="s">
        <v>204</v>
      </c>
      <c r="S63" t="s">
        <v>447</v>
      </c>
      <c r="T63" s="35">
        <v>100</v>
      </c>
      <c r="U63" s="35">
        <f t="shared" si="19"/>
        <v>52.38095238095238</v>
      </c>
      <c r="V63" s="35">
        <f t="shared" si="20"/>
        <v>70.501474926253692</v>
      </c>
      <c r="W63" s="35">
        <f t="shared" si="21"/>
        <v>72.752043596730246</v>
      </c>
      <c r="X63" s="35">
        <f t="shared" si="22"/>
        <v>56.746481477016061</v>
      </c>
      <c r="Y63" s="35">
        <f t="shared" si="23"/>
        <v>74.867004022317374</v>
      </c>
      <c r="Z63" s="35">
        <f t="shared" si="24"/>
        <v>77.117572692793928</v>
      </c>
      <c r="AA63" s="35">
        <f t="shared" si="25"/>
        <v>-4.3655290960636819</v>
      </c>
      <c r="AB63" s="35">
        <f t="shared" si="26"/>
        <v>-4.3655290960636819</v>
      </c>
      <c r="AC63" s="35">
        <f t="shared" si="27"/>
        <v>-4.3655290960636819</v>
      </c>
      <c r="AF63">
        <v>2.2599999999999998</v>
      </c>
      <c r="AG63">
        <v>1.65</v>
      </c>
      <c r="AJ63" t="s">
        <v>441</v>
      </c>
    </row>
    <row r="64" spans="1:36" ht="15" x14ac:dyDescent="0.25">
      <c r="A64">
        <v>2.1</v>
      </c>
      <c r="B64">
        <v>3.39</v>
      </c>
      <c r="C64">
        <v>3.67</v>
      </c>
      <c r="D64" s="20">
        <f t="shared" si="3"/>
        <v>4.3655290960636917E-2</v>
      </c>
      <c r="E64" s="17">
        <f>IF(OR($A64="",$B64="",$C64=""),"",A64*'MPTO_working_3-way'!$I63)</f>
        <v>2.1916761110173377</v>
      </c>
      <c r="F64" s="21">
        <f>IF(OR($A64="",$B64="",$C64=""),"",B64*'MPTO_working_3-way'!$I63)</f>
        <v>3.5379914363565592</v>
      </c>
      <c r="G64" s="22">
        <f>IF(OR($A64="",$B64="",$C64=""),"",C64*'MPTO_working_3-way'!$I63)</f>
        <v>3.8302149178255376</v>
      </c>
      <c r="H64" s="17">
        <f>IF(OR($A64="",$B64="",$C64=""),"",'MPTO_working_3-way'!E63)</f>
        <v>2.1661961461258543</v>
      </c>
      <c r="I64" s="21">
        <f>IF(OR($A64="",$B64="",$C64=""),"",'MPTO_working_3-way'!F63)</f>
        <v>3.5659079462958641</v>
      </c>
      <c r="J64" s="22">
        <f>IF(OR($A64="",$B64="",$C64=""),"",'MPTO_working_3-way'!G63)</f>
        <v>3.8770539605657381</v>
      </c>
      <c r="K64" s="17">
        <f>IF(OR($A64="",$B64="",$C64=""),"",'OddsRatio_working_3-way'!H63)</f>
        <v>2.1765153799181021</v>
      </c>
      <c r="L64" s="21">
        <f>IF(OR($A64="",$B64="",$C64=""),"",'OddsRatio_working_3-way'!I63)</f>
        <v>3.5562470527311487</v>
      </c>
      <c r="M64" s="22">
        <f>IF(OR($A64="",$B64="",$C64=""),"",'OddsRatio_working_3-way'!J63)</f>
        <v>3.8557236948921183</v>
      </c>
      <c r="N64" s="23">
        <f t="shared" si="16"/>
        <v>45.627179808781939</v>
      </c>
      <c r="O64" s="24">
        <f t="shared" si="17"/>
        <v>28.264624660307398</v>
      </c>
      <c r="P64" s="24">
        <f t="shared" si="18"/>
        <v>26.108195530910649</v>
      </c>
      <c r="Q64" t="s">
        <v>202</v>
      </c>
      <c r="R64" t="s">
        <v>195</v>
      </c>
      <c r="S64" t="s">
        <v>447</v>
      </c>
      <c r="T64" s="35">
        <v>100</v>
      </c>
      <c r="U64" s="35">
        <f t="shared" si="19"/>
        <v>51.219512195121943</v>
      </c>
      <c r="V64" s="35">
        <f t="shared" si="20"/>
        <v>67.532467532467535</v>
      </c>
      <c r="W64" s="35">
        <f t="shared" si="21"/>
        <v>76.689976689976689</v>
      </c>
      <c r="X64" s="35">
        <f t="shared" si="22"/>
        <v>55.777555777555776</v>
      </c>
      <c r="Y64" s="35">
        <f t="shared" si="23"/>
        <v>72.090511114901375</v>
      </c>
      <c r="Z64" s="35">
        <f t="shared" si="24"/>
        <v>81.248020272410514</v>
      </c>
      <c r="AA64" s="35">
        <f t="shared" si="25"/>
        <v>-4.5580435824338323</v>
      </c>
      <c r="AB64" s="35">
        <f t="shared" si="26"/>
        <v>-4.5580435824338394</v>
      </c>
      <c r="AC64" s="35">
        <f t="shared" si="27"/>
        <v>-4.5580435824338252</v>
      </c>
      <c r="AF64">
        <v>2.13</v>
      </c>
      <c r="AG64">
        <v>1.73</v>
      </c>
      <c r="AJ64" t="s">
        <v>441</v>
      </c>
    </row>
    <row r="65" spans="1:36" ht="15" x14ac:dyDescent="0.25">
      <c r="A65">
        <v>2.0499999999999998</v>
      </c>
      <c r="B65">
        <v>3.08</v>
      </c>
      <c r="C65">
        <v>4.29</v>
      </c>
      <c r="D65" s="20">
        <f t="shared" si="3"/>
        <v>4.5580435824338128E-2</v>
      </c>
      <c r="E65" s="17">
        <f>IF(OR($A65="",$B65="",$C65=""),"",A65*'MPTO_working_3-way'!$I64)</f>
        <v>2.1434398934398931</v>
      </c>
      <c r="F65" s="21">
        <f>IF(OR($A65="",$B65="",$C65=""),"",B65*'MPTO_working_3-way'!$I64)</f>
        <v>3.2203877423389615</v>
      </c>
      <c r="G65" s="22">
        <f>IF(OR($A65="",$B65="",$C65=""),"",C65*'MPTO_working_3-way'!$I64)</f>
        <v>4.4855400696864107</v>
      </c>
      <c r="H65" s="17">
        <f>IF(OR($A65="",$B65="",$C65=""),"",'MPTO_working_3-way'!E64)</f>
        <v>2.1159032583291322</v>
      </c>
      <c r="I65" s="21">
        <f>IF(OR($A65="",$B65="",$C65=""),"",'MPTO_working_3-way'!F64)</f>
        <v>3.231207299257302</v>
      </c>
      <c r="J65" s="22">
        <f>IF(OR($A65="",$B65="",$C65=""),"",'MPTO_working_3-way'!G64)</f>
        <v>4.5891188748633329</v>
      </c>
      <c r="K65" s="17">
        <f>IF(OR($A65="",$B65="",$C65=""),"",'OddsRatio_working_3-way'!H64)</f>
        <v>2.1273364894101245</v>
      </c>
      <c r="L65" s="21">
        <f>IF(OR($A65="",$B65="",$C65=""),"",'OddsRatio_working_3-way'!I64)</f>
        <v>3.2331999028314846</v>
      </c>
      <c r="M65" s="22">
        <f>IF(OR($A65="",$B65="",$C65=""),"",'OddsRatio_working_3-way'!J64)</f>
        <v>4.5323210001517236</v>
      </c>
      <c r="N65" s="23">
        <f t="shared" si="16"/>
        <v>46.653979104361682</v>
      </c>
      <c r="O65" s="24">
        <f t="shared" si="17"/>
        <v>31.052161416864106</v>
      </c>
      <c r="P65" s="24">
        <f t="shared" si="18"/>
        <v>22.293859478774227</v>
      </c>
      <c r="Q65" t="s">
        <v>191</v>
      </c>
      <c r="R65" t="s">
        <v>205</v>
      </c>
      <c r="S65" t="s">
        <v>447</v>
      </c>
      <c r="T65" s="35">
        <v>100</v>
      </c>
      <c r="U65" s="35">
        <f t="shared" si="19"/>
        <v>85.141158989598807</v>
      </c>
      <c r="V65" s="35">
        <f t="shared" si="20"/>
        <v>74.554707379134854</v>
      </c>
      <c r="W65" s="35">
        <f t="shared" si="21"/>
        <v>35.483870967741936</v>
      </c>
      <c r="X65" s="35">
        <f t="shared" si="22"/>
        <v>89.961421653123196</v>
      </c>
      <c r="Y65" s="35">
        <f t="shared" si="23"/>
        <v>79.374970042659257</v>
      </c>
      <c r="Z65" s="35">
        <f t="shared" si="24"/>
        <v>40.304133631266325</v>
      </c>
      <c r="AA65" s="35">
        <f t="shared" si="25"/>
        <v>-4.8202626635243888</v>
      </c>
      <c r="AB65" s="35">
        <f t="shared" si="26"/>
        <v>-4.820262663524403</v>
      </c>
      <c r="AC65" s="35">
        <f t="shared" si="27"/>
        <v>-4.8202626635243888</v>
      </c>
      <c r="AF65">
        <v>2.5499999999999998</v>
      </c>
      <c r="AG65">
        <v>1.53</v>
      </c>
      <c r="AJ65" t="s">
        <v>441</v>
      </c>
    </row>
    <row r="66" spans="1:36" ht="15" x14ac:dyDescent="0.25">
      <c r="A66">
        <v>6.73</v>
      </c>
      <c r="B66">
        <v>3.93</v>
      </c>
      <c r="C66">
        <v>1.55</v>
      </c>
      <c r="D66" s="20">
        <f t="shared" si="3"/>
        <v>4.8202626635243995E-2</v>
      </c>
      <c r="E66" s="17">
        <f>IF(OR($A66="",$B66="",$C66=""),"",A66*'MPTO_working_3-way'!$I65)</f>
        <v>7.0544036772551921</v>
      </c>
      <c r="F66" s="21">
        <f>IF(OR($A66="",$B66="",$C66=""),"",B66*'MPTO_working_3-way'!$I65)</f>
        <v>4.1194363226765089</v>
      </c>
      <c r="G66" s="22">
        <f>IF(OR($A66="",$B66="",$C66=""),"",C66*'MPTO_working_3-way'!$I65)</f>
        <v>1.6247140712846282</v>
      </c>
      <c r="H66" s="17">
        <f>IF(OR($A66="",$B66="",$C66=""),"",'MPTO_working_3-way'!E65)</f>
        <v>7.5459813681040391</v>
      </c>
      <c r="I66" s="21">
        <f>IF(OR($A66="",$B66="",$C66=""),"",'MPTO_working_3-way'!F65)</f>
        <v>4.1948880557752233</v>
      </c>
      <c r="J66" s="22">
        <f>IF(OR($A66="",$B66="",$C66=""),"",'MPTO_working_3-way'!G65)</f>
        <v>1.5895882020811656</v>
      </c>
      <c r="K66" s="17">
        <f>IF(OR($A66="",$B66="",$C66=""),"",'OddsRatio_working_3-way'!H65)</f>
        <v>7.2651342364708071</v>
      </c>
      <c r="L66" s="21">
        <f>IF(OR($A66="",$B66="",$C66=""),"",'OddsRatio_working_3-way'!I65)</f>
        <v>4.2036375764152645</v>
      </c>
      <c r="M66" s="22">
        <f>IF(OR($A66="",$B66="",$C66=""),"",'OddsRatio_working_3-way'!J65)</f>
        <v>1.6013654153680528</v>
      </c>
      <c r="N66" s="23">
        <f t="shared" si="16"/>
        <v>14.175542622039053</v>
      </c>
      <c r="O66" s="24">
        <f t="shared" si="17"/>
        <v>24.275165864204283</v>
      </c>
      <c r="P66" s="24">
        <f t="shared" si="18"/>
        <v>61.549291513756664</v>
      </c>
      <c r="Q66" t="s">
        <v>197</v>
      </c>
      <c r="R66" t="s">
        <v>189</v>
      </c>
      <c r="S66" t="s">
        <v>447</v>
      </c>
      <c r="T66" s="35">
        <v>100</v>
      </c>
      <c r="U66" s="35">
        <f t="shared" si="19"/>
        <v>54.128440366972484</v>
      </c>
      <c r="V66" s="35">
        <f t="shared" si="20"/>
        <v>69.512195121951223</v>
      </c>
      <c r="W66" s="35">
        <f t="shared" si="21"/>
        <v>71.83098591549296</v>
      </c>
      <c r="X66" s="35">
        <f t="shared" si="22"/>
        <v>58.656818962555825</v>
      </c>
      <c r="Y66" s="35">
        <f t="shared" si="23"/>
        <v>74.040573717534556</v>
      </c>
      <c r="Z66" s="35">
        <f t="shared" si="24"/>
        <v>76.359364511076294</v>
      </c>
      <c r="AA66" s="35">
        <f t="shared" si="25"/>
        <v>-4.5283785955833409</v>
      </c>
      <c r="AB66" s="35">
        <f t="shared" si="26"/>
        <v>-4.5283785955833338</v>
      </c>
      <c r="AC66" s="35">
        <f t="shared" si="27"/>
        <v>-4.5283785955833338</v>
      </c>
      <c r="AF66">
        <v>2.14</v>
      </c>
      <c r="AG66">
        <v>1.72</v>
      </c>
      <c r="AJ66" t="s">
        <v>441</v>
      </c>
    </row>
    <row r="67" spans="1:36" ht="15" x14ac:dyDescent="0.25">
      <c r="A67">
        <v>2.1800000000000002</v>
      </c>
      <c r="B67">
        <v>3.28</v>
      </c>
      <c r="C67">
        <v>3.55</v>
      </c>
      <c r="D67" s="20">
        <f t="shared" si="3"/>
        <v>4.5283785955833489E-2</v>
      </c>
      <c r="E67" s="17">
        <f>IF(OR($A67="",$B67="",$C67=""),"",A67*'MPTO_working_3-way'!$I66)</f>
        <v>2.2787186533837174</v>
      </c>
      <c r="F67" s="21">
        <f>IF(OR($A67="",$B67="",$C67=""),"",B67*'MPTO_working_3-way'!$I66)</f>
        <v>3.4285308179351337</v>
      </c>
      <c r="G67" s="22">
        <f>IF(OR($A67="",$B67="",$C67=""),"",C67*'MPTO_working_3-way'!$I66)</f>
        <v>3.7107574401432086</v>
      </c>
      <c r="H67" s="17">
        <f>IF(OR($A67="",$B67="",$C67=""),"",'MPTO_working_3-way'!E66)</f>
        <v>2.2541764202315284</v>
      </c>
      <c r="I67" s="21">
        <f>IF(OR($A67="",$B67="",$C67=""),"",'MPTO_working_3-way'!F66)</f>
        <v>3.4508526558489581</v>
      </c>
      <c r="J67" s="22">
        <f>IF(OR($A67="",$B67="",$C67=""),"",'MPTO_working_3-way'!G66)</f>
        <v>3.7510004078472163</v>
      </c>
      <c r="K67" s="17">
        <f>IF(OR($A67="",$B67="",$C67=""),"",'OddsRatio_working_3-way'!H66)</f>
        <v>2.2643624780721097</v>
      </c>
      <c r="L67" s="21">
        <f>IF(OR($A67="",$B67="",$C67=""),"",'OddsRatio_working_3-way'!I66)</f>
        <v>3.4430054661054319</v>
      </c>
      <c r="M67" s="22">
        <f>IF(OR($A67="",$B67="",$C67=""),"",'OddsRatio_working_3-way'!J66)</f>
        <v>3.7323087449863386</v>
      </c>
      <c r="N67" s="23">
        <f t="shared" si="16"/>
        <v>43.88431184846268</v>
      </c>
      <c r="O67" s="24">
        <f t="shared" si="17"/>
        <v>29.167012143185573</v>
      </c>
      <c r="P67" s="24">
        <f t="shared" si="18"/>
        <v>26.94867600835174</v>
      </c>
      <c r="Q67" t="s">
        <v>187</v>
      </c>
      <c r="R67" t="s">
        <v>185</v>
      </c>
      <c r="S67" t="s">
        <v>447</v>
      </c>
      <c r="T67" s="35">
        <v>100</v>
      </c>
      <c r="U67" s="35">
        <f t="shared" si="19"/>
        <v>69.325153374233125</v>
      </c>
      <c r="V67" s="35">
        <f t="shared" si="20"/>
        <v>71.181556195965413</v>
      </c>
      <c r="W67" s="35">
        <f t="shared" si="21"/>
        <v>57.264957264957268</v>
      </c>
      <c r="X67" s="35">
        <f t="shared" si="22"/>
        <v>71.553486539077312</v>
      </c>
      <c r="Y67" s="35">
        <f t="shared" si="23"/>
        <v>73.409889360809615</v>
      </c>
      <c r="Z67" s="35">
        <f t="shared" si="24"/>
        <v>59.493290429801448</v>
      </c>
      <c r="AA67" s="35">
        <f t="shared" si="25"/>
        <v>-2.2283331648441873</v>
      </c>
      <c r="AB67" s="35">
        <f t="shared" si="26"/>
        <v>-2.2283331648442015</v>
      </c>
      <c r="AC67" s="35">
        <f t="shared" si="27"/>
        <v>-2.2283331648441802</v>
      </c>
      <c r="AF67">
        <v>2.09</v>
      </c>
      <c r="AG67">
        <v>1.76</v>
      </c>
      <c r="AJ67" t="s">
        <v>441</v>
      </c>
    </row>
    <row r="68" spans="1:36" ht="15" x14ac:dyDescent="0.25">
      <c r="A68">
        <v>3.26</v>
      </c>
      <c r="B68">
        <v>3.47</v>
      </c>
      <c r="C68">
        <v>2.34</v>
      </c>
      <c r="D68" s="20">
        <f t="shared" ref="D68:D131" si="28">IF(OR($A68="",$B68="",$C68=""),"",(1/A68)+(1/B68)+(1/C68)-1)</f>
        <v>2.2283331648441873E-2</v>
      </c>
      <c r="E68" s="17">
        <f>IF(OR($A68="",$B68="",$C68=""),"",A68*'MPTO_working_3-way'!$I67)</f>
        <v>3.3326436611739201</v>
      </c>
      <c r="F68" s="21">
        <f>IF(OR($A68="",$B68="",$C68=""),"",B68*'MPTO_working_3-way'!$I67)</f>
        <v>3.5473231608200937</v>
      </c>
      <c r="G68" s="22">
        <f>IF(OR($A68="",$B68="",$C68=""),"",C68*'MPTO_working_3-way'!$I67)</f>
        <v>2.3921429960573537</v>
      </c>
      <c r="H68" s="17">
        <f>IF(OR($A68="",$B68="",$C68=""),"",'MPTO_working_3-way'!E67)</f>
        <v>3.3408983628969295</v>
      </c>
      <c r="I68" s="21">
        <f>IF(OR($A68="",$B68="",$C68=""),"",'MPTO_working_3-way'!F67)</f>
        <v>3.5618032963647845</v>
      </c>
      <c r="J68" s="22">
        <f>IF(OR($A68="",$B68="",$C68=""),"",'MPTO_working_3-way'!G67)</f>
        <v>2.3813909530248645</v>
      </c>
      <c r="K68" s="17">
        <f>IF(OR($A68="",$B68="",$C68=""),"",'OddsRatio_working_3-way'!H67)</f>
        <v>3.3377249915326441</v>
      </c>
      <c r="L68" s="21">
        <f>IF(OR($A68="",$B68="",$C68=""),"",'OddsRatio_working_3-way'!I67)</f>
        <v>3.5549472252591285</v>
      </c>
      <c r="M68" s="22">
        <f>IF(OR($A68="",$B68="",$C68=""),"",'OddsRatio_working_3-way'!J67)</f>
        <v>2.3860847294928065</v>
      </c>
      <c r="N68" s="23">
        <f t="shared" si="16"/>
        <v>30.006208333949242</v>
      </c>
      <c r="O68" s="24">
        <f t="shared" si="17"/>
        <v>28.190270653796688</v>
      </c>
      <c r="P68" s="24">
        <f t="shared" si="18"/>
        <v>41.803521012254073</v>
      </c>
      <c r="Q68" t="s">
        <v>350</v>
      </c>
      <c r="R68" t="s">
        <v>355</v>
      </c>
      <c r="S68" t="s">
        <v>447</v>
      </c>
      <c r="T68" s="35">
        <v>100</v>
      </c>
      <c r="U68" s="35">
        <f t="shared" si="19"/>
        <v>55.752212389380524</v>
      </c>
      <c r="V68" s="35">
        <f t="shared" si="20"/>
        <v>73.190348525469176</v>
      </c>
      <c r="W68" s="35">
        <f t="shared" si="21"/>
        <v>68.75</v>
      </c>
      <c r="X68" s="35">
        <f t="shared" si="22"/>
        <v>58.059651474530824</v>
      </c>
      <c r="Y68" s="35">
        <f t="shared" si="23"/>
        <v>75.497787610619469</v>
      </c>
      <c r="Z68" s="35">
        <f t="shared" si="24"/>
        <v>71.057439085150293</v>
      </c>
      <c r="AA68" s="35">
        <f t="shared" si="25"/>
        <v>-2.3074390851502997</v>
      </c>
      <c r="AB68" s="35">
        <f t="shared" si="26"/>
        <v>-2.3074390851502926</v>
      </c>
      <c r="AC68" s="35">
        <f t="shared" si="27"/>
        <v>-2.3074390851502926</v>
      </c>
      <c r="AF68">
        <v>2.0499999999999998</v>
      </c>
      <c r="AG68">
        <v>1.86</v>
      </c>
      <c r="AJ68" t="s">
        <v>432</v>
      </c>
    </row>
    <row r="69" spans="1:36" ht="15" x14ac:dyDescent="0.25">
      <c r="A69">
        <v>2.2599999999999998</v>
      </c>
      <c r="B69">
        <v>3.73</v>
      </c>
      <c r="C69">
        <v>3.2</v>
      </c>
      <c r="D69" s="20">
        <f t="shared" si="28"/>
        <v>2.3074390851502979E-2</v>
      </c>
      <c r="E69" s="17">
        <f>IF(OR($A69="",$B69="",$C69=""),"",A69*'MPTO_working_3-way'!$I68)</f>
        <v>2.3121481233243966</v>
      </c>
      <c r="F69" s="21">
        <f>IF(OR($A69="",$B69="",$C69=""),"",B69*'MPTO_working_3-way'!$I68)</f>
        <v>3.8160674778761061</v>
      </c>
      <c r="G69" s="22">
        <f>IF(OR($A69="",$B69="",$C69=""),"",C69*'MPTO_working_3-way'!$I68)</f>
        <v>3.2738380507248097</v>
      </c>
      <c r="H69" s="17">
        <f>IF(OR($A69="",$B69="",$C69=""),"",'MPTO_working_3-way'!E68)</f>
        <v>2.2999798781090877</v>
      </c>
      <c r="I69" s="21">
        <f>IF(OR($A69="",$B69="",$C69=""),"",'MPTO_working_3-way'!F68)</f>
        <v>3.8401712857248609</v>
      </c>
      <c r="J69" s="22">
        <f>IF(OR($A69="",$B69="",$C69=""),"",'MPTO_working_3-way'!G68)</f>
        <v>3.2807480127263355</v>
      </c>
      <c r="K69" s="17">
        <f>IF(OR($A69="",$B69="",$C69=""),"",'OddsRatio_working_3-way'!H68)</f>
        <v>2.3052357479260412</v>
      </c>
      <c r="L69" s="21">
        <f>IF(OR($A69="",$B69="",$C69=""),"",'OddsRatio_working_3-way'!I68)</f>
        <v>3.8280107871730893</v>
      </c>
      <c r="M69" s="22">
        <f>IF(OR($A69="",$B69="",$C69=""),"",'OddsRatio_working_3-way'!J68)</f>
        <v>3.2789830519343584</v>
      </c>
      <c r="N69" s="23">
        <f t="shared" ref="N69:N132" si="29">(1/E69)* 100</f>
        <v>43.249824261354171</v>
      </c>
      <c r="O69" s="24">
        <f t="shared" ref="O69:O132" si="30">(1/F69)* 100</f>
        <v>26.204987354064457</v>
      </c>
      <c r="P69" s="24">
        <f t="shared" ref="P69:P132" si="31">(1/G69)* 100</f>
        <v>30.54518838458138</v>
      </c>
      <c r="Q69" t="s">
        <v>358</v>
      </c>
      <c r="R69" t="s">
        <v>351</v>
      </c>
      <c r="S69" t="s">
        <v>447</v>
      </c>
      <c r="T69" s="35">
        <v>100</v>
      </c>
      <c r="U69" s="35">
        <f t="shared" ref="U69:U132" si="32">(1/A70)*((T69*A70)-T69)</f>
        <v>51.92307692307692</v>
      </c>
      <c r="V69" s="35">
        <f t="shared" ref="V69:V132" si="33">(1/B70)*((T69*B70)-T69)</f>
        <v>71.509971509971507</v>
      </c>
      <c r="W69" s="35">
        <f t="shared" ref="W69:W132" si="34">(1/C70)*((T69*C70)-T69)</f>
        <v>72.067039106145245</v>
      </c>
      <c r="X69" s="35">
        <f t="shared" ref="X69:X132" si="35">((1/B70)+(1/C70))*T69</f>
        <v>56.422989383883234</v>
      </c>
      <c r="Y69" s="35">
        <f t="shared" ref="Y69:Y132" si="36">((1/A70)+(1/C70))*T69</f>
        <v>76.009883970777821</v>
      </c>
      <c r="Z69" s="35">
        <f t="shared" ref="Z69:Z132" si="37">((1/A70)+(1/B70))*T69</f>
        <v>76.566951566951573</v>
      </c>
      <c r="AA69" s="35">
        <f t="shared" ref="AA69:AA132" si="38">U69-X69</f>
        <v>-4.4999124608063141</v>
      </c>
      <c r="AB69" s="35">
        <f t="shared" ref="AB69:AB132" si="39">V69-Y69</f>
        <v>-4.4999124608063141</v>
      </c>
      <c r="AC69" s="35">
        <f t="shared" ref="AC69:AC132" si="40">W69-Z69</f>
        <v>-4.4999124608063283</v>
      </c>
      <c r="AF69">
        <v>1.66</v>
      </c>
      <c r="AG69">
        <v>2.34</v>
      </c>
      <c r="AJ69" t="s">
        <v>432</v>
      </c>
    </row>
    <row r="70" spans="1:36" ht="15" x14ac:dyDescent="0.25">
      <c r="A70">
        <v>2.08</v>
      </c>
      <c r="B70">
        <v>3.51</v>
      </c>
      <c r="C70">
        <v>3.58</v>
      </c>
      <c r="D70" s="20">
        <f t="shared" si="28"/>
        <v>4.4999124608063212E-2</v>
      </c>
      <c r="E70" s="17">
        <f>IF(OR($A70="",$B70="",$C70=""),"",A70*'MPTO_working_3-way'!$I69)</f>
        <v>2.1735981791847716</v>
      </c>
      <c r="F70" s="21">
        <f>IF(OR($A70="",$B70="",$C70=""),"",B70*'MPTO_working_3-way'!$I69)</f>
        <v>3.6679469273743015</v>
      </c>
      <c r="G70" s="22">
        <f>IF(OR($A70="",$B70="",$C70=""),"",C70*'MPTO_working_3-way'!$I69)</f>
        <v>3.7410968660968664</v>
      </c>
      <c r="H70" s="17">
        <f>IF(OR($A70="",$B70="",$C70=""),"",'MPTO_working_3-way'!E69)</f>
        <v>2.1469846169617788</v>
      </c>
      <c r="I70" s="21">
        <f>IF(OR($A70="",$B70="",$C70=""),"",'MPTO_working_3-way'!F69)</f>
        <v>3.7050680374070595</v>
      </c>
      <c r="J70" s="22">
        <f>IF(OR($A70="",$B70="",$C70=""),"",'MPTO_working_3-way'!G69)</f>
        <v>3.7831512712566049</v>
      </c>
      <c r="K70" s="17">
        <f>IF(OR($A70="",$B70="",$C70=""),"",'OddsRatio_working_3-way'!H69)</f>
        <v>2.1576590025732552</v>
      </c>
      <c r="L70" s="21">
        <f>IF(OR($A70="",$B70="",$C70=""),"",'OddsRatio_working_3-way'!I69)</f>
        <v>3.6904852744989545</v>
      </c>
      <c r="M70" s="22">
        <f>IF(OR($A70="",$B70="",$C70=""),"",'OddsRatio_working_3-way'!J69)</f>
        <v>3.7655187283694431</v>
      </c>
      <c r="N70" s="23">
        <f t="shared" si="29"/>
        <v>46.006663493574486</v>
      </c>
      <c r="O70" s="24">
        <f t="shared" si="30"/>
        <v>27.263207996192289</v>
      </c>
      <c r="P70" s="24">
        <f t="shared" si="31"/>
        <v>26.730128510233222</v>
      </c>
      <c r="Q70" t="s">
        <v>213</v>
      </c>
      <c r="R70" t="s">
        <v>214</v>
      </c>
      <c r="S70" t="s">
        <v>447</v>
      </c>
      <c r="T70" s="35">
        <v>100</v>
      </c>
      <c r="U70" s="35">
        <f t="shared" si="32"/>
        <v>52.830188679245275</v>
      </c>
      <c r="V70" s="35">
        <f t="shared" si="33"/>
        <v>66.329966329966325</v>
      </c>
      <c r="W70" s="35">
        <f t="shared" si="34"/>
        <v>76.359338061465735</v>
      </c>
      <c r="X70" s="35">
        <f t="shared" si="35"/>
        <v>57.31069560856794</v>
      </c>
      <c r="Y70" s="35">
        <f t="shared" si="36"/>
        <v>70.810473259288983</v>
      </c>
      <c r="Z70" s="35">
        <f t="shared" si="37"/>
        <v>80.839844990788379</v>
      </c>
      <c r="AA70" s="35">
        <f t="shared" si="38"/>
        <v>-4.4805069293226651</v>
      </c>
      <c r="AB70" s="35">
        <f t="shared" si="39"/>
        <v>-4.480506929322658</v>
      </c>
      <c r="AC70" s="35">
        <f t="shared" si="40"/>
        <v>-4.4805069293226438</v>
      </c>
      <c r="AF70">
        <v>1.92</v>
      </c>
      <c r="AG70">
        <v>1.92</v>
      </c>
      <c r="AJ70" t="s">
        <v>442</v>
      </c>
    </row>
    <row r="71" spans="1:36" ht="15" x14ac:dyDescent="0.25">
      <c r="A71">
        <v>2.12</v>
      </c>
      <c r="B71">
        <v>2.97</v>
      </c>
      <c r="C71">
        <v>4.2300000000000004</v>
      </c>
      <c r="D71" s="20">
        <f t="shared" si="28"/>
        <v>4.4805069293226474E-2</v>
      </c>
      <c r="E71" s="17">
        <f>IF(OR($A71="",$B71="",$C71=""),"",A71*'MPTO_working_3-way'!$I70)</f>
        <v>2.2149867469016402</v>
      </c>
      <c r="F71" s="21">
        <f>IF(OR($A71="",$B71="",$C71=""),"",B71*'MPTO_working_3-way'!$I70)</f>
        <v>3.1030710558008829</v>
      </c>
      <c r="G71" s="22">
        <f>IF(OR($A71="",$B71="",$C71=""),"",C71*'MPTO_working_3-way'!$I70)</f>
        <v>4.4195254431103486</v>
      </c>
      <c r="H71" s="17">
        <f>IF(OR($A71="",$B71="",$C71=""),"",'MPTO_working_3-way'!E70)</f>
        <v>2.1893187555054019</v>
      </c>
      <c r="I71" s="21">
        <f>IF(OR($A71="",$B71="",$C71=""),"",'MPTO_working_3-way'!F70)</f>
        <v>3.1078551904916596</v>
      </c>
      <c r="J71" s="22">
        <f>IF(OR($A71="",$B71="",$C71=""),"",'MPTO_working_3-way'!G70)</f>
        <v>4.5152516925981372</v>
      </c>
      <c r="K71" s="17">
        <f>IF(OR($A71="",$B71="",$C71=""),"",'OddsRatio_working_3-way'!H70)</f>
        <v>2.200364531392772</v>
      </c>
      <c r="L71" s="21">
        <f>IF(OR($A71="",$B71="",$C71=""),"",'OddsRatio_working_3-way'!I70)</f>
        <v>3.111355470396215</v>
      </c>
      <c r="M71" s="22">
        <f>IF(OR($A71="",$B71="",$C71=""),"",'OddsRatio_working_3-way'!J70)</f>
        <v>4.4617655682130835</v>
      </c>
      <c r="N71" s="23">
        <f t="shared" si="29"/>
        <v>45.146996992140757</v>
      </c>
      <c r="O71" s="24">
        <f t="shared" si="30"/>
        <v>32.226139267117311</v>
      </c>
      <c r="P71" s="24">
        <f t="shared" si="31"/>
        <v>22.626863740741939</v>
      </c>
      <c r="Q71" t="s">
        <v>221</v>
      </c>
      <c r="R71" t="s">
        <v>222</v>
      </c>
      <c r="S71" t="s">
        <v>447</v>
      </c>
      <c r="T71" s="35">
        <v>100</v>
      </c>
      <c r="U71" s="35">
        <f t="shared" si="32"/>
        <v>60.317460317460316</v>
      </c>
      <c r="V71" s="35">
        <f t="shared" si="33"/>
        <v>65.635738831615114</v>
      </c>
      <c r="W71" s="35">
        <f t="shared" si="34"/>
        <v>69.696969696969703</v>
      </c>
      <c r="X71" s="35">
        <f t="shared" si="35"/>
        <v>64.667291471415183</v>
      </c>
      <c r="Y71" s="35">
        <f t="shared" si="36"/>
        <v>69.985569985569981</v>
      </c>
      <c r="Z71" s="35">
        <f t="shared" si="37"/>
        <v>74.046800850924569</v>
      </c>
      <c r="AA71" s="35">
        <f t="shared" si="38"/>
        <v>-4.3498311539548666</v>
      </c>
      <c r="AB71" s="35">
        <f t="shared" si="39"/>
        <v>-4.3498311539548666</v>
      </c>
      <c r="AC71" s="35">
        <f t="shared" si="40"/>
        <v>-4.3498311539548666</v>
      </c>
      <c r="AF71">
        <v>2.4700000000000002</v>
      </c>
      <c r="AG71">
        <v>1.56</v>
      </c>
      <c r="AJ71" t="s">
        <v>442</v>
      </c>
    </row>
    <row r="72" spans="1:36" ht="15" x14ac:dyDescent="0.25">
      <c r="A72">
        <v>2.52</v>
      </c>
      <c r="B72">
        <v>2.91</v>
      </c>
      <c r="C72">
        <v>3.3</v>
      </c>
      <c r="D72" s="20">
        <f t="shared" si="28"/>
        <v>4.349831153954864E-2</v>
      </c>
      <c r="E72" s="17">
        <f>IF(OR($A72="",$B72="",$C72=""),"",A72*'MPTO_working_3-way'!$I71)</f>
        <v>2.6296157450796627</v>
      </c>
      <c r="F72" s="21">
        <f>IF(OR($A72="",$B72="",$C72=""),"",B72*'MPTO_working_3-way'!$I71)</f>
        <v>3.0365800865800865</v>
      </c>
      <c r="G72" s="22">
        <f>IF(OR($A72="",$B72="",$C72=""),"",C72*'MPTO_working_3-way'!$I71)</f>
        <v>3.4435444280805103</v>
      </c>
      <c r="H72" s="17">
        <f>IF(OR($A72="",$B72="",$C72=""),"",'MPTO_working_3-way'!E71)</f>
        <v>2.615569188467076</v>
      </c>
      <c r="I72" s="21">
        <f>IF(OR($A72="",$B72="",$C72=""),"",'MPTO_working_3-way'!F71)</f>
        <v>3.0381915150054235</v>
      </c>
      <c r="J72" s="22">
        <f>IF(OR($A72="",$B72="",$C72=""),"",'MPTO_working_3-way'!G71)</f>
        <v>3.4658337057024022</v>
      </c>
      <c r="K72" s="17">
        <f>IF(OR($A72="",$B72="",$C72=""),"",'OddsRatio_working_3-way'!H71)</f>
        <v>2.6220596718540441</v>
      </c>
      <c r="L72" s="21">
        <f>IF(OR($A72="",$B72="",$C72=""),"",'OddsRatio_working_3-way'!I71)</f>
        <v>3.0382460350271216</v>
      </c>
      <c r="M72" s="22">
        <f>IF(OR($A72="",$B72="",$C72=""),"",'OddsRatio_working_3-way'!J71)</f>
        <v>3.4544323982001979</v>
      </c>
      <c r="N72" s="23">
        <f t="shared" si="29"/>
        <v>38.028369805403095</v>
      </c>
      <c r="O72" s="24">
        <f t="shared" si="30"/>
        <v>32.931784161380001</v>
      </c>
      <c r="P72" s="24">
        <f t="shared" si="31"/>
        <v>29.039846033216911</v>
      </c>
      <c r="Q72" t="s">
        <v>218</v>
      </c>
      <c r="R72" t="s">
        <v>226</v>
      </c>
      <c r="S72" t="s">
        <v>447</v>
      </c>
      <c r="T72" s="35">
        <v>100</v>
      </c>
      <c r="U72" s="35">
        <f t="shared" si="32"/>
        <v>55.55555555555555</v>
      </c>
      <c r="V72" s="35">
        <f t="shared" si="33"/>
        <v>66.996699669967001</v>
      </c>
      <c r="W72" s="35">
        <f t="shared" si="34"/>
        <v>73.118279569892465</v>
      </c>
      <c r="X72" s="35">
        <f t="shared" si="35"/>
        <v>59.885020760140527</v>
      </c>
      <c r="Y72" s="35">
        <f t="shared" si="36"/>
        <v>71.326164874551964</v>
      </c>
      <c r="Z72" s="35">
        <f t="shared" si="37"/>
        <v>77.447744774477442</v>
      </c>
      <c r="AA72" s="35">
        <f t="shared" si="38"/>
        <v>-4.3294652045849773</v>
      </c>
      <c r="AB72" s="35">
        <f t="shared" si="39"/>
        <v>-4.3294652045849631</v>
      </c>
      <c r="AC72" s="35">
        <f t="shared" si="40"/>
        <v>-4.3294652045849773</v>
      </c>
      <c r="AF72">
        <v>2.38</v>
      </c>
      <c r="AG72">
        <v>1.6</v>
      </c>
      <c r="AJ72" t="s">
        <v>442</v>
      </c>
    </row>
    <row r="73" spans="1:36" ht="15" x14ac:dyDescent="0.25">
      <c r="A73">
        <v>2.25</v>
      </c>
      <c r="B73">
        <v>3.03</v>
      </c>
      <c r="C73">
        <v>3.72</v>
      </c>
      <c r="D73" s="20">
        <f t="shared" si="28"/>
        <v>4.3294652045849702E-2</v>
      </c>
      <c r="E73" s="17">
        <f>IF(OR($A73="",$B73="",$C73=""),"",A73*'MPTO_working_3-way'!$I72)</f>
        <v>2.3474129671031618</v>
      </c>
      <c r="F73" s="21">
        <f>IF(OR($A73="",$B73="",$C73=""),"",B73*'MPTO_working_3-way'!$I72)</f>
        <v>3.1611827956989242</v>
      </c>
      <c r="G73" s="22">
        <f>IF(OR($A73="",$B73="",$C73=""),"",C73*'MPTO_working_3-way'!$I72)</f>
        <v>3.8810561056105612</v>
      </c>
      <c r="H73" s="17">
        <f>IF(OR($A73="",$B73="",$C73=""),"",'MPTO_working_3-way'!E72)</f>
        <v>2.3255116637323945</v>
      </c>
      <c r="I73" s="21">
        <f>IF(OR($A73="",$B73="",$C73=""),"",'MPTO_working_3-way'!F72)</f>
        <v>3.1685532233883054</v>
      </c>
      <c r="J73" s="22">
        <f>IF(OR($A73="",$B73="",$C73=""),"",'MPTO_working_3-way'!G72)</f>
        <v>3.9310392931876308</v>
      </c>
      <c r="K73" s="17">
        <f>IF(OR($A73="",$B73="",$C73=""),"",'OddsRatio_working_3-way'!H72)</f>
        <v>2.3350054806845826</v>
      </c>
      <c r="L73" s="21">
        <f>IF(OR($A73="",$B73="",$C73=""),"",'OddsRatio_working_3-way'!I72)</f>
        <v>3.1680489006317623</v>
      </c>
      <c r="M73" s="22">
        <f>IF(OR($A73="",$B73="",$C73=""),"",'OddsRatio_working_3-way'!J72)</f>
        <v>3.9049719259696514</v>
      </c>
      <c r="N73" s="23">
        <f t="shared" si="29"/>
        <v>42.600088438382258</v>
      </c>
      <c r="O73" s="24">
        <f t="shared" si="30"/>
        <v>31.63372903840267</v>
      </c>
      <c r="P73" s="24">
        <f t="shared" si="31"/>
        <v>25.766182523215075</v>
      </c>
      <c r="Q73" t="s">
        <v>227</v>
      </c>
      <c r="R73" t="s">
        <v>212</v>
      </c>
      <c r="S73" t="s">
        <v>447</v>
      </c>
      <c r="T73" s="35">
        <v>100</v>
      </c>
      <c r="U73" s="35">
        <f t="shared" si="32"/>
        <v>62.686567164179095</v>
      </c>
      <c r="V73" s="35">
        <f t="shared" si="33"/>
        <v>66.666666666666657</v>
      </c>
      <c r="W73" s="35">
        <f t="shared" si="34"/>
        <v>66.21621621621621</v>
      </c>
      <c r="X73" s="35">
        <f t="shared" si="35"/>
        <v>67.117117117117118</v>
      </c>
      <c r="Y73" s="35">
        <f t="shared" si="36"/>
        <v>71.09721661960468</v>
      </c>
      <c r="Z73" s="35">
        <f t="shared" si="37"/>
        <v>70.646766169154219</v>
      </c>
      <c r="AA73" s="35">
        <f t="shared" si="38"/>
        <v>-4.4305499529380228</v>
      </c>
      <c r="AB73" s="35">
        <f t="shared" si="39"/>
        <v>-4.4305499529380228</v>
      </c>
      <c r="AC73" s="35">
        <f t="shared" si="40"/>
        <v>-4.4305499529380086</v>
      </c>
      <c r="AF73">
        <v>2.36</v>
      </c>
      <c r="AG73">
        <v>1.6</v>
      </c>
      <c r="AJ73" t="s">
        <v>442</v>
      </c>
    </row>
    <row r="74" spans="1:36" ht="15" x14ac:dyDescent="0.25">
      <c r="A74">
        <v>2.68</v>
      </c>
      <c r="B74">
        <v>3</v>
      </c>
      <c r="C74">
        <v>2.96</v>
      </c>
      <c r="D74" s="20">
        <f t="shared" si="28"/>
        <v>4.4305499529380121E-2</v>
      </c>
      <c r="E74" s="17">
        <f>IF(OR($A74="",$B74="",$C74=""),"",A74*'MPTO_working_3-way'!$I73)</f>
        <v>2.7987387387387388</v>
      </c>
      <c r="F74" s="21">
        <f>IF(OR($A74="",$B74="",$C74=""),"",B74*'MPTO_working_3-way'!$I73)</f>
        <v>3.1329164985881404</v>
      </c>
      <c r="G74" s="22">
        <f>IF(OR($A74="",$B74="",$C74=""),"",C74*'MPTO_working_3-way'!$I73)</f>
        <v>3.0911442786069649</v>
      </c>
      <c r="H74" s="17">
        <f>IF(OR($A74="",$B74="",$C74=""),"",'MPTO_working_3-way'!E73)</f>
        <v>2.7904446251016197</v>
      </c>
      <c r="I74" s="21">
        <f>IF(OR($A74="",$B74="",$C74=""),"",'MPTO_working_3-way'!F73)</f>
        <v>3.1390784382694337</v>
      </c>
      <c r="J74" s="22">
        <f>IF(OR($A74="",$B74="",$C74=""),"",'MPTO_working_3-way'!G73)</f>
        <v>3.0953107658157597</v>
      </c>
      <c r="K74" s="17">
        <f>IF(OR($A74="",$B74="",$C74=""),"",'OddsRatio_working_3-way'!H73)</f>
        <v>2.7943425550647012</v>
      </c>
      <c r="L74" s="21">
        <f>IF(OR($A74="",$B74="",$C74=""),"",'OddsRatio_working_3-way'!I73)</f>
        <v>3.1361220893627397</v>
      </c>
      <c r="M74" s="22">
        <f>IF(OR($A74="",$B74="",$C74=""),"",'OddsRatio_working_3-way'!J73)</f>
        <v>3.093399647575485</v>
      </c>
      <c r="N74" s="23">
        <f t="shared" si="29"/>
        <v>35.730380480267812</v>
      </c>
      <c r="O74" s="24">
        <f t="shared" si="30"/>
        <v>31.919139895705918</v>
      </c>
      <c r="P74" s="24">
        <f t="shared" si="31"/>
        <v>32.350479624026271</v>
      </c>
      <c r="Q74" t="s">
        <v>229</v>
      </c>
      <c r="R74" t="s">
        <v>224</v>
      </c>
      <c r="S74" t="s">
        <v>447</v>
      </c>
      <c r="T74" s="35">
        <v>100</v>
      </c>
      <c r="U74" s="35">
        <f t="shared" si="32"/>
        <v>64.912280701754383</v>
      </c>
      <c r="V74" s="35">
        <f t="shared" si="33"/>
        <v>68.35443037974683</v>
      </c>
      <c r="W74" s="35">
        <f t="shared" si="34"/>
        <v>62.406015037593981</v>
      </c>
      <c r="X74" s="35">
        <f t="shared" si="35"/>
        <v>69.239554582659181</v>
      </c>
      <c r="Y74" s="35">
        <f t="shared" si="36"/>
        <v>72.681704260651628</v>
      </c>
      <c r="Z74" s="35">
        <f t="shared" si="37"/>
        <v>66.733288918498772</v>
      </c>
      <c r="AA74" s="35">
        <f t="shared" si="38"/>
        <v>-4.3272738809047979</v>
      </c>
      <c r="AB74" s="35">
        <f t="shared" si="39"/>
        <v>-4.3272738809047979</v>
      </c>
      <c r="AC74" s="35">
        <f t="shared" si="40"/>
        <v>-4.3272738809047908</v>
      </c>
      <c r="AF74">
        <v>2.27</v>
      </c>
      <c r="AG74">
        <v>1.65</v>
      </c>
      <c r="AJ74" t="s">
        <v>442</v>
      </c>
    </row>
    <row r="75" spans="1:36" ht="15" x14ac:dyDescent="0.25">
      <c r="A75">
        <v>2.85</v>
      </c>
      <c r="B75">
        <v>3.16</v>
      </c>
      <c r="C75">
        <v>2.66</v>
      </c>
      <c r="D75" s="20">
        <f t="shared" si="28"/>
        <v>4.3272738809047695E-2</v>
      </c>
      <c r="E75" s="17">
        <f>IF(OR($A75="",$B75="",$C75=""),"",A75*'MPTO_working_3-way'!$I74)</f>
        <v>2.9733273056057858</v>
      </c>
      <c r="F75" s="21">
        <f>IF(OR($A75="",$B75="",$C75=""),"",B75*'MPTO_working_3-way'!$I74)</f>
        <v>3.2967418546365908</v>
      </c>
      <c r="G75" s="22">
        <f>IF(OR($A75="",$B75="",$C75=""),"",C75*'MPTO_working_3-way'!$I74)</f>
        <v>2.7751054852320669</v>
      </c>
      <c r="H75" s="17">
        <f>IF(OR($A75="",$B75="",$C75=""),"",'MPTO_working_3-way'!E74)</f>
        <v>2.9721838068896145</v>
      </c>
      <c r="I75" s="21">
        <f>IF(OR($A75="",$B75="",$C75=""),"",'MPTO_working_3-way'!F74)</f>
        <v>3.310913483421448</v>
      </c>
      <c r="J75" s="22">
        <f>IF(OR($A75="",$B75="",$C75=""),"",'MPTO_working_3-way'!G74)</f>
        <v>2.7661323348739244</v>
      </c>
      <c r="K75" s="17">
        <f>IF(OR($A75="",$B75="",$C75=""),"",'OddsRatio_working_3-way'!H74)</f>
        <v>2.9730670717057444</v>
      </c>
      <c r="L75" s="21">
        <f>IF(OR($A75="",$B75="",$C75=""),"",'OddsRatio_working_3-way'!I74)</f>
        <v>3.30368912155914</v>
      </c>
      <c r="M75" s="22">
        <f>IF(OR($A75="",$B75="",$C75=""),"",'OddsRatio_working_3-way'!J74)</f>
        <v>2.7704277508278579</v>
      </c>
      <c r="N75" s="23">
        <f t="shared" si="29"/>
        <v>33.632355177132439</v>
      </c>
      <c r="O75" s="24">
        <f t="shared" si="30"/>
        <v>30.332978561654254</v>
      </c>
      <c r="P75" s="24">
        <f t="shared" si="31"/>
        <v>36.034666261213324</v>
      </c>
      <c r="Q75" t="s">
        <v>223</v>
      </c>
      <c r="R75" t="s">
        <v>228</v>
      </c>
      <c r="S75" t="s">
        <v>447</v>
      </c>
      <c r="T75" s="35">
        <v>100</v>
      </c>
      <c r="U75" s="35">
        <f t="shared" si="32"/>
        <v>56.521739130434774</v>
      </c>
      <c r="V75" s="35">
        <f t="shared" si="33"/>
        <v>66.21621621621621</v>
      </c>
      <c r="W75" s="35">
        <f t="shared" si="34"/>
        <v>72.67759562841529</v>
      </c>
      <c r="X75" s="35">
        <f t="shared" si="35"/>
        <v>61.106188155368478</v>
      </c>
      <c r="Y75" s="35">
        <f t="shared" si="36"/>
        <v>70.800665241149915</v>
      </c>
      <c r="Z75" s="35">
        <f t="shared" si="37"/>
        <v>77.262044653349008</v>
      </c>
      <c r="AA75" s="35">
        <f t="shared" si="38"/>
        <v>-4.5844490249337042</v>
      </c>
      <c r="AB75" s="35">
        <f t="shared" si="39"/>
        <v>-4.5844490249337042</v>
      </c>
      <c r="AC75" s="35">
        <f t="shared" si="40"/>
        <v>-4.5844490249337184</v>
      </c>
      <c r="AF75">
        <v>2.23</v>
      </c>
      <c r="AG75">
        <v>1.67</v>
      </c>
      <c r="AJ75" t="s">
        <v>442</v>
      </c>
    </row>
    <row r="76" spans="1:36" ht="15" x14ac:dyDescent="0.25">
      <c r="A76">
        <v>2.2999999999999998</v>
      </c>
      <c r="B76">
        <v>2.96</v>
      </c>
      <c r="C76">
        <v>3.66</v>
      </c>
      <c r="D76" s="20">
        <f t="shared" si="28"/>
        <v>4.58444902493369E-2</v>
      </c>
      <c r="E76" s="17">
        <f>IF(OR($A76="",$B76="",$C76=""),"",A76*'MPTO_working_3-way'!$I75)</f>
        <v>2.4054423275734749</v>
      </c>
      <c r="F76" s="21">
        <f>IF(OR($A76="",$B76="",$C76=""),"",B76*'MPTO_working_3-way'!$I75)</f>
        <v>3.0956996911380372</v>
      </c>
      <c r="G76" s="22">
        <f>IF(OR($A76="",$B76="",$C76=""),"",C76*'MPTO_working_3-way'!$I75)</f>
        <v>3.8277908343125731</v>
      </c>
      <c r="H76" s="17">
        <f>IF(OR($A76="",$B76="",$C76=""),"",'MPTO_working_3-way'!E75)</f>
        <v>2.3837839078934948</v>
      </c>
      <c r="I76" s="21">
        <f>IF(OR($A76="",$B76="",$C76=""),"",'MPTO_working_3-way'!F75)</f>
        <v>3.1002335797422655</v>
      </c>
      <c r="J76" s="22">
        <f>IF(OR($A76="",$B76="",$C76=""),"",'MPTO_working_3-way'!G75)</f>
        <v>3.8768323092178685</v>
      </c>
      <c r="K76" s="17">
        <f>IF(OR($A76="",$B76="",$C76=""),"",'OddsRatio_working_3-way'!H75)</f>
        <v>2.39334993714108</v>
      </c>
      <c r="L76" s="21">
        <f>IF(OR($A76="",$B76="",$C76=""),"",'OddsRatio_working_3-way'!I75)</f>
        <v>3.1007429821511674</v>
      </c>
      <c r="M76" s="22">
        <f>IF(OR($A76="",$B76="",$C76=""),"",'OddsRatio_working_3-way'!J75)</f>
        <v>3.851008332919442</v>
      </c>
      <c r="N76" s="23">
        <f t="shared" si="29"/>
        <v>41.572395585504005</v>
      </c>
      <c r="O76" s="24">
        <f t="shared" si="30"/>
        <v>32.302874948195672</v>
      </c>
      <c r="P76" s="24">
        <f t="shared" si="31"/>
        <v>26.124729466300327</v>
      </c>
      <c r="Q76" t="s">
        <v>217</v>
      </c>
      <c r="R76" t="s">
        <v>231</v>
      </c>
      <c r="S76" t="s">
        <v>447</v>
      </c>
      <c r="T76" s="35">
        <v>100</v>
      </c>
      <c r="U76" s="35">
        <f t="shared" si="32"/>
        <v>70.845481049562679</v>
      </c>
      <c r="V76" s="35">
        <f t="shared" si="33"/>
        <v>64.788732394366207</v>
      </c>
      <c r="W76" s="35">
        <f t="shared" si="34"/>
        <v>60</v>
      </c>
      <c r="X76" s="35">
        <f t="shared" si="35"/>
        <v>75.211267605633807</v>
      </c>
      <c r="Y76" s="35">
        <f t="shared" si="36"/>
        <v>69.154518950437321</v>
      </c>
      <c r="Z76" s="35">
        <f t="shared" si="37"/>
        <v>64.365786556071129</v>
      </c>
      <c r="AA76" s="35">
        <f t="shared" si="38"/>
        <v>-4.3657865560711286</v>
      </c>
      <c r="AB76" s="35">
        <f t="shared" si="39"/>
        <v>-4.3657865560711144</v>
      </c>
      <c r="AC76" s="35">
        <f t="shared" si="40"/>
        <v>-4.3657865560711286</v>
      </c>
      <c r="AF76">
        <v>2.34</v>
      </c>
      <c r="AG76">
        <v>1.61</v>
      </c>
      <c r="AJ76" t="s">
        <v>442</v>
      </c>
    </row>
    <row r="77" spans="1:36" ht="15" x14ac:dyDescent="0.25">
      <c r="A77">
        <v>3.43</v>
      </c>
      <c r="B77">
        <v>2.84</v>
      </c>
      <c r="C77">
        <v>2.5</v>
      </c>
      <c r="D77" s="20">
        <f t="shared" si="28"/>
        <v>4.3657865560711162E-2</v>
      </c>
      <c r="E77" s="17">
        <f>IF(OR($A77="",$B77="",$C77=""),"",A77*'MPTO_working_3-way'!$I76)</f>
        <v>3.5797464788732394</v>
      </c>
      <c r="F77" s="21">
        <f>IF(OR($A77="",$B77="",$C77=""),"",B77*'MPTO_working_3-way'!$I76)</f>
        <v>2.9639883381924195</v>
      </c>
      <c r="G77" s="22">
        <f>IF(OR($A77="",$B77="",$C77=""),"",C77*'MPTO_working_3-way'!$I76)</f>
        <v>2.6091446639017777</v>
      </c>
      <c r="H77" s="17">
        <f>IF(OR($A77="",$B77="",$C77=""),"",'MPTO_working_3-way'!E76)</f>
        <v>3.6102051707779887</v>
      </c>
      <c r="I77" s="21">
        <f>IF(OR($A77="",$B77="",$C77=""),"",'MPTO_working_3-way'!F76)</f>
        <v>2.9624358319344082</v>
      </c>
      <c r="J77" s="22">
        <f>IF(OR($A77="",$B77="",$C77=""),"",'MPTO_working_3-way'!G76)</f>
        <v>2.5943878638087523</v>
      </c>
      <c r="K77" s="17">
        <f>IF(OR($A77="",$B77="",$C77=""),"",'OddsRatio_working_3-way'!H76)</f>
        <v>3.5941399581408291</v>
      </c>
      <c r="L77" s="21">
        <f>IF(OR($A77="",$B77="",$C77=""),"",'OddsRatio_working_3-way'!I76)</f>
        <v>2.9642870464934661</v>
      </c>
      <c r="M77" s="22">
        <f>IF(OR($A77="",$B77="",$C77=""),"",'OddsRatio_working_3-way'!J76)</f>
        <v>2.6013209618153259</v>
      </c>
      <c r="N77" s="23">
        <f t="shared" si="29"/>
        <v>27.934939133308678</v>
      </c>
      <c r="O77" s="24">
        <f t="shared" si="30"/>
        <v>33.738324375791819</v>
      </c>
      <c r="P77" s="24">
        <f t="shared" si="31"/>
        <v>38.326736490899513</v>
      </c>
      <c r="Q77" t="s">
        <v>225</v>
      </c>
      <c r="R77" t="s">
        <v>230</v>
      </c>
      <c r="S77" t="s">
        <v>447</v>
      </c>
      <c r="T77" s="35">
        <v>100</v>
      </c>
      <c r="U77" s="35">
        <f t="shared" si="32"/>
        <v>53.488372093023258</v>
      </c>
      <c r="V77" s="35">
        <f t="shared" si="33"/>
        <v>66.666666666666657</v>
      </c>
      <c r="W77" s="35">
        <f t="shared" si="34"/>
        <v>75.369458128078819</v>
      </c>
      <c r="X77" s="35">
        <f t="shared" si="35"/>
        <v>57.963875205254524</v>
      </c>
      <c r="Y77" s="35">
        <f t="shared" si="36"/>
        <v>71.142169778897937</v>
      </c>
      <c r="Z77" s="35">
        <f t="shared" si="37"/>
        <v>79.84496124031007</v>
      </c>
      <c r="AA77" s="35">
        <f t="shared" si="38"/>
        <v>-4.4755031122312658</v>
      </c>
      <c r="AB77" s="35">
        <f t="shared" si="39"/>
        <v>-4.4755031122312801</v>
      </c>
      <c r="AC77" s="35">
        <f t="shared" si="40"/>
        <v>-4.4755031122312516</v>
      </c>
      <c r="AF77">
        <v>2.84</v>
      </c>
      <c r="AG77">
        <v>1.43</v>
      </c>
      <c r="AJ77" t="s">
        <v>442</v>
      </c>
    </row>
    <row r="78" spans="1:36" ht="15" x14ac:dyDescent="0.25">
      <c r="A78">
        <v>2.15</v>
      </c>
      <c r="B78">
        <v>3</v>
      </c>
      <c r="C78">
        <v>4.0599999999999996</v>
      </c>
      <c r="D78" s="20">
        <f t="shared" si="28"/>
        <v>4.4755031122312605E-2</v>
      </c>
      <c r="E78" s="17">
        <f>IF(OR($A78="",$B78="",$C78=""),"",A78*'MPTO_working_3-way'!$I77)</f>
        <v>2.2462233169129719</v>
      </c>
      <c r="F78" s="21">
        <f>IF(OR($A78="",$B78="",$C78=""),"",B78*'MPTO_working_3-way'!$I77)</f>
        <v>3.1342650933669378</v>
      </c>
      <c r="G78" s="22">
        <f>IF(OR($A78="",$B78="",$C78=""),"",C78*'MPTO_working_3-way'!$I77)</f>
        <v>4.2417054263565888</v>
      </c>
      <c r="H78" s="17">
        <f>IF(OR($A78="",$B78="",$C78=""),"",'MPTO_working_3-way'!E77)</f>
        <v>2.2212451933951591</v>
      </c>
      <c r="I78" s="21">
        <f>IF(OR($A78="",$B78="",$C78=""),"",'MPTO_working_3-way'!F77)</f>
        <v>3.14055566660004</v>
      </c>
      <c r="J78" s="22">
        <f>IF(OR($A78="",$B78="",$C78=""),"",'MPTO_working_3-way'!G77)</f>
        <v>4.3217625701397289</v>
      </c>
      <c r="K78" s="17">
        <f>IF(OR($A78="",$B78="",$C78=""),"",'OddsRatio_working_3-way'!H77)</f>
        <v>2.2319603322530632</v>
      </c>
      <c r="L78" s="21">
        <f>IF(OR($A78="",$B78="",$C78=""),"",'OddsRatio_working_3-way'!I77)</f>
        <v>3.1425397082661979</v>
      </c>
      <c r="M78" s="22">
        <f>IF(OR($A78="",$B78="",$C78=""),"",'OddsRatio_working_3-way'!J77)</f>
        <v>4.2780857536472823</v>
      </c>
      <c r="N78" s="23">
        <f t="shared" si="29"/>
        <v>44.519171022332692</v>
      </c>
      <c r="O78" s="24">
        <f t="shared" si="30"/>
        <v>31.905405899338422</v>
      </c>
      <c r="P78" s="24">
        <f t="shared" si="31"/>
        <v>23.575423078328889</v>
      </c>
      <c r="Q78" t="s">
        <v>219</v>
      </c>
      <c r="R78" t="s">
        <v>220</v>
      </c>
      <c r="S78" t="s">
        <v>447</v>
      </c>
      <c r="T78" s="35">
        <v>100</v>
      </c>
      <c r="U78" s="35">
        <f t="shared" si="32"/>
        <v>65.517241379310349</v>
      </c>
      <c r="V78" s="35">
        <f t="shared" si="33"/>
        <v>68.454258675078862</v>
      </c>
      <c r="W78" s="35">
        <f t="shared" si="34"/>
        <v>60.474308300395251</v>
      </c>
      <c r="X78" s="35">
        <f t="shared" si="35"/>
        <v>71.071433024525874</v>
      </c>
      <c r="Y78" s="35">
        <f t="shared" si="36"/>
        <v>74.008450320294401</v>
      </c>
      <c r="Z78" s="35">
        <f t="shared" si="37"/>
        <v>66.028499945610804</v>
      </c>
      <c r="AA78" s="35">
        <f t="shared" si="38"/>
        <v>-5.5541916452155249</v>
      </c>
      <c r="AB78" s="35">
        <f t="shared" si="39"/>
        <v>-5.5541916452155391</v>
      </c>
      <c r="AC78" s="35">
        <f t="shared" si="40"/>
        <v>-5.5541916452155533</v>
      </c>
      <c r="AF78">
        <v>2.29</v>
      </c>
      <c r="AG78">
        <v>1.64</v>
      </c>
      <c r="AJ78" t="s">
        <v>442</v>
      </c>
    </row>
    <row r="79" spans="1:36" ht="15" x14ac:dyDescent="0.25">
      <c r="A79">
        <v>2.9</v>
      </c>
      <c r="B79">
        <v>3.17</v>
      </c>
      <c r="C79">
        <v>2.5299999999999998</v>
      </c>
      <c r="D79" s="20">
        <f t="shared" si="28"/>
        <v>5.5541916452155338E-2</v>
      </c>
      <c r="E79" s="17">
        <f>IF(OR($A79="",$B79="",$C79=""),"",A79*'MPTO_working_3-way'!$I78)</f>
        <v>3.0610715577112502</v>
      </c>
      <c r="F79" s="21">
        <f>IF(OR($A79="",$B79="",$C79=""),"",B79*'MPTO_working_3-way'!$I78)</f>
        <v>3.3460678751533321</v>
      </c>
      <c r="G79" s="22">
        <f>IF(OR($A79="",$B79="",$C79=""),"",C79*'MPTO_working_3-way'!$I78)</f>
        <v>2.6705210486239528</v>
      </c>
      <c r="H79" s="17">
        <f>IF(OR($A79="",$B79="",$C79=""),"",'MPTO_working_3-way'!E78)</f>
        <v>3.0645365590779181</v>
      </c>
      <c r="I79" s="21">
        <f>IF(OR($A79="",$B79="",$C79=""),"",'MPTO_working_3-way'!F78)</f>
        <v>3.367644681090332</v>
      </c>
      <c r="J79" s="22">
        <f>IF(OR($A79="",$B79="",$C79=""),"",'MPTO_working_3-way'!G78)</f>
        <v>2.6543297324666502</v>
      </c>
      <c r="K79" s="17">
        <f>IF(OR($A79="",$B79="",$C79=""),"",'OddsRatio_working_3-way'!H78)</f>
        <v>3.0636179861228081</v>
      </c>
      <c r="L79" s="21">
        <f>IF(OR($A79="",$B79="",$C79=""),"",'OddsRatio_working_3-way'!I78)</f>
        <v>3.3568689630981554</v>
      </c>
      <c r="M79" s="22">
        <f>IF(OR($A79="",$B79="",$C79=""),"",'OddsRatio_working_3-way'!J78)</f>
        <v>2.6617555361936294</v>
      </c>
      <c r="N79" s="23">
        <f t="shared" si="29"/>
        <v>32.668298703467606</v>
      </c>
      <c r="O79" s="24">
        <f t="shared" si="30"/>
        <v>29.885825312320524</v>
      </c>
      <c r="P79" s="24">
        <f t="shared" si="31"/>
        <v>37.445875984211881</v>
      </c>
      <c r="Q79" t="s">
        <v>235</v>
      </c>
      <c r="R79" t="s">
        <v>233</v>
      </c>
      <c r="S79" t="s">
        <v>447</v>
      </c>
      <c r="T79" s="35">
        <v>100</v>
      </c>
      <c r="U79" s="35">
        <f t="shared" si="32"/>
        <v>30.555555555555554</v>
      </c>
      <c r="V79" s="35">
        <f t="shared" si="33"/>
        <v>77.477477477477478</v>
      </c>
      <c r="W79" s="35">
        <f t="shared" si="34"/>
        <v>85.673352435530077</v>
      </c>
      <c r="X79" s="35">
        <f t="shared" si="35"/>
        <v>36.84917008699243</v>
      </c>
      <c r="Y79" s="35">
        <f t="shared" si="36"/>
        <v>83.771092008914351</v>
      </c>
      <c r="Z79" s="35">
        <f t="shared" si="37"/>
        <v>91.96696696696695</v>
      </c>
      <c r="AA79" s="35">
        <f t="shared" si="38"/>
        <v>-6.2936145314368765</v>
      </c>
      <c r="AB79" s="35">
        <f t="shared" si="39"/>
        <v>-6.293614531436873</v>
      </c>
      <c r="AC79" s="35">
        <f t="shared" si="40"/>
        <v>-6.293614531436873</v>
      </c>
      <c r="AF79">
        <v>2.5099999999999998</v>
      </c>
      <c r="AG79">
        <v>1.52</v>
      </c>
      <c r="AJ79" t="s">
        <v>443</v>
      </c>
    </row>
    <row r="80" spans="1:36" ht="15" x14ac:dyDescent="0.25">
      <c r="A80">
        <v>1.44</v>
      </c>
      <c r="B80">
        <v>4.4400000000000004</v>
      </c>
      <c r="C80">
        <v>6.98</v>
      </c>
      <c r="D80" s="20">
        <f t="shared" si="28"/>
        <v>6.2936145314368641E-2</v>
      </c>
      <c r="E80" s="17">
        <f>IF(OR($A80="",$B80="",$C80=""),"",A80*'MPTO_working_3-way'!$I79)</f>
        <v>1.5306280492526907</v>
      </c>
      <c r="F80" s="21">
        <f>IF(OR($A80="",$B80="",$C80=""),"",B80*'MPTO_working_3-way'!$I79)</f>
        <v>4.7194364851957973</v>
      </c>
      <c r="G80" s="22">
        <f>IF(OR($A80="",$B80="",$C80=""),"",C80*'MPTO_working_3-way'!$I79)</f>
        <v>7.4192942942942937</v>
      </c>
      <c r="H80" s="17">
        <f>IF(OR($A80="",$B80="",$C80=""),"",'MPTO_working_3-way'!E79)</f>
        <v>1.4848565508753027</v>
      </c>
      <c r="I80" s="21">
        <f>IF(OR($A80="",$B80="",$C80=""),"",'MPTO_working_3-way'!F79)</f>
        <v>4.8960444876651339</v>
      </c>
      <c r="J80" s="22">
        <f>IF(OR($A80="",$B80="",$C80=""),"",'MPTO_working_3-way'!G79)</f>
        <v>8.1774332573016739</v>
      </c>
      <c r="K80" s="17">
        <f>IF(OR($A80="",$B80="",$C80=""),"",'OddsRatio_working_3-way'!H79)</f>
        <v>1.4986423058714859</v>
      </c>
      <c r="L80" s="21">
        <f>IF(OR($A80="",$B80="",$C80=""),"",'OddsRatio_working_3-way'!I79)</f>
        <v>4.8984762095407088</v>
      </c>
      <c r="M80" s="22">
        <f>IF(OR($A80="",$B80="",$C80=""),"",'OddsRatio_working_3-way'!J79)</f>
        <v>7.7770022479806507</v>
      </c>
      <c r="N80" s="23">
        <f t="shared" si="29"/>
        <v>65.332658740197331</v>
      </c>
      <c r="O80" s="24">
        <f t="shared" si="30"/>
        <v>21.188970402226161</v>
      </c>
      <c r="P80" s="24">
        <f t="shared" si="31"/>
        <v>13.478370857576524</v>
      </c>
      <c r="Q80" t="s">
        <v>368</v>
      </c>
      <c r="R80" t="s">
        <v>365</v>
      </c>
      <c r="S80" t="s">
        <v>447</v>
      </c>
      <c r="T80" s="35">
        <v>100</v>
      </c>
      <c r="U80" s="35">
        <f t="shared" si="32"/>
        <v>55.357142857142868</v>
      </c>
      <c r="V80" s="35">
        <f t="shared" si="33"/>
        <v>70.501474926253692</v>
      </c>
      <c r="W80" s="35">
        <f t="shared" si="34"/>
        <v>71.910112359550567</v>
      </c>
      <c r="X80" s="35">
        <f t="shared" si="35"/>
        <v>57.588412714195748</v>
      </c>
      <c r="Y80" s="35">
        <f t="shared" si="36"/>
        <v>72.732744783306586</v>
      </c>
      <c r="Z80" s="35">
        <f t="shared" si="37"/>
        <v>74.141382216603446</v>
      </c>
      <c r="AA80" s="35">
        <f t="shared" si="38"/>
        <v>-2.2312698570528795</v>
      </c>
      <c r="AB80" s="35">
        <f t="shared" si="39"/>
        <v>-2.2312698570528937</v>
      </c>
      <c r="AC80" s="35">
        <f t="shared" si="40"/>
        <v>-2.2312698570528795</v>
      </c>
      <c r="AF80">
        <v>1.93</v>
      </c>
      <c r="AG80">
        <v>1.87</v>
      </c>
      <c r="AJ80" t="s">
        <v>443</v>
      </c>
    </row>
    <row r="81" spans="1:36" ht="15" x14ac:dyDescent="0.25">
      <c r="A81">
        <v>2.2400000000000002</v>
      </c>
      <c r="B81">
        <v>3.39</v>
      </c>
      <c r="C81">
        <v>3.56</v>
      </c>
      <c r="D81" s="20">
        <f t="shared" si="28"/>
        <v>2.2312698570528866E-2</v>
      </c>
      <c r="E81" s="17">
        <f>IF(OR($A81="",$B81="",$C81=""),"",A81*'MPTO_working_3-way'!$I80)</f>
        <v>2.289980444797985</v>
      </c>
      <c r="F81" s="21">
        <f>IF(OR($A81="",$B81="",$C81=""),"",B81*'MPTO_working_3-way'!$I80)</f>
        <v>3.4656400481540928</v>
      </c>
      <c r="G81" s="22">
        <f>IF(OR($A81="",$B81="",$C81=""),"",C81*'MPTO_working_3-way'!$I80)</f>
        <v>3.6394332069110829</v>
      </c>
      <c r="H81" s="17">
        <f>IF(OR($A81="",$B81="",$C81=""),"",'MPTO_working_3-way'!E80)</f>
        <v>2.2779510014264361</v>
      </c>
      <c r="I81" s="21">
        <f>IF(OR($A81="",$B81="",$C81=""),"",'MPTO_working_3-way'!F80)</f>
        <v>3.47768406333855</v>
      </c>
      <c r="J81" s="22">
        <f>IF(OR($A81="",$B81="",$C81=""),"",'MPTO_working_3-way'!G80)</f>
        <v>3.6568244305429398</v>
      </c>
      <c r="K81" s="17">
        <f>IF(OR($A81="",$B81="",$C81=""),"",'OddsRatio_working_3-way'!H80)</f>
        <v>2.2830598447624371</v>
      </c>
      <c r="L81" s="21">
        <f>IF(OR($A81="",$B81="",$C81=""),"",'OddsRatio_working_3-way'!I80)</f>
        <v>3.4729943782114714</v>
      </c>
      <c r="M81" s="22">
        <f>IF(OR($A81="",$B81="",$C81=""),"",'OddsRatio_working_3-way'!J80)</f>
        <v>3.6488977440256756</v>
      </c>
      <c r="N81" s="23">
        <f t="shared" si="29"/>
        <v>43.66849517303266</v>
      </c>
      <c r="O81" s="24">
        <f t="shared" si="30"/>
        <v>28.854698875396217</v>
      </c>
      <c r="P81" s="24">
        <f t="shared" si="31"/>
        <v>27.476805951571116</v>
      </c>
      <c r="Q81" t="s">
        <v>374</v>
      </c>
      <c r="R81" t="s">
        <v>236</v>
      </c>
      <c r="S81" t="s">
        <v>447</v>
      </c>
      <c r="T81" s="35">
        <v>100</v>
      </c>
      <c r="U81" s="35">
        <f t="shared" si="32"/>
        <v>71.590909090909093</v>
      </c>
      <c r="V81" s="35">
        <f t="shared" si="33"/>
        <v>71.751412429378533</v>
      </c>
      <c r="W81" s="35">
        <f t="shared" si="34"/>
        <v>54.337899543379002</v>
      </c>
      <c r="X81" s="35">
        <f t="shared" si="35"/>
        <v>73.910688027242472</v>
      </c>
      <c r="Y81" s="35">
        <f t="shared" si="36"/>
        <v>74.071191365711925</v>
      </c>
      <c r="Z81" s="35">
        <f t="shared" si="37"/>
        <v>56.657678479712381</v>
      </c>
      <c r="AA81" s="35">
        <f t="shared" si="38"/>
        <v>-2.3197789363333783</v>
      </c>
      <c r="AB81" s="35">
        <f t="shared" si="39"/>
        <v>-2.3197789363333925</v>
      </c>
      <c r="AC81" s="35">
        <f t="shared" si="40"/>
        <v>-2.3197789363333783</v>
      </c>
      <c r="AF81">
        <v>1.89</v>
      </c>
      <c r="AG81">
        <v>2.02</v>
      </c>
      <c r="AJ81" t="s">
        <v>433</v>
      </c>
    </row>
    <row r="82" spans="1:36" ht="15" x14ac:dyDescent="0.25">
      <c r="A82">
        <v>3.52</v>
      </c>
      <c r="B82">
        <v>3.54</v>
      </c>
      <c r="C82">
        <v>2.19</v>
      </c>
      <c r="D82" s="20">
        <f t="shared" si="28"/>
        <v>2.3197789363333943E-2</v>
      </c>
      <c r="E82" s="17">
        <f>IF(OR($A82="",$B82="",$C82=""),"",A82*'MPTO_working_3-way'!$I81)</f>
        <v>3.6016562185589356</v>
      </c>
      <c r="F82" s="21">
        <f>IF(OR($A82="",$B82="",$C82=""),"",B82*'MPTO_working_3-way'!$I81)</f>
        <v>3.6221201743462021</v>
      </c>
      <c r="G82" s="22">
        <f>IF(OR($A82="",$B82="",$C82=""),"",C82*'MPTO_working_3-way'!$I81)</f>
        <v>2.2408031587057011</v>
      </c>
      <c r="H82" s="17">
        <f>IF(OR($A82="",$B82="",$C82=""),"",'MPTO_working_3-way'!E81)</f>
        <v>3.6184907573793526</v>
      </c>
      <c r="I82" s="21">
        <f>IF(OR($A82="",$B82="",$C82=""),"",'MPTO_working_3-way'!F81)</f>
        <v>3.6396289890452973</v>
      </c>
      <c r="J82" s="22">
        <f>IF(OR($A82="",$B82="",$C82=""),"",'MPTO_working_3-way'!G81)</f>
        <v>2.2277251582558519</v>
      </c>
      <c r="K82" s="17">
        <f>IF(OR($A82="",$B82="",$C82=""),"",'OddsRatio_working_3-way'!H81)</f>
        <v>3.6114707984336594</v>
      </c>
      <c r="L82" s="21">
        <f>IF(OR($A82="",$B82="",$C82=""),"",'OddsRatio_working_3-way'!I81)</f>
        <v>3.6321967571513865</v>
      </c>
      <c r="M82" s="22">
        <f>IF(OR($A82="",$B82="",$C82=""),"",'OddsRatio_working_3-way'!J81)</f>
        <v>2.2331945437047835</v>
      </c>
      <c r="N82" s="23">
        <f t="shared" si="29"/>
        <v>27.765004190214231</v>
      </c>
      <c r="O82" s="24">
        <f t="shared" si="30"/>
        <v>27.608139759761048</v>
      </c>
      <c r="P82" s="24">
        <f t="shared" si="31"/>
        <v>44.626856050024713</v>
      </c>
      <c r="Q82" t="s">
        <v>370</v>
      </c>
      <c r="R82" t="s">
        <v>241</v>
      </c>
      <c r="S82" t="s">
        <v>447</v>
      </c>
      <c r="T82" s="35">
        <v>100</v>
      </c>
      <c r="U82" s="35">
        <f t="shared" si="32"/>
        <v>35.897435897435898</v>
      </c>
      <c r="V82" s="35">
        <f t="shared" si="33"/>
        <v>77.27272727272728</v>
      </c>
      <c r="W82" s="35">
        <f t="shared" si="34"/>
        <v>84.447900466562984</v>
      </c>
      <c r="X82" s="35">
        <f t="shared" si="35"/>
        <v>38.279372260709742</v>
      </c>
      <c r="Y82" s="35">
        <f t="shared" si="36"/>
        <v>79.654663636001118</v>
      </c>
      <c r="Z82" s="35">
        <f t="shared" si="37"/>
        <v>86.829836829836822</v>
      </c>
      <c r="AA82" s="35">
        <f t="shared" si="38"/>
        <v>-2.3819363632738444</v>
      </c>
      <c r="AB82" s="35">
        <f t="shared" si="39"/>
        <v>-2.3819363632738373</v>
      </c>
      <c r="AC82" s="35">
        <f t="shared" si="40"/>
        <v>-2.3819363632738373</v>
      </c>
      <c r="AF82">
        <v>1.68</v>
      </c>
      <c r="AG82">
        <v>2.2999999999999998</v>
      </c>
      <c r="AJ82" t="s">
        <v>433</v>
      </c>
    </row>
    <row r="83" spans="1:36" ht="15" x14ac:dyDescent="0.25">
      <c r="A83">
        <v>1.56</v>
      </c>
      <c r="B83">
        <v>4.4000000000000004</v>
      </c>
      <c r="C83">
        <v>6.43</v>
      </c>
      <c r="D83" s="20">
        <f t="shared" si="28"/>
        <v>2.38193636327384E-2</v>
      </c>
      <c r="E83" s="17">
        <f>IF(OR($A83="",$B83="",$C83=""),"",A83*'MPTO_working_3-way'!$I82)</f>
        <v>1.597158207267072</v>
      </c>
      <c r="F83" s="21">
        <f>IF(OR($A83="",$B83="",$C83=""),"",B83*'MPTO_working_3-way'!$I82)</f>
        <v>4.504805199984049</v>
      </c>
      <c r="G83" s="22">
        <f>IF(OR($A83="",$B83="",$C83=""),"",C83*'MPTO_working_3-way'!$I82)</f>
        <v>6.5831585081585073</v>
      </c>
      <c r="H83" s="17">
        <f>IF(OR($A83="",$B83="",$C83=""),"",'MPTO_working_3-way'!E82)</f>
        <v>1.579564596219349</v>
      </c>
      <c r="I83" s="21">
        <f>IF(OR($A83="",$B83="",$C83=""),"",'MPTO_working_3-way'!F82)</f>
        <v>4.5592787055044717</v>
      </c>
      <c r="J83" s="22">
        <f>IF(OR($A83="",$B83="",$C83=""),"",'MPTO_working_3-way'!G82)</f>
        <v>6.7759304672499265</v>
      </c>
      <c r="K83" s="17">
        <f>IF(OR($A83="",$B83="",$C83=""),"",'OddsRatio_working_3-way'!H82)</f>
        <v>1.5855280755053922</v>
      </c>
      <c r="L83" s="21">
        <f>IF(OR($A83="",$B83="",$C83=""),"",'OddsRatio_working_3-way'!I82)</f>
        <v>4.5549918869970254</v>
      </c>
      <c r="M83" s="22">
        <f>IF(OR($A83="",$B83="",$C83=""),"",'OddsRatio_working_3-way'!J82)</f>
        <v>6.6775311607040724</v>
      </c>
      <c r="N83" s="23">
        <f t="shared" si="29"/>
        <v>62.611205042180465</v>
      </c>
      <c r="O83" s="24">
        <f t="shared" si="30"/>
        <v>22.198518151318527</v>
      </c>
      <c r="P83" s="24">
        <f t="shared" si="31"/>
        <v>15.190276806501016</v>
      </c>
      <c r="Q83" t="s">
        <v>380</v>
      </c>
      <c r="R83" t="s">
        <v>373</v>
      </c>
      <c r="S83" t="s">
        <v>447</v>
      </c>
      <c r="T83" s="35">
        <v>100</v>
      </c>
      <c r="U83" s="35">
        <f t="shared" si="32"/>
        <v>71.509971509971507</v>
      </c>
      <c r="V83" s="35">
        <f t="shared" si="33"/>
        <v>70.238095238095241</v>
      </c>
      <c r="W83" s="35">
        <f t="shared" si="34"/>
        <v>55.357142857142868</v>
      </c>
      <c r="X83" s="35">
        <f t="shared" si="35"/>
        <v>74.404761904761912</v>
      </c>
      <c r="Y83" s="35">
        <f t="shared" si="36"/>
        <v>73.132885632885632</v>
      </c>
      <c r="Z83" s="35">
        <f t="shared" si="37"/>
        <v>58.251933251933252</v>
      </c>
      <c r="AA83" s="35">
        <f t="shared" si="38"/>
        <v>-2.8947903947904052</v>
      </c>
      <c r="AB83" s="35">
        <f t="shared" si="39"/>
        <v>-2.894790394790391</v>
      </c>
      <c r="AC83" s="35">
        <f t="shared" si="40"/>
        <v>-2.8947903947903839</v>
      </c>
      <c r="AF83">
        <v>1.64</v>
      </c>
      <c r="AG83">
        <v>2.39</v>
      </c>
      <c r="AJ83" t="s">
        <v>433</v>
      </c>
    </row>
    <row r="84" spans="1:36" ht="15" x14ac:dyDescent="0.25">
      <c r="A84">
        <v>3.51</v>
      </c>
      <c r="B84">
        <v>3.36</v>
      </c>
      <c r="C84">
        <v>2.2400000000000002</v>
      </c>
      <c r="D84" s="20">
        <f t="shared" si="28"/>
        <v>2.8947903947903919E-2</v>
      </c>
      <c r="E84" s="17">
        <f>IF(OR($A84="",$B84="",$C84=""),"",A84*'MPTO_working_3-way'!$I83)</f>
        <v>3.6116071428571423</v>
      </c>
      <c r="F84" s="21">
        <f>IF(OR($A84="",$B84="",$C84=""),"",B84*'MPTO_working_3-way'!$I83)</f>
        <v>3.457264957264957</v>
      </c>
      <c r="G84" s="22">
        <f>IF(OR($A84="",$B84="",$C84=""),"",C84*'MPTO_working_3-way'!$I83)</f>
        <v>2.3048433048433048</v>
      </c>
      <c r="H84" s="17">
        <f>IF(OR($A84="",$B84="",$C84=""),"",'MPTO_working_3-way'!E83)</f>
        <v>3.6330478713572787</v>
      </c>
      <c r="I84" s="21">
        <f>IF(OR($A84="",$B84="",$C84=""),"",'MPTO_working_3-way'!F83)</f>
        <v>3.4725870090100699</v>
      </c>
      <c r="J84" s="22">
        <f>IF(OR($A84="",$B84="",$C84=""),"",'MPTO_working_3-way'!G83)</f>
        <v>2.2894859450225189</v>
      </c>
      <c r="K84" s="17">
        <f>IF(OR($A84="",$B84="",$C84=""),"",'OddsRatio_working_3-way'!H83)</f>
        <v>3.6233390747655707</v>
      </c>
      <c r="L84" s="21">
        <f>IF(OR($A84="",$B84="",$C84=""),"",'OddsRatio_working_3-way'!I83)</f>
        <v>3.4665658232855572</v>
      </c>
      <c r="M84" s="22">
        <f>IF(OR($A84="",$B84="",$C84=""),"",'OddsRatio_working_3-way'!J83)</f>
        <v>2.2959922122347844</v>
      </c>
      <c r="N84" s="23">
        <f t="shared" si="29"/>
        <v>27.688504326328804</v>
      </c>
      <c r="O84" s="24">
        <f t="shared" si="30"/>
        <v>28.924598269468483</v>
      </c>
      <c r="P84" s="24">
        <f t="shared" si="31"/>
        <v>43.38689740420272</v>
      </c>
      <c r="Q84" t="s">
        <v>247</v>
      </c>
      <c r="R84" t="s">
        <v>133</v>
      </c>
      <c r="S84" t="s">
        <v>447</v>
      </c>
      <c r="T84" s="35">
        <v>100</v>
      </c>
      <c r="U84" s="35">
        <f t="shared" si="32"/>
        <v>60.317460317460316</v>
      </c>
      <c r="V84" s="35">
        <f t="shared" si="33"/>
        <v>69.6048632218845</v>
      </c>
      <c r="W84" s="35">
        <f t="shared" si="34"/>
        <v>67.21311475409837</v>
      </c>
      <c r="X84" s="35">
        <f t="shared" si="35"/>
        <v>63.182022024017151</v>
      </c>
      <c r="Y84" s="35">
        <f t="shared" si="36"/>
        <v>72.469424928441327</v>
      </c>
      <c r="Z84" s="35">
        <f t="shared" si="37"/>
        <v>70.077676460655184</v>
      </c>
      <c r="AA84" s="35">
        <f t="shared" si="38"/>
        <v>-2.8645617065568345</v>
      </c>
      <c r="AB84" s="35">
        <f t="shared" si="39"/>
        <v>-2.8645617065568274</v>
      </c>
      <c r="AC84" s="35">
        <f t="shared" si="40"/>
        <v>-2.8645617065568132</v>
      </c>
      <c r="AF84">
        <v>1.9</v>
      </c>
      <c r="AG84">
        <v>1.99</v>
      </c>
      <c r="AJ84" t="s">
        <v>434</v>
      </c>
    </row>
    <row r="85" spans="1:36" ht="15" x14ac:dyDescent="0.25">
      <c r="A85">
        <v>2.52</v>
      </c>
      <c r="B85">
        <v>3.29</v>
      </c>
      <c r="C85">
        <v>3.05</v>
      </c>
      <c r="D85" s="20">
        <f t="shared" si="28"/>
        <v>2.864561706556823E-2</v>
      </c>
      <c r="E85" s="17">
        <f>IF(OR($A85="",$B85="",$C85=""),"",A85*'MPTO_working_3-way'!$I84)</f>
        <v>2.5921869550052321</v>
      </c>
      <c r="F85" s="21">
        <f>IF(OR($A85="",$B85="",$C85=""),"",B85*'MPTO_working_3-way'!$I84)</f>
        <v>3.3842440801457196</v>
      </c>
      <c r="G85" s="22">
        <f>IF(OR($A85="",$B85="",$C85=""),"",C85*'MPTO_working_3-way'!$I84)</f>
        <v>3.137369132049983</v>
      </c>
      <c r="H85" s="17">
        <f>IF(OR($A85="",$B85="",$C85=""),"",'MPTO_working_3-way'!E84)</f>
        <v>2.5821320841930708</v>
      </c>
      <c r="I85" s="21">
        <f>IF(OR($A85="",$B85="",$C85=""),"",'MPTO_working_3-way'!F84)</f>
        <v>3.3967064929854698</v>
      </c>
      <c r="J85" s="22">
        <f>IF(OR($A85="",$B85="",$C85=""),"",'MPTO_working_3-way'!G84)</f>
        <v>3.1414897440951726</v>
      </c>
      <c r="K85" s="17">
        <f>IF(OR($A85="",$B85="",$C85=""),"",'OddsRatio_working_3-way'!H84)</f>
        <v>2.5867272059031743</v>
      </c>
      <c r="L85" s="21">
        <f>IF(OR($A85="",$B85="",$C85=""),"",'OddsRatio_working_3-way'!I84)</f>
        <v>3.3905298036304403</v>
      </c>
      <c r="M85" s="22">
        <f>IF(OR($A85="",$B85="",$C85=""),"",'OddsRatio_working_3-way'!J84)</f>
        <v>3.1399939290141488</v>
      </c>
      <c r="N85" s="23">
        <f t="shared" si="29"/>
        <v>38.577464409698855</v>
      </c>
      <c r="O85" s="24">
        <f t="shared" si="30"/>
        <v>29.54869614359913</v>
      </c>
      <c r="P85" s="24">
        <f t="shared" si="31"/>
        <v>31.873839446702014</v>
      </c>
      <c r="Q85" t="s">
        <v>246</v>
      </c>
      <c r="R85" t="s">
        <v>250</v>
      </c>
      <c r="S85" t="s">
        <v>447</v>
      </c>
      <c r="T85" s="35">
        <v>100</v>
      </c>
      <c r="U85" s="35">
        <f t="shared" si="32"/>
        <v>67.845659163987136</v>
      </c>
      <c r="V85" s="35">
        <f t="shared" si="33"/>
        <v>71.751412429378533</v>
      </c>
      <c r="W85" s="35">
        <f t="shared" si="34"/>
        <v>57.627118644067799</v>
      </c>
      <c r="X85" s="35">
        <f t="shared" si="35"/>
        <v>70.621468926553675</v>
      </c>
      <c r="Y85" s="35">
        <f t="shared" si="36"/>
        <v>74.527222191945071</v>
      </c>
      <c r="Z85" s="35">
        <f t="shared" si="37"/>
        <v>60.402928406634324</v>
      </c>
      <c r="AA85" s="35">
        <f t="shared" si="38"/>
        <v>-2.7758097625665386</v>
      </c>
      <c r="AB85" s="35">
        <f t="shared" si="39"/>
        <v>-2.7758097625665386</v>
      </c>
      <c r="AC85" s="35">
        <f t="shared" si="40"/>
        <v>-2.7758097625665243</v>
      </c>
      <c r="AF85">
        <v>1.9</v>
      </c>
      <c r="AG85">
        <v>1.99</v>
      </c>
      <c r="AJ85" t="s">
        <v>434</v>
      </c>
    </row>
    <row r="86" spans="1:36" ht="15" x14ac:dyDescent="0.25">
      <c r="A86">
        <v>3.11</v>
      </c>
      <c r="B86">
        <v>3.54</v>
      </c>
      <c r="C86">
        <v>2.36</v>
      </c>
      <c r="D86" s="20">
        <f t="shared" si="28"/>
        <v>2.7758097625665279E-2</v>
      </c>
      <c r="E86" s="17">
        <f>IF(OR($A86="",$B86="",$C86=""),"",A86*'MPTO_working_3-way'!$I85)</f>
        <v>3.1963276836158188</v>
      </c>
      <c r="F86" s="21">
        <f>IF(OR($A86="",$B86="",$C86=""),"",B86*'MPTO_working_3-way'!$I85)</f>
        <v>3.638263665594855</v>
      </c>
      <c r="G86" s="22">
        <f>IF(OR($A86="",$B86="",$C86=""),"",C86*'MPTO_working_3-way'!$I85)</f>
        <v>2.42550911039657</v>
      </c>
      <c r="H86" s="17">
        <f>IF(OR($A86="",$B86="",$C86=""),"",'MPTO_working_3-way'!E85)</f>
        <v>3.2021445745753505</v>
      </c>
      <c r="I86" s="21">
        <f>IF(OR($A86="",$B86="",$C86=""),"",'MPTO_working_3-way'!F85)</f>
        <v>3.659877664997119</v>
      </c>
      <c r="J86" s="22">
        <f>IF(OR($A86="",$B86="",$C86=""),"",'MPTO_working_3-way'!G85)</f>
        <v>2.4126842666588746</v>
      </c>
      <c r="K86" s="17">
        <f>IF(OR($A86="",$B86="",$C86=""),"",'OddsRatio_working_3-way'!H85)</f>
        <v>3.2005379916928991</v>
      </c>
      <c r="L86" s="21">
        <f>IF(OR($A86="",$B86="",$C86=""),"",'OddsRatio_working_3-way'!I85)</f>
        <v>3.6489888620378985</v>
      </c>
      <c r="M86" s="22">
        <f>IF(OR($A86="",$B86="",$C86=""),"",'OddsRatio_working_3-way'!J85)</f>
        <v>2.4183562410911574</v>
      </c>
      <c r="N86" s="23">
        <f t="shared" si="29"/>
        <v>31.285903667697752</v>
      </c>
      <c r="O86" s="24">
        <f t="shared" si="30"/>
        <v>27.485638532920902</v>
      </c>
      <c r="P86" s="24">
        <f t="shared" si="31"/>
        <v>41.22845779938136</v>
      </c>
      <c r="Q86" t="s">
        <v>383</v>
      </c>
      <c r="R86" t="s">
        <v>245</v>
      </c>
      <c r="S86" t="s">
        <v>447</v>
      </c>
      <c r="T86" s="35">
        <v>100</v>
      </c>
      <c r="U86" s="35">
        <f t="shared" si="32"/>
        <v>63.099630996309962</v>
      </c>
      <c r="V86" s="35">
        <f t="shared" si="33"/>
        <v>65.635738831615114</v>
      </c>
      <c r="W86" s="35">
        <f t="shared" si="34"/>
        <v>68.55345911949685</v>
      </c>
      <c r="X86" s="35">
        <f t="shared" si="35"/>
        <v>65.810802048888036</v>
      </c>
      <c r="Y86" s="35">
        <f t="shared" si="36"/>
        <v>68.346909884193181</v>
      </c>
      <c r="Z86" s="35">
        <f t="shared" si="37"/>
        <v>71.264630172074916</v>
      </c>
      <c r="AA86" s="35">
        <f t="shared" si="38"/>
        <v>-2.7111710525780737</v>
      </c>
      <c r="AB86" s="35">
        <f t="shared" si="39"/>
        <v>-2.7111710525780666</v>
      </c>
      <c r="AC86" s="35">
        <f t="shared" si="40"/>
        <v>-2.7111710525780666</v>
      </c>
      <c r="AF86">
        <v>2.0699999999999998</v>
      </c>
      <c r="AG86">
        <v>1.81</v>
      </c>
      <c r="AJ86" t="s">
        <v>434</v>
      </c>
    </row>
    <row r="87" spans="1:36" ht="15" x14ac:dyDescent="0.25">
      <c r="A87">
        <v>2.71</v>
      </c>
      <c r="B87">
        <v>2.91</v>
      </c>
      <c r="C87">
        <v>3.18</v>
      </c>
      <c r="D87" s="20">
        <f t="shared" si="28"/>
        <v>2.7111710525780541E-2</v>
      </c>
      <c r="E87" s="17">
        <f>IF(OR($A87="",$B87="",$C87=""),"",A87*'MPTO_working_3-way'!$I86)</f>
        <v>2.7834727355248652</v>
      </c>
      <c r="F87" s="21">
        <f>IF(OR($A87="",$B87="",$C87=""),"",B87*'MPTO_working_3-way'!$I86)</f>
        <v>2.9888950776300214</v>
      </c>
      <c r="G87" s="22">
        <f>IF(OR($A87="",$B87="",$C87=""),"",C87*'MPTO_working_3-way'!$I86)</f>
        <v>3.2662152394719821</v>
      </c>
      <c r="H87" s="17">
        <f>IF(OR($A87="",$B87="",$C87=""),"",'MPTO_working_3-way'!E86)</f>
        <v>2.7780366507052152</v>
      </c>
      <c r="I87" s="21">
        <f>IF(OR($A87="",$B87="",$C87=""),"",'MPTO_working_3-way'!F86)</f>
        <v>2.9885951487552505</v>
      </c>
      <c r="J87" s="22">
        <f>IF(OR($A87="",$B87="",$C87=""),"",'MPTO_working_3-way'!G86)</f>
        <v>3.2740922147836415</v>
      </c>
      <c r="K87" s="17">
        <f>IF(OR($A87="",$B87="",$C87=""),"",'OddsRatio_working_3-way'!H86)</f>
        <v>2.7806551328641351</v>
      </c>
      <c r="L87" s="21">
        <f>IF(OR($A87="",$B87="",$C87=""),"",'OddsRatio_working_3-way'!I86)</f>
        <v>2.9889188910938591</v>
      </c>
      <c r="M87" s="22">
        <f>IF(OR($A87="",$B87="",$C87=""),"",'OddsRatio_working_3-way'!J86)</f>
        <v>3.2700749647039853</v>
      </c>
      <c r="N87" s="23">
        <f t="shared" si="29"/>
        <v>35.926344355280172</v>
      </c>
      <c r="O87" s="24">
        <f t="shared" si="30"/>
        <v>33.457179794779819</v>
      </c>
      <c r="P87" s="24">
        <f t="shared" si="31"/>
        <v>30.616475849940024</v>
      </c>
      <c r="Q87" t="s">
        <v>384</v>
      </c>
      <c r="R87" t="s">
        <v>251</v>
      </c>
      <c r="S87" t="s">
        <v>447</v>
      </c>
      <c r="T87" s="35">
        <v>100</v>
      </c>
      <c r="U87" s="35">
        <f t="shared" si="32"/>
        <v>74.937343358395992</v>
      </c>
      <c r="V87" s="35">
        <f t="shared" si="33"/>
        <v>69.6048632218845</v>
      </c>
      <c r="W87" s="35">
        <f t="shared" si="34"/>
        <v>52.606635071090047</v>
      </c>
      <c r="X87" s="35">
        <f t="shared" si="35"/>
        <v>77.788501707025446</v>
      </c>
      <c r="Y87" s="35">
        <f t="shared" si="36"/>
        <v>72.456021570513968</v>
      </c>
      <c r="Z87" s="35">
        <f t="shared" si="37"/>
        <v>55.457793419719501</v>
      </c>
      <c r="AA87" s="35">
        <f t="shared" si="38"/>
        <v>-2.8511583486294541</v>
      </c>
      <c r="AB87" s="35">
        <f t="shared" si="39"/>
        <v>-2.8511583486294683</v>
      </c>
      <c r="AC87" s="35">
        <f t="shared" si="40"/>
        <v>-2.8511583486294541</v>
      </c>
      <c r="AF87">
        <v>2.39</v>
      </c>
      <c r="AG87">
        <v>1.63</v>
      </c>
      <c r="AJ87" t="s">
        <v>434</v>
      </c>
    </row>
    <row r="88" spans="1:36" ht="15" x14ac:dyDescent="0.25">
      <c r="A88">
        <v>3.99</v>
      </c>
      <c r="B88">
        <v>3.29</v>
      </c>
      <c r="C88">
        <v>2.11</v>
      </c>
      <c r="D88" s="20">
        <f t="shared" si="28"/>
        <v>2.8511583486294567E-2</v>
      </c>
      <c r="E88" s="17">
        <f>IF(OR($A88="",$B88="",$C88=""),"",A88*'MPTO_working_3-way'!$I87)</f>
        <v>4.1037612181103151</v>
      </c>
      <c r="F88" s="21">
        <f>IF(OR($A88="",$B88="",$C88=""),"",B88*'MPTO_working_3-way'!$I87)</f>
        <v>3.383803109669909</v>
      </c>
      <c r="G88" s="22">
        <f>IF(OR($A88="",$B88="",$C88=""),"",C88*'MPTO_working_3-way'!$I87)</f>
        <v>2.1701594411560814</v>
      </c>
      <c r="H88" s="17">
        <f>IF(OR($A88="",$B88="",$C88=""),"",'MPTO_working_3-way'!E87)</f>
        <v>4.1472660110827615</v>
      </c>
      <c r="I88" s="21">
        <f>IF(OR($A88="",$B88="",$C88=""),"",'MPTO_working_3-way'!F87)</f>
        <v>3.3961910952560923</v>
      </c>
      <c r="J88" s="22">
        <f>IF(OR($A88="",$B88="",$C88=""),"",'MPTO_working_3-way'!G87)</f>
        <v>2.1531779949621654</v>
      </c>
      <c r="K88" s="17">
        <f>IF(OR($A88="",$B88="",$C88=""),"",'OddsRatio_working_3-way'!H87)</f>
        <v>4.1252552056798066</v>
      </c>
      <c r="L88" s="21">
        <f>IF(OR($A88="",$B88="",$C88=""),"",'OddsRatio_working_3-way'!I87)</f>
        <v>3.3935901073601196</v>
      </c>
      <c r="M88" s="22">
        <f>IF(OR($A88="",$B88="",$C88=""),"",'OddsRatio_working_3-way'!J87)</f>
        <v>2.1602117987640752</v>
      </c>
      <c r="N88" s="23">
        <f t="shared" si="29"/>
        <v>24.367889525026417</v>
      </c>
      <c r="O88" s="24">
        <f t="shared" si="30"/>
        <v>29.55254687077672</v>
      </c>
      <c r="P88" s="24">
        <f t="shared" si="31"/>
        <v>46.079563604196878</v>
      </c>
      <c r="Q88" t="s">
        <v>243</v>
      </c>
      <c r="R88" t="s">
        <v>248</v>
      </c>
      <c r="S88" t="s">
        <v>447</v>
      </c>
      <c r="T88" s="35">
        <v>100</v>
      </c>
      <c r="U88" s="35">
        <f t="shared" si="32"/>
        <v>64.788732394366207</v>
      </c>
      <c r="V88" s="35">
        <f t="shared" si="33"/>
        <v>68.847352024922117</v>
      </c>
      <c r="W88" s="35">
        <f t="shared" si="34"/>
        <v>63.63636363636364</v>
      </c>
      <c r="X88" s="35">
        <f t="shared" si="35"/>
        <v>67.516284338714243</v>
      </c>
      <c r="Y88" s="35">
        <f t="shared" si="36"/>
        <v>71.574903969270181</v>
      </c>
      <c r="Z88" s="35">
        <f t="shared" si="37"/>
        <v>66.363915580711691</v>
      </c>
      <c r="AA88" s="35">
        <f t="shared" si="38"/>
        <v>-2.7275519443480363</v>
      </c>
      <c r="AB88" s="35">
        <f t="shared" si="39"/>
        <v>-2.7275519443480647</v>
      </c>
      <c r="AC88" s="35">
        <f t="shared" si="40"/>
        <v>-2.7275519443480505</v>
      </c>
      <c r="AF88">
        <v>2.2200000000000002</v>
      </c>
      <c r="AG88">
        <v>1.71</v>
      </c>
      <c r="AJ88" t="s">
        <v>434</v>
      </c>
    </row>
    <row r="89" spans="1:36" ht="15" x14ac:dyDescent="0.25">
      <c r="A89">
        <v>2.84</v>
      </c>
      <c r="B89">
        <v>3.21</v>
      </c>
      <c r="C89">
        <v>2.75</v>
      </c>
      <c r="D89" s="20">
        <f t="shared" si="28"/>
        <v>2.7275519443480611E-2</v>
      </c>
      <c r="E89" s="17">
        <f>IF(OR($A89="",$B89="",$C89=""),"",A89*'MPTO_working_3-way'!$I88)</f>
        <v>2.9174624752194847</v>
      </c>
      <c r="F89" s="21">
        <f>IF(OR($A89="",$B89="",$C89=""),"",B89*'MPTO_working_3-way'!$I88)</f>
        <v>3.2975544174135729</v>
      </c>
      <c r="G89" s="22">
        <f>IF(OR($A89="",$B89="",$C89=""),"",C89*'MPTO_working_3-way'!$I88)</f>
        <v>2.8250076784695715</v>
      </c>
      <c r="H89" s="17">
        <f>IF(OR($A89="",$B89="",$C89=""),"",'MPTO_working_3-way'!E88)</f>
        <v>2.915274800668251</v>
      </c>
      <c r="I89" s="21">
        <f>IF(OR($A89="",$B89="",$C89=""),"",'MPTO_working_3-way'!F88)</f>
        <v>3.3064995471771113</v>
      </c>
      <c r="J89" s="22">
        <f>IF(OR($A89="",$B89="",$C89=""),"",'MPTO_working_3-way'!G88)</f>
        <v>2.8205202247106738</v>
      </c>
      <c r="K89" s="17">
        <f>IF(OR($A89="",$B89="",$C89=""),"",'OddsRatio_working_3-way'!H88)</f>
        <v>2.9164932233814627</v>
      </c>
      <c r="L89" s="21">
        <f>IF(OR($A89="",$B89="",$C89=""),"",'OddsRatio_working_3-way'!I88)</f>
        <v>3.3018750128657803</v>
      </c>
      <c r="M89" s="22">
        <f>IF(OR($A89="",$B89="",$C89=""),"",'OddsRatio_working_3-way'!J88)</f>
        <v>2.822751707020414</v>
      </c>
      <c r="N89" s="23">
        <f t="shared" si="29"/>
        <v>34.276362026722168</v>
      </c>
      <c r="O89" s="24">
        <f t="shared" si="30"/>
        <v>30.325504098408391</v>
      </c>
      <c r="P89" s="24">
        <f t="shared" si="31"/>
        <v>35.398133874869437</v>
      </c>
      <c r="Q89" t="s">
        <v>386</v>
      </c>
      <c r="R89" t="s">
        <v>381</v>
      </c>
      <c r="S89" t="s">
        <v>447</v>
      </c>
      <c r="T89" s="35">
        <v>100</v>
      </c>
      <c r="U89" s="35">
        <f t="shared" si="32"/>
        <v>53.271028037383175</v>
      </c>
      <c r="V89" s="35">
        <f t="shared" si="33"/>
        <v>69.230769230769241</v>
      </c>
      <c r="W89" s="35">
        <f t="shared" si="34"/>
        <v>74.683544303797461</v>
      </c>
      <c r="X89" s="35">
        <f t="shared" si="35"/>
        <v>56.085686465433305</v>
      </c>
      <c r="Y89" s="35">
        <f t="shared" si="36"/>
        <v>72.045427658819349</v>
      </c>
      <c r="Z89" s="35">
        <f t="shared" si="37"/>
        <v>77.498202731847599</v>
      </c>
      <c r="AA89" s="35">
        <f t="shared" si="38"/>
        <v>-2.8146584280501301</v>
      </c>
      <c r="AB89" s="35">
        <f t="shared" si="39"/>
        <v>-2.8146584280501088</v>
      </c>
      <c r="AC89" s="35">
        <f t="shared" si="40"/>
        <v>-2.8146584280501372</v>
      </c>
      <c r="AF89">
        <v>1.97</v>
      </c>
      <c r="AG89">
        <v>1.92</v>
      </c>
      <c r="AJ89" t="s">
        <v>434</v>
      </c>
    </row>
    <row r="90" spans="1:36" ht="15" x14ac:dyDescent="0.25">
      <c r="A90">
        <v>2.14</v>
      </c>
      <c r="B90">
        <v>3.25</v>
      </c>
      <c r="C90">
        <v>3.95</v>
      </c>
      <c r="D90" s="20">
        <f t="shared" si="28"/>
        <v>2.8146584280501319E-2</v>
      </c>
      <c r="E90" s="17">
        <f>IF(OR($A90="",$B90="",$C90=""),"",A90*'MPTO_working_3-way'!$I89)</f>
        <v>2.2002336903602728</v>
      </c>
      <c r="F90" s="21">
        <f>IF(OR($A90="",$B90="",$C90=""),"",B90*'MPTO_working_3-way'!$I89)</f>
        <v>3.3414763989116292</v>
      </c>
      <c r="G90" s="22">
        <f>IF(OR($A90="",$B90="",$C90=""),"",C90*'MPTO_working_3-way'!$I89)</f>
        <v>4.0611790079079801</v>
      </c>
      <c r="H90" s="17">
        <f>IF(OR($A90="",$B90="",$C90=""),"",'MPTO_working_3-way'!E89)</f>
        <v>2.1838470557840974</v>
      </c>
      <c r="I90" s="21">
        <f>IF(OR($A90="",$B90="",$C90=""),"",'MPTO_working_3-way'!F89)</f>
        <v>3.3522162228119949</v>
      </c>
      <c r="J90" s="22">
        <f>IF(OR($A90="",$B90="",$C90=""),"",'MPTO_working_3-way'!G89)</f>
        <v>4.102019485609766</v>
      </c>
      <c r="K90" s="17">
        <f>IF(OR($A90="",$B90="",$C90=""),"",'OddsRatio_working_3-way'!H89)</f>
        <v>2.1907052457351361</v>
      </c>
      <c r="L90" s="21">
        <f>IF(OR($A90="",$B90="",$C90=""),"",'OddsRatio_working_3-way'!I89)</f>
        <v>3.350076142898295</v>
      </c>
      <c r="M90" s="22">
        <f>IF(OR($A90="",$B90="",$C90=""),"",'OddsRatio_working_3-way'!J89)</f>
        <v>4.0812109429110981</v>
      </c>
      <c r="N90" s="23">
        <f t="shared" si="29"/>
        <v>45.44971765413959</v>
      </c>
      <c r="O90" s="24">
        <f t="shared" si="30"/>
        <v>29.926891009187301</v>
      </c>
      <c r="P90" s="24">
        <f t="shared" si="31"/>
        <v>24.623391336673098</v>
      </c>
      <c r="Q90" t="s">
        <v>382</v>
      </c>
      <c r="R90" t="s">
        <v>242</v>
      </c>
      <c r="S90" t="s">
        <v>447</v>
      </c>
      <c r="T90" s="35">
        <v>100</v>
      </c>
      <c r="U90" s="35">
        <f t="shared" si="32"/>
        <v>17.355371900826448</v>
      </c>
      <c r="V90" s="35">
        <f t="shared" si="33"/>
        <v>85.795454545454547</v>
      </c>
      <c r="W90" s="35">
        <f t="shared" si="34"/>
        <v>93.324432576769013</v>
      </c>
      <c r="X90" s="35">
        <f t="shared" si="35"/>
        <v>20.88011287777643</v>
      </c>
      <c r="Y90" s="35">
        <f t="shared" si="36"/>
        <v>89.320195522404532</v>
      </c>
      <c r="Z90" s="35">
        <f t="shared" si="37"/>
        <v>96.849173553719012</v>
      </c>
      <c r="AA90" s="35">
        <f t="shared" si="38"/>
        <v>-3.5247409769499818</v>
      </c>
      <c r="AB90" s="35">
        <f t="shared" si="39"/>
        <v>-3.5247409769499853</v>
      </c>
      <c r="AC90" s="35">
        <f t="shared" si="40"/>
        <v>-3.5247409769499995</v>
      </c>
      <c r="AF90">
        <v>2.23</v>
      </c>
      <c r="AG90">
        <v>1.71</v>
      </c>
      <c r="AJ90" t="s">
        <v>434</v>
      </c>
    </row>
    <row r="91" spans="1:36" ht="15" x14ac:dyDescent="0.25">
      <c r="A91">
        <v>1.21</v>
      </c>
      <c r="B91">
        <v>7.04</v>
      </c>
      <c r="C91">
        <v>14.98</v>
      </c>
      <c r="D91" s="20">
        <f t="shared" si="28"/>
        <v>3.5247409769499916E-2</v>
      </c>
      <c r="E91" s="17">
        <f>IF(OR($A91="",$B91="",$C91=""),"",A91*'MPTO_working_3-way'!$I90)</f>
        <v>1.2526493658210949</v>
      </c>
      <c r="F91" s="21">
        <f>IF(OR($A91="",$B91="",$C91=""),"",B91*'MPTO_working_3-way'!$I90)</f>
        <v>7.2881417647772793</v>
      </c>
      <c r="G91" s="22">
        <f>IF(OR($A91="",$B91="",$C91=""),"",C91*'MPTO_working_3-way'!$I90)</f>
        <v>15.508006198347109</v>
      </c>
      <c r="H91" s="17">
        <f>IF(OR($A91="",$B91="",$C91=""),"",'MPTO_working_3-way'!E90)</f>
        <v>1.2274499878530138</v>
      </c>
      <c r="I91" s="21">
        <f>IF(OR($A91="",$B91="",$C91=""),"",'MPTO_working_3-way'!F90)</f>
        <v>7.6748139601350722</v>
      </c>
      <c r="J91" s="22">
        <f>IF(OR($A91="",$B91="",$C91=""),"",'MPTO_working_3-way'!G90)</f>
        <v>18.179657234557386</v>
      </c>
      <c r="K91" s="17">
        <f>IF(OR($A91="",$B91="",$C91=""),"",'OddsRatio_working_3-way'!H90)</f>
        <v>1.2340406073846713</v>
      </c>
      <c r="L91" s="21">
        <f>IF(OR($A91="",$B91="",$C91=""),"",'OddsRatio_working_3-way'!I90)</f>
        <v>7.7314536600162747</v>
      </c>
      <c r="M91" s="22">
        <f>IF(OR($A91="",$B91="",$C91=""),"",'OddsRatio_working_3-way'!J90)</f>
        <v>16.580417577322436</v>
      </c>
      <c r="N91" s="23">
        <f t="shared" si="29"/>
        <v>79.830799207287612</v>
      </c>
      <c r="O91" s="24">
        <f t="shared" si="30"/>
        <v>13.720918613752559</v>
      </c>
      <c r="P91" s="24">
        <f t="shared" si="31"/>
        <v>6.4482821789598148</v>
      </c>
      <c r="Q91" t="s">
        <v>392</v>
      </c>
      <c r="R91" t="s">
        <v>254</v>
      </c>
      <c r="S91" t="s">
        <v>447</v>
      </c>
      <c r="T91" s="35">
        <v>100</v>
      </c>
      <c r="U91" s="35">
        <f t="shared" si="32"/>
        <v>68.75</v>
      </c>
      <c r="V91" s="35">
        <f t="shared" si="33"/>
        <v>71.671388101982998</v>
      </c>
      <c r="W91" s="35">
        <f t="shared" si="34"/>
        <v>56.709956709956707</v>
      </c>
      <c r="X91" s="35">
        <f t="shared" si="35"/>
        <v>71.618655188060288</v>
      </c>
      <c r="Y91" s="35">
        <f t="shared" si="36"/>
        <v>74.540043290043286</v>
      </c>
      <c r="Z91" s="35">
        <f t="shared" si="37"/>
        <v>59.578611898016995</v>
      </c>
      <c r="AA91" s="35">
        <f t="shared" si="38"/>
        <v>-2.8686551880602877</v>
      </c>
      <c r="AB91" s="35">
        <f t="shared" si="39"/>
        <v>-2.8686551880602877</v>
      </c>
      <c r="AC91" s="35">
        <f t="shared" si="40"/>
        <v>-2.8686551880602877</v>
      </c>
      <c r="AF91">
        <v>1.36</v>
      </c>
      <c r="AG91">
        <v>3.25</v>
      </c>
      <c r="AJ91" t="s">
        <v>435</v>
      </c>
    </row>
    <row r="92" spans="1:36" ht="15" x14ac:dyDescent="0.25">
      <c r="A92">
        <v>3.2</v>
      </c>
      <c r="B92">
        <v>3.53</v>
      </c>
      <c r="C92">
        <v>2.31</v>
      </c>
      <c r="D92" s="20">
        <f t="shared" si="28"/>
        <v>2.8686551880602984E-2</v>
      </c>
      <c r="E92" s="17">
        <f>IF(OR($A92="",$B92="",$C92=""),"",A92*'MPTO_working_3-way'!$I91)</f>
        <v>3.2917969660179298</v>
      </c>
      <c r="F92" s="21">
        <f>IF(OR($A92="",$B92="",$C92=""),"",B92*'MPTO_working_3-way'!$I91)</f>
        <v>3.6312635281385282</v>
      </c>
      <c r="G92" s="22">
        <f>IF(OR($A92="",$B92="",$C92=""),"",C92*'MPTO_working_3-way'!$I91)</f>
        <v>2.3762659348441928</v>
      </c>
      <c r="H92" s="17">
        <f>IF(OR($A92="",$B92="",$C92=""),"",'MPTO_working_3-way'!E91)</f>
        <v>3.3010074908199094</v>
      </c>
      <c r="I92" s="21">
        <f>IF(OR($A92="",$B92="",$C92=""),"",'MPTO_working_3-way'!F91)</f>
        <v>3.653315885317252</v>
      </c>
      <c r="J92" s="22">
        <f>IF(OR($A92="",$B92="",$C92=""),"",'MPTO_working_3-way'!G91)</f>
        <v>2.3621772955865907</v>
      </c>
      <c r="K92" s="17">
        <f>IF(OR($A92="",$B92="",$C92=""),"",'OddsRatio_working_3-way'!H91)</f>
        <v>3.2978939295846192</v>
      </c>
      <c r="L92" s="21">
        <f>IF(OR($A92="",$B92="",$C92=""),"",'OddsRatio_working_3-way'!I91)</f>
        <v>3.6425780190223116</v>
      </c>
      <c r="M92" s="22">
        <f>IF(OR($A92="",$B92="",$C92=""),"",'OddsRatio_working_3-way'!J91)</f>
        <v>2.3682913853435683</v>
      </c>
      <c r="N92" s="23">
        <f t="shared" si="29"/>
        <v>30.378544312521647</v>
      </c>
      <c r="O92" s="24">
        <f t="shared" si="30"/>
        <v>27.5386237393964</v>
      </c>
      <c r="P92" s="24">
        <f t="shared" si="31"/>
        <v>42.082831948081946</v>
      </c>
      <c r="Q92" t="s">
        <v>255</v>
      </c>
      <c r="R92" t="s">
        <v>256</v>
      </c>
      <c r="S92" t="s">
        <v>447</v>
      </c>
      <c r="T92" s="35">
        <v>100</v>
      </c>
      <c r="U92" s="35">
        <f t="shared" si="32"/>
        <v>90.224828934506348</v>
      </c>
      <c r="V92" s="35">
        <f t="shared" si="33"/>
        <v>84.98498498498499</v>
      </c>
      <c r="W92" s="35">
        <f t="shared" si="34"/>
        <v>21.259842519685037</v>
      </c>
      <c r="X92" s="35">
        <f t="shared" si="35"/>
        <v>93.755172495329958</v>
      </c>
      <c r="Y92" s="35">
        <f t="shared" si="36"/>
        <v>88.5153285458086</v>
      </c>
      <c r="Z92" s="35">
        <f t="shared" si="37"/>
        <v>24.790186080508661</v>
      </c>
      <c r="AA92" s="35">
        <f t="shared" si="38"/>
        <v>-3.53034356082361</v>
      </c>
      <c r="AB92" s="35">
        <f t="shared" si="39"/>
        <v>-3.53034356082361</v>
      </c>
      <c r="AC92" s="35">
        <f t="shared" si="40"/>
        <v>-3.5303435608236242</v>
      </c>
      <c r="AF92">
        <v>1.93</v>
      </c>
      <c r="AG92">
        <v>1.95</v>
      </c>
      <c r="AJ92" t="s">
        <v>435</v>
      </c>
    </row>
    <row r="93" spans="1:36" ht="15" x14ac:dyDescent="0.25">
      <c r="A93">
        <v>10.23</v>
      </c>
      <c r="B93">
        <v>6.66</v>
      </c>
      <c r="C93">
        <v>1.27</v>
      </c>
      <c r="D93" s="20">
        <f t="shared" si="28"/>
        <v>3.5303435608236233E-2</v>
      </c>
      <c r="E93" s="17">
        <f>IF(OR($A93="",$B93="",$C93=""),"",A93*'MPTO_working_3-way'!$I92)</f>
        <v>10.591154146272258</v>
      </c>
      <c r="F93" s="21">
        <f>IF(OR($A93="",$B93="",$C93=""),"",B93*'MPTO_working_3-way'!$I92)</f>
        <v>6.8951208811508531</v>
      </c>
      <c r="G93" s="22">
        <f>IF(OR($A93="",$B93="",$C93=""),"",C93*'MPTO_working_3-way'!$I92)</f>
        <v>1.3148353632224601</v>
      </c>
      <c r="H93" s="17">
        <f>IF(OR($A93="",$B93="",$C93=""),"",'MPTO_working_3-way'!E92)</f>
        <v>11.630084400968714</v>
      </c>
      <c r="I93" s="21">
        <f>IF(OR($A93="",$B93="",$C93=""),"",'MPTO_working_3-way'!F92)</f>
        <v>7.2263557071227318</v>
      </c>
      <c r="J93" s="22">
        <f>IF(OR($A93="",$B93="",$C93=""),"",'MPTO_working_3-way'!G92)</f>
        <v>1.2892682703981648</v>
      </c>
      <c r="K93" s="17">
        <f>IF(OR($A93="",$B93="",$C93=""),"",'OddsRatio_working_3-way'!H92)</f>
        <v>11.127779631564653</v>
      </c>
      <c r="L93" s="21">
        <f>IF(OR($A93="",$B93="",$C93=""),"",'OddsRatio_working_3-way'!I92)</f>
        <v>7.210534421956222</v>
      </c>
      <c r="M93" s="22">
        <f>IF(OR($A93="",$B93="",$C93=""),"",'OddsRatio_working_3-way'!J92)</f>
        <v>1.2962622427434951</v>
      </c>
      <c r="N93" s="23">
        <f t="shared" si="29"/>
        <v>9.4418416179125053</v>
      </c>
      <c r="O93" s="24">
        <f t="shared" si="30"/>
        <v>14.503008971658401</v>
      </c>
      <c r="P93" s="24">
        <f t="shared" si="31"/>
        <v>76.055149410429095</v>
      </c>
      <c r="Q93" t="s">
        <v>259</v>
      </c>
      <c r="R93" t="s">
        <v>387</v>
      </c>
      <c r="S93" t="s">
        <v>447</v>
      </c>
      <c r="T93" s="35">
        <v>100</v>
      </c>
      <c r="U93" s="35">
        <f t="shared" si="32"/>
        <v>62.686567164179095</v>
      </c>
      <c r="V93" s="35">
        <f t="shared" si="33"/>
        <v>72.29916897506925</v>
      </c>
      <c r="W93" s="35">
        <f t="shared" si="34"/>
        <v>62.264150943396231</v>
      </c>
      <c r="X93" s="35">
        <f t="shared" si="35"/>
        <v>65.436680081534533</v>
      </c>
      <c r="Y93" s="35">
        <f t="shared" si="36"/>
        <v>75.049281892424673</v>
      </c>
      <c r="Z93" s="35">
        <f t="shared" si="37"/>
        <v>65.01426386075164</v>
      </c>
      <c r="AA93" s="35">
        <f t="shared" si="38"/>
        <v>-2.7501129173554375</v>
      </c>
      <c r="AB93" s="35">
        <f t="shared" si="39"/>
        <v>-2.7501129173554233</v>
      </c>
      <c r="AC93" s="35">
        <f t="shared" si="40"/>
        <v>-2.7501129173554091</v>
      </c>
      <c r="AF93">
        <v>1.35</v>
      </c>
      <c r="AG93">
        <v>3.28</v>
      </c>
      <c r="AJ93" t="s">
        <v>435</v>
      </c>
    </row>
    <row r="94" spans="1:36" ht="15" x14ac:dyDescent="0.25">
      <c r="A94">
        <v>2.68</v>
      </c>
      <c r="B94">
        <v>3.61</v>
      </c>
      <c r="C94">
        <v>2.65</v>
      </c>
      <c r="D94" s="20">
        <f t="shared" si="28"/>
        <v>2.7501129173554073E-2</v>
      </c>
      <c r="E94" s="17">
        <f>IF(OR($A94="",$B94="",$C94=""),"",A94*'MPTO_working_3-way'!$I93)</f>
        <v>2.753703026185125</v>
      </c>
      <c r="F94" s="21">
        <f>IF(OR($A94="",$B94="",$C94=""),"",B94*'MPTO_working_3-way'!$I93)</f>
        <v>3.70927907631653</v>
      </c>
      <c r="G94" s="22">
        <f>IF(OR($A94="",$B94="",$C94=""),"",C94*'MPTO_working_3-way'!$I93)</f>
        <v>2.7228779923099182</v>
      </c>
      <c r="H94" s="17">
        <f>IF(OR($A94="",$B94="",$C94=""),"",'MPTO_working_3-way'!E93)</f>
        <v>2.7474996802934299</v>
      </c>
      <c r="I94" s="21">
        <f>IF(OR($A94="",$B94="",$C94=""),"",'MPTO_working_3-way'!F93)</f>
        <v>3.7335546179491006</v>
      </c>
      <c r="J94" s="22">
        <f>IF(OR($A94="",$B94="",$C94=""),"",'MPTO_working_3-way'!G93)</f>
        <v>2.7159783497626351</v>
      </c>
      <c r="K94" s="17">
        <f>IF(OR($A94="",$B94="",$C94=""),"",'OddsRatio_working_3-way'!H93)</f>
        <v>2.7509541756483475</v>
      </c>
      <c r="L94" s="21">
        <f>IF(OR($A94="",$B94="",$C94=""),"",'OddsRatio_working_3-way'!I93)</f>
        <v>3.7202323800251116</v>
      </c>
      <c r="M94" s="22">
        <f>IF(OR($A94="",$B94="",$C94=""),"",'OddsRatio_working_3-way'!J93)</f>
        <v>2.7196871367974844</v>
      </c>
      <c r="N94" s="23">
        <f t="shared" si="29"/>
        <v>36.314736574385144</v>
      </c>
      <c r="O94" s="24">
        <f t="shared" si="30"/>
        <v>26.95941662585933</v>
      </c>
      <c r="P94" s="24">
        <f t="shared" si="31"/>
        <v>36.725846799755537</v>
      </c>
      <c r="Q94" t="s">
        <v>260</v>
      </c>
      <c r="R94" t="s">
        <v>389</v>
      </c>
      <c r="S94" t="s">
        <v>447</v>
      </c>
      <c r="T94" s="35">
        <v>100</v>
      </c>
      <c r="U94" s="35">
        <f t="shared" si="32"/>
        <v>13.793103448275851</v>
      </c>
      <c r="V94" s="35">
        <f t="shared" si="33"/>
        <v>88.095238095238088</v>
      </c>
      <c r="W94" s="35">
        <f t="shared" si="34"/>
        <v>94.422755158951489</v>
      </c>
      <c r="X94" s="35">
        <f t="shared" si="35"/>
        <v>17.482006745810427</v>
      </c>
      <c r="Y94" s="35">
        <f t="shared" si="36"/>
        <v>91.784141392772668</v>
      </c>
      <c r="Z94" s="35">
        <f t="shared" si="37"/>
        <v>98.111658456486055</v>
      </c>
      <c r="AA94" s="35">
        <f t="shared" si="38"/>
        <v>-3.6889032975345764</v>
      </c>
      <c r="AB94" s="35">
        <f t="shared" si="39"/>
        <v>-3.6889032975345799</v>
      </c>
      <c r="AC94" s="35">
        <f t="shared" si="40"/>
        <v>-3.6889032975345657</v>
      </c>
      <c r="AF94">
        <v>1.66</v>
      </c>
      <c r="AG94">
        <v>2.33</v>
      </c>
      <c r="AJ94" t="s">
        <v>435</v>
      </c>
    </row>
    <row r="95" spans="1:36" ht="15" x14ac:dyDescent="0.25">
      <c r="A95">
        <v>1.1599999999999999</v>
      </c>
      <c r="B95">
        <v>8.4</v>
      </c>
      <c r="C95">
        <v>17.93</v>
      </c>
      <c r="D95" s="20">
        <f t="shared" si="28"/>
        <v>3.6889032975345737E-2</v>
      </c>
      <c r="E95" s="17">
        <f>IF(OR($A95="",$B95="",$C95=""),"",A95*'MPTO_working_3-way'!$I94)</f>
        <v>1.202791278251401</v>
      </c>
      <c r="F95" s="21">
        <f>IF(OR($A95="",$B95="",$C95=""),"",B95*'MPTO_working_3-way'!$I94)</f>
        <v>8.7098678769929041</v>
      </c>
      <c r="G95" s="22">
        <f>IF(OR($A95="",$B95="",$C95=""),"",C95*'MPTO_working_3-way'!$I94)</f>
        <v>18.591420361247948</v>
      </c>
      <c r="H95" s="17">
        <f>IF(OR($A95="",$B95="",$C95=""),"",'MPTO_working_3-way'!E94)</f>
        <v>1.17678538359723</v>
      </c>
      <c r="I95" s="21">
        <f>IF(OR($A95="",$B95="",$C95=""),"",'MPTO_working_3-way'!F94)</f>
        <v>9.3675696388587877</v>
      </c>
      <c r="J95" s="22">
        <f>IF(OR($A95="",$B95="",$C95=""),"",'MPTO_working_3-way'!G94)</f>
        <v>23.001140995439545</v>
      </c>
      <c r="K95" s="17">
        <f>IF(OR($A95="",$B95="",$C95=""),"",'OddsRatio_working_3-way'!H94)</f>
        <v>1.1830551298678296</v>
      </c>
      <c r="L95" s="21">
        <f>IF(OR($A95="",$B95="",$C95=""),"",'OddsRatio_working_3-way'!I94)</f>
        <v>9.4662997563871247</v>
      </c>
      <c r="M95" s="22">
        <f>IF(OR($A95="",$B95="",$C95=""),"",'OddsRatio_working_3-way'!J94)</f>
        <v>20.369520929139725</v>
      </c>
      <c r="N95" s="23">
        <f t="shared" si="29"/>
        <v>83.139944401142003</v>
      </c>
      <c r="O95" s="24">
        <f t="shared" si="30"/>
        <v>11.481230417300562</v>
      </c>
      <c r="P95" s="24">
        <f t="shared" si="31"/>
        <v>5.3788251815574304</v>
      </c>
      <c r="Q95" t="s">
        <v>393</v>
      </c>
      <c r="R95" t="s">
        <v>258</v>
      </c>
      <c r="S95" t="s">
        <v>447</v>
      </c>
      <c r="T95" s="35">
        <v>100</v>
      </c>
      <c r="U95" s="35">
        <f t="shared" si="32"/>
        <v>40.476190476190474</v>
      </c>
      <c r="V95" s="35">
        <f t="shared" si="33"/>
        <v>75.903614457831324</v>
      </c>
      <c r="W95" s="35">
        <f t="shared" si="34"/>
        <v>80.620155038759677</v>
      </c>
      <c r="X95" s="35">
        <f t="shared" si="35"/>
        <v>43.476230503408978</v>
      </c>
      <c r="Y95" s="35">
        <f t="shared" si="36"/>
        <v>78.903654485049827</v>
      </c>
      <c r="Z95" s="35">
        <f t="shared" si="37"/>
        <v>83.620195065978194</v>
      </c>
      <c r="AA95" s="35">
        <f t="shared" si="38"/>
        <v>-3.0000400272185033</v>
      </c>
      <c r="AB95" s="35">
        <f t="shared" si="39"/>
        <v>-3.0000400272185033</v>
      </c>
      <c r="AC95" s="35">
        <f t="shared" si="40"/>
        <v>-3.0000400272185175</v>
      </c>
      <c r="AF95">
        <v>1.41</v>
      </c>
      <c r="AG95">
        <v>2.98</v>
      </c>
      <c r="AJ95" t="s">
        <v>435</v>
      </c>
    </row>
    <row r="96" spans="1:36" ht="15" x14ac:dyDescent="0.25">
      <c r="A96">
        <v>1.68</v>
      </c>
      <c r="B96">
        <v>4.1500000000000004</v>
      </c>
      <c r="C96">
        <v>5.16</v>
      </c>
      <c r="D96" s="20">
        <f t="shared" si="28"/>
        <v>3.0000400272184979E-2</v>
      </c>
      <c r="E96" s="17">
        <f>IF(OR($A96="",$B96="",$C96=""),"",A96*'MPTO_working_3-way'!$I95)</f>
        <v>1.7304006724572707</v>
      </c>
      <c r="F96" s="21">
        <f>IF(OR($A96="",$B96="",$C96=""),"",B96*'MPTO_working_3-way'!$I95)</f>
        <v>4.2745016611295679</v>
      </c>
      <c r="G96" s="22">
        <f>IF(OR($A96="",$B96="",$C96=""),"",C96*'MPTO_working_3-way'!$I95)</f>
        <v>5.314802065404475</v>
      </c>
      <c r="H96" s="17">
        <f>IF(OR($A96="",$B96="",$C96=""),"",'MPTO_working_3-way'!E95)</f>
        <v>1.7087066548115724</v>
      </c>
      <c r="I96" s="21">
        <f>IF(OR($A96="",$B96="",$C96=""),"",'MPTO_working_3-way'!F95)</f>
        <v>4.3296842956587041</v>
      </c>
      <c r="J96" s="22">
        <f>IF(OR($A96="",$B96="",$C96=""),"",'MPTO_working_3-way'!G95)</f>
        <v>5.4407462524046304</v>
      </c>
      <c r="K96" s="17">
        <f>IF(OR($A96="",$B96="",$C96=""),"",'OddsRatio_working_3-way'!H95)</f>
        <v>1.7163390887146797</v>
      </c>
      <c r="L96" s="21">
        <f>IF(OR($A96="",$B96="",$C96=""),"",'OddsRatio_working_3-way'!I95)</f>
        <v>4.3183354844871191</v>
      </c>
      <c r="M96" s="22">
        <f>IF(OR($A96="",$B96="",$C96=""),"",'OddsRatio_working_3-way'!J95)</f>
        <v>5.3823097191956872</v>
      </c>
      <c r="N96" s="23">
        <f t="shared" si="29"/>
        <v>57.790083875773192</v>
      </c>
      <c r="O96" s="24">
        <f t="shared" si="30"/>
        <v>23.394539978626252</v>
      </c>
      <c r="P96" s="24">
        <f t="shared" si="31"/>
        <v>18.81537614560057</v>
      </c>
      <c r="Q96" t="s">
        <v>398</v>
      </c>
      <c r="R96" t="s">
        <v>262</v>
      </c>
      <c r="S96" t="s">
        <v>447</v>
      </c>
      <c r="T96" s="35">
        <v>100</v>
      </c>
      <c r="U96" s="35">
        <f t="shared" si="32"/>
        <v>85.632183908045974</v>
      </c>
      <c r="V96" s="35">
        <f t="shared" si="33"/>
        <v>76.851851851851848</v>
      </c>
      <c r="W96" s="35">
        <f t="shared" si="34"/>
        <v>34.21052631578948</v>
      </c>
      <c r="X96" s="35">
        <f t="shared" si="35"/>
        <v>88.937621832358673</v>
      </c>
      <c r="Y96" s="35">
        <f t="shared" si="36"/>
        <v>80.157289776164546</v>
      </c>
      <c r="Z96" s="35">
        <f t="shared" si="37"/>
        <v>37.515964240102164</v>
      </c>
      <c r="AA96" s="35">
        <f t="shared" si="38"/>
        <v>-3.3054379243126988</v>
      </c>
      <c r="AB96" s="35">
        <f t="shared" si="39"/>
        <v>-3.3054379243126988</v>
      </c>
      <c r="AC96" s="35">
        <f t="shared" si="40"/>
        <v>-3.3054379243126846</v>
      </c>
      <c r="AF96">
        <v>1.95</v>
      </c>
      <c r="AG96">
        <v>1.93</v>
      </c>
      <c r="AJ96" t="s">
        <v>444</v>
      </c>
    </row>
    <row r="97" spans="1:36" ht="15" x14ac:dyDescent="0.25">
      <c r="A97">
        <v>6.96</v>
      </c>
      <c r="B97">
        <v>4.32</v>
      </c>
      <c r="C97">
        <v>1.52</v>
      </c>
      <c r="D97" s="20">
        <f t="shared" si="28"/>
        <v>3.3054379243127041E-2</v>
      </c>
      <c r="E97" s="17">
        <f>IF(OR($A97="",$B97="",$C97=""),"",A97*'MPTO_working_3-way'!$I96)</f>
        <v>7.1900584795321638</v>
      </c>
      <c r="F97" s="21">
        <f>IF(OR($A97="",$B97="",$C97=""),"",B97*'MPTO_working_3-way'!$I96)</f>
        <v>4.4627949183303093</v>
      </c>
      <c r="G97" s="22">
        <f>IF(OR($A97="",$B97="",$C97=""),"",C97*'MPTO_working_3-way'!$I96)</f>
        <v>1.5702426564495531</v>
      </c>
      <c r="H97" s="17">
        <f>IF(OR($A97="",$B97="",$C97=""),"",'MPTO_working_3-way'!E96)</f>
        <v>7.5380652788920335</v>
      </c>
      <c r="I97" s="21">
        <f>IF(OR($A97="",$B97="",$C97=""),"",'MPTO_working_3-way'!F96)</f>
        <v>4.5359012144926076</v>
      </c>
      <c r="J97" s="22">
        <f>IF(OR($A97="",$B97="",$C97=""),"",'MPTO_working_3-way'!G96)</f>
        <v>1.5458898712364593</v>
      </c>
      <c r="K97" s="17">
        <f>IF(OR($A97="",$B97="",$C97=""),"",'OddsRatio_working_3-way'!H96)</f>
        <v>7.3492882546569351</v>
      </c>
      <c r="L97" s="21">
        <f>IF(OR($A97="",$B97="",$C97=""),"",'OddsRatio_working_3-way'!I96)</f>
        <v>4.536851846553863</v>
      </c>
      <c r="M97" s="22">
        <f>IF(OR($A97="",$B97="",$C97=""),"",'OddsRatio_working_3-way'!J96)</f>
        <v>1.5539647470506051</v>
      </c>
      <c r="N97" s="23">
        <f t="shared" si="29"/>
        <v>13.908092720618138</v>
      </c>
      <c r="O97" s="24">
        <f t="shared" si="30"/>
        <v>22.407482716551442</v>
      </c>
      <c r="P97" s="24">
        <f t="shared" si="31"/>
        <v>63.684424562830408</v>
      </c>
      <c r="Q97" t="s">
        <v>265</v>
      </c>
      <c r="R97" t="s">
        <v>396</v>
      </c>
      <c r="S97" t="s">
        <v>447</v>
      </c>
      <c r="T97" s="35">
        <v>100</v>
      </c>
      <c r="U97" s="35">
        <f t="shared" si="32"/>
        <v>36.30573248407643</v>
      </c>
      <c r="V97" s="35">
        <f t="shared" si="33"/>
        <v>77.426636568848764</v>
      </c>
      <c r="W97" s="35">
        <f t="shared" si="34"/>
        <v>83.022071307300521</v>
      </c>
      <c r="X97" s="35">
        <f t="shared" si="35"/>
        <v>39.551292123850736</v>
      </c>
      <c r="Y97" s="35">
        <f t="shared" si="36"/>
        <v>80.672196208623063</v>
      </c>
      <c r="Z97" s="35">
        <f t="shared" si="37"/>
        <v>86.267630947074821</v>
      </c>
      <c r="AA97" s="35">
        <f t="shared" si="38"/>
        <v>-3.2455596397743065</v>
      </c>
      <c r="AB97" s="35">
        <f t="shared" si="39"/>
        <v>-3.2455596397742994</v>
      </c>
      <c r="AC97" s="35">
        <f t="shared" si="40"/>
        <v>-3.2455596397742994</v>
      </c>
      <c r="AF97">
        <v>1.78</v>
      </c>
      <c r="AG97">
        <v>2.12</v>
      </c>
      <c r="AJ97" t="s">
        <v>444</v>
      </c>
    </row>
    <row r="98" spans="1:36" ht="15" x14ac:dyDescent="0.25">
      <c r="A98">
        <v>1.57</v>
      </c>
      <c r="B98">
        <v>4.43</v>
      </c>
      <c r="C98">
        <v>5.89</v>
      </c>
      <c r="D98" s="20">
        <f t="shared" si="28"/>
        <v>3.2455596397743092E-2</v>
      </c>
      <c r="E98" s="17">
        <f>IF(OR($A98="",$B98="",$C98=""),"",A98*'MPTO_working_3-way'!$I97)</f>
        <v>1.6209552863444567</v>
      </c>
      <c r="F98" s="21">
        <f>IF(OR($A98="",$B98="",$C98=""),"",B98*'MPTO_working_3-way'!$I97)</f>
        <v>4.573778292042002</v>
      </c>
      <c r="G98" s="22">
        <f>IF(OR($A98="",$B98="",$C98=""),"",C98*'MPTO_working_3-way'!$I97)</f>
        <v>6.0811634627827065</v>
      </c>
      <c r="H98" s="17">
        <f>IF(OR($A98="",$B98="",$C98=""),"",'MPTO_working_3-way'!E97)</f>
        <v>1.5971273606637288</v>
      </c>
      <c r="I98" s="21">
        <f>IF(OR($A98="",$B98="",$C98=""),"",'MPTO_working_3-way'!F97)</f>
        <v>4.6530001375493484</v>
      </c>
      <c r="J98" s="22">
        <f>IF(OR($A98="",$B98="",$C98=""),"",'MPTO_working_3-way'!G97)</f>
        <v>6.2908609190571196</v>
      </c>
      <c r="K98" s="17">
        <f>IF(OR($A98="",$B98="",$C98=""),"",'OddsRatio_working_3-way'!H97)</f>
        <v>1.6050961448473597</v>
      </c>
      <c r="L98" s="21">
        <f>IF(OR($A98="",$B98="",$C98=""),"",'OddsRatio_working_3-way'!I97)</f>
        <v>4.6411925909235858</v>
      </c>
      <c r="M98" s="22">
        <f>IF(OR($A98="",$B98="",$C98=""),"",'OddsRatio_working_3-way'!J97)</f>
        <v>6.1910879794799811</v>
      </c>
      <c r="N98" s="23">
        <f t="shared" si="29"/>
        <v>61.692016332861243</v>
      </c>
      <c r="O98" s="24">
        <f t="shared" si="30"/>
        <v>21.863761996070462</v>
      </c>
      <c r="P98" s="24">
        <f t="shared" si="31"/>
        <v>16.444221671068281</v>
      </c>
      <c r="Q98" t="s">
        <v>397</v>
      </c>
      <c r="R98" t="s">
        <v>264</v>
      </c>
      <c r="S98" t="s">
        <v>447</v>
      </c>
      <c r="T98" s="35">
        <v>100</v>
      </c>
      <c r="U98" s="35">
        <f t="shared" si="32"/>
        <v>69.040247678018574</v>
      </c>
      <c r="V98" s="35">
        <f t="shared" si="33"/>
        <v>71.098265895953759</v>
      </c>
      <c r="W98" s="35">
        <f t="shared" si="34"/>
        <v>57.081545064377686</v>
      </c>
      <c r="X98" s="35">
        <f t="shared" si="35"/>
        <v>71.820189039668563</v>
      </c>
      <c r="Y98" s="35">
        <f t="shared" si="36"/>
        <v>73.878207257603748</v>
      </c>
      <c r="Z98" s="35">
        <f t="shared" si="37"/>
        <v>59.861486426027668</v>
      </c>
      <c r="AA98" s="35">
        <f t="shared" si="38"/>
        <v>-2.7799413616499891</v>
      </c>
      <c r="AB98" s="35">
        <f t="shared" si="39"/>
        <v>-2.7799413616499891</v>
      </c>
      <c r="AC98" s="35">
        <f t="shared" si="40"/>
        <v>-2.779941361649982</v>
      </c>
      <c r="AF98">
        <v>1.84</v>
      </c>
      <c r="AG98">
        <v>2.06</v>
      </c>
      <c r="AJ98" t="s">
        <v>444</v>
      </c>
    </row>
    <row r="99" spans="1:36" ht="15" x14ac:dyDescent="0.25">
      <c r="A99">
        <v>3.23</v>
      </c>
      <c r="B99">
        <v>3.46</v>
      </c>
      <c r="C99">
        <v>2.33</v>
      </c>
      <c r="D99" s="20">
        <f t="shared" si="28"/>
        <v>2.7799413616499846E-2</v>
      </c>
      <c r="E99" s="17">
        <f>IF(OR($A99="",$B99="",$C99=""),"",A99*'MPTO_working_3-way'!$I98)</f>
        <v>3.3197921059812945</v>
      </c>
      <c r="F99" s="21">
        <f>IF(OR($A99="",$B99="",$C99=""),"",B99*'MPTO_working_3-way'!$I98)</f>
        <v>3.5561859711130896</v>
      </c>
      <c r="G99" s="22">
        <f>IF(OR($A99="",$B99="",$C99=""),"",C99*'MPTO_working_3-way'!$I98)</f>
        <v>2.3947726337264448</v>
      </c>
      <c r="H99" s="17">
        <f>IF(OR($A99="",$B99="",$C99=""),"",'MPTO_working_3-way'!E98)</f>
        <v>3.3296590322346629</v>
      </c>
      <c r="I99" s="21">
        <f>IF(OR($A99="",$B99="",$C99=""),"",'MPTO_working_3-way'!F98)</f>
        <v>3.5746090819661958</v>
      </c>
      <c r="J99" s="22">
        <f>IF(OR($A99="",$B99="",$C99=""),"",'MPTO_working_3-way'!G98)</f>
        <v>2.381416881130479</v>
      </c>
      <c r="K99" s="17">
        <f>IF(OR($A99="",$B99="",$C99=""),"",'OddsRatio_working_3-way'!H98)</f>
        <v>3.3259521248733268</v>
      </c>
      <c r="L99" s="21">
        <f>IF(OR($A99="",$B99="",$C99=""),"",'OddsRatio_working_3-way'!I98)</f>
        <v>3.5658485323714726</v>
      </c>
      <c r="M99" s="22">
        <f>IF(OR($A99="",$B99="",$C99=""),"",'OddsRatio_working_3-way'!J98)</f>
        <v>2.3872270520544956</v>
      </c>
      <c r="N99" s="23">
        <f t="shared" si="29"/>
        <v>30.122368150652939</v>
      </c>
      <c r="O99" s="24">
        <f t="shared" si="30"/>
        <v>28.120014198441908</v>
      </c>
      <c r="P99" s="24">
        <f t="shared" si="31"/>
        <v>41.757617650905146</v>
      </c>
      <c r="Q99" t="s">
        <v>263</v>
      </c>
      <c r="R99" t="s">
        <v>267</v>
      </c>
      <c r="S99" t="s">
        <v>447</v>
      </c>
      <c r="T99" s="35">
        <v>100</v>
      </c>
      <c r="U99" s="35">
        <f t="shared" si="32"/>
        <v>46.808510638297875</v>
      </c>
      <c r="V99" s="35">
        <f t="shared" si="33"/>
        <v>71.509971509971507</v>
      </c>
      <c r="W99" s="35">
        <f t="shared" si="34"/>
        <v>78.678038379530932</v>
      </c>
      <c r="X99" s="35">
        <f t="shared" si="35"/>
        <v>49.811990110497575</v>
      </c>
      <c r="Y99" s="35">
        <f t="shared" si="36"/>
        <v>74.513450982171207</v>
      </c>
      <c r="Z99" s="35">
        <f t="shared" si="37"/>
        <v>81.681517851730618</v>
      </c>
      <c r="AA99" s="35">
        <f t="shared" si="38"/>
        <v>-3.0034794721997002</v>
      </c>
      <c r="AB99" s="35">
        <f t="shared" si="39"/>
        <v>-3.0034794721997002</v>
      </c>
      <c r="AC99" s="35">
        <f t="shared" si="40"/>
        <v>-3.003479472199686</v>
      </c>
      <c r="AF99">
        <v>2.19</v>
      </c>
      <c r="AG99">
        <v>1.74</v>
      </c>
      <c r="AJ99" t="s">
        <v>444</v>
      </c>
    </row>
    <row r="100" spans="1:36" ht="15" x14ac:dyDescent="0.25">
      <c r="A100">
        <v>1.88</v>
      </c>
      <c r="B100">
        <v>3.51</v>
      </c>
      <c r="C100">
        <v>4.6900000000000004</v>
      </c>
      <c r="D100" s="20">
        <f t="shared" si="28"/>
        <v>3.0034794721996994E-2</v>
      </c>
      <c r="E100" s="17">
        <f>IF(OR($A100="",$B100="",$C100=""),"",A100*'MPTO_working_3-way'!$I99)</f>
        <v>1.9364654140773543</v>
      </c>
      <c r="F100" s="21">
        <f>IF(OR($A100="",$B100="",$C100=""),"",B100*'MPTO_working_3-way'!$I99)</f>
        <v>3.6154221294742093</v>
      </c>
      <c r="G100" s="22">
        <f>IF(OR($A100="",$B100="",$C100=""),"",C100*'MPTO_working_3-way'!$I99)</f>
        <v>4.830863187246166</v>
      </c>
      <c r="H100" s="17">
        <f>IF(OR($A100="",$B100="",$C100=""),"",'MPTO_working_3-way'!E99)</f>
        <v>1.9160637782117826</v>
      </c>
      <c r="I100" s="21">
        <f>IF(OR($A100="",$B100="",$C100=""),"",'MPTO_working_3-way'!F99)</f>
        <v>3.6378361443381242</v>
      </c>
      <c r="J100" s="22">
        <f>IF(OR($A100="",$B100="",$C100=""),"",'MPTO_working_3-way'!G99)</f>
        <v>4.9210656647270419</v>
      </c>
      <c r="K100" s="17">
        <f>IF(OR($A100="",$B100="",$C100=""),"",'OddsRatio_working_3-way'!H99)</f>
        <v>1.9239473071404527</v>
      </c>
      <c r="L100" s="21">
        <f>IF(OR($A100="",$B100="",$C100=""),"",'OddsRatio_working_3-way'!I99)</f>
        <v>3.6353497055937911</v>
      </c>
      <c r="M100" s="22">
        <f>IF(OR($A100="",$B100="",$C100=""),"",'OddsRatio_working_3-way'!J99)</f>
        <v>4.8742790492593997</v>
      </c>
      <c r="N100" s="23">
        <f t="shared" si="29"/>
        <v>51.640478199630465</v>
      </c>
      <c r="O100" s="24">
        <f t="shared" si="30"/>
        <v>27.659287468747944</v>
      </c>
      <c r="P100" s="24">
        <f t="shared" si="31"/>
        <v>20.700234331621591</v>
      </c>
      <c r="Q100" t="s">
        <v>268</v>
      </c>
      <c r="R100" t="s">
        <v>266</v>
      </c>
      <c r="S100" t="s">
        <v>447</v>
      </c>
      <c r="T100" s="35">
        <v>100</v>
      </c>
      <c r="U100" s="35">
        <f t="shared" si="32"/>
        <v>66.21621621621621</v>
      </c>
      <c r="V100" s="35">
        <f t="shared" si="33"/>
        <v>70.414201183431956</v>
      </c>
      <c r="W100" s="35">
        <f t="shared" si="34"/>
        <v>60.629921259842511</v>
      </c>
      <c r="X100" s="35">
        <f t="shared" si="35"/>
        <v>68.955877556725525</v>
      </c>
      <c r="Y100" s="35">
        <f t="shared" si="36"/>
        <v>73.153862523941257</v>
      </c>
      <c r="Z100" s="35">
        <f t="shared" si="37"/>
        <v>63.369582600351833</v>
      </c>
      <c r="AA100" s="35">
        <f t="shared" si="38"/>
        <v>-2.7396613405093149</v>
      </c>
      <c r="AB100" s="35">
        <f t="shared" si="39"/>
        <v>-2.7396613405093007</v>
      </c>
      <c r="AC100" s="35">
        <f t="shared" si="40"/>
        <v>-2.739661340509322</v>
      </c>
      <c r="AF100">
        <v>2.57</v>
      </c>
      <c r="AG100">
        <v>1.55</v>
      </c>
      <c r="AJ100" t="s">
        <v>444</v>
      </c>
    </row>
    <row r="101" spans="1:36" ht="15" x14ac:dyDescent="0.25">
      <c r="A101">
        <v>2.96</v>
      </c>
      <c r="B101">
        <v>3.38</v>
      </c>
      <c r="C101">
        <v>2.54</v>
      </c>
      <c r="D101" s="20">
        <f t="shared" si="28"/>
        <v>2.739661340509314E-2</v>
      </c>
      <c r="E101" s="17">
        <f>IF(OR($A101="",$B101="",$C101=""),"",A101*'MPTO_working_3-way'!$I100)</f>
        <v>3.0410939756790758</v>
      </c>
      <c r="F101" s="21">
        <f>IF(OR($A101="",$B101="",$C101=""),"",B101*'MPTO_working_3-way'!$I100)</f>
        <v>3.4726005533092148</v>
      </c>
      <c r="G101" s="22">
        <f>IF(OR($A101="",$B101="",$C101=""),"",C101*'MPTO_working_3-way'!$I100)</f>
        <v>2.6095873980489368</v>
      </c>
      <c r="H101" s="17">
        <f>IF(OR($A101="",$B101="",$C101=""),"",'MPTO_working_3-way'!E100)</f>
        <v>3.0422356615834891</v>
      </c>
      <c r="I101" s="21">
        <f>IF(OR($A101="",$B101="",$C101=""),"",'MPTO_working_3-way'!F100)</f>
        <v>3.4876528615775149</v>
      </c>
      <c r="J101" s="22">
        <f>IF(OR($A101="",$B101="",$C101=""),"",'MPTO_working_3-way'!G100)</f>
        <v>2.6003164178746085</v>
      </c>
      <c r="K101" s="17">
        <f>IF(OR($A101="",$B101="",$C101=""),"",'OddsRatio_working_3-way'!H100)</f>
        <v>3.0422597364610047</v>
      </c>
      <c r="L101" s="21">
        <f>IF(OR($A101="",$B101="",$C101=""),"",'OddsRatio_working_3-way'!I100)</f>
        <v>3.4798868228455051</v>
      </c>
      <c r="M101" s="22">
        <f>IF(OR($A101="",$B101="",$C101=""),"",'OddsRatio_working_3-way'!J100)</f>
        <v>2.6046326500765034</v>
      </c>
      <c r="N101" s="23">
        <f t="shared" si="29"/>
        <v>32.882903586585158</v>
      </c>
      <c r="O101" s="24">
        <f t="shared" si="30"/>
        <v>28.796862312512449</v>
      </c>
      <c r="P101" s="24">
        <f t="shared" si="31"/>
        <v>38.32023410090239</v>
      </c>
      <c r="Q101" t="s">
        <v>269</v>
      </c>
      <c r="R101" t="s">
        <v>395</v>
      </c>
      <c r="S101" t="s">
        <v>447</v>
      </c>
      <c r="T101" s="35">
        <v>100</v>
      </c>
      <c r="U101" s="35">
        <f t="shared" si="32"/>
        <v>65.03496503496504</v>
      </c>
      <c r="V101" s="35">
        <f t="shared" si="33"/>
        <v>67.637540453074436</v>
      </c>
      <c r="W101" s="35">
        <f t="shared" si="34"/>
        <v>61.977186311787079</v>
      </c>
      <c r="X101" s="35">
        <f t="shared" si="35"/>
        <v>70.385273235138499</v>
      </c>
      <c r="Y101" s="35">
        <f t="shared" si="36"/>
        <v>72.987848653247895</v>
      </c>
      <c r="Z101" s="35">
        <f t="shared" si="37"/>
        <v>67.327494511960538</v>
      </c>
      <c r="AA101" s="35">
        <f t="shared" si="38"/>
        <v>-5.3503082001734583</v>
      </c>
      <c r="AB101" s="35">
        <f t="shared" si="39"/>
        <v>-5.3503082001734583</v>
      </c>
      <c r="AC101" s="35">
        <f t="shared" si="40"/>
        <v>-5.3503082001734583</v>
      </c>
      <c r="AF101">
        <v>2.2000000000000002</v>
      </c>
      <c r="AG101">
        <v>1.73</v>
      </c>
      <c r="AJ101" t="s">
        <v>444</v>
      </c>
    </row>
    <row r="102" spans="1:36" ht="15" x14ac:dyDescent="0.25">
      <c r="A102">
        <v>2.86</v>
      </c>
      <c r="B102">
        <v>3.09</v>
      </c>
      <c r="C102">
        <v>2.63</v>
      </c>
      <c r="D102" s="20">
        <f t="shared" si="28"/>
        <v>5.3503082001734814E-2</v>
      </c>
      <c r="E102" s="17">
        <f>IF(OR($A102="",$B102="",$C102=""),"",A102*'MPTO_working_3-way'!$I101)</f>
        <v>3.0130188145249615</v>
      </c>
      <c r="F102" s="21">
        <f>IF(OR($A102="",$B102="",$C102=""),"",B102*'MPTO_working_3-way'!$I101)</f>
        <v>3.2553245233853603</v>
      </c>
      <c r="G102" s="22">
        <f>IF(OR($A102="",$B102="",$C102=""),"",C102*'MPTO_working_3-way'!$I101)</f>
        <v>2.7707131056645626</v>
      </c>
      <c r="H102" s="17">
        <f>IF(OR($A102="",$B102="",$C102=""),"",'MPTO_working_3-way'!E101)</f>
        <v>3.0137185464288088</v>
      </c>
      <c r="I102" s="21">
        <f>IF(OR($A102="",$B102="",$C102=""),"",'MPTO_working_3-way'!F101)</f>
        <v>3.270215612501385</v>
      </c>
      <c r="J102" s="22">
        <f>IF(OR($A102="",$B102="",$C102=""),"",'MPTO_working_3-way'!G101)</f>
        <v>2.7594292883414253</v>
      </c>
      <c r="K102" s="17">
        <f>IF(OR($A102="",$B102="",$C102=""),"",'OddsRatio_working_3-way'!H101)</f>
        <v>3.0137477360352993</v>
      </c>
      <c r="L102" s="21">
        <f>IF(OR($A102="",$B102="",$C102=""),"",'OddsRatio_working_3-way'!I101)</f>
        <v>3.2627595528568691</v>
      </c>
      <c r="M102" s="22">
        <f>IF(OR($A102="",$B102="",$C102=""),"",'OddsRatio_working_3-way'!J101)</f>
        <v>2.7647359192137304</v>
      </c>
      <c r="N102" s="23">
        <f t="shared" si="29"/>
        <v>33.189304865248978</v>
      </c>
      <c r="O102" s="24">
        <f t="shared" si="30"/>
        <v>30.718903532236919</v>
      </c>
      <c r="P102" s="24">
        <f t="shared" si="31"/>
        <v>36.091791602514093</v>
      </c>
      <c r="Q102" t="s">
        <v>276</v>
      </c>
      <c r="R102" t="s">
        <v>277</v>
      </c>
      <c r="S102" t="s">
        <v>447</v>
      </c>
      <c r="T102" s="35">
        <v>100</v>
      </c>
      <c r="U102" s="35">
        <f t="shared" si="32"/>
        <v>76.525821596244128</v>
      </c>
      <c r="V102" s="35">
        <f t="shared" si="33"/>
        <v>69.325153374233125</v>
      </c>
      <c r="W102" s="35">
        <f t="shared" si="34"/>
        <v>48.186528497409334</v>
      </c>
      <c r="X102" s="35">
        <f t="shared" si="35"/>
        <v>82.488318128357548</v>
      </c>
      <c r="Y102" s="35">
        <f t="shared" si="36"/>
        <v>75.287649906346559</v>
      </c>
      <c r="Z102" s="35">
        <f t="shared" si="37"/>
        <v>54.149025029522747</v>
      </c>
      <c r="AA102" s="35">
        <f t="shared" si="38"/>
        <v>-5.9624965321134198</v>
      </c>
      <c r="AB102" s="35">
        <f t="shared" si="39"/>
        <v>-5.962496532113434</v>
      </c>
      <c r="AC102" s="35">
        <f t="shared" si="40"/>
        <v>-5.9624965321134127</v>
      </c>
      <c r="AF102">
        <v>2.17</v>
      </c>
      <c r="AG102">
        <v>1.68</v>
      </c>
      <c r="AJ102" t="s">
        <v>119</v>
      </c>
    </row>
    <row r="103" spans="1:36" ht="15" x14ac:dyDescent="0.25">
      <c r="A103">
        <v>4.26</v>
      </c>
      <c r="B103">
        <v>3.26</v>
      </c>
      <c r="C103">
        <v>1.93</v>
      </c>
      <c r="D103" s="20">
        <f t="shared" si="28"/>
        <v>5.962496532113426E-2</v>
      </c>
      <c r="E103" s="17">
        <f>IF(OR($A103="",$B103="",$C103=""),"",A103*'MPTO_working_3-way'!$I102)</f>
        <v>4.5140023522680321</v>
      </c>
      <c r="F103" s="21">
        <f>IF(OR($A103="",$B103="",$C103=""),"",B103*'MPTO_working_3-way'!$I102)</f>
        <v>3.4543773869468977</v>
      </c>
      <c r="G103" s="22">
        <f>IF(OR($A103="",$B103="",$C103=""),"",C103*'MPTO_working_3-way'!$I102)</f>
        <v>2.045076183069789</v>
      </c>
      <c r="H103" s="17">
        <f>IF(OR($A103="",$B103="",$C103=""),"",'MPTO_working_3-way'!E102)</f>
        <v>4.6540462299942336</v>
      </c>
      <c r="I103" s="21">
        <f>IF(OR($A103="",$B103="",$C103=""),"",'MPTO_working_3-way'!F102)</f>
        <v>3.4858572762062683</v>
      </c>
      <c r="J103" s="22">
        <f>IF(OR($A103="",$B103="",$C103=""),"",'MPTO_working_3-way'!G102)</f>
        <v>2.0069854066929995</v>
      </c>
      <c r="K103" s="17">
        <f>IF(OR($A103="",$B103="",$C103=""),"",'OddsRatio_working_3-way'!H102)</f>
        <v>4.5815976824439941</v>
      </c>
      <c r="L103" s="21">
        <f>IF(OR($A103="",$B103="",$C103=""),"",'OddsRatio_working_3-way'!I102)</f>
        <v>3.4829480866022782</v>
      </c>
      <c r="M103" s="22">
        <f>IF(OR($A103="",$B103="",$C103=""),"",'OddsRatio_working_3-way'!J102)</f>
        <v>2.0217441241327956</v>
      </c>
      <c r="N103" s="23">
        <f t="shared" si="29"/>
        <v>22.153289297635308</v>
      </c>
      <c r="O103" s="24">
        <f t="shared" si="30"/>
        <v>28.948776812247367</v>
      </c>
      <c r="P103" s="24">
        <f t="shared" si="31"/>
        <v>48.897933890117315</v>
      </c>
      <c r="Q103" t="s">
        <v>118</v>
      </c>
      <c r="R103" t="s">
        <v>272</v>
      </c>
      <c r="S103" t="s">
        <v>447</v>
      </c>
      <c r="T103" s="35">
        <v>100</v>
      </c>
      <c r="U103" s="35">
        <f t="shared" si="32"/>
        <v>39.393939393939398</v>
      </c>
      <c r="V103" s="35">
        <f t="shared" si="33"/>
        <v>73.68421052631578</v>
      </c>
      <c r="W103" s="35">
        <f t="shared" si="34"/>
        <v>81.024667931688811</v>
      </c>
      <c r="X103" s="35">
        <f t="shared" si="35"/>
        <v>45.291121541995402</v>
      </c>
      <c r="Y103" s="35">
        <f t="shared" si="36"/>
        <v>79.581392674371813</v>
      </c>
      <c r="Z103" s="35">
        <f t="shared" si="37"/>
        <v>86.921850079744829</v>
      </c>
      <c r="AA103" s="35">
        <f t="shared" si="38"/>
        <v>-5.8971821480560038</v>
      </c>
      <c r="AB103" s="35">
        <f t="shared" si="39"/>
        <v>-5.8971821480560322</v>
      </c>
      <c r="AC103" s="35">
        <f t="shared" si="40"/>
        <v>-5.897182148056018</v>
      </c>
      <c r="AF103">
        <v>2.19</v>
      </c>
      <c r="AG103">
        <v>1.67</v>
      </c>
      <c r="AJ103" t="s">
        <v>119</v>
      </c>
    </row>
    <row r="104" spans="1:36" ht="15" x14ac:dyDescent="0.25">
      <c r="A104">
        <v>1.65</v>
      </c>
      <c r="B104">
        <v>3.8</v>
      </c>
      <c r="C104">
        <v>5.27</v>
      </c>
      <c r="D104" s="20">
        <f t="shared" si="28"/>
        <v>5.8971821480560127E-2</v>
      </c>
      <c r="E104" s="17">
        <f>IF(OR($A104="",$B104="",$C104=""),"",A104*'MPTO_working_3-way'!$I103)</f>
        <v>1.747303505442924</v>
      </c>
      <c r="F104" s="21">
        <f>IF(OR($A104="",$B104="",$C104=""),"",B104*'MPTO_working_3-way'!$I103)</f>
        <v>4.0240929216261279</v>
      </c>
      <c r="G104" s="22">
        <f>IF(OR($A104="",$B104="",$C104=""),"",C104*'MPTO_working_3-way'!$I103)</f>
        <v>5.5807814992025513</v>
      </c>
      <c r="H104" s="17">
        <f>IF(OR($A104="",$B104="",$C104=""),"",'MPTO_working_3-way'!E103)</f>
        <v>1.7053109097977956</v>
      </c>
      <c r="I104" s="21">
        <f>IF(OR($A104="",$B104="",$C104=""),"",'MPTO_working_3-way'!F103)</f>
        <v>4.1067657086987674</v>
      </c>
      <c r="J104" s="22">
        <f>IF(OR($A104="",$B104="",$C104=""),"",'MPTO_working_3-way'!G103)</f>
        <v>5.8790313971556332</v>
      </c>
      <c r="K104" s="17">
        <f>IF(OR($A104="",$B104="",$C104=""),"",'OddsRatio_working_3-way'!H103)</f>
        <v>1.7196614571953022</v>
      </c>
      <c r="L104" s="21">
        <f>IF(OR($A104="",$B104="",$C104=""),"",'OddsRatio_working_3-way'!I103)</f>
        <v>4.100080123302841</v>
      </c>
      <c r="M104" s="22">
        <f>IF(OR($A104="",$B104="",$C104=""),"",'OddsRatio_working_3-way'!J103)</f>
        <v>5.7276221880368317</v>
      </c>
      <c r="N104" s="23">
        <f t="shared" si="29"/>
        <v>57.231041824443082</v>
      </c>
      <c r="O104" s="24">
        <f t="shared" si="30"/>
        <v>24.850320792192392</v>
      </c>
      <c r="P104" s="24">
        <f t="shared" si="31"/>
        <v>17.918637383364533</v>
      </c>
      <c r="Q104" t="s">
        <v>271</v>
      </c>
      <c r="R104" t="s">
        <v>273</v>
      </c>
      <c r="S104" t="s">
        <v>447</v>
      </c>
      <c r="T104" s="35">
        <v>100</v>
      </c>
      <c r="U104" s="35">
        <f t="shared" si="32"/>
        <v>55.752212389380524</v>
      </c>
      <c r="V104" s="35">
        <f t="shared" si="33"/>
        <v>68.55345911949685</v>
      </c>
      <c r="W104" s="35">
        <f t="shared" si="34"/>
        <v>70.238095238095241</v>
      </c>
      <c r="X104" s="35">
        <f t="shared" si="35"/>
        <v>61.208445642407902</v>
      </c>
      <c r="Y104" s="35">
        <f t="shared" si="36"/>
        <v>74.009692372524242</v>
      </c>
      <c r="Z104" s="35">
        <f t="shared" si="37"/>
        <v>75.694328491122604</v>
      </c>
      <c r="AA104" s="35">
        <f t="shared" si="38"/>
        <v>-5.4562332530273778</v>
      </c>
      <c r="AB104" s="35">
        <f t="shared" si="39"/>
        <v>-5.456233253027392</v>
      </c>
      <c r="AC104" s="35">
        <f t="shared" si="40"/>
        <v>-5.4562332530273636</v>
      </c>
      <c r="AF104">
        <v>2.16</v>
      </c>
      <c r="AG104">
        <v>1.68</v>
      </c>
      <c r="AJ104" t="s">
        <v>119</v>
      </c>
    </row>
    <row r="105" spans="1:36" ht="15" x14ac:dyDescent="0.25">
      <c r="A105">
        <v>2.2599999999999998</v>
      </c>
      <c r="B105">
        <v>3.18</v>
      </c>
      <c r="C105">
        <v>3.36</v>
      </c>
      <c r="D105" s="20">
        <f t="shared" si="28"/>
        <v>5.4562332530273761E-2</v>
      </c>
      <c r="E105" s="17">
        <f>IF(OR($A105="",$B105="",$C105=""),"",A105*'MPTO_working_3-way'!$I104)</f>
        <v>2.3833108715184186</v>
      </c>
      <c r="F105" s="21">
        <f>IF(OR($A105="",$B105="",$C105=""),"",B105*'MPTO_working_3-way'!$I104)</f>
        <v>3.3535082174462709</v>
      </c>
      <c r="G105" s="22">
        <f>IF(OR($A105="",$B105="",$C105=""),"",C105*'MPTO_working_3-way'!$I104)</f>
        <v>3.5433294373017197</v>
      </c>
      <c r="H105" s="17">
        <f>IF(OR($A105="",$B105="",$C105=""),"",'MPTO_working_3-way'!E104)</f>
        <v>2.3568761507360807</v>
      </c>
      <c r="I105" s="21">
        <f>IF(OR($A105="",$B105="",$C105=""),"",'MPTO_working_3-way'!F104)</f>
        <v>3.3752088220757646</v>
      </c>
      <c r="J105" s="22">
        <f>IF(OR($A105="",$B105="",$C105=""),"",'MPTO_working_3-way'!G104)</f>
        <v>3.5786932747803077</v>
      </c>
      <c r="K105" s="17">
        <f>IF(OR($A105="",$B105="",$C105=""),"",'OddsRatio_working_3-way'!H104)</f>
        <v>2.3680602568514955</v>
      </c>
      <c r="L105" s="21">
        <f>IF(OR($A105="",$B105="",$C105=""),"",'OddsRatio_working_3-way'!I104)</f>
        <v>3.3669613967748098</v>
      </c>
      <c r="M105" s="22">
        <f>IF(OR($A105="",$B105="",$C105=""),"",'OddsRatio_working_3-way'!J104)</f>
        <v>3.5623985763250237</v>
      </c>
      <c r="N105" s="23">
        <f t="shared" si="29"/>
        <v>41.95843739691815</v>
      </c>
      <c r="O105" s="24">
        <f t="shared" si="30"/>
        <v>29.819518401583334</v>
      </c>
      <c r="P105" s="24">
        <f t="shared" si="31"/>
        <v>28.222044201498512</v>
      </c>
      <c r="Q105" t="s">
        <v>120</v>
      </c>
      <c r="R105" t="s">
        <v>274</v>
      </c>
      <c r="S105" t="s">
        <v>447</v>
      </c>
      <c r="T105" s="35">
        <v>100</v>
      </c>
      <c r="U105" s="35">
        <f t="shared" si="32"/>
        <v>49.238578680203041</v>
      </c>
      <c r="V105" s="35">
        <f t="shared" si="33"/>
        <v>73.958333333333343</v>
      </c>
      <c r="W105" s="35">
        <f t="shared" si="34"/>
        <v>68.944099378881987</v>
      </c>
      <c r="X105" s="35">
        <f t="shared" si="35"/>
        <v>57.097567287784678</v>
      </c>
      <c r="Y105" s="35">
        <f t="shared" si="36"/>
        <v>81.817321940914951</v>
      </c>
      <c r="Z105" s="35">
        <f t="shared" si="37"/>
        <v>76.803087986463623</v>
      </c>
      <c r="AA105" s="35">
        <f t="shared" si="38"/>
        <v>-7.8589886075816366</v>
      </c>
      <c r="AB105" s="35">
        <f t="shared" si="39"/>
        <v>-7.8589886075816082</v>
      </c>
      <c r="AC105" s="35">
        <f t="shared" si="40"/>
        <v>-7.8589886075816366</v>
      </c>
      <c r="AF105">
        <v>2.09</v>
      </c>
      <c r="AG105">
        <v>1.73</v>
      </c>
      <c r="AJ105" t="s">
        <v>119</v>
      </c>
    </row>
    <row r="106" spans="1:36" ht="15" x14ac:dyDescent="0.25">
      <c r="A106">
        <v>1.97</v>
      </c>
      <c r="B106">
        <v>3.84</v>
      </c>
      <c r="C106">
        <v>3.22</v>
      </c>
      <c r="D106" s="20">
        <f t="shared" si="28"/>
        <v>7.8589886075816295E-2</v>
      </c>
      <c r="E106" s="17">
        <f>IF(OR($A106="",$B106="",$C106=""),"",A106*'MPTO_working_3-way'!$I105)</f>
        <v>2.1248220755693579</v>
      </c>
      <c r="F106" s="21">
        <f>IF(OR($A106="",$B106="",$C106=""),"",B106*'MPTO_working_3-way'!$I105)</f>
        <v>4.1417851625311348</v>
      </c>
      <c r="G106" s="22">
        <f>IF(OR($A106="",$B106="",$C106=""),"",C106*'MPTO_working_3-way'!$I105)</f>
        <v>3.4730594331641287</v>
      </c>
      <c r="H106" s="17">
        <f>IF(OR($A106="",$B106="",$C106=""),"",'MPTO_working_3-way'!E105)</f>
        <v>2.0771987401043366</v>
      </c>
      <c r="I106" s="21">
        <f>IF(OR($A106="",$B106="",$C106=""),"",'MPTO_working_3-way'!F105)</f>
        <v>4.2694895306433986</v>
      </c>
      <c r="J106" s="22">
        <f>IF(OR($A106="",$B106="",$C106=""),"",'MPTO_working_3-way'!G105)</f>
        <v>3.5166396086709293</v>
      </c>
      <c r="K106" s="17">
        <f>IF(OR($A106="",$B106="",$C106=""),"",'OddsRatio_working_3-way'!H105)</f>
        <v>2.0955218631705939</v>
      </c>
      <c r="L106" s="21">
        <f>IF(OR($A106="",$B106="",$C106=""),"",'OddsRatio_working_3-way'!I105)</f>
        <v>4.2075073107262728</v>
      </c>
      <c r="M106" s="22">
        <f>IF(OR($A106="",$B106="",$C106=""),"",'OddsRatio_working_3-way'!J105)</f>
        <v>3.5072768414832143</v>
      </c>
      <c r="N106" s="23">
        <f t="shared" si="29"/>
        <v>47.062764054352385</v>
      </c>
      <c r="O106" s="24">
        <f t="shared" si="30"/>
        <v>24.144178434133899</v>
      </c>
      <c r="P106" s="24">
        <f t="shared" si="31"/>
        <v>28.79305751151372</v>
      </c>
      <c r="Q106" t="s">
        <v>280</v>
      </c>
      <c r="R106" t="s">
        <v>284</v>
      </c>
      <c r="S106" t="s">
        <v>447</v>
      </c>
      <c r="T106" s="35">
        <v>100</v>
      </c>
      <c r="U106" s="35">
        <f t="shared" si="32"/>
        <v>66.442953020134226</v>
      </c>
      <c r="V106" s="35">
        <f t="shared" si="33"/>
        <v>70.501474926253692</v>
      </c>
      <c r="W106" s="35">
        <f t="shared" si="34"/>
        <v>55.357142857142868</v>
      </c>
      <c r="X106" s="35">
        <f t="shared" si="35"/>
        <v>74.141382216603446</v>
      </c>
      <c r="Y106" s="35">
        <f t="shared" si="36"/>
        <v>78.199904122722913</v>
      </c>
      <c r="Z106" s="35">
        <f t="shared" si="37"/>
        <v>63.055572053612089</v>
      </c>
      <c r="AA106" s="35">
        <f t="shared" si="38"/>
        <v>-7.6984291964692204</v>
      </c>
      <c r="AB106" s="35">
        <f t="shared" si="39"/>
        <v>-7.6984291964692204</v>
      </c>
      <c r="AC106" s="35">
        <f t="shared" si="40"/>
        <v>-7.6984291964692204</v>
      </c>
      <c r="AF106">
        <v>1.88</v>
      </c>
      <c r="AG106">
        <v>1.91</v>
      </c>
      <c r="AJ106" t="s">
        <v>445</v>
      </c>
    </row>
    <row r="107" spans="1:36" ht="15" x14ac:dyDescent="0.25">
      <c r="A107">
        <v>2.98</v>
      </c>
      <c r="B107">
        <v>3.39</v>
      </c>
      <c r="C107">
        <v>2.2400000000000002</v>
      </c>
      <c r="D107" s="20">
        <f t="shared" si="28"/>
        <v>7.6984291964692364E-2</v>
      </c>
      <c r="E107" s="17">
        <f>IF(OR($A107="",$B107="",$C107=""),"",A107*'MPTO_working_3-way'!$I106)</f>
        <v>3.2094131900547831</v>
      </c>
      <c r="F107" s="21">
        <f>IF(OR($A107="",$B107="",$C107=""),"",B107*'MPTO_working_3-way'!$I106)</f>
        <v>3.6509767497603072</v>
      </c>
      <c r="G107" s="22">
        <f>IF(OR($A107="",$B107="",$C107=""),"",C107*'MPTO_working_3-way'!$I106)</f>
        <v>2.4124448140009109</v>
      </c>
      <c r="H107" s="17">
        <f>IF(OR($A107="",$B107="",$C107=""),"",'MPTO_working_3-way'!E106)</f>
        <v>3.2267532523829385</v>
      </c>
      <c r="I107" s="21">
        <f>IF(OR($A107="",$B107="",$C107=""),"",'MPTO_working_3-way'!F106)</f>
        <v>3.713002435853737</v>
      </c>
      <c r="J107" s="22">
        <f>IF(OR($A107="",$B107="",$C107=""),"",'MPTO_working_3-way'!G106)</f>
        <v>2.3766114391947948</v>
      </c>
      <c r="K107" s="17">
        <f>IF(OR($A107="",$B107="",$C107=""),"",'OddsRatio_working_3-way'!H106)</f>
        <v>3.2222966334642935</v>
      </c>
      <c r="L107" s="21">
        <f>IF(OR($A107="",$B107="",$C107=""),"",'OddsRatio_working_3-way'!I106)</f>
        <v>3.6824691686765969</v>
      </c>
      <c r="M107" s="22">
        <f>IF(OR($A107="",$B107="",$C107=""),"",'OddsRatio_working_3-way'!J106)</f>
        <v>2.3917413260079416</v>
      </c>
      <c r="N107" s="23">
        <f t="shared" si="29"/>
        <v>31.158343933363426</v>
      </c>
      <c r="O107" s="24">
        <f t="shared" si="30"/>
        <v>27.389930655287021</v>
      </c>
      <c r="P107" s="24">
        <f t="shared" si="31"/>
        <v>41.45172541134955</v>
      </c>
      <c r="Q107" t="s">
        <v>279</v>
      </c>
      <c r="R107" t="s">
        <v>400</v>
      </c>
      <c r="S107" t="s">
        <v>447</v>
      </c>
      <c r="T107" s="35">
        <v>100</v>
      </c>
      <c r="U107" s="35">
        <f t="shared" si="32"/>
        <v>75.062344139650875</v>
      </c>
      <c r="V107" s="35">
        <f t="shared" si="33"/>
        <v>69.879518072289159</v>
      </c>
      <c r="W107" s="35">
        <f t="shared" si="34"/>
        <v>44.444444444444443</v>
      </c>
      <c r="X107" s="35">
        <f t="shared" si="35"/>
        <v>85.676037483266398</v>
      </c>
      <c r="Y107" s="35">
        <f t="shared" si="36"/>
        <v>80.493211415904682</v>
      </c>
      <c r="Z107" s="35">
        <f t="shared" si="37"/>
        <v>55.058137788059966</v>
      </c>
      <c r="AA107" s="35">
        <f t="shared" si="38"/>
        <v>-10.613693343615523</v>
      </c>
      <c r="AB107" s="35">
        <f t="shared" si="39"/>
        <v>-10.613693343615523</v>
      </c>
      <c r="AC107" s="35">
        <f t="shared" si="40"/>
        <v>-10.613693343615523</v>
      </c>
      <c r="AF107">
        <v>1.77</v>
      </c>
      <c r="AG107">
        <v>2</v>
      </c>
      <c r="AJ107" t="s">
        <v>445</v>
      </c>
    </row>
    <row r="108" spans="1:36" s="35" customFormat="1" ht="15" x14ac:dyDescent="0.25">
      <c r="A108">
        <v>4.01</v>
      </c>
      <c r="B108">
        <v>3.32</v>
      </c>
      <c r="C108">
        <v>1.8</v>
      </c>
      <c r="D108" s="20">
        <f t="shared" si="28"/>
        <v>0.10613693343615527</v>
      </c>
      <c r="E108" s="17">
        <f>IF(OR($A108="",$B108="",$C108=""),"",A108*'MPTO_working_3-way'!$I107)</f>
        <v>4.4356091030789822</v>
      </c>
      <c r="F108" s="21">
        <f>IF(OR($A108="",$B108="",$C108=""),"",B108*'MPTO_working_3-way'!$I107)</f>
        <v>3.6723746190080355</v>
      </c>
      <c r="G108" s="22">
        <f>IF(OR($A108="",$B108="",$C108=""),"",C108*'MPTO_working_3-way'!$I107)</f>
        <v>1.9910464801850796</v>
      </c>
      <c r="H108" s="17">
        <f>IF(OR($A108="",$B108="",$C108=""),"",'MPTO_working_3-way'!E107)</f>
        <v>4.6729500226200811</v>
      </c>
      <c r="I108" s="21">
        <f>IF(OR($A108="",$B108="",$C108=""),"",'MPTO_working_3-way'!F107)</f>
        <v>3.7618615048433948</v>
      </c>
      <c r="J108" s="22">
        <f>IF(OR($A108="",$B108="",$C108=""),"",'MPTO_working_3-way'!G107)</f>
        <v>1.922424120551415</v>
      </c>
      <c r="K108" s="17">
        <f>IF(OR($A108="",$B108="",$C108=""),"",'OddsRatio_working_3-way'!H107)</f>
        <v>4.5613001323516107</v>
      </c>
      <c r="L108" s="21">
        <f>IF(OR($A108="",$B108="",$C108=""),"",'OddsRatio_working_3-way'!I107)</f>
        <v>3.7449223611480851</v>
      </c>
      <c r="M108" s="22">
        <f>IF(OR($A108="",$B108="",$C108=""),"",'OddsRatio_working_3-way'!J107)</f>
        <v>1.9465249521200292</v>
      </c>
      <c r="N108" s="23">
        <f t="shared" si="29"/>
        <v>22.544818011710028</v>
      </c>
      <c r="O108" s="24">
        <f t="shared" si="30"/>
        <v>27.230337417758193</v>
      </c>
      <c r="P108" s="24">
        <f t="shared" si="31"/>
        <v>50.224844570531779</v>
      </c>
      <c r="Q108" t="s">
        <v>285</v>
      </c>
      <c r="R108" t="s">
        <v>399</v>
      </c>
      <c r="S108" t="s">
        <v>447</v>
      </c>
      <c r="T108" s="35">
        <v>100</v>
      </c>
      <c r="U108" s="35">
        <f t="shared" si="32"/>
        <v>72.826086956521735</v>
      </c>
      <c r="V108" s="35">
        <f t="shared" si="33"/>
        <v>71.671388101982998</v>
      </c>
      <c r="W108" s="35">
        <f t="shared" si="34"/>
        <v>47.643979057591622</v>
      </c>
      <c r="X108" s="35">
        <f t="shared" si="35"/>
        <v>80.68463284042538</v>
      </c>
      <c r="Y108" s="35">
        <f t="shared" si="36"/>
        <v>79.529933985886629</v>
      </c>
      <c r="Z108" s="35">
        <f t="shared" si="37"/>
        <v>55.50252494149526</v>
      </c>
      <c r="AA108" s="35">
        <f t="shared" si="38"/>
        <v>-7.8585458839036448</v>
      </c>
      <c r="AB108" s="35">
        <f t="shared" si="39"/>
        <v>-7.8585458839036306</v>
      </c>
      <c r="AC108" s="35">
        <f t="shared" si="40"/>
        <v>-7.8585458839036377</v>
      </c>
      <c r="AD108" s="36"/>
      <c r="AE108" s="36"/>
      <c r="AF108">
        <v>1.96</v>
      </c>
      <c r="AG108">
        <v>1.83</v>
      </c>
      <c r="AH108" s="36"/>
      <c r="AI108" s="36"/>
      <c r="AJ108" t="s">
        <v>445</v>
      </c>
    </row>
    <row r="109" spans="1:36" ht="15" x14ac:dyDescent="0.25">
      <c r="A109">
        <v>3.68</v>
      </c>
      <c r="B109">
        <v>3.53</v>
      </c>
      <c r="C109">
        <v>1.91</v>
      </c>
      <c r="D109" s="20">
        <f t="shared" si="28"/>
        <v>7.8585458839036448E-2</v>
      </c>
      <c r="E109" s="17">
        <f>IF(OR($A109="",$B109="",$C109=""),"",A109*'MPTO_working_3-way'!$I108)</f>
        <v>3.9691944885276542</v>
      </c>
      <c r="F109" s="21">
        <f>IF(OR($A109="",$B109="",$C109=""),"",B109*'MPTO_working_3-way'!$I108)</f>
        <v>3.8074066697017983</v>
      </c>
      <c r="G109" s="22">
        <f>IF(OR($A109="",$B109="",$C109=""),"",C109*'MPTO_working_3-way'!$I108)</f>
        <v>2.0600982263825593</v>
      </c>
      <c r="H109" s="17">
        <f>IF(OR($A109="",$B109="",$C109=""),"",'MPTO_working_3-way'!E108)</f>
        <v>4.0725902147084465</v>
      </c>
      <c r="I109" s="21">
        <f>IF(OR($A109="",$B109="",$C109=""),"",'MPTO_working_3-way'!F108)</f>
        <v>3.8896738202323053</v>
      </c>
      <c r="J109" s="22">
        <f>IF(OR($A109="",$B109="",$C109=""),"",'MPTO_working_3-way'!G108)</f>
        <v>2.0105956117662225</v>
      </c>
      <c r="K109" s="17">
        <f>IF(OR($A109="",$B109="",$C109=""),"",'OddsRatio_working_3-way'!H108)</f>
        <v>4.0303397533769507</v>
      </c>
      <c r="L109" s="21">
        <f>IF(OR($A109="",$B109="",$C109=""),"",'OddsRatio_working_3-way'!I108)</f>
        <v>3.8607311850909274</v>
      </c>
      <c r="M109" s="22">
        <f>IF(OR($A109="",$B109="",$C109=""),"",'OddsRatio_working_3-way'!J108)</f>
        <v>2.0289586476018746</v>
      </c>
      <c r="N109" s="23">
        <f t="shared" si="29"/>
        <v>25.194028735310052</v>
      </c>
      <c r="O109" s="24">
        <f t="shared" si="30"/>
        <v>26.264596528595185</v>
      </c>
      <c r="P109" s="24">
        <f t="shared" si="31"/>
        <v>48.541374736094767</v>
      </c>
      <c r="Q109" t="s">
        <v>283</v>
      </c>
      <c r="R109" t="s">
        <v>281</v>
      </c>
      <c r="S109" t="s">
        <v>447</v>
      </c>
      <c r="T109" s="35">
        <v>100</v>
      </c>
      <c r="U109" s="35">
        <f t="shared" si="32"/>
        <v>45.054945054945051</v>
      </c>
      <c r="V109" s="35">
        <f t="shared" si="33"/>
        <v>71.751412429378533</v>
      </c>
      <c r="W109" s="35">
        <f t="shared" si="34"/>
        <v>72.527472527472526</v>
      </c>
      <c r="X109" s="35">
        <f t="shared" si="35"/>
        <v>55.721115043148941</v>
      </c>
      <c r="Y109" s="35">
        <f t="shared" si="36"/>
        <v>82.417582417582409</v>
      </c>
      <c r="Z109" s="35">
        <f t="shared" si="37"/>
        <v>83.193642515676402</v>
      </c>
      <c r="AA109" s="35">
        <f t="shared" si="38"/>
        <v>-10.66616998820389</v>
      </c>
      <c r="AB109" s="35">
        <f t="shared" si="39"/>
        <v>-10.666169988203876</v>
      </c>
      <c r="AC109" s="35">
        <f t="shared" si="40"/>
        <v>-10.666169988203876</v>
      </c>
      <c r="AF109">
        <v>1.8</v>
      </c>
      <c r="AG109">
        <v>2</v>
      </c>
      <c r="AJ109" t="s">
        <v>445</v>
      </c>
    </row>
    <row r="110" spans="1:36" ht="15" x14ac:dyDescent="0.25">
      <c r="A110">
        <v>1.82</v>
      </c>
      <c r="B110">
        <v>3.54</v>
      </c>
      <c r="C110">
        <v>3.64</v>
      </c>
      <c r="D110" s="20">
        <f t="shared" si="28"/>
        <v>0.10666169988203866</v>
      </c>
      <c r="E110" s="17">
        <f>IF(OR($A110="",$B110="",$C110=""),"",A110*'MPTO_working_3-way'!$I109)</f>
        <v>2.0141242937853105</v>
      </c>
      <c r="F110" s="21">
        <f>IF(OR($A110="",$B110="",$C110=""),"",B110*'MPTO_working_3-way'!$I109)</f>
        <v>3.917582417582417</v>
      </c>
      <c r="G110" s="22">
        <f>IF(OR($A110="",$B110="",$C110=""),"",C110*'MPTO_working_3-way'!$I109)</f>
        <v>4.0282485875706211</v>
      </c>
      <c r="H110" s="17">
        <f>IF(OR($A110="",$B110="",$C110=""),"",'MPTO_working_3-way'!E109)</f>
        <v>1.9459165592783503</v>
      </c>
      <c r="I110" s="21">
        <f>IF(OR($A110="",$B110="",$C110=""),"",'MPTO_working_3-way'!F109)</f>
        <v>4.049698290311766</v>
      </c>
      <c r="J110" s="22">
        <f>IF(OR($A110="",$B110="",$C110=""),"",'MPTO_working_3-way'!G109)</f>
        <v>4.1811023622047232</v>
      </c>
      <c r="K110" s="17">
        <f>IF(OR($A110="",$B110="",$C110=""),"",'OddsRatio_working_3-way'!H109)</f>
        <v>1.9697986235883078</v>
      </c>
      <c r="L110" s="21">
        <f>IF(OR($A110="",$B110="",$C110=""),"",'OddsRatio_working_3-way'!I109)</f>
        <v>4.0040103706271974</v>
      </c>
      <c r="M110" s="22">
        <f>IF(OR($A110="",$B110="",$C110=""),"",'OddsRatio_working_3-way'!J109)</f>
        <v>4.1222784954550402</v>
      </c>
      <c r="N110" s="23">
        <f t="shared" si="29"/>
        <v>49.649368863955125</v>
      </c>
      <c r="O110" s="24">
        <f t="shared" si="30"/>
        <v>25.525946704067326</v>
      </c>
      <c r="P110" s="24">
        <f t="shared" si="31"/>
        <v>24.824684431977563</v>
      </c>
      <c r="Q110" t="s">
        <v>282</v>
      </c>
      <c r="R110" t="s">
        <v>278</v>
      </c>
      <c r="S110" t="s">
        <v>447</v>
      </c>
      <c r="T110" s="35">
        <v>100</v>
      </c>
      <c r="U110" s="35">
        <f t="shared" si="32"/>
        <v>61.977186311787079</v>
      </c>
      <c r="V110" s="35">
        <f t="shared" si="33"/>
        <v>71.988795518207283</v>
      </c>
      <c r="W110" s="35">
        <f t="shared" si="34"/>
        <v>58.15899581589958</v>
      </c>
      <c r="X110" s="35">
        <f t="shared" si="35"/>
        <v>69.85220866589313</v>
      </c>
      <c r="Y110" s="35">
        <f t="shared" si="36"/>
        <v>79.863817872313348</v>
      </c>
      <c r="Z110" s="35">
        <f t="shared" si="37"/>
        <v>66.034018170005652</v>
      </c>
      <c r="AA110" s="35">
        <f t="shared" si="38"/>
        <v>-7.8750223541060507</v>
      </c>
      <c r="AB110" s="35">
        <f t="shared" si="39"/>
        <v>-7.8750223541060649</v>
      </c>
      <c r="AC110" s="35">
        <f t="shared" si="40"/>
        <v>-7.875022354106072</v>
      </c>
      <c r="AF110">
        <v>1.65</v>
      </c>
      <c r="AG110">
        <v>2.09</v>
      </c>
      <c r="AJ110" t="s">
        <v>445</v>
      </c>
    </row>
    <row r="111" spans="1:36" ht="15" x14ac:dyDescent="0.25">
      <c r="A111">
        <v>2.63</v>
      </c>
      <c r="B111">
        <v>3.57</v>
      </c>
      <c r="C111">
        <v>2.39</v>
      </c>
      <c r="D111" s="20">
        <f t="shared" si="28"/>
        <v>7.8750223541060649E-2</v>
      </c>
      <c r="E111" s="17">
        <f>IF(OR($A111="",$B111="",$C111=""),"",A111*'MPTO_working_3-way'!$I110)</f>
        <v>2.8371130879129893</v>
      </c>
      <c r="F111" s="21">
        <f>IF(OR($A111="",$B111="",$C111=""),"",B111*'MPTO_working_3-way'!$I110)</f>
        <v>3.8511382980415862</v>
      </c>
      <c r="G111" s="22">
        <f>IF(OR($A111="",$B111="",$C111=""),"",C111*'MPTO_working_3-way'!$I110)</f>
        <v>2.5782130342631353</v>
      </c>
      <c r="H111" s="17">
        <f>IF(OR($A111="",$B111="",$C111=""),"",'MPTO_working_3-way'!E110)</f>
        <v>2.8250338264158801</v>
      </c>
      <c r="I111" s="21">
        <f>IF(OR($A111="",$B111="",$C111=""),"",'MPTO_working_3-way'!F110)</f>
        <v>3.9391485018474892</v>
      </c>
      <c r="J111" s="22">
        <f>IF(OR($A111="",$B111="",$C111=""),"",'MPTO_working_3-way'!G110)</f>
        <v>2.5499798126139361</v>
      </c>
      <c r="K111" s="17">
        <f>IF(OR($A111="",$B111="",$C111=""),"",'OddsRatio_working_3-way'!H110)</f>
        <v>2.8335539833445713</v>
      </c>
      <c r="L111" s="21">
        <f>IF(OR($A111="",$B111="",$C111=""),"",'OddsRatio_working_3-way'!I110)</f>
        <v>3.8909409430647544</v>
      </c>
      <c r="M111" s="22">
        <f>IF(OR($A111="",$B111="",$C111=""),"",'OddsRatio_working_3-way'!J110)</f>
        <v>2.5635828446926103</v>
      </c>
      <c r="N111" s="23">
        <f t="shared" si="29"/>
        <v>35.247096926108455</v>
      </c>
      <c r="O111" s="24">
        <f t="shared" si="30"/>
        <v>25.966348715872616</v>
      </c>
      <c r="P111" s="24">
        <f t="shared" si="31"/>
        <v>38.786554358018918</v>
      </c>
      <c r="Q111" t="s">
        <v>293</v>
      </c>
      <c r="R111" t="s">
        <v>286</v>
      </c>
      <c r="S111" t="s">
        <v>447</v>
      </c>
      <c r="T111" s="35">
        <v>100</v>
      </c>
      <c r="U111" s="35">
        <f t="shared" si="32"/>
        <v>57.081545064377686</v>
      </c>
      <c r="V111" s="35">
        <f t="shared" si="33"/>
        <v>69.325153374233125</v>
      </c>
      <c r="W111" s="35">
        <f t="shared" si="34"/>
        <v>63.099630996309962</v>
      </c>
      <c r="X111" s="35">
        <f t="shared" si="35"/>
        <v>67.575215629456906</v>
      </c>
      <c r="Y111" s="35">
        <f t="shared" si="36"/>
        <v>79.818823939312352</v>
      </c>
      <c r="Z111" s="35">
        <f t="shared" si="37"/>
        <v>73.593301561389197</v>
      </c>
      <c r="AA111" s="35">
        <f t="shared" si="38"/>
        <v>-10.493670565079221</v>
      </c>
      <c r="AB111" s="35">
        <f t="shared" si="39"/>
        <v>-10.493670565079228</v>
      </c>
      <c r="AC111" s="35">
        <f t="shared" si="40"/>
        <v>-10.493670565079235</v>
      </c>
      <c r="AF111">
        <v>1.74</v>
      </c>
      <c r="AG111">
        <v>2.0499999999999998</v>
      </c>
      <c r="AJ111" t="s">
        <v>436</v>
      </c>
    </row>
    <row r="112" spans="1:36" ht="15" x14ac:dyDescent="0.25">
      <c r="A112">
        <v>2.33</v>
      </c>
      <c r="B112">
        <v>3.26</v>
      </c>
      <c r="C112">
        <v>2.71</v>
      </c>
      <c r="D112" s="20">
        <f t="shared" si="28"/>
        <v>0.10493670565079238</v>
      </c>
      <c r="E112" s="17">
        <f>IF(OR($A112="",$B112="",$C112=""),"",A112*'MPTO_working_3-way'!$I111)</f>
        <v>2.5745025241663462</v>
      </c>
      <c r="F112" s="21">
        <f>IF(OR($A112="",$B112="",$C112=""),"",B112*'MPTO_working_3-way'!$I111)</f>
        <v>3.6020936604215827</v>
      </c>
      <c r="G112" s="22">
        <f>IF(OR($A112="",$B112="",$C112=""),"",C112*'MPTO_working_3-way'!$I111)</f>
        <v>2.9943784723136475</v>
      </c>
      <c r="H112" s="17">
        <f>IF(OR($A112="",$B112="",$C112=""),"",'MPTO_working_3-way'!E111)</f>
        <v>2.5367470162117391</v>
      </c>
      <c r="I112" s="21">
        <f>IF(OR($A112="",$B112="",$C112=""),"",'MPTO_working_3-way'!F111)</f>
        <v>3.6795878975747698</v>
      </c>
      <c r="J112" s="22">
        <f>IF(OR($A112="",$B112="",$C112=""),"",'MPTO_working_3-way'!G111)</f>
        <v>2.9937897888615477</v>
      </c>
      <c r="K112" s="17">
        <f>IF(OR($A112="",$B112="",$C112=""),"",'OddsRatio_working_3-way'!H111)</f>
        <v>2.5534725045980089</v>
      </c>
      <c r="L112" s="21">
        <f>IF(OR($A112="",$B112="",$C112=""),"",'OddsRatio_working_3-way'!I111)</f>
        <v>3.6397352333770674</v>
      </c>
      <c r="M112" s="22">
        <f>IF(OR($A112="",$B112="",$C112=""),"",'OddsRatio_working_3-way'!J111)</f>
        <v>2.9973217916260118</v>
      </c>
      <c r="N112" s="23">
        <f t="shared" si="29"/>
        <v>38.842455605042048</v>
      </c>
      <c r="O112" s="24">
        <f t="shared" si="30"/>
        <v>27.761632380290791</v>
      </c>
      <c r="P112" s="24">
        <f t="shared" si="31"/>
        <v>33.395912014667147</v>
      </c>
      <c r="Q112" t="s">
        <v>138</v>
      </c>
      <c r="R112" t="s">
        <v>290</v>
      </c>
      <c r="S112" t="s">
        <v>447</v>
      </c>
      <c r="T112" s="35">
        <v>100</v>
      </c>
      <c r="U112" s="35">
        <f t="shared" si="32"/>
        <v>43.502824858757066</v>
      </c>
      <c r="V112" s="35">
        <f t="shared" si="33"/>
        <v>71.988795518207283</v>
      </c>
      <c r="W112" s="35">
        <f t="shared" si="34"/>
        <v>73.890339425587456</v>
      </c>
      <c r="X112" s="35">
        <f t="shared" si="35"/>
        <v>54.120865056205247</v>
      </c>
      <c r="Y112" s="35">
        <f t="shared" si="36"/>
        <v>82.606835715655464</v>
      </c>
      <c r="Z112" s="35">
        <f t="shared" si="37"/>
        <v>84.508379623035651</v>
      </c>
      <c r="AA112" s="35">
        <f t="shared" si="38"/>
        <v>-10.618040197448181</v>
      </c>
      <c r="AB112" s="35">
        <f t="shared" si="39"/>
        <v>-10.618040197448181</v>
      </c>
      <c r="AC112" s="35">
        <f t="shared" si="40"/>
        <v>-10.618040197448195</v>
      </c>
      <c r="AF112">
        <v>1.88</v>
      </c>
      <c r="AG112">
        <v>1.9</v>
      </c>
      <c r="AJ112" t="s">
        <v>436</v>
      </c>
    </row>
    <row r="113" spans="1:36" ht="15" x14ac:dyDescent="0.25">
      <c r="A113">
        <v>1.77</v>
      </c>
      <c r="B113">
        <v>3.57</v>
      </c>
      <c r="C113">
        <v>3.83</v>
      </c>
      <c r="D113" s="20">
        <f t="shared" si="28"/>
        <v>0.10618040197448186</v>
      </c>
      <c r="E113" s="17">
        <f>IF(OR($A113="",$B113="",$C113=""),"",A113*'MPTO_working_3-way'!$I112)</f>
        <v>1.9579393114948329</v>
      </c>
      <c r="F113" s="21">
        <f>IF(OR($A113="",$B113="",$C113=""),"",B113*'MPTO_working_3-way'!$I112)</f>
        <v>3.9490640350489001</v>
      </c>
      <c r="G113" s="22">
        <f>IF(OR($A113="",$B113="",$C113=""),"",C113*'MPTO_working_3-way'!$I112)</f>
        <v>4.2366709395622655</v>
      </c>
      <c r="H113" s="17">
        <f>IF(OR($A113="",$B113="",$C113=""),"",'MPTO_working_3-way'!E112)</f>
        <v>1.8882949509964828</v>
      </c>
      <c r="I113" s="21">
        <f>IF(OR($A113="",$B113="",$C113=""),"",'MPTO_working_3-way'!F112)</f>
        <v>4.0863264662781722</v>
      </c>
      <c r="J113" s="22">
        <f>IF(OR($A113="",$B113="",$C113=""),"",'MPTO_working_3-way'!G112)</f>
        <v>4.4305985596986188</v>
      </c>
      <c r="K113" s="17">
        <f>IF(OR($A113="",$B113="",$C113=""),"",'OddsRatio_working_3-way'!H112)</f>
        <v>1.9121199259524744</v>
      </c>
      <c r="L113" s="21">
        <f>IF(OR($A113="",$B113="",$C113=""),"",'OddsRatio_working_3-way'!I112)</f>
        <v>4.0443483242829359</v>
      </c>
      <c r="M113" s="22">
        <f>IF(OR($A113="",$B113="",$C113=""),"",'OddsRatio_working_3-way'!J112)</f>
        <v>4.352336870708446</v>
      </c>
      <c r="N113" s="23">
        <f t="shared" si="29"/>
        <v>51.074106032251201</v>
      </c>
      <c r="O113" s="24">
        <f t="shared" si="30"/>
        <v>25.322455931956476</v>
      </c>
      <c r="P113" s="24">
        <f t="shared" si="31"/>
        <v>23.60343803579233</v>
      </c>
      <c r="Q113" t="s">
        <v>291</v>
      </c>
      <c r="R113" t="s">
        <v>289</v>
      </c>
      <c r="S113" t="s">
        <v>447</v>
      </c>
      <c r="T113" s="35">
        <v>100</v>
      </c>
      <c r="U113" s="35">
        <f t="shared" si="32"/>
        <v>42.528735632183903</v>
      </c>
      <c r="V113" s="35">
        <f t="shared" si="33"/>
        <v>73.68421052631578</v>
      </c>
      <c r="W113" s="35">
        <f t="shared" si="34"/>
        <v>76.076555023923447</v>
      </c>
      <c r="X113" s="35">
        <f t="shared" si="35"/>
        <v>50.239234449760772</v>
      </c>
      <c r="Y113" s="35">
        <f t="shared" si="36"/>
        <v>81.394709343892643</v>
      </c>
      <c r="Z113" s="35">
        <f t="shared" si="37"/>
        <v>83.787053841500295</v>
      </c>
      <c r="AA113" s="35">
        <f t="shared" si="38"/>
        <v>-7.7104988175768696</v>
      </c>
      <c r="AB113" s="35">
        <f t="shared" si="39"/>
        <v>-7.7104988175768625</v>
      </c>
      <c r="AC113" s="35">
        <f t="shared" si="40"/>
        <v>-7.7104988175768483</v>
      </c>
      <c r="AF113">
        <v>1.75</v>
      </c>
      <c r="AG113">
        <v>1.96</v>
      </c>
      <c r="AJ113" t="s">
        <v>436</v>
      </c>
    </row>
    <row r="114" spans="1:36" ht="15" x14ac:dyDescent="0.25">
      <c r="A114">
        <v>1.74</v>
      </c>
      <c r="B114">
        <v>3.8</v>
      </c>
      <c r="C114">
        <v>4.18</v>
      </c>
      <c r="D114" s="20">
        <f t="shared" si="28"/>
        <v>7.7104988175768607E-2</v>
      </c>
      <c r="E114" s="17">
        <f>IF(OR($A114="",$B114="",$C114=""),"",A114*'MPTO_working_3-way'!$I113)</f>
        <v>1.8741626794258375</v>
      </c>
      <c r="F114" s="21">
        <f>IF(OR($A114="",$B114="",$C114=""),"",B114*'MPTO_working_3-way'!$I113)</f>
        <v>4.0929989550679204</v>
      </c>
      <c r="G114" s="22">
        <f>IF(OR($A114="",$B114="",$C114=""),"",C114*'MPTO_working_3-way'!$I113)</f>
        <v>4.5022988505747126</v>
      </c>
      <c r="H114" s="17">
        <f>IF(OR($A114="",$B114="",$C114=""),"",'MPTO_working_3-way'!E113)</f>
        <v>1.8214571924669425</v>
      </c>
      <c r="I114" s="21">
        <f>IF(OR($A114="",$B114="",$C114=""),"",'MPTO_working_3-way'!F113)</f>
        <v>4.2113024009881874</v>
      </c>
      <c r="J114" s="22">
        <f>IF(OR($A114="",$B114="",$C114=""),"",'MPTO_working_3-way'!G113)</f>
        <v>4.6831215659340657</v>
      </c>
      <c r="K114" s="17">
        <f>IF(OR($A114="",$B114="",$C114=""),"",'OddsRatio_working_3-way'!H113)</f>
        <v>1.8396333431757699</v>
      </c>
      <c r="L114" s="21">
        <f>IF(OR($A114="",$B114="",$C114=""),"",'OddsRatio_working_3-way'!I113)</f>
        <v>4.1769910282326421</v>
      </c>
      <c r="M114" s="22">
        <f>IF(OR($A114="",$B114="",$C114=""),"",'OddsRatio_working_3-way'!J113)</f>
        <v>4.6081540963499297</v>
      </c>
      <c r="N114" s="23">
        <f t="shared" si="29"/>
        <v>53.357161092672953</v>
      </c>
      <c r="O114" s="24">
        <f t="shared" si="30"/>
        <v>24.431963237171306</v>
      </c>
      <c r="P114" s="24">
        <f t="shared" si="31"/>
        <v>22.210875670155733</v>
      </c>
      <c r="Q114" t="s">
        <v>287</v>
      </c>
      <c r="R114" t="s">
        <v>292</v>
      </c>
      <c r="S114" t="s">
        <v>447</v>
      </c>
      <c r="T114" s="35">
        <v>100</v>
      </c>
      <c r="U114" s="35">
        <f t="shared" si="32"/>
        <v>61.685823754789276</v>
      </c>
      <c r="V114" s="35">
        <f t="shared" si="33"/>
        <v>65.753424657534239</v>
      </c>
      <c r="W114" s="35">
        <f t="shared" si="34"/>
        <v>70.414201183431956</v>
      </c>
      <c r="X114" s="35">
        <f t="shared" si="35"/>
        <v>63.832374159033797</v>
      </c>
      <c r="Y114" s="35">
        <f t="shared" si="36"/>
        <v>67.89997506177879</v>
      </c>
      <c r="Z114" s="35">
        <f t="shared" si="37"/>
        <v>72.560751587676478</v>
      </c>
      <c r="AA114" s="35">
        <f t="shared" si="38"/>
        <v>-2.1465504042445218</v>
      </c>
      <c r="AB114" s="35">
        <f t="shared" si="39"/>
        <v>-2.1465504042445502</v>
      </c>
      <c r="AC114" s="35">
        <f t="shared" si="40"/>
        <v>-2.1465504042445218</v>
      </c>
      <c r="AF114">
        <v>1.82</v>
      </c>
      <c r="AG114">
        <v>1.98</v>
      </c>
      <c r="AJ114" t="s">
        <v>436</v>
      </c>
    </row>
    <row r="115" spans="1:36" ht="15" x14ac:dyDescent="0.25">
      <c r="A115">
        <v>2.61</v>
      </c>
      <c r="B115">
        <v>2.92</v>
      </c>
      <c r="C115">
        <v>3.38</v>
      </c>
      <c r="D115" s="20">
        <f t="shared" si="28"/>
        <v>2.1465504042445183E-2</v>
      </c>
      <c r="E115" s="17">
        <f>IF(OR($A115="",$B115="",$C115=""),"",A115*'MPTO_working_3-way'!$I114)</f>
        <v>2.6660249655507817</v>
      </c>
      <c r="F115" s="21">
        <f>IF(OR($A115="",$B115="",$C115=""),"",B115*'MPTO_working_3-way'!$I114)</f>
        <v>2.9826792718039399</v>
      </c>
      <c r="G115" s="22">
        <f>IF(OR($A115="",$B115="",$C115=""),"",C115*'MPTO_working_3-way'!$I114)</f>
        <v>3.4525534036634644</v>
      </c>
      <c r="H115" s="17">
        <f>IF(OR($A115="",$B115="",$C115=""),"",'MPTO_working_3-way'!E114)</f>
        <v>2.6596692935152211</v>
      </c>
      <c r="I115" s="21">
        <f>IF(OR($A115="",$B115="",$C115=""),"",'MPTO_working_3-way'!F114)</f>
        <v>2.9823096660540394</v>
      </c>
      <c r="J115" s="22">
        <f>IF(OR($A115="",$B115="",$C115=""),"",'MPTO_working_3-way'!G114)</f>
        <v>3.4637694203164617</v>
      </c>
      <c r="K115" s="17">
        <f>IF(OR($A115="",$B115="",$C115=""),"",'OddsRatio_working_3-way'!H114)</f>
        <v>2.6627032647251618</v>
      </c>
      <c r="L115" s="21">
        <f>IF(OR($A115="",$B115="",$C115=""),"",'OddsRatio_working_3-way'!I114)</f>
        <v>2.9828510983057837</v>
      </c>
      <c r="M115" s="22">
        <f>IF(OR($A115="",$B115="",$C115=""),"",'OddsRatio_working_3-way'!J114)</f>
        <v>3.4579091739415433</v>
      </c>
      <c r="N115" s="23">
        <f t="shared" si="29"/>
        <v>37.509026093962596</v>
      </c>
      <c r="O115" s="24">
        <f t="shared" si="30"/>
        <v>33.526903460699444</v>
      </c>
      <c r="P115" s="24">
        <f t="shared" si="31"/>
        <v>28.964070445337981</v>
      </c>
      <c r="Q115" t="s">
        <v>297</v>
      </c>
      <c r="R115" t="s">
        <v>404</v>
      </c>
      <c r="S115" t="s">
        <v>447</v>
      </c>
      <c r="T115" s="35">
        <v>100</v>
      </c>
      <c r="U115" s="35">
        <f t="shared" si="32"/>
        <v>30.555555555555554</v>
      </c>
      <c r="V115" s="35">
        <f t="shared" si="33"/>
        <v>77.827050997782706</v>
      </c>
      <c r="W115" s="35">
        <f t="shared" si="34"/>
        <v>88.950276243093938</v>
      </c>
      <c r="X115" s="35">
        <f t="shared" si="35"/>
        <v>33.22267275912337</v>
      </c>
      <c r="Y115" s="35">
        <f t="shared" si="36"/>
        <v>80.494168201350519</v>
      </c>
      <c r="Z115" s="35">
        <f t="shared" si="37"/>
        <v>91.617393446661737</v>
      </c>
      <c r="AA115" s="35">
        <f t="shared" si="38"/>
        <v>-2.6671172035678161</v>
      </c>
      <c r="AB115" s="35">
        <f t="shared" si="39"/>
        <v>-2.6671172035678126</v>
      </c>
      <c r="AC115" s="35">
        <f t="shared" si="40"/>
        <v>-2.6671172035677984</v>
      </c>
      <c r="AF115">
        <v>2.65</v>
      </c>
      <c r="AG115">
        <v>1.53</v>
      </c>
      <c r="AJ115" t="s">
        <v>437</v>
      </c>
    </row>
    <row r="116" spans="1:36" ht="15" x14ac:dyDescent="0.25">
      <c r="A116">
        <v>1.44</v>
      </c>
      <c r="B116">
        <v>4.51</v>
      </c>
      <c r="C116">
        <v>9.0500000000000007</v>
      </c>
      <c r="D116" s="20">
        <f t="shared" si="28"/>
        <v>2.6671172035678037E-2</v>
      </c>
      <c r="E116" s="17">
        <f>IF(OR($A116="",$B116="",$C116=""),"",A116*'MPTO_working_3-way'!$I115)</f>
        <v>1.4784064877313763</v>
      </c>
      <c r="F116" s="21">
        <f>IF(OR($A116="",$B116="",$C116=""),"",B116*'MPTO_working_3-way'!$I115)</f>
        <v>4.6302869858809075</v>
      </c>
      <c r="G116" s="22">
        <f>IF(OR($A116="",$B116="",$C116=""),"",C116*'MPTO_working_3-way'!$I115)</f>
        <v>9.2913741069228877</v>
      </c>
      <c r="H116" s="17">
        <f>IF(OR($A116="",$B116="",$C116=""),"",'MPTO_working_3-way'!E115)</f>
        <v>1.4586741840512805</v>
      </c>
      <c r="I116" s="21">
        <f>IF(OR($A116="",$B116="",$C116=""),"",'MPTO_working_3-way'!F115)</f>
        <v>4.6983848507344561</v>
      </c>
      <c r="J116" s="22">
        <f>IF(OR($A116="",$B116="",$C116=""),"",'MPTO_working_3-way'!G115)</f>
        <v>9.8418564358922502</v>
      </c>
      <c r="K116" s="17">
        <f>IF(OR($A116="",$B116="",$C116=""),"",'OddsRatio_working_3-way'!H115)</f>
        <v>1.4651119545508564</v>
      </c>
      <c r="L116" s="21">
        <f>IF(OR($A116="",$B116="",$C116=""),"",'OddsRatio_working_3-way'!I115)</f>
        <v>4.7103249101670581</v>
      </c>
      <c r="M116" s="22">
        <f>IF(OR($A116="",$B116="",$C116=""),"",'OddsRatio_working_3-way'!J115)</f>
        <v>9.509434623032714</v>
      </c>
      <c r="N116" s="23">
        <f t="shared" si="29"/>
        <v>67.640395811202509</v>
      </c>
      <c r="O116" s="24">
        <f t="shared" si="30"/>
        <v>21.596933474086832</v>
      </c>
      <c r="P116" s="24">
        <f t="shared" si="31"/>
        <v>10.762670714710673</v>
      </c>
      <c r="Q116" t="s">
        <v>405</v>
      </c>
      <c r="R116" t="s">
        <v>296</v>
      </c>
      <c r="S116" t="s">
        <v>447</v>
      </c>
      <c r="T116" s="35">
        <v>100</v>
      </c>
      <c r="U116" s="35">
        <f t="shared" si="32"/>
        <v>65.156794425087099</v>
      </c>
      <c r="V116" s="35">
        <f t="shared" si="33"/>
        <v>65.635738831615114</v>
      </c>
      <c r="W116" s="35">
        <f t="shared" si="34"/>
        <v>65.397923875432525</v>
      </c>
      <c r="X116" s="35">
        <f t="shared" si="35"/>
        <v>68.966337292952346</v>
      </c>
      <c r="Y116" s="35">
        <f t="shared" si="36"/>
        <v>69.445281699480361</v>
      </c>
      <c r="Z116" s="35">
        <f t="shared" si="37"/>
        <v>69.207466743297758</v>
      </c>
      <c r="AA116" s="35">
        <f t="shared" si="38"/>
        <v>-3.8095428678652468</v>
      </c>
      <c r="AB116" s="35">
        <f t="shared" si="39"/>
        <v>-3.8095428678652468</v>
      </c>
      <c r="AC116" s="35">
        <f t="shared" si="40"/>
        <v>-3.8095428678652326</v>
      </c>
      <c r="AF116">
        <v>1.98</v>
      </c>
      <c r="AG116">
        <v>1.93</v>
      </c>
      <c r="AJ116" t="s">
        <v>437</v>
      </c>
    </row>
    <row r="117" spans="1:36" ht="15" x14ac:dyDescent="0.25">
      <c r="A117">
        <v>2.87</v>
      </c>
      <c r="B117">
        <v>2.91</v>
      </c>
      <c r="C117">
        <v>2.89</v>
      </c>
      <c r="D117" s="20">
        <f t="shared" si="28"/>
        <v>3.8095428678652343E-2</v>
      </c>
      <c r="E117" s="17">
        <f>IF(OR($A117="",$B117="",$C117=""),"",A117*'MPTO_working_3-way'!$I116)</f>
        <v>2.9793338803077325</v>
      </c>
      <c r="F117" s="21">
        <f>IF(OR($A117="",$B117="",$C117=""),"",B117*'MPTO_working_3-way'!$I116)</f>
        <v>3.0208576974548786</v>
      </c>
      <c r="G117" s="22">
        <f>IF(OR($A117="",$B117="",$C117=""),"",C117*'MPTO_working_3-way'!$I116)</f>
        <v>3.0000957888813056</v>
      </c>
      <c r="H117" s="17">
        <f>IF(OR($A117="",$B117="",$C117=""),"",'MPTO_working_3-way'!E116)</f>
        <v>2.9785522241207838</v>
      </c>
      <c r="I117" s="21">
        <f>IF(OR($A117="",$B117="",$C117=""),"",'MPTO_working_3-way'!F116)</f>
        <v>3.0216580167441092</v>
      </c>
      <c r="J117" s="22">
        <f>IF(OR($A117="",$B117="",$C117=""),"",'MPTO_working_3-way'!G116)</f>
        <v>3.0000994381207553</v>
      </c>
      <c r="K117" s="17">
        <f>IF(OR($A117="",$B117="",$C117=""),"",'OddsRatio_working_3-way'!H116)</f>
        <v>2.9789344705483964</v>
      </c>
      <c r="L117" s="21">
        <f>IF(OR($A117="",$B117="",$C117=""),"",'OddsRatio_working_3-way'!I116)</f>
        <v>3.0212646196510358</v>
      </c>
      <c r="M117" s="22">
        <f>IF(OR($A117="",$B117="",$C117=""),"",'OddsRatio_working_3-way'!J116)</f>
        <v>3.0000995450997161</v>
      </c>
      <c r="N117" s="23">
        <f t="shared" si="29"/>
        <v>33.564549666944707</v>
      </c>
      <c r="O117" s="24">
        <f t="shared" si="30"/>
        <v>33.103181286643071</v>
      </c>
      <c r="P117" s="24">
        <f t="shared" si="31"/>
        <v>33.332269046412222</v>
      </c>
      <c r="Q117" t="s">
        <v>301</v>
      </c>
      <c r="R117" t="s">
        <v>416</v>
      </c>
      <c r="S117" t="s">
        <v>447</v>
      </c>
      <c r="T117" s="35">
        <v>100</v>
      </c>
      <c r="U117" s="35">
        <f t="shared" si="32"/>
        <v>59.839357429718881</v>
      </c>
      <c r="V117" s="35">
        <f t="shared" si="33"/>
        <v>66.21621621621621</v>
      </c>
      <c r="W117" s="35">
        <f t="shared" si="34"/>
        <v>70.059880239520965</v>
      </c>
      <c r="X117" s="35">
        <f t="shared" si="35"/>
        <v>63.723903544262825</v>
      </c>
      <c r="Y117" s="35">
        <f t="shared" si="36"/>
        <v>70.100762330760176</v>
      </c>
      <c r="Z117" s="35">
        <f t="shared" si="37"/>
        <v>73.944426354064902</v>
      </c>
      <c r="AA117" s="35">
        <f t="shared" si="38"/>
        <v>-3.8845461145439444</v>
      </c>
      <c r="AB117" s="35">
        <f t="shared" si="39"/>
        <v>-3.8845461145439657</v>
      </c>
      <c r="AC117" s="35">
        <f t="shared" si="40"/>
        <v>-3.8845461145439373</v>
      </c>
      <c r="AF117">
        <v>2.5</v>
      </c>
      <c r="AG117">
        <v>1.56</v>
      </c>
      <c r="AJ117" t="s">
        <v>438</v>
      </c>
    </row>
    <row r="118" spans="1:36" ht="15" x14ac:dyDescent="0.25">
      <c r="A118">
        <v>2.4900000000000002</v>
      </c>
      <c r="B118">
        <v>2.96</v>
      </c>
      <c r="C118">
        <v>3.34</v>
      </c>
      <c r="D118" s="20">
        <f t="shared" si="28"/>
        <v>3.8845461145439408E-2</v>
      </c>
      <c r="E118" s="17">
        <f>IF(OR($A118="",$B118="",$C118=""),"",A118*'MPTO_working_3-way'!$I117)</f>
        <v>2.5867251982521444</v>
      </c>
      <c r="F118" s="21">
        <f>IF(OR($A118="",$B118="",$C118=""),"",B118*'MPTO_working_3-way'!$I117)</f>
        <v>3.0749825649905005</v>
      </c>
      <c r="G118" s="22">
        <f>IF(OR($A118="",$B118="",$C118=""),"",C118*'MPTO_working_3-way'!$I117)</f>
        <v>3.4697438402257674</v>
      </c>
      <c r="H118" s="17">
        <f>IF(OR($A118="",$B118="",$C118=""),"",'MPTO_working_3-way'!E117)</f>
        <v>2.5729565783792991</v>
      </c>
      <c r="I118" s="21">
        <f>IF(OR($A118="",$B118="",$C118=""),"",'MPTO_working_3-way'!F117)</f>
        <v>3.0779710001893834</v>
      </c>
      <c r="J118" s="22">
        <f>IF(OR($A118="",$B118="",$C118=""),"",'MPTO_working_3-way'!G117)</f>
        <v>3.490977613924239</v>
      </c>
      <c r="K118" s="17">
        <f>IF(OR($A118="",$B118="",$C118=""),"",'OddsRatio_working_3-way'!H117)</f>
        <v>2.5792540578613568</v>
      </c>
      <c r="L118" s="21">
        <f>IF(OR($A118="",$B118="",$C118=""),"",'OddsRatio_working_3-way'!I117)</f>
        <v>3.0774080224216509</v>
      </c>
      <c r="M118" s="22">
        <f>IF(OR($A118="",$B118="",$C118=""),"",'OddsRatio_working_3-way'!J117)</f>
        <v>3.4801708022789084</v>
      </c>
      <c r="N118" s="23">
        <f t="shared" si="29"/>
        <v>38.658919033057785</v>
      </c>
      <c r="O118" s="24">
        <f t="shared" si="30"/>
        <v>32.520509591997943</v>
      </c>
      <c r="P118" s="24">
        <f t="shared" si="31"/>
        <v>28.820571374944283</v>
      </c>
      <c r="Q118" t="s">
        <v>427</v>
      </c>
      <c r="R118" t="s">
        <v>303</v>
      </c>
      <c r="S118" t="s">
        <v>447</v>
      </c>
      <c r="T118" s="35">
        <v>100</v>
      </c>
      <c r="U118" s="35">
        <f t="shared" si="32"/>
        <v>59.839357429718881</v>
      </c>
      <c r="V118" s="35">
        <f t="shared" si="33"/>
        <v>67.532467532467535</v>
      </c>
      <c r="W118" s="35">
        <f t="shared" si="34"/>
        <v>68.75</v>
      </c>
      <c r="X118" s="35">
        <f t="shared" si="35"/>
        <v>63.717532467532465</v>
      </c>
      <c r="Y118" s="35">
        <f t="shared" si="36"/>
        <v>71.410642570281112</v>
      </c>
      <c r="Z118" s="35">
        <f t="shared" si="37"/>
        <v>72.628175037813577</v>
      </c>
      <c r="AA118" s="35">
        <f t="shared" si="38"/>
        <v>-3.878175037813584</v>
      </c>
      <c r="AB118" s="35">
        <f t="shared" si="39"/>
        <v>-3.8781750378135769</v>
      </c>
      <c r="AC118" s="35">
        <f t="shared" si="40"/>
        <v>-3.8781750378135769</v>
      </c>
      <c r="AF118">
        <v>2.6</v>
      </c>
      <c r="AG118">
        <v>1.52</v>
      </c>
      <c r="AJ118" t="s">
        <v>438</v>
      </c>
    </row>
    <row r="119" spans="1:36" ht="15" x14ac:dyDescent="0.25">
      <c r="A119">
        <v>2.4900000000000002</v>
      </c>
      <c r="B119">
        <v>3.08</v>
      </c>
      <c r="C119">
        <v>3.2</v>
      </c>
      <c r="D119" s="20">
        <f t="shared" si="28"/>
        <v>3.8781750378135804E-2</v>
      </c>
      <c r="E119" s="17">
        <f>IF(OR($A119="",$B119="",$C119=""),"",A119*'MPTO_working_3-way'!$I118)</f>
        <v>2.5865665584415583</v>
      </c>
      <c r="F119" s="21">
        <f>IF(OR($A119="",$B119="",$C119=""),"",B119*'MPTO_working_3-way'!$I118)</f>
        <v>3.1994477911646584</v>
      </c>
      <c r="G119" s="22">
        <f>IF(OR($A119="",$B119="",$C119=""),"",C119*'MPTO_working_3-way'!$I118)</f>
        <v>3.3241016012100348</v>
      </c>
      <c r="H119" s="17">
        <f>IF(OR($A119="",$B119="",$C119=""),"",'MPTO_working_3-way'!E118)</f>
        <v>2.5728159953928258</v>
      </c>
      <c r="I119" s="21">
        <f>IF(OR($A119="",$B119="",$C119=""),"",'MPTO_working_3-way'!F118)</f>
        <v>3.2077182880625155</v>
      </c>
      <c r="J119" s="22">
        <f>IF(OR($A119="",$B119="",$C119=""),"",'MPTO_working_3-way'!G118)</f>
        <v>3.3380873274379939</v>
      </c>
      <c r="K119" s="17">
        <f>IF(OR($A119="",$B119="",$C119=""),"",'OddsRatio_working_3-way'!H118)</f>
        <v>2.5790161481583049</v>
      </c>
      <c r="L119" s="21">
        <f>IF(OR($A119="",$B119="",$C119=""),"",'OddsRatio_working_3-way'!I118)</f>
        <v>3.2042641531337401</v>
      </c>
      <c r="M119" s="22">
        <f>IF(OR($A119="",$B119="",$C119=""),"",'OddsRatio_working_3-way'!J118)</f>
        <v>3.3314332388914565</v>
      </c>
      <c r="N119" s="23">
        <f t="shared" si="29"/>
        <v>38.661290069508738</v>
      </c>
      <c r="O119" s="24">
        <f t="shared" si="30"/>
        <v>31.255393595154789</v>
      </c>
      <c r="P119" s="24">
        <f t="shared" si="31"/>
        <v>30.083316335336484</v>
      </c>
      <c r="Q119" t="s">
        <v>415</v>
      </c>
      <c r="R119" t="s">
        <v>304</v>
      </c>
      <c r="S119" t="s">
        <v>447</v>
      </c>
      <c r="T119" s="35">
        <v>100</v>
      </c>
      <c r="U119" s="35">
        <f t="shared" si="32"/>
        <v>65.753424657534239</v>
      </c>
      <c r="V119" s="35">
        <f t="shared" si="33"/>
        <v>66.329966329966325</v>
      </c>
      <c r="W119" s="35">
        <f t="shared" si="34"/>
        <v>64.02877697841727</v>
      </c>
      <c r="X119" s="35">
        <f t="shared" si="35"/>
        <v>69.641256691616405</v>
      </c>
      <c r="Y119" s="35">
        <f t="shared" si="36"/>
        <v>70.217798364048491</v>
      </c>
      <c r="Z119" s="35">
        <f t="shared" si="37"/>
        <v>67.916609012499421</v>
      </c>
      <c r="AA119" s="35">
        <f t="shared" si="38"/>
        <v>-3.8878320340821659</v>
      </c>
      <c r="AB119" s="35">
        <f t="shared" si="39"/>
        <v>-3.8878320340821659</v>
      </c>
      <c r="AC119" s="35">
        <f t="shared" si="40"/>
        <v>-3.8878320340821517</v>
      </c>
      <c r="AF119">
        <v>2.4300000000000002</v>
      </c>
      <c r="AG119">
        <v>1.58</v>
      </c>
      <c r="AJ119" t="s">
        <v>438</v>
      </c>
    </row>
    <row r="120" spans="1:36" ht="15" x14ac:dyDescent="0.25">
      <c r="A120">
        <v>2.92</v>
      </c>
      <c r="B120">
        <v>2.97</v>
      </c>
      <c r="C120">
        <v>2.78</v>
      </c>
      <c r="D120" s="20">
        <f t="shared" si="28"/>
        <v>3.8878320340821615E-2</v>
      </c>
      <c r="E120" s="17">
        <f>IF(OR($A120="",$B120="",$C120=""),"",A120*'MPTO_working_3-way'!$I119)</f>
        <v>3.0335246953951991</v>
      </c>
      <c r="F120" s="21">
        <f>IF(OR($A120="",$B120="",$C120=""),"",B120*'MPTO_working_3-way'!$I119)</f>
        <v>3.0854686114122405</v>
      </c>
      <c r="G120" s="22">
        <f>IF(OR($A120="",$B120="",$C120=""),"",C120*'MPTO_working_3-way'!$I119)</f>
        <v>2.888081730547484</v>
      </c>
      <c r="H120" s="17">
        <f>IF(OR($A120="",$B120="",$C120=""),"",'MPTO_working_3-way'!E119)</f>
        <v>3.0348432172709572</v>
      </c>
      <c r="I120" s="21">
        <f>IF(OR($A120="",$B120="",$C120=""),"",'MPTO_working_3-way'!F119)</f>
        <v>3.0888899442214961</v>
      </c>
      <c r="J120" s="22">
        <f>IF(OR($A120="",$B120="",$C120=""),"",'MPTO_working_3-way'!G119)</f>
        <v>2.8838989289897494</v>
      </c>
      <c r="K120" s="17">
        <f>IF(OR($A120="",$B120="",$C120=""),"",'OddsRatio_working_3-way'!H119)</f>
        <v>3.0342385115915524</v>
      </c>
      <c r="L120" s="21">
        <f>IF(OR($A120="",$B120="",$C120=""),"",'OddsRatio_working_3-way'!I119)</f>
        <v>3.087213472830916</v>
      </c>
      <c r="M120" s="22">
        <f>IF(OR($A120="",$B120="",$C120=""),"",'OddsRatio_working_3-way'!J119)</f>
        <v>2.885908620121334</v>
      </c>
      <c r="N120" s="23">
        <f t="shared" si="29"/>
        <v>32.964953326998476</v>
      </c>
      <c r="O120" s="24">
        <f t="shared" si="30"/>
        <v>32.409987782772909</v>
      </c>
      <c r="P120" s="24">
        <f t="shared" si="31"/>
        <v>34.625058890228615</v>
      </c>
      <c r="Q120" t="s">
        <v>411</v>
      </c>
      <c r="R120" t="s">
        <v>305</v>
      </c>
      <c r="S120" t="s">
        <v>447</v>
      </c>
      <c r="T120" s="35">
        <v>100</v>
      </c>
      <c r="U120" s="35">
        <f t="shared" si="32"/>
        <v>40.828402366863905</v>
      </c>
      <c r="V120" s="35">
        <f t="shared" si="33"/>
        <v>71.988795518207283</v>
      </c>
      <c r="W120" s="35">
        <f t="shared" si="34"/>
        <v>83.022071307300521</v>
      </c>
      <c r="X120" s="35">
        <f t="shared" si="35"/>
        <v>44.98913317449221</v>
      </c>
      <c r="Y120" s="35">
        <f t="shared" si="36"/>
        <v>76.149526325835595</v>
      </c>
      <c r="Z120" s="35">
        <f t="shared" si="37"/>
        <v>87.182802114928819</v>
      </c>
      <c r="AA120" s="35">
        <f t="shared" si="38"/>
        <v>-4.1607308076283047</v>
      </c>
      <c r="AB120" s="35">
        <f t="shared" si="39"/>
        <v>-4.1607308076283118</v>
      </c>
      <c r="AC120" s="35">
        <f t="shared" si="40"/>
        <v>-4.1607308076282976</v>
      </c>
      <c r="AF120">
        <v>2.67</v>
      </c>
      <c r="AG120">
        <v>1.5</v>
      </c>
      <c r="AJ120" t="s">
        <v>438</v>
      </c>
    </row>
    <row r="121" spans="1:36" ht="15" x14ac:dyDescent="0.25">
      <c r="A121">
        <v>1.69</v>
      </c>
      <c r="B121">
        <v>3.57</v>
      </c>
      <c r="C121">
        <v>5.89</v>
      </c>
      <c r="D121" s="20">
        <f t="shared" si="28"/>
        <v>4.16073080762831E-2</v>
      </c>
      <c r="E121" s="17">
        <f>IF(OR($A121="",$B121="",$C121=""),"",A121*'MPTO_working_3-way'!$I120)</f>
        <v>1.7603163506489183</v>
      </c>
      <c r="F121" s="21">
        <f>IF(OR($A121="",$B121="",$C121=""),"",B121*'MPTO_working_3-way'!$I120)</f>
        <v>3.7185380898323306</v>
      </c>
      <c r="G121" s="22">
        <f>IF(OR($A121="",$B121="",$C121=""),"",C121*'MPTO_working_3-way'!$I120)</f>
        <v>6.1350670445693067</v>
      </c>
      <c r="H121" s="17">
        <f>IF(OR($A121="",$B121="",$C121=""),"",'MPTO_working_3-way'!E120)</f>
        <v>1.7305622745728857</v>
      </c>
      <c r="I121" s="21">
        <f>IF(OR($A121="",$B121="",$C121=""),"",'MPTO_working_3-way'!F120)</f>
        <v>3.7559681094846673</v>
      </c>
      <c r="J121" s="22">
        <f>IF(OR($A121="",$B121="",$C121=""),"",'MPTO_working_3-way'!G120)</f>
        <v>6.4139491907299639</v>
      </c>
      <c r="K121" s="17">
        <f>IF(OR($A121="",$B121="",$C121=""),"",'OddsRatio_working_3-way'!H120)</f>
        <v>1.7413955512208232</v>
      </c>
      <c r="L121" s="21">
        <f>IF(OR($A121="",$B121="",$C121=""),"",'OddsRatio_working_3-way'!I120)</f>
        <v>3.761429806721039</v>
      </c>
      <c r="M121" s="22">
        <f>IF(OR($A121="",$B121="",$C121=""),"",'OddsRatio_working_3-way'!J120)</f>
        <v>6.2542380369127937</v>
      </c>
      <c r="N121" s="23">
        <f t="shared" si="29"/>
        <v>56.807970887242099</v>
      </c>
      <c r="O121" s="24">
        <f t="shared" si="30"/>
        <v>26.892288739338692</v>
      </c>
      <c r="P121" s="24">
        <f t="shared" si="31"/>
        <v>16.299740373419212</v>
      </c>
      <c r="Q121" t="s">
        <v>302</v>
      </c>
      <c r="R121" t="s">
        <v>307</v>
      </c>
      <c r="S121" t="s">
        <v>447</v>
      </c>
      <c r="T121" s="35">
        <v>100</v>
      </c>
      <c r="U121" s="35">
        <f t="shared" si="32"/>
        <v>48.717948717948723</v>
      </c>
      <c r="V121" s="35">
        <f t="shared" si="33"/>
        <v>71.428571428571431</v>
      </c>
      <c r="W121" s="35">
        <f t="shared" si="34"/>
        <v>76.958525345622121</v>
      </c>
      <c r="X121" s="35">
        <f t="shared" si="35"/>
        <v>51.612903225806448</v>
      </c>
      <c r="Y121" s="35">
        <f t="shared" si="36"/>
        <v>74.323525936429164</v>
      </c>
      <c r="Z121" s="35">
        <f t="shared" si="37"/>
        <v>79.853479853479854</v>
      </c>
      <c r="AA121" s="35">
        <f t="shared" si="38"/>
        <v>-2.8949545078577259</v>
      </c>
      <c r="AB121" s="35">
        <f t="shared" si="39"/>
        <v>-2.894954507857733</v>
      </c>
      <c r="AC121" s="35">
        <f t="shared" si="40"/>
        <v>-2.894954507857733</v>
      </c>
      <c r="AF121">
        <v>2.29</v>
      </c>
      <c r="AG121">
        <v>1.65</v>
      </c>
      <c r="AJ121" t="s">
        <v>438</v>
      </c>
    </row>
    <row r="122" spans="1:36" ht="15" x14ac:dyDescent="0.25">
      <c r="A122">
        <v>1.95</v>
      </c>
      <c r="B122">
        <v>3.5</v>
      </c>
      <c r="C122">
        <v>4.34</v>
      </c>
      <c r="D122" s="20">
        <f t="shared" si="28"/>
        <v>2.8949545078577277E-2</v>
      </c>
      <c r="E122" s="17">
        <f>IF(OR($A122="",$B122="",$C122=""),"",A122*'MPTO_working_3-way'!$I121)</f>
        <v>2.0064516129032257</v>
      </c>
      <c r="F122" s="21">
        <f>IF(OR($A122="",$B122="",$C122=""),"",B122*'MPTO_working_3-way'!$I121)</f>
        <v>3.6013234077750207</v>
      </c>
      <c r="G122" s="22">
        <f>IF(OR($A122="",$B122="",$C122=""),"",C122*'MPTO_working_3-way'!$I121)</f>
        <v>4.4656410256410251</v>
      </c>
      <c r="H122" s="17">
        <f>IF(OR($A122="",$B122="",$C122=""),"",'MPTO_working_3-way'!E121)</f>
        <v>1.9873972602739722</v>
      </c>
      <c r="I122" s="21">
        <f>IF(OR($A122="",$B122="",$C122=""),"",'MPTO_working_3-way'!F121)</f>
        <v>3.622342702239977</v>
      </c>
      <c r="J122" s="22">
        <f>IF(OR($A122="",$B122="",$C122=""),"",'MPTO_working_3-way'!G121)</f>
        <v>4.5297056199821579</v>
      </c>
      <c r="K122" s="17">
        <f>IF(OR($A122="",$B122="",$C122=""),"",'OddsRatio_working_3-way'!H121)</f>
        <v>1.9948840280759355</v>
      </c>
      <c r="L122" s="21">
        <f>IF(OR($A122="",$B122="",$C122=""),"",'OddsRatio_working_3-way'!I121)</f>
        <v>3.6181158633577253</v>
      </c>
      <c r="M122" s="22">
        <f>IF(OR($A122="",$B122="",$C122=""),"",'OddsRatio_working_3-way'!J121)</f>
        <v>4.4978027934459188</v>
      </c>
      <c r="N122" s="23">
        <f t="shared" si="29"/>
        <v>49.839228295819936</v>
      </c>
      <c r="O122" s="24">
        <f t="shared" si="30"/>
        <v>27.767570050528249</v>
      </c>
      <c r="P122" s="24">
        <f t="shared" si="31"/>
        <v>22.393201653651818</v>
      </c>
      <c r="Q122" t="s">
        <v>312</v>
      </c>
      <c r="R122" t="s">
        <v>425</v>
      </c>
      <c r="S122" t="s">
        <v>447</v>
      </c>
      <c r="T122" s="35">
        <v>100</v>
      </c>
      <c r="U122" s="35">
        <f t="shared" si="32"/>
        <v>46.524064171122987</v>
      </c>
      <c r="V122" s="35">
        <f t="shared" si="33"/>
        <v>72.752043596730246</v>
      </c>
      <c r="W122" s="35">
        <f t="shared" si="34"/>
        <v>77.777777777777771</v>
      </c>
      <c r="X122" s="35">
        <f t="shared" si="35"/>
        <v>49.470178625491975</v>
      </c>
      <c r="Y122" s="35">
        <f t="shared" si="36"/>
        <v>75.698158051099213</v>
      </c>
      <c r="Z122" s="35">
        <f t="shared" si="37"/>
        <v>80.723892232146753</v>
      </c>
      <c r="AA122" s="35">
        <f t="shared" si="38"/>
        <v>-2.9461144543689883</v>
      </c>
      <c r="AB122" s="35">
        <f t="shared" si="39"/>
        <v>-2.946114454368967</v>
      </c>
      <c r="AC122" s="35">
        <f t="shared" si="40"/>
        <v>-2.9461144543689812</v>
      </c>
      <c r="AF122">
        <v>2.12</v>
      </c>
      <c r="AG122">
        <v>1.78</v>
      </c>
      <c r="AJ122" t="s">
        <v>439</v>
      </c>
    </row>
    <row r="123" spans="1:36" ht="15" x14ac:dyDescent="0.25">
      <c r="A123">
        <v>1.87</v>
      </c>
      <c r="B123">
        <v>3.67</v>
      </c>
      <c r="C123">
        <v>4.5</v>
      </c>
      <c r="D123" s="20">
        <f t="shared" si="28"/>
        <v>2.9461144543689866E-2</v>
      </c>
      <c r="E123" s="17">
        <f>IF(OR($A123="",$B123="",$C123=""),"",A123*'MPTO_working_3-way'!$I122)</f>
        <v>1.9250923402967002</v>
      </c>
      <c r="F123" s="21">
        <f>IF(OR($A123="",$B123="",$C123=""),"",B123*'MPTO_working_3-way'!$I122)</f>
        <v>3.7781224004753415</v>
      </c>
      <c r="G123" s="22">
        <f>IF(OR($A123="",$B123="",$C123=""),"",C123*'MPTO_working_3-way'!$I122)</f>
        <v>4.6325751504466046</v>
      </c>
      <c r="H123" s="17">
        <f>IF(OR($A123="",$B123="",$C123=""),"",'MPTO_working_3-way'!E122)</f>
        <v>1.9049833299578598</v>
      </c>
      <c r="I123" s="21">
        <f>IF(OR($A123="",$B123="",$C123=""),"",'MPTO_working_3-way'!F122)</f>
        <v>3.8072150777784395</v>
      </c>
      <c r="J123" s="22">
        <f>IF(OR($A123="",$B123="",$C123=""),"",'MPTO_working_3-way'!G122)</f>
        <v>4.7080571273219736</v>
      </c>
      <c r="K123" s="17">
        <f>IF(OR($A123="",$B123="",$C123=""),"",'OddsRatio_working_3-way'!H122)</f>
        <v>1.9126370294117454</v>
      </c>
      <c r="L123" s="21">
        <f>IF(OR($A123="",$B123="",$C123=""),"",'OddsRatio_working_3-way'!I122)</f>
        <v>3.8008515730222516</v>
      </c>
      <c r="M123" s="22">
        <f>IF(OR($A123="",$B123="",$C123=""),"",'OddsRatio_working_3-way'!J122)</f>
        <v>4.6715282792426533</v>
      </c>
      <c r="N123" s="23">
        <f t="shared" si="29"/>
        <v>51.945560172239716</v>
      </c>
      <c r="O123" s="24">
        <f t="shared" si="30"/>
        <v>26.468173711740672</v>
      </c>
      <c r="P123" s="24">
        <f t="shared" si="31"/>
        <v>21.586266116019612</v>
      </c>
      <c r="Q123" t="s">
        <v>316</v>
      </c>
      <c r="R123" t="s">
        <v>142</v>
      </c>
      <c r="S123" t="s">
        <v>447</v>
      </c>
      <c r="T123" s="35">
        <v>100</v>
      </c>
      <c r="U123" s="35">
        <f t="shared" si="32"/>
        <v>43.181818181818187</v>
      </c>
      <c r="V123" s="35">
        <f t="shared" si="33"/>
        <v>75.062344139650875</v>
      </c>
      <c r="W123" s="35">
        <f t="shared" si="34"/>
        <v>78.768577494692153</v>
      </c>
      <c r="X123" s="35">
        <f t="shared" si="35"/>
        <v>46.169078365656986</v>
      </c>
      <c r="Y123" s="35">
        <f t="shared" si="36"/>
        <v>78.049604323489689</v>
      </c>
      <c r="Z123" s="35">
        <f t="shared" si="37"/>
        <v>81.755837678530952</v>
      </c>
      <c r="AA123" s="35">
        <f t="shared" si="38"/>
        <v>-2.9872601838387993</v>
      </c>
      <c r="AB123" s="35">
        <f t="shared" si="39"/>
        <v>-2.9872601838388135</v>
      </c>
      <c r="AC123" s="35">
        <f t="shared" si="40"/>
        <v>-2.9872601838387993</v>
      </c>
      <c r="AF123">
        <v>2.04</v>
      </c>
      <c r="AG123">
        <v>1.85</v>
      </c>
      <c r="AJ123" t="s">
        <v>439</v>
      </c>
    </row>
    <row r="124" spans="1:36" ht="15" x14ac:dyDescent="0.25">
      <c r="A124">
        <v>1.76</v>
      </c>
      <c r="B124">
        <v>4.01</v>
      </c>
      <c r="C124">
        <v>4.71</v>
      </c>
      <c r="D124" s="20">
        <f t="shared" si="28"/>
        <v>2.9872601838388135E-2</v>
      </c>
      <c r="E124" s="17">
        <f>IF(OR($A124="",$B124="",$C124=""),"",A124*'MPTO_working_3-way'!$I123)</f>
        <v>1.8125757792355632</v>
      </c>
      <c r="F124" s="21">
        <f>IF(OR($A124="",$B124="",$C124=""),"",B124*'MPTO_working_3-way'!$I123)</f>
        <v>4.1297891333719363</v>
      </c>
      <c r="G124" s="22">
        <f>IF(OR($A124="",$B124="",$C124=""),"",C124*'MPTO_working_3-way'!$I123)</f>
        <v>4.8506999546588077</v>
      </c>
      <c r="H124" s="17">
        <f>IF(OR($A124="",$B124="",$C124=""),"",'MPTO_working_3-way'!E123)</f>
        <v>1.7913946566641812</v>
      </c>
      <c r="I124" s="21">
        <f>IF(OR($A124="",$B124="",$C124=""),"",'MPTO_working_3-way'!F123)</f>
        <v>4.1767775197945243</v>
      </c>
      <c r="J124" s="22">
        <f>IF(OR($A124="",$B124="",$C124=""),"",'MPTO_working_3-way'!G123)</f>
        <v>4.9417688860680267</v>
      </c>
      <c r="K124" s="17">
        <f>IF(OR($A124="",$B124="",$C124=""),"",'OddsRatio_working_3-way'!H123)</f>
        <v>1.7990773052051783</v>
      </c>
      <c r="L124" s="21">
        <f>IF(OR($A124="",$B124="",$C124=""),"",'OddsRatio_working_3-way'!I123)</f>
        <v>4.1647666956152474</v>
      </c>
      <c r="M124" s="22">
        <f>IF(OR($A124="",$B124="",$C124=""),"",'OddsRatio_working_3-way'!J123)</f>
        <v>4.9007589504094904</v>
      </c>
      <c r="N124" s="23">
        <f t="shared" si="29"/>
        <v>55.170107173215158</v>
      </c>
      <c r="O124" s="24">
        <f t="shared" si="30"/>
        <v>24.214311377770244</v>
      </c>
      <c r="P124" s="24">
        <f t="shared" si="31"/>
        <v>20.615581449014584</v>
      </c>
      <c r="Q124" t="s">
        <v>143</v>
      </c>
      <c r="R124" t="s">
        <v>419</v>
      </c>
      <c r="S124" t="s">
        <v>447</v>
      </c>
      <c r="T124" s="35">
        <v>100</v>
      </c>
      <c r="U124" s="35">
        <f t="shared" si="32"/>
        <v>77.426636568848764</v>
      </c>
      <c r="V124" s="35">
        <f t="shared" si="33"/>
        <v>72.752043596730246</v>
      </c>
      <c r="W124" s="35">
        <f t="shared" si="34"/>
        <v>45.054945054945051</v>
      </c>
      <c r="X124" s="35">
        <f t="shared" si="35"/>
        <v>82.193011348324703</v>
      </c>
      <c r="Y124" s="35">
        <f t="shared" si="36"/>
        <v>77.518418376206185</v>
      </c>
      <c r="Z124" s="35">
        <f t="shared" si="37"/>
        <v>49.821319834421004</v>
      </c>
      <c r="AA124" s="35">
        <f t="shared" si="38"/>
        <v>-4.7663747794759388</v>
      </c>
      <c r="AB124" s="35">
        <f t="shared" si="39"/>
        <v>-4.7663747794759388</v>
      </c>
      <c r="AC124" s="35">
        <f t="shared" si="40"/>
        <v>-4.766374779475953</v>
      </c>
      <c r="AF124">
        <v>1.74</v>
      </c>
      <c r="AG124">
        <v>2.1800000000000002</v>
      </c>
      <c r="AJ124" t="s">
        <v>439</v>
      </c>
    </row>
    <row r="125" spans="1:36" ht="15" x14ac:dyDescent="0.25">
      <c r="A125">
        <v>4.43</v>
      </c>
      <c r="B125">
        <v>3.67</v>
      </c>
      <c r="C125">
        <v>1.82</v>
      </c>
      <c r="D125" s="20">
        <f t="shared" si="28"/>
        <v>4.7663747794759459E-2</v>
      </c>
      <c r="E125" s="17">
        <f>IF(OR($A125="",$B125="",$C125=""),"",A125*'MPTO_working_3-way'!$I124)</f>
        <v>4.6411504027307844</v>
      </c>
      <c r="F125" s="21">
        <f>IF(OR($A125="",$B125="",$C125=""),"",B125*'MPTO_working_3-way'!$I124)</f>
        <v>3.8449259544067673</v>
      </c>
      <c r="G125" s="22">
        <f>IF(OR($A125="",$B125="",$C125=""),"",C125*'MPTO_working_3-way'!$I124)</f>
        <v>1.9067480209864622</v>
      </c>
      <c r="H125" s="17">
        <f>IF(OR($A125="",$B125="",$C125=""),"",'MPTO_working_3-way'!E124)</f>
        <v>4.7654057834503858</v>
      </c>
      <c r="I125" s="21">
        <f>IF(OR($A125="",$B125="",$C125=""),"",'MPTO_working_3-way'!F124)</f>
        <v>3.8972429827721657</v>
      </c>
      <c r="J125" s="22">
        <f>IF(OR($A125="",$B125="",$C125=""),"",'MPTO_working_3-way'!G124)</f>
        <v>1.8741942129732363</v>
      </c>
      <c r="K125" s="17">
        <f>IF(OR($A125="",$B125="",$C125=""),"",'OddsRatio_working_3-way'!H124)</f>
        <v>4.7068101117925574</v>
      </c>
      <c r="L125" s="21">
        <f>IF(OR($A125="",$B125="",$C125=""),"",'OddsRatio_working_3-way'!I124)</f>
        <v>3.8854760928530991</v>
      </c>
      <c r="M125" s="22">
        <f>IF(OR($A125="",$B125="",$C125=""),"",'OddsRatio_working_3-way'!J124)</f>
        <v>1.8861761783294164</v>
      </c>
      <c r="N125" s="23">
        <f t="shared" si="29"/>
        <v>21.54638210844481</v>
      </c>
      <c r="O125" s="24">
        <f t="shared" si="30"/>
        <v>26.008303199021938</v>
      </c>
      <c r="P125" s="24">
        <f t="shared" si="31"/>
        <v>52.445314692533252</v>
      </c>
      <c r="Q125" t="s">
        <v>150</v>
      </c>
      <c r="R125" t="s">
        <v>317</v>
      </c>
      <c r="S125" t="s">
        <v>448</v>
      </c>
      <c r="T125" s="35">
        <v>100</v>
      </c>
      <c r="U125" s="35">
        <f t="shared" si="32"/>
        <v>66.777408637873762</v>
      </c>
      <c r="V125" s="35">
        <f t="shared" si="33"/>
        <v>72.527472527472526</v>
      </c>
      <c r="W125" s="35">
        <f t="shared" si="34"/>
        <v>56.140350877192972</v>
      </c>
      <c r="X125" s="35">
        <f t="shared" si="35"/>
        <v>71.332176595334488</v>
      </c>
      <c r="Y125" s="35">
        <f t="shared" si="36"/>
        <v>77.082240484933266</v>
      </c>
      <c r="Z125" s="35">
        <f t="shared" si="37"/>
        <v>60.695118834653719</v>
      </c>
      <c r="AA125" s="35">
        <f t="shared" si="38"/>
        <v>-4.5547679574607258</v>
      </c>
      <c r="AB125" s="35">
        <f t="shared" si="39"/>
        <v>-4.55476795746074</v>
      </c>
      <c r="AC125" s="35">
        <f t="shared" si="40"/>
        <v>-4.5547679574607471</v>
      </c>
      <c r="AF125">
        <v>1.84</v>
      </c>
      <c r="AG125">
        <v>2</v>
      </c>
      <c r="AJ125" t="s">
        <v>429</v>
      </c>
    </row>
    <row r="126" spans="1:36" ht="15" x14ac:dyDescent="0.25">
      <c r="A126">
        <v>3.01</v>
      </c>
      <c r="B126">
        <v>3.64</v>
      </c>
      <c r="C126">
        <v>2.2799999999999998</v>
      </c>
      <c r="D126" s="20">
        <f t="shared" si="28"/>
        <v>4.5547679574607258E-2</v>
      </c>
      <c r="E126" s="17">
        <f>IF(OR($A126="",$B126="",$C126=""),"",A126*'MPTO_working_3-way'!$I125)</f>
        <v>3.1470985155195677</v>
      </c>
      <c r="F126" s="21">
        <f>IF(OR($A126="",$B126="",$C126=""),"",B126*'MPTO_working_3-way'!$I125)</f>
        <v>3.8057935536515703</v>
      </c>
      <c r="G126" s="22">
        <f>IF(OR($A126="",$B126="",$C126=""),"",C126*'MPTO_working_3-way'!$I125)</f>
        <v>2.3838487094301044</v>
      </c>
      <c r="H126" s="17">
        <f>IF(OR($A126="",$B126="",$C126=""),"",'MPTO_working_3-way'!E125)</f>
        <v>3.1541427635393435</v>
      </c>
      <c r="I126" s="21">
        <f>IF(OR($A126="",$B126="",$C126=""),"",'MPTO_working_3-way'!F125)</f>
        <v>3.852930337544481</v>
      </c>
      <c r="J126" s="22">
        <f>IF(OR($A126="",$B126="",$C126=""),"",'MPTO_working_3-way'!G125)</f>
        <v>2.3617550720749971</v>
      </c>
      <c r="K126" s="17">
        <f>IF(OR($A126="",$B126="",$C126=""),"",'OddsRatio_working_3-way'!H125)</f>
        <v>3.1535106828166262</v>
      </c>
      <c r="L126" s="21">
        <f>IF(OR($A126="",$B126="",$C126=""),"",'OddsRatio_working_3-way'!I125)</f>
        <v>3.8284916431024354</v>
      </c>
      <c r="M126" s="22">
        <f>IF(OR($A126="",$B126="",$C126=""),"",'OddsRatio_working_3-way'!J125)</f>
        <v>2.3713898875648165</v>
      </c>
      <c r="N126" s="23">
        <f t="shared" si="29"/>
        <v>31.775300171526595</v>
      </c>
      <c r="O126" s="24">
        <f t="shared" si="30"/>
        <v>26.275728987993141</v>
      </c>
      <c r="P126" s="24">
        <f t="shared" si="31"/>
        <v>41.948970840480285</v>
      </c>
      <c r="Q126" t="s">
        <v>153</v>
      </c>
      <c r="R126" t="s">
        <v>121</v>
      </c>
      <c r="S126" t="s">
        <v>448</v>
      </c>
      <c r="T126" s="35">
        <v>100</v>
      </c>
      <c r="U126" s="35">
        <f t="shared" si="32"/>
        <v>69.696969696969703</v>
      </c>
      <c r="V126" s="35">
        <f t="shared" si="33"/>
        <v>73.333333333333329</v>
      </c>
      <c r="W126" s="35">
        <f t="shared" si="34"/>
        <v>52.38095238095238</v>
      </c>
      <c r="X126" s="35">
        <f t="shared" si="35"/>
        <v>74.285714285714292</v>
      </c>
      <c r="Y126" s="35">
        <f t="shared" si="36"/>
        <v>77.922077922077932</v>
      </c>
      <c r="Z126" s="35">
        <f t="shared" si="37"/>
        <v>56.969696969696969</v>
      </c>
      <c r="AA126" s="35">
        <f t="shared" si="38"/>
        <v>-4.5887445887445892</v>
      </c>
      <c r="AB126" s="35">
        <f t="shared" si="39"/>
        <v>-4.5887445887446034</v>
      </c>
      <c r="AC126" s="35">
        <f t="shared" si="40"/>
        <v>-4.5887445887445892</v>
      </c>
      <c r="AF126">
        <v>1.7</v>
      </c>
      <c r="AG126">
        <v>2.17</v>
      </c>
      <c r="AJ126" t="s">
        <v>429</v>
      </c>
    </row>
    <row r="127" spans="1:36" ht="15" x14ac:dyDescent="0.25">
      <c r="A127">
        <v>3.3</v>
      </c>
      <c r="B127">
        <v>3.75</v>
      </c>
      <c r="C127">
        <v>2.1</v>
      </c>
      <c r="D127" s="20">
        <f t="shared" si="28"/>
        <v>4.5887445887445866E-2</v>
      </c>
      <c r="E127" s="17">
        <f>IF(OR($A127="",$B127="",$C127=""),"",A127*'MPTO_working_3-way'!$I126)</f>
        <v>3.4514285714285711</v>
      </c>
      <c r="F127" s="21">
        <f>IF(OR($A127="",$B127="",$C127=""),"",B127*'MPTO_working_3-way'!$I126)</f>
        <v>3.9220779220779218</v>
      </c>
      <c r="G127" s="22">
        <f>IF(OR($A127="",$B127="",$C127=""),"",C127*'MPTO_working_3-way'!$I126)</f>
        <v>2.1963636363636363</v>
      </c>
      <c r="H127" s="17">
        <f>IF(OR($A127="",$B127="",$C127=""),"",'MPTO_working_3-way'!E126)</f>
        <v>3.4754262788365087</v>
      </c>
      <c r="I127" s="21">
        <f>IF(OR($A127="",$B127="",$C127=""),"",'MPTO_working_3-way'!F126)</f>
        <v>3.9781859931113659</v>
      </c>
      <c r="J127" s="22">
        <f>IF(OR($A127="",$B127="",$C127=""),"",'MPTO_working_3-way'!G126)</f>
        <v>2.1696931747025676</v>
      </c>
      <c r="K127" s="17">
        <f>IF(OR($A127="",$B127="",$C127=""),"",'OddsRatio_working_3-way'!H126)</f>
        <v>3.4683914000429237</v>
      </c>
      <c r="L127" s="21">
        <f>IF(OR($A127="",$B127="",$C127=""),"",'OddsRatio_working_3-way'!I126)</f>
        <v>3.9513375435295837</v>
      </c>
      <c r="M127" s="22">
        <f>IF(OR($A127="",$B127="",$C127=""),"",'OddsRatio_working_3-way'!J126)</f>
        <v>2.1805350174118332</v>
      </c>
      <c r="N127" s="23">
        <f t="shared" si="29"/>
        <v>28.973509933774839</v>
      </c>
      <c r="O127" s="24">
        <f t="shared" si="30"/>
        <v>25.496688741721858</v>
      </c>
      <c r="P127" s="24">
        <f t="shared" si="31"/>
        <v>45.52980132450331</v>
      </c>
      <c r="Q127" t="s">
        <v>147</v>
      </c>
      <c r="R127" t="s">
        <v>324</v>
      </c>
      <c r="S127" t="s">
        <v>448</v>
      </c>
      <c r="T127" s="35">
        <v>100</v>
      </c>
      <c r="U127" s="35">
        <f t="shared" si="32"/>
        <v>37.888198757763973</v>
      </c>
      <c r="V127" s="35">
        <f t="shared" si="33"/>
        <v>77.116704805491992</v>
      </c>
      <c r="W127" s="35">
        <f t="shared" si="34"/>
        <v>80.198019801980209</v>
      </c>
      <c r="X127" s="35">
        <f t="shared" si="35"/>
        <v>42.685275392527814</v>
      </c>
      <c r="Y127" s="35">
        <f t="shared" si="36"/>
        <v>81.913781440255832</v>
      </c>
      <c r="Z127" s="35">
        <f t="shared" si="37"/>
        <v>84.995096436744035</v>
      </c>
      <c r="AA127" s="35">
        <f t="shared" si="38"/>
        <v>-4.7970766347638403</v>
      </c>
      <c r="AB127" s="35">
        <f t="shared" si="39"/>
        <v>-4.7970766347638403</v>
      </c>
      <c r="AC127" s="35">
        <f t="shared" si="40"/>
        <v>-4.7970766347638261</v>
      </c>
      <c r="AF127">
        <v>1.65</v>
      </c>
      <c r="AG127">
        <v>2.2799999999999998</v>
      </c>
      <c r="AJ127" t="s">
        <v>429</v>
      </c>
    </row>
    <row r="128" spans="1:36" ht="15" x14ac:dyDescent="0.25">
      <c r="A128">
        <v>1.61</v>
      </c>
      <c r="B128">
        <v>4.37</v>
      </c>
      <c r="C128">
        <v>5.05</v>
      </c>
      <c r="D128" s="20">
        <f t="shared" si="28"/>
        <v>4.7970766347638305E-2</v>
      </c>
      <c r="E128" s="17">
        <f>IF(OR($A128="",$B128="",$C128=""),"",A128*'MPTO_working_3-way'!$I127)</f>
        <v>1.6872329338196979</v>
      </c>
      <c r="F128" s="21">
        <f>IF(OR($A128="",$B128="",$C128=""),"",B128*'MPTO_working_3-way'!$I127)</f>
        <v>4.5796322489391796</v>
      </c>
      <c r="G128" s="22">
        <f>IF(OR($A128="",$B128="",$C128=""),"",C128*'MPTO_working_3-way'!$I127)</f>
        <v>5.2922523700555733</v>
      </c>
      <c r="H128" s="17">
        <f>IF(OR($A128="",$B128="",$C128=""),"",'MPTO_working_3-way'!E127)</f>
        <v>1.6525435967472484</v>
      </c>
      <c r="I128" s="21">
        <f>IF(OR($A128="",$B128="",$C128=""),"",'MPTO_working_3-way'!F127)</f>
        <v>4.6983054455872137</v>
      </c>
      <c r="J128" s="22">
        <f>IF(OR($A128="",$B128="",$C128=""),"",'MPTO_working_3-way'!G127)</f>
        <v>5.4936136416171255</v>
      </c>
      <c r="K128" s="17">
        <f>IF(OR($A128="",$B128="",$C128=""),"",'OddsRatio_working_3-way'!H127)</f>
        <v>1.664076414546279</v>
      </c>
      <c r="L128" s="21">
        <f>IF(OR($A128="",$B128="",$C128=""),"",'OddsRatio_working_3-way'!I127)</f>
        <v>4.6687500279032106</v>
      </c>
      <c r="M128" s="22">
        <f>IF(OR($A128="",$B128="",$C128=""),"",'OddsRatio_working_3-way'!J127)</f>
        <v>5.4090319326433223</v>
      </c>
      <c r="N128" s="23">
        <f t="shared" si="29"/>
        <v>59.268639199456416</v>
      </c>
      <c r="O128" s="24">
        <f t="shared" si="30"/>
        <v>21.835814441904997</v>
      </c>
      <c r="P128" s="24">
        <f t="shared" si="31"/>
        <v>18.895546358638583</v>
      </c>
      <c r="Q128" t="s">
        <v>322</v>
      </c>
      <c r="R128" t="s">
        <v>323</v>
      </c>
      <c r="S128" t="s">
        <v>448</v>
      </c>
      <c r="T128" s="35">
        <v>100</v>
      </c>
      <c r="U128" s="35">
        <f t="shared" si="32"/>
        <v>80.430528375733857</v>
      </c>
      <c r="V128" s="35">
        <f t="shared" si="33"/>
        <v>78.354978354978357</v>
      </c>
      <c r="W128" s="35">
        <f t="shared" si="34"/>
        <v>38.650306748466257</v>
      </c>
      <c r="X128" s="35">
        <f t="shared" si="35"/>
        <v>82.994714896555394</v>
      </c>
      <c r="Y128" s="35">
        <f t="shared" si="36"/>
        <v>80.919164875799893</v>
      </c>
      <c r="Z128" s="35">
        <f t="shared" si="37"/>
        <v>41.214493269287786</v>
      </c>
      <c r="AA128" s="35">
        <f t="shared" si="38"/>
        <v>-2.5641865208215364</v>
      </c>
      <c r="AB128" s="35">
        <f t="shared" si="39"/>
        <v>-2.5641865208215364</v>
      </c>
      <c r="AC128" s="35">
        <f t="shared" si="40"/>
        <v>-2.5641865208215293</v>
      </c>
      <c r="AF128">
        <v>1.63</v>
      </c>
      <c r="AG128">
        <v>2.31</v>
      </c>
      <c r="AJ128" t="s">
        <v>429</v>
      </c>
    </row>
    <row r="129" spans="1:36" ht="15" x14ac:dyDescent="0.25">
      <c r="A129">
        <v>5.1100000000000003</v>
      </c>
      <c r="B129">
        <v>4.62</v>
      </c>
      <c r="C129">
        <v>1.63</v>
      </c>
      <c r="D129" s="20">
        <f t="shared" si="28"/>
        <v>2.564186520821532E-2</v>
      </c>
      <c r="E129" s="17">
        <f>IF(OR($A129="",$B129="",$C129=""),"",A129*'MPTO_working_3-way'!$I128)</f>
        <v>5.2410299312139808</v>
      </c>
      <c r="F129" s="21">
        <f>IF(OR($A129="",$B129="",$C129=""),"",B129*'MPTO_working_3-way'!$I128)</f>
        <v>4.7384654172619545</v>
      </c>
      <c r="G129" s="22">
        <f>IF(OR($A129="",$B129="",$C129=""),"",C129*'MPTO_working_3-way'!$I128)</f>
        <v>1.6717962402893909</v>
      </c>
      <c r="H129" s="17">
        <f>IF(OR($A129="",$B129="",$C129=""),"",'MPTO_working_3-way'!E128)</f>
        <v>5.3433809459318482</v>
      </c>
      <c r="I129" s="21">
        <f>IF(OR($A129="",$B129="",$C129=""),"",'MPTO_working_3-way'!F128)</f>
        <v>4.8099370672241504</v>
      </c>
      <c r="J129" s="22">
        <f>IF(OR($A129="",$B129="",$C129=""),"",'MPTO_working_3-way'!G128)</f>
        <v>1.6530301484297929</v>
      </c>
      <c r="K129" s="17">
        <f>IF(OR($A129="",$B129="",$C129=""),"",'OddsRatio_working_3-way'!H128)</f>
        <v>5.3022428471409881</v>
      </c>
      <c r="L129" s="21">
        <f>IF(OR($A129="",$B129="",$C129=""),"",'OddsRatio_working_3-way'!I128)</f>
        <v>4.7893233836132296</v>
      </c>
      <c r="M129" s="22">
        <f>IF(OR($A129="",$B129="",$C129=""),"",'OddsRatio_working_3-way'!J128)</f>
        <v>1.6594678816785453</v>
      </c>
      <c r="N129" s="23">
        <f t="shared" si="29"/>
        <v>19.080219215011613</v>
      </c>
      <c r="O129" s="24">
        <f t="shared" si="30"/>
        <v>21.103878828724973</v>
      </c>
      <c r="P129" s="24">
        <f t="shared" si="31"/>
        <v>59.815901956263417</v>
      </c>
      <c r="Q129" t="s">
        <v>330</v>
      </c>
      <c r="R129" t="s">
        <v>327</v>
      </c>
      <c r="S129" t="s">
        <v>448</v>
      </c>
      <c r="T129" s="35">
        <v>100</v>
      </c>
      <c r="U129" s="35">
        <f t="shared" si="32"/>
        <v>57.264957264957268</v>
      </c>
      <c r="V129" s="35">
        <f t="shared" si="33"/>
        <v>69.325153374233125</v>
      </c>
      <c r="W129" s="35">
        <f t="shared" si="34"/>
        <v>71.181556195965413</v>
      </c>
      <c r="X129" s="35">
        <f t="shared" si="35"/>
        <v>59.493290429801448</v>
      </c>
      <c r="Y129" s="35">
        <f t="shared" si="36"/>
        <v>71.553486539077312</v>
      </c>
      <c r="Z129" s="35">
        <f t="shared" si="37"/>
        <v>73.409889360809615</v>
      </c>
      <c r="AA129" s="35">
        <f t="shared" si="38"/>
        <v>-2.2283331648441802</v>
      </c>
      <c r="AB129" s="35">
        <f t="shared" si="39"/>
        <v>-2.2283331648441873</v>
      </c>
      <c r="AC129" s="35">
        <f t="shared" si="40"/>
        <v>-2.2283331648442015</v>
      </c>
      <c r="AF129">
        <v>1.36</v>
      </c>
      <c r="AG129">
        <v>3.37</v>
      </c>
      <c r="AJ129" t="s">
        <v>430</v>
      </c>
    </row>
    <row r="130" spans="1:36" ht="15" x14ac:dyDescent="0.25">
      <c r="A130">
        <v>2.34</v>
      </c>
      <c r="B130">
        <v>3.26</v>
      </c>
      <c r="C130">
        <v>3.47</v>
      </c>
      <c r="D130" s="20">
        <f t="shared" si="28"/>
        <v>2.2283331648441873E-2</v>
      </c>
      <c r="E130" s="17">
        <f>IF(OR($A130="",$B130="",$C130=""),"",A130*'MPTO_working_3-way'!$I129)</f>
        <v>2.3921429960573537</v>
      </c>
      <c r="F130" s="21">
        <f>IF(OR($A130="",$B130="",$C130=""),"",B130*'MPTO_working_3-way'!$I129)</f>
        <v>3.3326436611739201</v>
      </c>
      <c r="G130" s="22">
        <f>IF(OR($A130="",$B130="",$C130=""),"",C130*'MPTO_working_3-way'!$I129)</f>
        <v>3.5473231608200937</v>
      </c>
      <c r="H130" s="17">
        <f>IF(OR($A130="",$B130="",$C130=""),"",'MPTO_working_3-way'!E129)</f>
        <v>2.3813909530248645</v>
      </c>
      <c r="I130" s="21">
        <f>IF(OR($A130="",$B130="",$C130=""),"",'MPTO_working_3-way'!F129)</f>
        <v>3.3408983628969295</v>
      </c>
      <c r="J130" s="22">
        <f>IF(OR($A130="",$B130="",$C130=""),"",'MPTO_working_3-way'!G129)</f>
        <v>3.5618032963647845</v>
      </c>
      <c r="K130" s="17">
        <f>IF(OR($A130="",$B130="",$C130=""),"",'OddsRatio_working_3-way'!H129)</f>
        <v>2.3860847294928065</v>
      </c>
      <c r="L130" s="21">
        <f>IF(OR($A130="",$B130="",$C130=""),"",'OddsRatio_working_3-way'!I129)</f>
        <v>3.3377249915326441</v>
      </c>
      <c r="M130" s="22">
        <f>IF(OR($A130="",$B130="",$C130=""),"",'OddsRatio_working_3-way'!J129)</f>
        <v>3.5549472252591285</v>
      </c>
      <c r="N130" s="23">
        <f t="shared" si="29"/>
        <v>41.803521012254073</v>
      </c>
      <c r="O130" s="24">
        <f t="shared" si="30"/>
        <v>30.006208333949242</v>
      </c>
      <c r="P130" s="24">
        <f t="shared" si="31"/>
        <v>28.190270653796688</v>
      </c>
      <c r="Q130" t="s">
        <v>155</v>
      </c>
      <c r="R130" t="s">
        <v>329</v>
      </c>
      <c r="S130" t="s">
        <v>448</v>
      </c>
      <c r="T130" s="35">
        <v>100</v>
      </c>
      <c r="U130" s="35">
        <f t="shared" si="32"/>
        <v>66.101694915254228</v>
      </c>
      <c r="V130" s="35">
        <f t="shared" si="33"/>
        <v>72.14484679665739</v>
      </c>
      <c r="W130" s="35">
        <f t="shared" si="34"/>
        <v>59.016393442622956</v>
      </c>
      <c r="X130" s="35">
        <f t="shared" si="35"/>
        <v>68.838759760719668</v>
      </c>
      <c r="Y130" s="35">
        <f t="shared" si="36"/>
        <v>74.881911642122816</v>
      </c>
      <c r="Z130" s="35">
        <f t="shared" si="37"/>
        <v>61.753458288088382</v>
      </c>
      <c r="AA130" s="35">
        <f t="shared" si="38"/>
        <v>-2.73706484546544</v>
      </c>
      <c r="AB130" s="35">
        <f t="shared" si="39"/>
        <v>-2.7370648454654258</v>
      </c>
      <c r="AC130" s="35">
        <f t="shared" si="40"/>
        <v>-2.7370648454654258</v>
      </c>
      <c r="AF130">
        <v>2.29</v>
      </c>
      <c r="AG130">
        <v>1.68</v>
      </c>
      <c r="AJ130" t="s">
        <v>430</v>
      </c>
    </row>
    <row r="131" spans="1:36" ht="15" x14ac:dyDescent="0.25">
      <c r="A131">
        <v>2.95</v>
      </c>
      <c r="B131">
        <v>3.59</v>
      </c>
      <c r="C131">
        <v>2.44</v>
      </c>
      <c r="D131" s="20">
        <f t="shared" si="28"/>
        <v>2.7370648454654312E-2</v>
      </c>
      <c r="E131" s="17">
        <f>IF(OR($A131="",$B131="",$C131=""),"",A131*'MPTO_working_3-way'!$I130)</f>
        <v>3.0307434129412303</v>
      </c>
      <c r="F131" s="21">
        <f>IF(OR($A131="",$B131="",$C131=""),"",B131*'MPTO_working_3-way'!$I130)</f>
        <v>3.688260627952209</v>
      </c>
      <c r="G131" s="22">
        <f>IF(OR($A131="",$B131="",$C131=""),"",C131*'MPTO_working_3-way'!$I130)</f>
        <v>2.5067843822293563</v>
      </c>
      <c r="H131" s="17">
        <f>IF(OR($A131="",$B131="",$C131=""),"",'MPTO_working_3-way'!E130)</f>
        <v>3.0315937417877392</v>
      </c>
      <c r="I131" s="21">
        <f>IF(OR($A131="",$B131="",$C131=""),"",'MPTO_working_3-way'!F130)</f>
        <v>3.7115669669531646</v>
      </c>
      <c r="J131" s="22">
        <f>IF(OR($A131="",$B131="",$C131=""),"",'MPTO_working_3-way'!G130)</f>
        <v>2.495554692826667</v>
      </c>
      <c r="K131" s="17">
        <f>IF(OR($A131="",$B131="",$C131=""),"",'OddsRatio_working_3-way'!H130)</f>
        <v>3.0322358996581222</v>
      </c>
      <c r="L131" s="21">
        <f>IF(OR($A131="",$B131="",$C131=""),"",'OddsRatio_working_3-way'!I130)</f>
        <v>3.6992261436484797</v>
      </c>
      <c r="M131" s="22">
        <f>IF(OR($A131="",$B131="",$C131=""),"",'OddsRatio_working_3-way'!J130)</f>
        <v>2.5007280489783059</v>
      </c>
      <c r="N131" s="23">
        <f t="shared" si="29"/>
        <v>32.995204929919652</v>
      </c>
      <c r="O131" s="24">
        <f t="shared" si="30"/>
        <v>27.11305140480863</v>
      </c>
      <c r="P131" s="24">
        <f t="shared" si="31"/>
        <v>39.891743665271719</v>
      </c>
      <c r="Q131" t="s">
        <v>332</v>
      </c>
      <c r="R131" t="s">
        <v>127</v>
      </c>
      <c r="S131" t="s">
        <v>448</v>
      </c>
      <c r="T131" s="35">
        <v>100</v>
      </c>
      <c r="U131" s="35">
        <f t="shared" si="32"/>
        <v>65.870307167235495</v>
      </c>
      <c r="V131" s="35">
        <f t="shared" si="33"/>
        <v>69.230769230769241</v>
      </c>
      <c r="W131" s="35">
        <f t="shared" si="34"/>
        <v>62.121212121212118</v>
      </c>
      <c r="X131" s="35">
        <f t="shared" si="35"/>
        <v>68.648018648018649</v>
      </c>
      <c r="Y131" s="35">
        <f t="shared" si="36"/>
        <v>72.00848071155238</v>
      </c>
      <c r="Z131" s="35">
        <f t="shared" si="37"/>
        <v>64.898923601995278</v>
      </c>
      <c r="AA131" s="35">
        <f t="shared" si="38"/>
        <v>-2.7777114807831538</v>
      </c>
      <c r="AB131" s="35">
        <f t="shared" si="39"/>
        <v>-2.7777114807831396</v>
      </c>
      <c r="AC131" s="35">
        <f t="shared" si="40"/>
        <v>-2.7777114807831609</v>
      </c>
      <c r="AF131">
        <v>1.56</v>
      </c>
      <c r="AG131">
        <v>2.5299999999999998</v>
      </c>
      <c r="AJ131" t="s">
        <v>431</v>
      </c>
    </row>
    <row r="132" spans="1:36" ht="15" x14ac:dyDescent="0.25">
      <c r="A132">
        <v>2.93</v>
      </c>
      <c r="B132">
        <v>3.25</v>
      </c>
      <c r="C132">
        <v>2.64</v>
      </c>
      <c r="D132" s="20">
        <f t="shared" ref="D132:D195" si="41">IF(OR($A132="",$B132="",$C132=""),"",(1/A132)+(1/B132)+(1/C132)-1)</f>
        <v>2.7777114807831627E-2</v>
      </c>
      <c r="E132" s="17">
        <f>IF(OR($A132="",$B132="",$C132=""),"",A132*'MPTO_working_3-way'!$I131)</f>
        <v>3.0113869463869469</v>
      </c>
      <c r="F132" s="21">
        <f>IF(OR($A132="",$B132="",$C132=""),"",B132*'MPTO_working_3-way'!$I131)</f>
        <v>3.3402756231254527</v>
      </c>
      <c r="G132" s="22">
        <f>IF(OR($A132="",$B132="",$C132=""),"",C132*'MPTO_working_3-way'!$I131)</f>
        <v>2.7133315830926756</v>
      </c>
      <c r="H132" s="17">
        <f>IF(OR($A132="",$B132="",$C132=""),"",'MPTO_working_3-way'!E131)</f>
        <v>3.0117044769324774</v>
      </c>
      <c r="I132" s="21">
        <f>IF(OR($A132="",$B132="",$C132=""),"",'MPTO_working_3-way'!F131)</f>
        <v>3.3508328409005079</v>
      </c>
      <c r="J132" s="22">
        <f>IF(OR($A132="",$B132="",$C132=""),"",'MPTO_working_3-way'!G131)</f>
        <v>2.7061487233218036</v>
      </c>
      <c r="K132" s="17">
        <f>IF(OR($A132="",$B132="",$C132=""),"",'OddsRatio_working_3-way'!H131)</f>
        <v>3.0118581377511173</v>
      </c>
      <c r="L132" s="21">
        <f>IF(OR($A132="",$B132="",$C132=""),"",'OddsRatio_working_3-way'!I131)</f>
        <v>3.3454304714715088</v>
      </c>
      <c r="M132" s="22">
        <f>IF(OR($A132="",$B132="",$C132=""),"",'OddsRatio_working_3-way'!J131)</f>
        <v>2.7095582103170113</v>
      </c>
      <c r="N132" s="23">
        <f t="shared" si="29"/>
        <v>33.207290122572822</v>
      </c>
      <c r="O132" s="24">
        <f t="shared" si="30"/>
        <v>29.937649248965659</v>
      </c>
      <c r="P132" s="24">
        <f t="shared" si="31"/>
        <v>36.855060628461509</v>
      </c>
      <c r="Q132" t="s">
        <v>336</v>
      </c>
      <c r="R132" t="s">
        <v>170</v>
      </c>
      <c r="S132" t="s">
        <v>448</v>
      </c>
      <c r="T132" s="35">
        <v>100</v>
      </c>
      <c r="U132" s="35">
        <f t="shared" si="32"/>
        <v>52.38095238095238</v>
      </c>
      <c r="V132" s="35">
        <f t="shared" si="33"/>
        <v>70.588235294117652</v>
      </c>
      <c r="W132" s="35">
        <f t="shared" si="34"/>
        <v>74.226804123711347</v>
      </c>
      <c r="X132" s="35">
        <f t="shared" si="35"/>
        <v>55.184960582171016</v>
      </c>
      <c r="Y132" s="35">
        <f t="shared" si="36"/>
        <v>73.392243495336288</v>
      </c>
      <c r="Z132" s="35">
        <f t="shared" si="37"/>
        <v>77.030812324929968</v>
      </c>
      <c r="AA132" s="35">
        <f t="shared" si="38"/>
        <v>-2.804008201218636</v>
      </c>
      <c r="AB132" s="35">
        <f t="shared" si="39"/>
        <v>-2.804008201218636</v>
      </c>
      <c r="AC132" s="35">
        <f t="shared" si="40"/>
        <v>-2.8040082012186218</v>
      </c>
      <c r="AF132">
        <v>2.08</v>
      </c>
      <c r="AG132">
        <v>1.83</v>
      </c>
      <c r="AJ132" t="s">
        <v>431</v>
      </c>
    </row>
    <row r="133" spans="1:36" ht="15" x14ac:dyDescent="0.25">
      <c r="A133">
        <v>2.1</v>
      </c>
      <c r="B133">
        <v>3.4</v>
      </c>
      <c r="C133">
        <v>3.88</v>
      </c>
      <c r="D133" s="20">
        <f t="shared" si="41"/>
        <v>2.8040082012186218E-2</v>
      </c>
      <c r="E133" s="17">
        <f>IF(OR($A133="",$B133="",$C133=""),"",A133*'MPTO_working_3-way'!$I132)</f>
        <v>2.1588841722255911</v>
      </c>
      <c r="F133" s="21">
        <f>IF(OR($A133="",$B133="",$C133=""),"",B133*'MPTO_working_3-way'!$I132)</f>
        <v>3.4953362788414331</v>
      </c>
      <c r="G133" s="22">
        <f>IF(OR($A133="",$B133="",$C133=""),"",C133*'MPTO_working_3-way'!$I132)</f>
        <v>3.9887955182072825</v>
      </c>
      <c r="H133" s="17">
        <f>IF(OR($A133="",$B133="",$C133=""),"",'MPTO_working_3-way'!E132)</f>
        <v>2.1420441658590899</v>
      </c>
      <c r="I133" s="21">
        <f>IF(OR($A133="",$B133="",$C133=""),"",'MPTO_working_3-way'!F132)</f>
        <v>3.5115941049215786</v>
      </c>
      <c r="J133" s="22">
        <f>IF(OR($A133="",$B133="",$C133=""),"",'MPTO_working_3-way'!G132)</f>
        <v>4.0260037203534331</v>
      </c>
      <c r="K133" s="17">
        <f>IF(OR($A133="",$B133="",$C133=""),"",'OddsRatio_working_3-way'!H132)</f>
        <v>2.1489407318167379</v>
      </c>
      <c r="L133" s="21">
        <f>IF(OR($A133="",$B133="",$C133=""),"",'OddsRatio_working_3-way'!I132)</f>
        <v>3.5067797785092449</v>
      </c>
      <c r="M133" s="22">
        <f>IF(OR($A133="",$B133="",$C133=""),"",'OddsRatio_working_3-way'!J132)</f>
        <v>4.0081357342110939</v>
      </c>
      <c r="N133" s="23">
        <f t="shared" ref="N133:N181" si="42">(1/E133)* 100</f>
        <v>46.320224719101127</v>
      </c>
      <c r="O133" s="24">
        <f t="shared" ref="O133:O181" si="43">(1/F133)* 100</f>
        <v>28.609550561797757</v>
      </c>
      <c r="P133" s="24">
        <f t="shared" ref="P133:P181" si="44">(1/G133)* 100</f>
        <v>25.070224719101127</v>
      </c>
      <c r="Q133" t="s">
        <v>167</v>
      </c>
      <c r="R133" t="s">
        <v>331</v>
      </c>
      <c r="S133" t="s">
        <v>448</v>
      </c>
      <c r="T133" s="35">
        <v>100</v>
      </c>
      <c r="U133" s="35">
        <f t="shared" ref="U133:U181" si="45">(1/A134)*((T133*A134)-T133)</f>
        <v>61.089494163424128</v>
      </c>
      <c r="V133" s="35">
        <f t="shared" ref="V133:V181" si="46">(1/B134)*((T133*B134)-T133)</f>
        <v>70.326409495548958</v>
      </c>
      <c r="W133" s="35">
        <f t="shared" ref="W133:W181" si="47">(1/C134)*((T133*C134)-T133)</f>
        <v>66.442953020134226</v>
      </c>
      <c r="X133" s="35">
        <f t="shared" ref="X133:X181" si="48">((1/B134)+(1/C134))*T133</f>
        <v>63.230637484316809</v>
      </c>
      <c r="Y133" s="35">
        <f t="shared" ref="Y133:Y181" si="49">((1/A134)+(1/C134))*T133</f>
        <v>72.467552816441653</v>
      </c>
      <c r="Z133" s="35">
        <f t="shared" ref="Z133:Z181" si="50">((1/A134)+(1/B134))*T133</f>
        <v>68.584096341026907</v>
      </c>
      <c r="AA133" s="35">
        <f t="shared" ref="AA133:AA181" si="51">U133-X133</f>
        <v>-2.1411433208926809</v>
      </c>
      <c r="AB133" s="35">
        <f t="shared" ref="AB133:AB181" si="52">V133-Y133</f>
        <v>-2.1411433208926951</v>
      </c>
      <c r="AC133" s="35">
        <f t="shared" ref="AC133:AC181" si="53">W133-Z133</f>
        <v>-2.1411433208926809</v>
      </c>
      <c r="AF133">
        <v>1.84</v>
      </c>
      <c r="AG133">
        <v>2.06</v>
      </c>
      <c r="AJ133" t="s">
        <v>431</v>
      </c>
    </row>
    <row r="134" spans="1:36" ht="15" x14ac:dyDescent="0.25">
      <c r="A134">
        <v>2.57</v>
      </c>
      <c r="B134">
        <v>3.37</v>
      </c>
      <c r="C134">
        <v>2.98</v>
      </c>
      <c r="D134" s="20">
        <f t="shared" si="41"/>
        <v>2.14114332089268E-2</v>
      </c>
      <c r="E134" s="17">
        <f>IF(OR($A134="",$B134="",$C134=""),"",A134*'MPTO_working_3-way'!$I133)</f>
        <v>2.6250273833469415</v>
      </c>
      <c r="F134" s="21">
        <f>IF(OR($A134="",$B134="",$C134=""),"",B134*'MPTO_working_3-way'!$I133)</f>
        <v>3.4421565299140835</v>
      </c>
      <c r="G134" s="22">
        <f>IF(OR($A134="",$B134="",$C134=""),"",C134*'MPTO_working_3-way'!$I133)</f>
        <v>3.043806070962602</v>
      </c>
      <c r="H134" s="17">
        <f>IF(OR($A134="",$B134="",$C134=""),"",'MPTO_working_3-way'!E133)</f>
        <v>2.6180209474281506</v>
      </c>
      <c r="I134" s="21">
        <f>IF(OR($A134="",$B134="",$C134=""),"",'MPTO_working_3-way'!F133)</f>
        <v>3.4530534515574103</v>
      </c>
      <c r="J134" s="22">
        <f>IF(OR($A134="",$B134="",$C134=""),"",'MPTO_working_3-way'!G133)</f>
        <v>3.0447580153300331</v>
      </c>
      <c r="K134" s="17">
        <f>IF(OR($A134="",$B134="",$C134=""),"",'OddsRatio_working_3-way'!H133)</f>
        <v>2.6213008070117469</v>
      </c>
      <c r="L134" s="21">
        <f>IF(OR($A134="",$B134="",$C134=""),"",'OddsRatio_working_3-way'!I133)</f>
        <v>3.4474413456164599</v>
      </c>
      <c r="M134" s="22">
        <f>IF(OR($A134="",$B134="",$C134=""),"",'OddsRatio_working_3-way'!J133)</f>
        <v>3.0446978330466616</v>
      </c>
      <c r="N134" s="23">
        <f t="shared" si="42"/>
        <v>38.094840699337311</v>
      </c>
      <c r="O134" s="24">
        <f t="shared" si="43"/>
        <v>29.051555073381863</v>
      </c>
      <c r="P134" s="24">
        <f t="shared" si="44"/>
        <v>32.853604227280833</v>
      </c>
      <c r="Q134" t="s">
        <v>173</v>
      </c>
      <c r="R134" t="s">
        <v>341</v>
      </c>
      <c r="S134" t="s">
        <v>448</v>
      </c>
      <c r="T134" s="35">
        <v>100</v>
      </c>
      <c r="U134" s="35">
        <f t="shared" si="45"/>
        <v>71.988795518207283</v>
      </c>
      <c r="V134" s="35">
        <f t="shared" si="46"/>
        <v>72.67759562841529</v>
      </c>
      <c r="W134" s="35">
        <f t="shared" si="47"/>
        <v>53.051643192488264</v>
      </c>
      <c r="X134" s="35">
        <f t="shared" si="48"/>
        <v>74.270761179096439</v>
      </c>
      <c r="Y134" s="35">
        <f t="shared" si="49"/>
        <v>74.95956128930446</v>
      </c>
      <c r="Z134" s="35">
        <f t="shared" si="50"/>
        <v>55.333608853377413</v>
      </c>
      <c r="AA134" s="35">
        <f t="shared" si="51"/>
        <v>-2.2819656608891563</v>
      </c>
      <c r="AB134" s="35">
        <f t="shared" si="52"/>
        <v>-2.2819656608891705</v>
      </c>
      <c r="AC134" s="35">
        <f t="shared" si="53"/>
        <v>-2.2819656608891492</v>
      </c>
      <c r="AF134">
        <v>1.95</v>
      </c>
      <c r="AG134">
        <v>1.95</v>
      </c>
      <c r="AJ134" t="s">
        <v>440</v>
      </c>
    </row>
    <row r="135" spans="1:36" ht="15" x14ac:dyDescent="0.25">
      <c r="A135">
        <v>3.57</v>
      </c>
      <c r="B135">
        <v>3.66</v>
      </c>
      <c r="C135">
        <v>2.13</v>
      </c>
      <c r="D135" s="20">
        <f t="shared" si="41"/>
        <v>2.2819656608891403E-2</v>
      </c>
      <c r="E135" s="17">
        <f>IF(OR($A135="",$B135="",$C135=""),"",A135*'MPTO_working_3-way'!$I134)</f>
        <v>3.6514661740937422</v>
      </c>
      <c r="F135" s="21">
        <f>IF(OR($A135="",$B135="",$C135=""),"",B135*'MPTO_working_3-way'!$I134)</f>
        <v>3.7435199431885429</v>
      </c>
      <c r="G135" s="22">
        <f>IF(OR($A135="",$B135="",$C135=""),"",C135*'MPTO_working_3-way'!$I134)</f>
        <v>2.1786058685769385</v>
      </c>
      <c r="H135" s="17">
        <f>IF(OR($A135="",$B135="",$C135=""),"",'MPTO_working_3-way'!E134)</f>
        <v>3.6696508037471007</v>
      </c>
      <c r="I135" s="21">
        <f>IF(OR($A135="",$B135="",$C135=""),"",'MPTO_working_3-way'!F134)</f>
        <v>3.764812303227016</v>
      </c>
      <c r="J135" s="22">
        <f>IF(OR($A135="",$B135="",$C135=""),"",'MPTO_working_3-way'!G134)</f>
        <v>2.1650785071253633</v>
      </c>
      <c r="K135" s="17">
        <f>IF(OR($A135="",$B135="",$C135=""),"",'OddsRatio_working_3-way'!H134)</f>
        <v>3.6624324436561366</v>
      </c>
      <c r="L135" s="21">
        <f>IF(OR($A135="",$B135="",$C135=""),"",'OddsRatio_working_3-way'!I134)</f>
        <v>3.7556693774806718</v>
      </c>
      <c r="M135" s="22">
        <f>IF(OR($A135="",$B135="",$C135=""),"",'OddsRatio_working_3-way'!J134)</f>
        <v>2.1706415024635937</v>
      </c>
      <c r="N135" s="23">
        <f t="shared" si="42"/>
        <v>27.386259445445639</v>
      </c>
      <c r="O135" s="24">
        <f t="shared" si="43"/>
        <v>26.712826836131399</v>
      </c>
      <c r="P135" s="24">
        <f t="shared" si="44"/>
        <v>45.900913718422977</v>
      </c>
      <c r="Q135" t="s">
        <v>181</v>
      </c>
      <c r="R135" t="s">
        <v>339</v>
      </c>
      <c r="S135" t="s">
        <v>448</v>
      </c>
      <c r="T135" s="35">
        <v>100</v>
      </c>
      <c r="U135" s="35">
        <f t="shared" si="45"/>
        <v>60.474308300395251</v>
      </c>
      <c r="V135" s="35">
        <f t="shared" si="46"/>
        <v>68.652037617554868</v>
      </c>
      <c r="W135" s="35">
        <f t="shared" si="47"/>
        <v>68.051118210862612</v>
      </c>
      <c r="X135" s="35">
        <f t="shared" si="48"/>
        <v>63.296844171582521</v>
      </c>
      <c r="Y135" s="35">
        <f t="shared" si="49"/>
        <v>71.474573488742138</v>
      </c>
      <c r="Z135" s="35">
        <f t="shared" si="50"/>
        <v>70.873654082049882</v>
      </c>
      <c r="AA135" s="35">
        <f t="shared" si="51"/>
        <v>-2.8225358711872701</v>
      </c>
      <c r="AB135" s="35">
        <f t="shared" si="52"/>
        <v>-2.8225358711872701</v>
      </c>
      <c r="AC135" s="35">
        <f t="shared" si="53"/>
        <v>-2.8225358711872701</v>
      </c>
      <c r="AF135">
        <v>1.81</v>
      </c>
      <c r="AG135">
        <v>2.1</v>
      </c>
      <c r="AJ135" t="s">
        <v>440</v>
      </c>
    </row>
    <row r="136" spans="1:36" ht="15" x14ac:dyDescent="0.25">
      <c r="A136">
        <v>2.5299999999999998</v>
      </c>
      <c r="B136">
        <v>3.19</v>
      </c>
      <c r="C136">
        <v>3.13</v>
      </c>
      <c r="D136" s="20">
        <f t="shared" si="41"/>
        <v>2.8225358711872595E-2</v>
      </c>
      <c r="E136" s="17">
        <f>IF(OR($A136="",$B136="",$C136=""),"",A136*'MPTO_working_3-way'!$I135)</f>
        <v>2.6014101575410375</v>
      </c>
      <c r="F136" s="21">
        <f>IF(OR($A136="",$B136="",$C136=""),"",B136*'MPTO_working_3-way'!$I135)</f>
        <v>3.2800388942908736</v>
      </c>
      <c r="G136" s="22">
        <f>IF(OR($A136="",$B136="",$C136=""),"",C136*'MPTO_working_3-way'!$I135)</f>
        <v>3.218345372768161</v>
      </c>
      <c r="H136" s="17">
        <f>IF(OR($A136="",$B136="",$C136=""),"",'MPTO_working_3-way'!E135)</f>
        <v>2.591691021378101</v>
      </c>
      <c r="I136" s="21">
        <f>IF(OR($A136="",$B136="",$C136=""),"",'MPTO_working_3-way'!F135)</f>
        <v>3.2887037497595331</v>
      </c>
      <c r="J136" s="22">
        <f>IF(OR($A136="",$B136="",$C136=""),"",'MPTO_working_3-way'!G135)</f>
        <v>3.224970404174357</v>
      </c>
      <c r="K136" s="17">
        <f>IF(OR($A136="",$B136="",$C136=""),"",'OddsRatio_working_3-way'!H135)</f>
        <v>2.5961171780801919</v>
      </c>
      <c r="L136" s="21">
        <f>IF(OR($A136="",$B136="",$C136=""),"",'OddsRatio_working_3-way'!I135)</f>
        <v>3.2846383137226294</v>
      </c>
      <c r="M136" s="22">
        <f>IF(OR($A136="",$B136="",$C136=""),"",'OddsRatio_working_3-way'!J135)</f>
        <v>3.2220454832096808</v>
      </c>
      <c r="N136" s="23">
        <f t="shared" si="42"/>
        <v>38.440689450726303</v>
      </c>
      <c r="O136" s="24">
        <f t="shared" si="43"/>
        <v>30.487443357472582</v>
      </c>
      <c r="P136" s="24">
        <f t="shared" si="44"/>
        <v>31.071867191801129</v>
      </c>
      <c r="Q136" t="s">
        <v>48</v>
      </c>
      <c r="R136" t="s">
        <v>40</v>
      </c>
      <c r="S136" t="s">
        <v>448</v>
      </c>
      <c r="T136" s="35">
        <v>100</v>
      </c>
      <c r="U136" s="35">
        <f t="shared" si="45"/>
        <v>77.27272727272728</v>
      </c>
      <c r="V136" s="35">
        <f t="shared" si="46"/>
        <v>72.972972972972968</v>
      </c>
      <c r="W136" s="35">
        <f t="shared" si="47"/>
        <v>47.368421052631575</v>
      </c>
      <c r="X136" s="35">
        <f t="shared" si="48"/>
        <v>79.658605974395442</v>
      </c>
      <c r="Y136" s="35">
        <f t="shared" si="49"/>
        <v>75.358851674641144</v>
      </c>
      <c r="Z136" s="35">
        <f t="shared" si="50"/>
        <v>49.754299754299744</v>
      </c>
      <c r="AA136" s="35">
        <f t="shared" si="51"/>
        <v>-2.3858787016681617</v>
      </c>
      <c r="AB136" s="35">
        <f t="shared" si="52"/>
        <v>-2.3858787016681759</v>
      </c>
      <c r="AC136" s="35">
        <f t="shared" si="53"/>
        <v>-2.3858787016681688</v>
      </c>
      <c r="AF136">
        <v>2.48</v>
      </c>
      <c r="AG136">
        <v>1.59</v>
      </c>
      <c r="AJ136" t="s">
        <v>111</v>
      </c>
    </row>
    <row r="137" spans="1:36" ht="15" x14ac:dyDescent="0.25">
      <c r="A137">
        <v>4.4000000000000004</v>
      </c>
      <c r="B137">
        <v>3.7</v>
      </c>
      <c r="C137">
        <v>1.9</v>
      </c>
      <c r="D137" s="20">
        <f t="shared" si="41"/>
        <v>2.3858787016681759E-2</v>
      </c>
      <c r="E137" s="17">
        <f>IF(OR($A137="",$B137="",$C137=""),"",A137*'MPTO_working_3-way'!$I136)</f>
        <v>4.5049786628734001</v>
      </c>
      <c r="F137" s="21">
        <f>IF(OR($A137="",$B137="",$C137=""),"",B137*'MPTO_working_3-way'!$I136)</f>
        <v>3.7882775119617227</v>
      </c>
      <c r="G137" s="22">
        <f>IF(OR($A137="",$B137="",$C137=""),"",C137*'MPTO_working_3-way'!$I136)</f>
        <v>1.9453316953316953</v>
      </c>
      <c r="H137" s="17">
        <f>IF(OR($A137="",$B137="",$C137=""),"",'MPTO_working_3-way'!E136)</f>
        <v>4.5595518867924536</v>
      </c>
      <c r="I137" s="21">
        <f>IF(OR($A137="",$B137="",$C137=""),"",'MPTO_working_3-way'!F136)</f>
        <v>3.8121764850875035</v>
      </c>
      <c r="J137" s="22">
        <f>IF(OR($A137="",$B137="",$C137=""),"",'MPTO_working_3-way'!G136)</f>
        <v>1.9291505550704751</v>
      </c>
      <c r="K137" s="17">
        <f>IF(OR($A137="",$B137="",$C137=""),"",'OddsRatio_working_3-way'!H136)</f>
        <v>4.5336590301011892</v>
      </c>
      <c r="L137" s="21">
        <f>IF(OR($A137="",$B137="",$C137=""),"",'OddsRatio_working_3-way'!I136)</f>
        <v>3.8061409944921212</v>
      </c>
      <c r="M137" s="22">
        <f>IF(OR($A137="",$B137="",$C137=""),"",'OddsRatio_working_3-way'!J136)</f>
        <v>1.9353803314973734</v>
      </c>
      <c r="N137" s="23">
        <f t="shared" si="42"/>
        <v>22.197663403852225</v>
      </c>
      <c r="O137" s="24">
        <f t="shared" si="43"/>
        <v>26.397221345121562</v>
      </c>
      <c r="P137" s="24">
        <f t="shared" si="44"/>
        <v>51.40511525102621</v>
      </c>
      <c r="Q137" t="s">
        <v>354</v>
      </c>
      <c r="R137" t="s">
        <v>210</v>
      </c>
      <c r="S137" t="s">
        <v>448</v>
      </c>
      <c r="T137" s="35">
        <v>100</v>
      </c>
      <c r="U137" s="35">
        <f t="shared" si="45"/>
        <v>65.517241379310349</v>
      </c>
      <c r="V137" s="35">
        <f t="shared" si="46"/>
        <v>68.454258675078862</v>
      </c>
      <c r="W137" s="35">
        <f t="shared" si="47"/>
        <v>63.768115942028999</v>
      </c>
      <c r="X137" s="35">
        <f t="shared" si="48"/>
        <v>67.777625382892154</v>
      </c>
      <c r="Y137" s="35">
        <f t="shared" si="49"/>
        <v>70.714642678660681</v>
      </c>
      <c r="Z137" s="35">
        <f t="shared" si="50"/>
        <v>66.028499945610804</v>
      </c>
      <c r="AA137" s="35">
        <f t="shared" si="51"/>
        <v>-2.2603840035818052</v>
      </c>
      <c r="AB137" s="35">
        <f t="shared" si="52"/>
        <v>-2.2603840035818195</v>
      </c>
      <c r="AC137" s="35">
        <f t="shared" si="53"/>
        <v>-2.2603840035818052</v>
      </c>
      <c r="AF137">
        <v>1.86</v>
      </c>
      <c r="AG137">
        <v>2.0499999999999998</v>
      </c>
      <c r="AJ137" t="s">
        <v>432</v>
      </c>
    </row>
    <row r="138" spans="1:36" ht="15" x14ac:dyDescent="0.25">
      <c r="A138">
        <v>2.9</v>
      </c>
      <c r="B138">
        <v>3.17</v>
      </c>
      <c r="C138">
        <v>2.76</v>
      </c>
      <c r="D138" s="20">
        <f t="shared" si="41"/>
        <v>2.2603840035818168E-2</v>
      </c>
      <c r="E138" s="17">
        <f>IF(OR($A138="",$B138="",$C138=""),"",A138*'MPTO_working_3-way'!$I137)</f>
        <v>2.9655511361038727</v>
      </c>
      <c r="F138" s="21">
        <f>IF(OR($A138="",$B138="",$C138=""),"",B138*'MPTO_working_3-way'!$I137)</f>
        <v>3.2416541729135435</v>
      </c>
      <c r="G138" s="22">
        <f>IF(OR($A138="",$B138="",$C138=""),"",C138*'MPTO_working_3-way'!$I137)</f>
        <v>2.8223865984988579</v>
      </c>
      <c r="H138" s="17">
        <f>IF(OR($A138="",$B138="",$C138=""),"",'MPTO_working_3-way'!E137)</f>
        <v>2.9647816007428505</v>
      </c>
      <c r="I138" s="21">
        <f>IF(OR($A138="",$B138="",$C138=""),"",'MPTO_working_3-way'!F137)</f>
        <v>3.2475672483881213</v>
      </c>
      <c r="J138" s="22">
        <f>IF(OR($A138="",$B138="",$C138=""),"",'MPTO_working_3-way'!G137)</f>
        <v>2.8186145922975632</v>
      </c>
      <c r="K138" s="17">
        <f>IF(OR($A138="",$B138="",$C138=""),"",'OddsRatio_working_3-way'!H137)</f>
        <v>2.9652671628588458</v>
      </c>
      <c r="L138" s="21">
        <f>IF(OR($A138="",$B138="",$C138=""),"",'OddsRatio_working_3-way'!I137)</f>
        <v>3.2445419702124716</v>
      </c>
      <c r="M138" s="22">
        <f>IF(OR($A138="",$B138="",$C138=""),"",'OddsRatio_working_3-way'!J137)</f>
        <v>2.8204580034902995</v>
      </c>
      <c r="N138" s="23">
        <f t="shared" si="42"/>
        <v>33.720544819665307</v>
      </c>
      <c r="O138" s="24">
        <f t="shared" si="43"/>
        <v>30.848447942280561</v>
      </c>
      <c r="P138" s="24">
        <f t="shared" si="44"/>
        <v>35.431007238054121</v>
      </c>
      <c r="Q138" t="s">
        <v>352</v>
      </c>
      <c r="R138" t="s">
        <v>353</v>
      </c>
      <c r="S138" t="s">
        <v>448</v>
      </c>
      <c r="T138" s="35">
        <v>100</v>
      </c>
      <c r="U138" s="35">
        <f t="shared" si="45"/>
        <v>58.50622406639004</v>
      </c>
      <c r="V138" s="35">
        <f t="shared" si="46"/>
        <v>69.040247678018574</v>
      </c>
      <c r="W138" s="35">
        <f t="shared" si="47"/>
        <v>70.238095238095241</v>
      </c>
      <c r="X138" s="35">
        <f t="shared" si="48"/>
        <v>60.721657083886193</v>
      </c>
      <c r="Y138" s="35">
        <f t="shared" si="49"/>
        <v>71.255680695514712</v>
      </c>
      <c r="Z138" s="35">
        <f t="shared" si="50"/>
        <v>72.45352825559138</v>
      </c>
      <c r="AA138" s="35">
        <f t="shared" si="51"/>
        <v>-2.215433017496153</v>
      </c>
      <c r="AB138" s="35">
        <f t="shared" si="52"/>
        <v>-2.2154330174961387</v>
      </c>
      <c r="AC138" s="35">
        <f t="shared" si="53"/>
        <v>-2.2154330174961387</v>
      </c>
      <c r="AF138">
        <v>2.16</v>
      </c>
      <c r="AG138">
        <v>1.76</v>
      </c>
      <c r="AJ138" t="s">
        <v>432</v>
      </c>
    </row>
    <row r="139" spans="1:36" ht="15" x14ac:dyDescent="0.25">
      <c r="A139">
        <v>2.41</v>
      </c>
      <c r="B139">
        <v>3.23</v>
      </c>
      <c r="C139">
        <v>3.36</v>
      </c>
      <c r="D139" s="20">
        <f t="shared" si="41"/>
        <v>2.2154330174961379E-2</v>
      </c>
      <c r="E139" s="17">
        <f>IF(OR($A139="",$B139="",$C139=""),"",A139*'MPTO_working_3-way'!$I138)</f>
        <v>2.4633919357216572</v>
      </c>
      <c r="F139" s="21">
        <f>IF(OR($A139="",$B139="",$C139=""),"",B139*'MPTO_working_3-way'!$I138)</f>
        <v>3.3015584864651251</v>
      </c>
      <c r="G139" s="22">
        <f>IF(OR($A139="",$B139="",$C139=""),"",C139*'MPTO_working_3-way'!$I138)</f>
        <v>3.43443854938787</v>
      </c>
      <c r="H139" s="17">
        <f>IF(OR($A139="",$B139="",$C139=""),"",'MPTO_working_3-way'!E138)</f>
        <v>2.4536687073008157</v>
      </c>
      <c r="I139" s="21">
        <f>IF(OR($A139="",$B139="",$C139=""),"",'MPTO_working_3-way'!F138)</f>
        <v>3.3089272758954151</v>
      </c>
      <c r="J139" s="22">
        <f>IF(OR($A139="",$B139="",$C139=""),"",'MPTO_working_3-way'!G138)</f>
        <v>3.4454924875670998</v>
      </c>
      <c r="K139" s="17">
        <f>IF(OR($A139="",$B139="",$C139=""),"",'OddsRatio_working_3-way'!H138)</f>
        <v>2.4579819776862757</v>
      </c>
      <c r="L139" s="21">
        <f>IF(OR($A139="",$B139="",$C139=""),"",'OddsRatio_working_3-way'!I138)</f>
        <v>3.305886390241414</v>
      </c>
      <c r="M139" s="22">
        <f>IF(OR($A139="",$B139="",$C139=""),"",'OddsRatio_working_3-way'!J138)</f>
        <v>3.4403102605245466</v>
      </c>
      <c r="N139" s="23">
        <f t="shared" si="42"/>
        <v>40.594433451656457</v>
      </c>
      <c r="O139" s="24">
        <f t="shared" si="43"/>
        <v>30.288725888078044</v>
      </c>
      <c r="P139" s="24">
        <f t="shared" si="44"/>
        <v>29.116840660265503</v>
      </c>
      <c r="Q139" t="s">
        <v>211</v>
      </c>
      <c r="R139" t="s">
        <v>130</v>
      </c>
      <c r="S139" t="s">
        <v>448</v>
      </c>
      <c r="T139" s="35">
        <v>100</v>
      </c>
      <c r="U139" s="35">
        <f t="shared" si="45"/>
        <v>78.991596638655466</v>
      </c>
      <c r="V139" s="35">
        <f t="shared" si="46"/>
        <v>72.222222222222229</v>
      </c>
      <c r="W139" s="35">
        <f t="shared" si="47"/>
        <v>46.524064171122987</v>
      </c>
      <c r="X139" s="35">
        <f t="shared" si="48"/>
        <v>81.25371360665477</v>
      </c>
      <c r="Y139" s="35">
        <f t="shared" si="49"/>
        <v>74.484339190221533</v>
      </c>
      <c r="Z139" s="35">
        <f t="shared" si="50"/>
        <v>48.78618113912232</v>
      </c>
      <c r="AA139" s="35">
        <f t="shared" si="51"/>
        <v>-2.2621169679993045</v>
      </c>
      <c r="AB139" s="35">
        <f t="shared" si="52"/>
        <v>-2.2621169679993045</v>
      </c>
      <c r="AC139" s="35">
        <f t="shared" si="53"/>
        <v>-2.2621169679993329</v>
      </c>
      <c r="AF139">
        <v>2.25</v>
      </c>
      <c r="AG139">
        <v>1.71</v>
      </c>
      <c r="AJ139" t="s">
        <v>432</v>
      </c>
    </row>
    <row r="140" spans="1:36" ht="15" x14ac:dyDescent="0.25">
      <c r="A140">
        <v>4.76</v>
      </c>
      <c r="B140">
        <v>3.6</v>
      </c>
      <c r="C140">
        <v>1.87</v>
      </c>
      <c r="D140" s="20">
        <f t="shared" si="41"/>
        <v>2.2621169679993169E-2</v>
      </c>
      <c r="E140" s="17">
        <f>IF(OR($A140="",$B140="",$C140=""),"",A140*'MPTO_working_3-way'!$I139)</f>
        <v>4.8676767676767669</v>
      </c>
      <c r="F140" s="21">
        <f>IF(OR($A140="",$B140="",$C140=""),"",B140*'MPTO_working_3-way'!$I139)</f>
        <v>3.6814362108479757</v>
      </c>
      <c r="G140" s="22">
        <f>IF(OR($A140="",$B140="",$C140=""),"",C140*'MPTO_working_3-way'!$I139)</f>
        <v>1.9123015873015874</v>
      </c>
      <c r="H140" s="17">
        <f>IF(OR($A140="",$B140="",$C140=""),"",'MPTO_working_3-way'!E139)</f>
        <v>4.9372075155409645</v>
      </c>
      <c r="I140" s="21">
        <f>IF(OR($A140="",$B140="",$C140=""),"",'MPTO_working_3-way'!F139)</f>
        <v>3.7004502146372111</v>
      </c>
      <c r="J140" s="22">
        <f>IF(OR($A140="",$B140="",$C140=""),"",'MPTO_working_3-way'!G139)</f>
        <v>1.8967451096144041</v>
      </c>
      <c r="K140" s="17">
        <f>IF(OR($A140="",$B140="",$C140=""),"",'OddsRatio_working_3-way'!H139)</f>
        <v>4.9015293922217795</v>
      </c>
      <c r="L140" s="21">
        <f>IF(OR($A140="",$B140="",$C140=""),"",'OddsRatio_working_3-way'!I139)</f>
        <v>3.6978660690895282</v>
      </c>
      <c r="M140" s="22">
        <f>IF(OR($A140="",$B140="",$C140=""),"",'OddsRatio_working_3-way'!J139)</f>
        <v>1.9027474923491889</v>
      </c>
      <c r="N140" s="23">
        <f t="shared" si="42"/>
        <v>20.54368126167255</v>
      </c>
      <c r="O140" s="24">
        <f t="shared" si="43"/>
        <v>27.1633118904337</v>
      </c>
      <c r="P140" s="24">
        <f t="shared" si="44"/>
        <v>52.29300684789375</v>
      </c>
      <c r="Q140" t="s">
        <v>348</v>
      </c>
      <c r="R140" t="s">
        <v>345</v>
      </c>
      <c r="S140" t="s">
        <v>448</v>
      </c>
      <c r="T140" s="35">
        <v>100</v>
      </c>
      <c r="U140" s="35">
        <f t="shared" si="45"/>
        <v>54.128440366972484</v>
      </c>
      <c r="V140" s="35">
        <f t="shared" si="46"/>
        <v>70.238095238095241</v>
      </c>
      <c r="W140" s="35">
        <f t="shared" si="47"/>
        <v>73.333333333333329</v>
      </c>
      <c r="X140" s="35">
        <f t="shared" si="48"/>
        <v>56.428571428571431</v>
      </c>
      <c r="Y140" s="35">
        <f t="shared" si="49"/>
        <v>72.538226299694188</v>
      </c>
      <c r="Z140" s="35">
        <f t="shared" si="50"/>
        <v>75.633464394932275</v>
      </c>
      <c r="AA140" s="35">
        <f t="shared" si="51"/>
        <v>-2.3001310615989468</v>
      </c>
      <c r="AB140" s="35">
        <f t="shared" si="52"/>
        <v>-2.3001310615989468</v>
      </c>
      <c r="AC140" s="35">
        <f t="shared" si="53"/>
        <v>-2.3001310615989468</v>
      </c>
      <c r="AF140">
        <v>2.1800000000000002</v>
      </c>
      <c r="AG140">
        <v>1.75</v>
      </c>
      <c r="AJ140" t="s">
        <v>432</v>
      </c>
    </row>
    <row r="141" spans="1:36" ht="15" x14ac:dyDescent="0.25">
      <c r="A141">
        <v>2.1800000000000002</v>
      </c>
      <c r="B141">
        <v>3.36</v>
      </c>
      <c r="C141">
        <v>3.75</v>
      </c>
      <c r="D141" s="20">
        <f t="shared" si="41"/>
        <v>2.3001310615989423E-2</v>
      </c>
      <c r="E141" s="17">
        <f>IF(OR($A141="",$B141="",$C141=""),"",A141*'MPTO_working_3-way'!$I140)</f>
        <v>2.230142857142857</v>
      </c>
      <c r="F141" s="21">
        <f>IF(OR($A141="",$B141="",$C141=""),"",B141*'MPTO_working_3-way'!$I140)</f>
        <v>3.4372844036697243</v>
      </c>
      <c r="G141" s="22">
        <f>IF(OR($A141="",$B141="",$C141=""),"",C141*'MPTO_working_3-way'!$I140)</f>
        <v>3.8362549148099605</v>
      </c>
      <c r="H141" s="17">
        <f>IF(OR($A141="",$B141="",$C141=""),"",'MPTO_working_3-way'!E140)</f>
        <v>2.2170565160540461</v>
      </c>
      <c r="I141" s="21">
        <f>IF(OR($A141="",$B141="",$C141=""),"",'MPTO_working_3-way'!F140)</f>
        <v>3.4488473708000598</v>
      </c>
      <c r="J141" s="22">
        <f>IF(OR($A141="",$B141="",$C141=""),"",'MPTO_working_3-way'!G140)</f>
        <v>3.8610103736189592</v>
      </c>
      <c r="K141" s="17">
        <f>IF(OR($A141="",$B141="",$C141=""),"",'OddsRatio_working_3-way'!H140)</f>
        <v>2.2225456499214258</v>
      </c>
      <c r="L141" s="21">
        <f>IF(OR($A141="",$B141="",$C141=""),"",'OddsRatio_working_3-way'!I140)</f>
        <v>3.4450912998428516</v>
      </c>
      <c r="M141" s="22">
        <f>IF(OR($A141="",$B141="",$C141=""),"",'OddsRatio_working_3-way'!J140)</f>
        <v>3.8491529976982379</v>
      </c>
      <c r="N141" s="23">
        <f t="shared" si="42"/>
        <v>44.840176798411377</v>
      </c>
      <c r="O141" s="24">
        <f t="shared" si="43"/>
        <v>29.09273375611215</v>
      </c>
      <c r="P141" s="24">
        <f t="shared" si="44"/>
        <v>26.067089445476483</v>
      </c>
      <c r="Q141" t="s">
        <v>209</v>
      </c>
      <c r="R141" t="s">
        <v>357</v>
      </c>
      <c r="S141" t="s">
        <v>448</v>
      </c>
      <c r="T141" s="35">
        <v>100</v>
      </c>
      <c r="U141" s="35">
        <f t="shared" si="45"/>
        <v>67.845659163987136</v>
      </c>
      <c r="V141" s="35">
        <f t="shared" si="46"/>
        <v>71.671388101982998</v>
      </c>
      <c r="W141" s="35">
        <f t="shared" si="47"/>
        <v>58.15899581589958</v>
      </c>
      <c r="X141" s="35">
        <f t="shared" si="48"/>
        <v>70.169616082117415</v>
      </c>
      <c r="Y141" s="35">
        <f t="shared" si="49"/>
        <v>73.995345020113277</v>
      </c>
      <c r="Z141" s="35">
        <f t="shared" si="50"/>
        <v>60.482952734029858</v>
      </c>
      <c r="AA141" s="35">
        <f t="shared" si="51"/>
        <v>-2.3239569181302784</v>
      </c>
      <c r="AB141" s="35">
        <f t="shared" si="52"/>
        <v>-2.3239569181302784</v>
      </c>
      <c r="AC141" s="35">
        <f t="shared" si="53"/>
        <v>-2.3239569181302784</v>
      </c>
      <c r="AF141">
        <v>1.91</v>
      </c>
      <c r="AG141">
        <v>1.99</v>
      </c>
      <c r="AJ141" t="s">
        <v>432</v>
      </c>
    </row>
    <row r="142" spans="1:36" ht="15" x14ac:dyDescent="0.25">
      <c r="A142">
        <v>3.11</v>
      </c>
      <c r="B142">
        <v>3.53</v>
      </c>
      <c r="C142">
        <v>2.39</v>
      </c>
      <c r="D142" s="20">
        <f t="shared" si="41"/>
        <v>2.3239569181302766E-2</v>
      </c>
      <c r="E142" s="17">
        <f>IF(OR($A142="",$B142="",$C142=""),"",A142*'MPTO_working_3-way'!$I141)</f>
        <v>3.1822750601538514</v>
      </c>
      <c r="F142" s="21">
        <f>IF(OR($A142="",$B142="",$C142=""),"",B142*'MPTO_working_3-way'!$I141)</f>
        <v>3.6120356792099986</v>
      </c>
      <c r="G142" s="22">
        <f>IF(OR($A142="",$B142="",$C142=""),"",C142*'MPTO_working_3-way'!$I141)</f>
        <v>2.4455425703433136</v>
      </c>
      <c r="H142" s="17">
        <f>IF(OR($A142="",$B142="",$C142=""),"",'MPTO_working_3-way'!E141)</f>
        <v>3.1867747796315493</v>
      </c>
      <c r="I142" s="21">
        <f>IF(OR($A142="",$B142="",$C142=""),"",'MPTO_working_3-way'!F141)</f>
        <v>3.6292424566496733</v>
      </c>
      <c r="J142" s="22">
        <f>IF(OR($A142="",$B142="",$C142=""),"",'MPTO_working_3-way'!G141)</f>
        <v>2.435083600728436</v>
      </c>
      <c r="K142" s="17">
        <f>IF(OR($A142="",$B142="",$C142=""),"",'OddsRatio_working_3-way'!H141)</f>
        <v>3.1855182469758945</v>
      </c>
      <c r="L142" s="21">
        <f>IF(OR($A142="",$B142="",$C142=""),"",'OddsRatio_working_3-way'!I141)</f>
        <v>3.6205503150943197</v>
      </c>
      <c r="M142" s="22">
        <f>IF(OR($A142="",$B142="",$C142=""),"",'OddsRatio_working_3-way'!J141)</f>
        <v>2.4397489873443097</v>
      </c>
      <c r="N142" s="23">
        <f t="shared" si="42"/>
        <v>31.424059237407771</v>
      </c>
      <c r="O142" s="24">
        <f t="shared" si="43"/>
        <v>27.685219328141127</v>
      </c>
      <c r="P142" s="24">
        <f t="shared" si="44"/>
        <v>40.890721434451109</v>
      </c>
      <c r="Q142" t="s">
        <v>208</v>
      </c>
      <c r="R142" t="s">
        <v>129</v>
      </c>
      <c r="S142" t="s">
        <v>448</v>
      </c>
      <c r="T142" s="35">
        <v>100</v>
      </c>
      <c r="U142" s="35">
        <f t="shared" si="45"/>
        <v>35.064935064935064</v>
      </c>
      <c r="V142" s="35">
        <f t="shared" si="46"/>
        <v>76.905311778290994</v>
      </c>
      <c r="W142" s="35">
        <f t="shared" si="47"/>
        <v>85.443959243085871</v>
      </c>
      <c r="X142" s="35">
        <f t="shared" si="48"/>
        <v>37.650728978623128</v>
      </c>
      <c r="Y142" s="35">
        <f t="shared" si="49"/>
        <v>79.491105691979058</v>
      </c>
      <c r="Z142" s="35">
        <f t="shared" si="50"/>
        <v>88.029753156773936</v>
      </c>
      <c r="AA142" s="35">
        <f t="shared" si="51"/>
        <v>-2.5857939136880645</v>
      </c>
      <c r="AB142" s="35">
        <f t="shared" si="52"/>
        <v>-2.5857939136880645</v>
      </c>
      <c r="AC142" s="35">
        <f t="shared" si="53"/>
        <v>-2.5857939136880645</v>
      </c>
      <c r="AF142">
        <v>1.72</v>
      </c>
      <c r="AG142">
        <v>2.23</v>
      </c>
      <c r="AJ142" t="s">
        <v>432</v>
      </c>
    </row>
    <row r="143" spans="1:36" ht="15" x14ac:dyDescent="0.25">
      <c r="A143">
        <v>1.54</v>
      </c>
      <c r="B143">
        <v>4.33</v>
      </c>
      <c r="C143">
        <v>6.87</v>
      </c>
      <c r="D143" s="20">
        <f t="shared" si="41"/>
        <v>2.5857939136880503E-2</v>
      </c>
      <c r="E143" s="17">
        <f>IF(OR($A143="",$B143="",$C143=""),"",A143*'MPTO_working_3-way'!$I142)</f>
        <v>1.579821226270796</v>
      </c>
      <c r="F143" s="21">
        <f>IF(OR($A143="",$B143="",$C143=""),"",B143*'MPTO_working_3-way'!$I142)</f>
        <v>4.4419648764626922</v>
      </c>
      <c r="G143" s="22">
        <f>IF(OR($A143="",$B143="",$C143=""),"",C143*'MPTO_working_3-way'!$I142)</f>
        <v>7.0476440418703694</v>
      </c>
      <c r="H143" s="17">
        <f>IF(OR($A143="",$B143="",$C143=""),"",'MPTO_working_3-way'!E142)</f>
        <v>1.5607165489467278</v>
      </c>
      <c r="I143" s="21">
        <f>IF(OR($A143="",$B143="",$C143=""),"",'MPTO_working_3-way'!F142)</f>
        <v>4.4978677351020782</v>
      </c>
      <c r="J143" s="22">
        <f>IF(OR($A143="",$B143="",$C143=""),"",'MPTO_working_3-way'!G142)</f>
        <v>7.3024098681224459</v>
      </c>
      <c r="K143" s="17">
        <f>IF(OR($A143="",$B143="",$C143=""),"",'OddsRatio_working_3-way'!H142)</f>
        <v>1.5671665248118902</v>
      </c>
      <c r="L143" s="21">
        <f>IF(OR($A143="",$B143="",$C143=""),"",'OddsRatio_working_3-way'!I142)</f>
        <v>4.4975269030066567</v>
      </c>
      <c r="M143" s="22">
        <f>IF(OR($A143="",$B143="",$C143=""),"",'OddsRatio_working_3-way'!J142)</f>
        <v>7.1653101863811051</v>
      </c>
      <c r="N143" s="23">
        <f t="shared" si="42"/>
        <v>63.298301312264471</v>
      </c>
      <c r="O143" s="24">
        <f t="shared" si="43"/>
        <v>22.512559820066354</v>
      </c>
      <c r="P143" s="24">
        <f t="shared" si="44"/>
        <v>14.189138867669183</v>
      </c>
      <c r="Q143" t="s">
        <v>356</v>
      </c>
      <c r="R143" t="s">
        <v>349</v>
      </c>
      <c r="S143" t="s">
        <v>448</v>
      </c>
      <c r="T143" s="35">
        <v>100</v>
      </c>
      <c r="U143" s="35">
        <f t="shared" si="45"/>
        <v>60.784313725490193</v>
      </c>
      <c r="V143" s="35">
        <f t="shared" si="46"/>
        <v>67.21311475409837</v>
      </c>
      <c r="W143" s="35">
        <f t="shared" si="47"/>
        <v>66.555183946488299</v>
      </c>
      <c r="X143" s="35">
        <f t="shared" si="48"/>
        <v>66.231701299413345</v>
      </c>
      <c r="Y143" s="35">
        <f t="shared" si="49"/>
        <v>72.660502328021508</v>
      </c>
      <c r="Z143" s="35">
        <f t="shared" si="50"/>
        <v>72.00257152041145</v>
      </c>
      <c r="AA143" s="35">
        <f t="shared" si="51"/>
        <v>-5.4473875739231516</v>
      </c>
      <c r="AB143" s="35">
        <f t="shared" si="52"/>
        <v>-5.4473875739231374</v>
      </c>
      <c r="AC143" s="35">
        <f t="shared" si="53"/>
        <v>-5.4473875739231516</v>
      </c>
      <c r="AF143">
        <v>1.76</v>
      </c>
      <c r="AG143">
        <v>2.1800000000000002</v>
      </c>
      <c r="AJ143" t="s">
        <v>432</v>
      </c>
    </row>
    <row r="144" spans="1:36" ht="15" x14ac:dyDescent="0.25">
      <c r="A144">
        <v>2.5499999999999998</v>
      </c>
      <c r="B144">
        <v>3.05</v>
      </c>
      <c r="C144">
        <v>2.99</v>
      </c>
      <c r="D144" s="20">
        <f t="shared" si="41"/>
        <v>5.447387573923157E-2</v>
      </c>
      <c r="E144" s="17">
        <f>IF(OR($A144="",$B144="",$C144=""),"",A144*'MPTO_working_3-way'!$I143)</f>
        <v>2.6889083831350402</v>
      </c>
      <c r="F144" s="21">
        <f>IF(OR($A144="",$B144="",$C144=""),"",B144*'MPTO_working_3-way'!$I143)</f>
        <v>3.2161453210046562</v>
      </c>
      <c r="G144" s="22">
        <f>IF(OR($A144="",$B144="",$C144=""),"",C144*'MPTO_working_3-way'!$I143)</f>
        <v>3.1528768884603027</v>
      </c>
      <c r="H144" s="17">
        <f>IF(OR($A144="",$B144="",$C144=""),"",'MPTO_working_3-way'!E143)</f>
        <v>2.6738046257961097</v>
      </c>
      <c r="I144" s="21">
        <f>IF(OR($A144="",$B144="",$C144=""),"",'MPTO_working_3-way'!F143)</f>
        <v>3.2288176482090645</v>
      </c>
      <c r="J144" s="22">
        <f>IF(OR($A144="",$B144="",$C144=""),"",'MPTO_working_3-way'!G143)</f>
        <v>3.1616534240320684</v>
      </c>
      <c r="K144" s="17">
        <f>IF(OR($A144="",$B144="",$C144=""),"",'OddsRatio_working_3-way'!H143)</f>
        <v>2.6806902713854277</v>
      </c>
      <c r="L144" s="21">
        <f>IF(OR($A144="",$B144="",$C144=""),"",'OddsRatio_working_3-way'!I143)</f>
        <v>3.2228484234452437</v>
      </c>
      <c r="M144" s="22">
        <f>IF(OR($A144="",$B144="",$C144=""),"",'OddsRatio_working_3-way'!J143)</f>
        <v>3.1577894451980661</v>
      </c>
      <c r="N144" s="23">
        <f t="shared" si="42"/>
        <v>37.189813021226271</v>
      </c>
      <c r="O144" s="24">
        <f t="shared" si="43"/>
        <v>31.093122362008845</v>
      </c>
      <c r="P144" s="24">
        <f t="shared" si="44"/>
        <v>31.717064616764873</v>
      </c>
      <c r="Q144" t="s">
        <v>361</v>
      </c>
      <c r="R144" t="s">
        <v>363</v>
      </c>
      <c r="S144" t="s">
        <v>448</v>
      </c>
      <c r="T144" s="35">
        <v>100</v>
      </c>
      <c r="U144" s="35">
        <f t="shared" si="45"/>
        <v>23.664122137404579</v>
      </c>
      <c r="V144" s="35">
        <f t="shared" si="46"/>
        <v>81.447124304267163</v>
      </c>
      <c r="W144" s="35">
        <f t="shared" si="47"/>
        <v>88.439306358381501</v>
      </c>
      <c r="X144" s="35">
        <f t="shared" si="48"/>
        <v>30.113569337351336</v>
      </c>
      <c r="Y144" s="35">
        <f t="shared" si="49"/>
        <v>87.89657150421391</v>
      </c>
      <c r="Z144" s="35">
        <f t="shared" si="50"/>
        <v>94.888753558328247</v>
      </c>
      <c r="AA144" s="35">
        <f t="shared" si="51"/>
        <v>-6.4494471999467571</v>
      </c>
      <c r="AB144" s="35">
        <f t="shared" si="52"/>
        <v>-6.4494471999467464</v>
      </c>
      <c r="AC144" s="35">
        <f t="shared" si="53"/>
        <v>-6.4494471999467464</v>
      </c>
      <c r="AF144">
        <v>2.21</v>
      </c>
      <c r="AG144">
        <v>1.65</v>
      </c>
      <c r="AJ144" t="s">
        <v>443</v>
      </c>
    </row>
    <row r="145" spans="1:38" ht="15" x14ac:dyDescent="0.25">
      <c r="A145">
        <v>1.31</v>
      </c>
      <c r="B145">
        <v>5.39</v>
      </c>
      <c r="C145">
        <v>8.65</v>
      </c>
      <c r="D145" s="20">
        <f t="shared" si="41"/>
        <v>6.4494471999467562E-2</v>
      </c>
      <c r="E145" s="17">
        <f>IF(OR($A145="",$B145="",$C145=""),"",A145*'MPTO_working_3-way'!$I144)</f>
        <v>1.3944877583193025</v>
      </c>
      <c r="F145" s="21">
        <f>IF(OR($A145="",$B145="",$C145=""),"",B145*'MPTO_working_3-way'!$I144)</f>
        <v>5.7376252040771298</v>
      </c>
      <c r="G145" s="22">
        <f>IF(OR($A145="",$B145="",$C145=""),"",C145*'MPTO_working_3-way'!$I144)</f>
        <v>9.2078771827953947</v>
      </c>
      <c r="H145" s="17">
        <f>IF(OR($A145="",$B145="",$C145=""),"",'MPTO_working_3-way'!E144)</f>
        <v>1.3479620986720617</v>
      </c>
      <c r="I145" s="21">
        <f>IF(OR($A145="",$B145="",$C145=""),"",'MPTO_working_3-way'!F144)</f>
        <v>6.0964234861739408</v>
      </c>
      <c r="J145" s="22">
        <f>IF(OR($A145="",$B145="",$C145=""),"",'MPTO_working_3-way'!G144)</f>
        <v>10.62600120566576</v>
      </c>
      <c r="K145" s="17">
        <f>IF(OR($A145="",$B145="",$C145=""),"",'OddsRatio_working_3-way'!H144)</f>
        <v>1.3603882161663989</v>
      </c>
      <c r="L145" s="21">
        <f>IF(OR($A145="",$B145="",$C145=""),"",'OddsRatio_working_3-way'!I144)</f>
        <v>6.1035621579693249</v>
      </c>
      <c r="M145" s="22">
        <f>IF(OR($A145="",$B145="",$C145=""),"",'OddsRatio_working_3-way'!J144)</f>
        <v>9.8934511408804866</v>
      </c>
      <c r="N145" s="23">
        <f t="shared" si="42"/>
        <v>71.710919944198267</v>
      </c>
      <c r="O145" s="24">
        <f t="shared" si="43"/>
        <v>17.428813567142807</v>
      </c>
      <c r="P145" s="24">
        <f t="shared" si="44"/>
        <v>10.860266488658928</v>
      </c>
      <c r="Q145" t="s">
        <v>364</v>
      </c>
      <c r="R145" t="s">
        <v>232</v>
      </c>
      <c r="S145" t="s">
        <v>448</v>
      </c>
      <c r="T145" s="35">
        <v>100</v>
      </c>
      <c r="U145" s="35">
        <f t="shared" si="45"/>
        <v>23.664122137404579</v>
      </c>
      <c r="V145" s="35">
        <f t="shared" si="46"/>
        <v>81.238273921200744</v>
      </c>
      <c r="W145" s="35">
        <f t="shared" si="47"/>
        <v>88.962472406181007</v>
      </c>
      <c r="X145" s="35">
        <f t="shared" si="48"/>
        <v>29.799253672618232</v>
      </c>
      <c r="Y145" s="35">
        <f t="shared" si="49"/>
        <v>87.373405456414403</v>
      </c>
      <c r="Z145" s="35">
        <f t="shared" si="50"/>
        <v>95.097603941394652</v>
      </c>
      <c r="AA145" s="35">
        <f t="shared" si="51"/>
        <v>-6.1351315352136524</v>
      </c>
      <c r="AB145" s="35">
        <f t="shared" si="52"/>
        <v>-6.1351315352136595</v>
      </c>
      <c r="AC145" s="35">
        <f t="shared" si="53"/>
        <v>-6.1351315352136453</v>
      </c>
      <c r="AF145">
        <v>1.74</v>
      </c>
      <c r="AG145">
        <v>2.08</v>
      </c>
      <c r="AJ145" t="s">
        <v>443</v>
      </c>
    </row>
    <row r="146" spans="1:38" ht="15" x14ac:dyDescent="0.25">
      <c r="A146">
        <v>1.31</v>
      </c>
      <c r="B146">
        <v>5.33</v>
      </c>
      <c r="C146">
        <v>9.06</v>
      </c>
      <c r="D146" s="20">
        <f t="shared" si="41"/>
        <v>6.1351315352136337E-2</v>
      </c>
      <c r="E146" s="17">
        <f>IF(OR($A146="",$B146="",$C146=""),"",A146*'MPTO_working_3-way'!$I145)</f>
        <v>1.3903702231112987</v>
      </c>
      <c r="F146" s="21">
        <f>IF(OR($A146="",$B146="",$C146=""),"",B146*'MPTO_working_3-way'!$I145)</f>
        <v>5.6570025108268869</v>
      </c>
      <c r="G146" s="22">
        <f>IF(OR($A146="",$B146="",$C146=""),"",C146*'MPTO_working_3-way'!$I145)</f>
        <v>9.6158429170903563</v>
      </c>
      <c r="H146" s="17">
        <f>IF(OR($A146="",$B146="",$C146=""),"",'MPTO_working_3-way'!E145)</f>
        <v>1.3460610763423566</v>
      </c>
      <c r="I146" s="21">
        <f>IF(OR($A146="",$B146="",$C146=""),"",'MPTO_working_3-way'!F145)</f>
        <v>5.9820482678217841</v>
      </c>
      <c r="J146" s="22">
        <f>IF(OR($A146="",$B146="",$C146=""),"",'MPTO_working_3-way'!G145)</f>
        <v>11.120398189646465</v>
      </c>
      <c r="K146" s="17">
        <f>IF(OR($A146="",$B146="",$C146=""),"",'OddsRatio_working_3-way'!H145)</f>
        <v>1.3580367526219215</v>
      </c>
      <c r="L146" s="21">
        <f>IF(OR($A146="",$B146="",$C146=""),"",'OddsRatio_working_3-way'!I145)</f>
        <v>6.0009649640416738</v>
      </c>
      <c r="M146" s="22">
        <f>IF(OR($A146="",$B146="",$C146=""),"",'OddsRatio_working_3-way'!J145)</f>
        <v>10.308955568169951</v>
      </c>
      <c r="N146" s="23">
        <f t="shared" si="42"/>
        <v>71.9232894503632</v>
      </c>
      <c r="O146" s="24">
        <f t="shared" si="43"/>
        <v>17.677206225136171</v>
      </c>
      <c r="P146" s="24">
        <f t="shared" si="44"/>
        <v>10.399504324500638</v>
      </c>
      <c r="Q146" t="s">
        <v>362</v>
      </c>
      <c r="R146" t="s">
        <v>359</v>
      </c>
      <c r="S146" t="s">
        <v>448</v>
      </c>
      <c r="T146" s="35">
        <v>100</v>
      </c>
      <c r="U146" s="35">
        <f t="shared" si="45"/>
        <v>86.719787516600263</v>
      </c>
      <c r="V146" s="35">
        <f t="shared" si="46"/>
        <v>76.24703087885986</v>
      </c>
      <c r="W146" s="35">
        <f t="shared" si="47"/>
        <v>30.555555555555554</v>
      </c>
      <c r="X146" s="35">
        <f t="shared" si="48"/>
        <v>93.197413565584583</v>
      </c>
      <c r="Y146" s="35">
        <f t="shared" si="49"/>
        <v>82.72465692784418</v>
      </c>
      <c r="Z146" s="35">
        <f t="shared" si="50"/>
        <v>37.033181604539877</v>
      </c>
      <c r="AA146" s="35">
        <f t="shared" si="51"/>
        <v>-6.4776260489843196</v>
      </c>
      <c r="AB146" s="35">
        <f t="shared" si="52"/>
        <v>-6.4776260489843196</v>
      </c>
      <c r="AC146" s="35">
        <f t="shared" si="53"/>
        <v>-6.4776260489843231</v>
      </c>
      <c r="AF146">
        <v>1.72</v>
      </c>
      <c r="AG146">
        <v>2.11</v>
      </c>
      <c r="AJ146" t="s">
        <v>443</v>
      </c>
    </row>
    <row r="147" spans="1:38" ht="15" x14ac:dyDescent="0.25">
      <c r="A147">
        <v>7.53</v>
      </c>
      <c r="B147">
        <v>4.21</v>
      </c>
      <c r="C147">
        <v>1.44</v>
      </c>
      <c r="D147" s="20">
        <f t="shared" si="41"/>
        <v>6.4776260489843196E-2</v>
      </c>
      <c r="E147" s="17">
        <f>IF(OR($A147="",$B147="",$C147=""),"",A147*'MPTO_working_3-way'!$I146)</f>
        <v>8.0177652414885188</v>
      </c>
      <c r="F147" s="21">
        <f>IF(OR($A147="",$B147="",$C147=""),"",B147*'MPTO_working_3-way'!$I146)</f>
        <v>4.4827080566622399</v>
      </c>
      <c r="G147" s="22">
        <f>IF(OR($A147="",$B147="",$C147=""),"",C147*'MPTO_working_3-way'!$I146)</f>
        <v>1.5332778151053741</v>
      </c>
      <c r="H147" s="17">
        <f>IF(OR($A147="",$B147="",$C147=""),"",'MPTO_working_3-way'!E146)</f>
        <v>8.9919940497060704</v>
      </c>
      <c r="I147" s="21">
        <f>IF(OR($A147="",$B147="",$C147=""),"",'MPTO_working_3-way'!F146)</f>
        <v>4.6309673707109411</v>
      </c>
      <c r="J147" s="22">
        <f>IF(OR($A147="",$B147="",$C147=""),"",'MPTO_working_3-way'!G146)</f>
        <v>1.4862101450388898</v>
      </c>
      <c r="K147" s="17">
        <f>IF(OR($A147="",$B147="",$C147=""),"",'OddsRatio_working_3-way'!H146)</f>
        <v>8.4292026599615184</v>
      </c>
      <c r="L147" s="21">
        <f>IF(OR($A147="",$B147="",$C147=""),"",'OddsRatio_working_3-way'!I146)</f>
        <v>4.6520276475461673</v>
      </c>
      <c r="M147" s="22">
        <f>IF(OR($A147="",$B147="",$C147=""),"",'OddsRatio_working_3-way'!J146)</f>
        <v>1.5005894594767328</v>
      </c>
      <c r="N147" s="23">
        <f t="shared" si="42"/>
        <v>12.472303314961456</v>
      </c>
      <c r="O147" s="24">
        <f t="shared" si="43"/>
        <v>22.30794393388593</v>
      </c>
      <c r="P147" s="24">
        <f t="shared" si="44"/>
        <v>65.219752751152612</v>
      </c>
      <c r="Q147" t="s">
        <v>360</v>
      </c>
      <c r="R147" t="s">
        <v>367</v>
      </c>
      <c r="S147" t="s">
        <v>448</v>
      </c>
      <c r="T147" s="35">
        <v>100</v>
      </c>
      <c r="U147" s="35">
        <f t="shared" si="45"/>
        <v>62.264150943396231</v>
      </c>
      <c r="V147" s="35">
        <f t="shared" si="46"/>
        <v>71.014492753623188</v>
      </c>
      <c r="W147" s="35">
        <f t="shared" si="47"/>
        <v>64.539007092198588</v>
      </c>
      <c r="X147" s="35">
        <f t="shared" si="48"/>
        <v>64.446500154178239</v>
      </c>
      <c r="Y147" s="35">
        <f t="shared" si="49"/>
        <v>73.196841964405195</v>
      </c>
      <c r="Z147" s="35">
        <f t="shared" si="50"/>
        <v>66.721356302980595</v>
      </c>
      <c r="AA147" s="35">
        <f t="shared" si="51"/>
        <v>-2.1823492107820073</v>
      </c>
      <c r="AB147" s="35">
        <f t="shared" si="52"/>
        <v>-2.1823492107820073</v>
      </c>
      <c r="AC147" s="35">
        <f t="shared" si="53"/>
        <v>-2.1823492107820073</v>
      </c>
      <c r="AD147" s="36"/>
      <c r="AE147" s="36"/>
      <c r="AF147">
        <v>1.96</v>
      </c>
      <c r="AG147">
        <v>1.85</v>
      </c>
      <c r="AI147" s="36"/>
      <c r="AJ147" t="s">
        <v>443</v>
      </c>
      <c r="AK147" s="35"/>
      <c r="AL147" s="35"/>
    </row>
    <row r="148" spans="1:38" ht="15" x14ac:dyDescent="0.25">
      <c r="A148">
        <v>2.65</v>
      </c>
      <c r="B148">
        <v>3.45</v>
      </c>
      <c r="C148">
        <v>2.82</v>
      </c>
      <c r="D148" s="20">
        <f t="shared" si="41"/>
        <v>2.1823492107820197E-2</v>
      </c>
      <c r="E148" s="17">
        <f>IF(OR($A148="",$B148="",$C148=""),"",A148*'MPTO_working_3-way'!$I147)</f>
        <v>2.7078322540857234</v>
      </c>
      <c r="F148" s="21">
        <f>IF(OR($A148="",$B148="",$C148=""),"",B148*'MPTO_working_3-way'!$I147)</f>
        <v>3.5252910477719799</v>
      </c>
      <c r="G148" s="22">
        <f>IF(OR($A148="",$B148="",$C148=""),"",C148*'MPTO_working_3-way'!$I147)</f>
        <v>2.8815422477440529</v>
      </c>
      <c r="H148" s="17">
        <f>IF(OR($A148="",$B148="",$C148=""),"",'MPTO_working_3-way'!E147)</f>
        <v>2.7020893050846571</v>
      </c>
      <c r="I148" s="21">
        <f>IF(OR($A148="",$B148="",$C148=""),"",'MPTO_working_3-way'!F147)</f>
        <v>3.5388136628485554</v>
      </c>
      <c r="J148" s="22">
        <f>IF(OR($A148="",$B148="",$C148=""),"",'MPTO_working_3-way'!G147)</f>
        <v>2.8790613012914648</v>
      </c>
      <c r="K148" s="17">
        <f>IF(OR($A148="",$B148="",$C148=""),"",'OddsRatio_working_3-way'!H147)</f>
        <v>2.704948700990121</v>
      </c>
      <c r="L148" s="21">
        <f>IF(OR($A148="",$B148="",$C148=""),"",'OddsRatio_working_3-way'!I147)</f>
        <v>3.5315904954095738</v>
      </c>
      <c r="M148" s="22">
        <f>IF(OR($A148="",$B148="",$C148=""),"",'OddsRatio_working_3-way'!J147)</f>
        <v>2.8806100823042549</v>
      </c>
      <c r="N148" s="23">
        <f t="shared" si="42"/>
        <v>36.929909468769566</v>
      </c>
      <c r="O148" s="24">
        <f t="shared" si="43"/>
        <v>28.366452200649086</v>
      </c>
      <c r="P148" s="24">
        <f t="shared" si="44"/>
        <v>34.703638330581335</v>
      </c>
      <c r="Q148" t="s">
        <v>131</v>
      </c>
      <c r="R148" t="s">
        <v>371</v>
      </c>
      <c r="S148" t="s">
        <v>448</v>
      </c>
      <c r="T148" s="35">
        <v>100</v>
      </c>
      <c r="U148" s="35">
        <f t="shared" si="45"/>
        <v>81.785063752276869</v>
      </c>
      <c r="V148" s="35">
        <f t="shared" si="46"/>
        <v>76.635514018691595</v>
      </c>
      <c r="W148" s="35">
        <f t="shared" si="47"/>
        <v>39.024390243902438</v>
      </c>
      <c r="X148" s="35">
        <f t="shared" si="48"/>
        <v>84.340095737405974</v>
      </c>
      <c r="Y148" s="35">
        <f t="shared" si="49"/>
        <v>79.1905460038207</v>
      </c>
      <c r="Z148" s="35">
        <f t="shared" si="50"/>
        <v>41.579422229031543</v>
      </c>
      <c r="AA148" s="35">
        <f t="shared" si="51"/>
        <v>-2.555031985129105</v>
      </c>
      <c r="AB148" s="35">
        <f t="shared" si="52"/>
        <v>-2.555031985129105</v>
      </c>
      <c r="AC148" s="35">
        <f t="shared" si="53"/>
        <v>-2.555031985129105</v>
      </c>
      <c r="AD148" s="36"/>
      <c r="AE148" s="36"/>
      <c r="AF148">
        <v>1.81</v>
      </c>
      <c r="AG148">
        <v>2.1</v>
      </c>
      <c r="AI148" s="36"/>
      <c r="AJ148" t="s">
        <v>433</v>
      </c>
      <c r="AK148" s="35"/>
      <c r="AL148" s="35"/>
    </row>
    <row r="149" spans="1:38" ht="15" x14ac:dyDescent="0.25">
      <c r="A149">
        <v>5.49</v>
      </c>
      <c r="B149">
        <v>4.28</v>
      </c>
      <c r="C149">
        <v>1.64</v>
      </c>
      <c r="D149" s="20">
        <f t="shared" si="41"/>
        <v>2.555031985129097E-2</v>
      </c>
      <c r="E149" s="17">
        <f>IF(OR($A149="",$B149="",$C149=""),"",A149*'MPTO_working_3-way'!$I148)</f>
        <v>5.6302712559835877</v>
      </c>
      <c r="F149" s="21">
        <f>IF(OR($A149="",$B149="",$C149=""),"",B149*'MPTO_working_3-way'!$I148)</f>
        <v>4.3893553689635256</v>
      </c>
      <c r="G149" s="22">
        <f>IF(OR($A149="",$B149="",$C149=""),"",C149*'MPTO_working_3-way'!$I148)</f>
        <v>1.681902524556117</v>
      </c>
      <c r="H149" s="17">
        <f>IF(OR($A149="",$B149="",$C149=""),"",'MPTO_working_3-way'!E148)</f>
        <v>5.7592874969212371</v>
      </c>
      <c r="I149" s="21">
        <f>IF(OR($A149="",$B149="",$C149=""),"",'MPTO_working_3-way'!F148)</f>
        <v>4.4419157796633293</v>
      </c>
      <c r="J149" s="22">
        <f>IF(OR($A149="",$B149="",$C149=""),"",'MPTO_working_3-way'!G148)</f>
        <v>1.6632311953350083</v>
      </c>
      <c r="K149" s="17">
        <f>IF(OR($A149="",$B149="",$C149=""),"",'OddsRatio_working_3-way'!H148)</f>
        <v>5.6985311206145219</v>
      </c>
      <c r="L149" s="21">
        <f>IF(OR($A149="",$B149="",$C149=""),"",'OddsRatio_working_3-way'!I148)</f>
        <v>4.4323345379990275</v>
      </c>
      <c r="M149" s="22">
        <f>IF(OR($A149="",$B149="",$C149=""),"",'OddsRatio_working_3-way'!J148)</f>
        <v>1.6697238122924931</v>
      </c>
      <c r="N149" s="23">
        <f t="shared" si="42"/>
        <v>17.761133603238868</v>
      </c>
      <c r="O149" s="24">
        <f t="shared" si="43"/>
        <v>22.782388663967613</v>
      </c>
      <c r="P149" s="24">
        <f t="shared" si="44"/>
        <v>59.45647773279353</v>
      </c>
      <c r="Q149" t="s">
        <v>378</v>
      </c>
      <c r="R149" t="s">
        <v>379</v>
      </c>
      <c r="S149" t="s">
        <v>448</v>
      </c>
      <c r="T149" s="35">
        <v>100</v>
      </c>
      <c r="U149" s="35">
        <f t="shared" si="45"/>
        <v>68.944099378881987</v>
      </c>
      <c r="V149" s="35">
        <f t="shared" si="46"/>
        <v>71.428571428571431</v>
      </c>
      <c r="W149" s="35">
        <f t="shared" si="47"/>
        <v>57.446808510638299</v>
      </c>
      <c r="X149" s="35">
        <f t="shared" si="48"/>
        <v>71.124620060790278</v>
      </c>
      <c r="Y149" s="35">
        <f t="shared" si="49"/>
        <v>73.609092110479708</v>
      </c>
      <c r="Z149" s="35">
        <f t="shared" si="50"/>
        <v>59.627329192546583</v>
      </c>
      <c r="AA149" s="35">
        <f t="shared" si="51"/>
        <v>-2.1805206819082912</v>
      </c>
      <c r="AB149" s="35">
        <f t="shared" si="52"/>
        <v>-2.180520681908277</v>
      </c>
      <c r="AC149" s="35">
        <f t="shared" si="53"/>
        <v>-2.1805206819082841</v>
      </c>
      <c r="AD149" s="36"/>
      <c r="AE149" s="36"/>
      <c r="AF149">
        <v>1.52</v>
      </c>
      <c r="AG149">
        <v>2.65</v>
      </c>
      <c r="AI149" s="36"/>
      <c r="AJ149" t="s">
        <v>433</v>
      </c>
      <c r="AK149" s="35"/>
      <c r="AL149" s="35"/>
    </row>
    <row r="150" spans="1:38" ht="15" x14ac:dyDescent="0.25">
      <c r="A150">
        <v>3.22</v>
      </c>
      <c r="B150">
        <v>3.5</v>
      </c>
      <c r="C150">
        <v>2.35</v>
      </c>
      <c r="D150" s="20">
        <f t="shared" si="41"/>
        <v>2.1805206819082823E-2</v>
      </c>
      <c r="E150" s="17">
        <f>IF(OR($A150="",$B150="",$C150=""),"",A150*'MPTO_working_3-way'!$I149)</f>
        <v>3.2902127659574467</v>
      </c>
      <c r="F150" s="21">
        <f>IF(OR($A150="",$B150="",$C150=""),"",B150*'MPTO_working_3-way'!$I149)</f>
        <v>3.5763182238667897</v>
      </c>
      <c r="G150" s="22">
        <f>IF(OR($A150="",$B150="",$C150=""),"",C150*'MPTO_working_3-way'!$I149)</f>
        <v>2.4012422360248449</v>
      </c>
      <c r="H150" s="17">
        <f>IF(OR($A150="",$B150="",$C150=""),"",'MPTO_working_3-way'!E149)</f>
        <v>3.2971677559912851</v>
      </c>
      <c r="I150" s="21">
        <f>IF(OR($A150="",$B150="",$C150=""),"",'MPTO_working_3-way'!F149)</f>
        <v>3.5913621262458468</v>
      </c>
      <c r="J150" s="22">
        <f>IF(OR($A150="",$B150="",$C150=""),"",'MPTO_working_3-way'!G149)</f>
        <v>2.390837282780411</v>
      </c>
      <c r="K150" s="17">
        <f>IF(OR($A150="",$B150="",$C150=""),"",'OddsRatio_working_3-way'!H149)</f>
        <v>3.2946597463663054</v>
      </c>
      <c r="L150" s="21">
        <f>IF(OR($A150="",$B150="",$C150=""),"",'OddsRatio_working_3-way'!I149)</f>
        <v>3.584076290953047</v>
      </c>
      <c r="M150" s="22">
        <f>IF(OR($A150="",$B150="",$C150=""),"",'OddsRatio_working_3-way'!J149)</f>
        <v>2.3954011971146452</v>
      </c>
      <c r="N150" s="23">
        <f t="shared" si="42"/>
        <v>30.393171236420073</v>
      </c>
      <c r="O150" s="24">
        <f t="shared" si="43"/>
        <v>27.96171753750647</v>
      </c>
      <c r="P150" s="24">
        <f t="shared" si="44"/>
        <v>41.645111226073453</v>
      </c>
      <c r="Q150" t="s">
        <v>237</v>
      </c>
      <c r="R150" t="s">
        <v>240</v>
      </c>
      <c r="S150" t="s">
        <v>448</v>
      </c>
      <c r="T150" s="35">
        <v>100</v>
      </c>
      <c r="U150" s="35">
        <f t="shared" si="45"/>
        <v>57.983193277310924</v>
      </c>
      <c r="V150" s="35">
        <f t="shared" si="46"/>
        <v>70.930232558139537</v>
      </c>
      <c r="W150" s="35">
        <f t="shared" si="47"/>
        <v>68.847352024922117</v>
      </c>
      <c r="X150" s="35">
        <f t="shared" si="48"/>
        <v>60.222415416938347</v>
      </c>
      <c r="Y150" s="35">
        <f t="shared" si="49"/>
        <v>73.169454697766952</v>
      </c>
      <c r="Z150" s="35">
        <f t="shared" si="50"/>
        <v>71.086574164549546</v>
      </c>
      <c r="AA150" s="35">
        <f t="shared" si="51"/>
        <v>-2.2392221396274223</v>
      </c>
      <c r="AB150" s="35">
        <f t="shared" si="52"/>
        <v>-2.2392221396274152</v>
      </c>
      <c r="AC150" s="35">
        <f t="shared" si="53"/>
        <v>-2.2392221396274294</v>
      </c>
      <c r="AD150" s="36"/>
      <c r="AE150" s="36"/>
      <c r="AF150">
        <v>1.73</v>
      </c>
      <c r="AG150">
        <v>2.2200000000000002</v>
      </c>
      <c r="AI150" s="36"/>
      <c r="AJ150" t="s">
        <v>433</v>
      </c>
      <c r="AK150" s="35"/>
      <c r="AL150" s="35"/>
    </row>
    <row r="151" spans="1:38" ht="15" x14ac:dyDescent="0.25">
      <c r="A151">
        <v>2.38</v>
      </c>
      <c r="B151">
        <v>3.44</v>
      </c>
      <c r="C151">
        <v>3.21</v>
      </c>
      <c r="D151" s="20">
        <f t="shared" si="41"/>
        <v>2.239222139627417E-2</v>
      </c>
      <c r="E151" s="17">
        <f>IF(OR($A151="",$B151="",$C151=""),"",A151*'MPTO_working_3-way'!$I150)</f>
        <v>2.4332934869231324</v>
      </c>
      <c r="F151" s="21">
        <f>IF(OR($A151="",$B151="",$C151=""),"",B151*'MPTO_working_3-way'!$I150)</f>
        <v>3.5170292416031832</v>
      </c>
      <c r="G151" s="22">
        <f>IF(OR($A151="",$B151="",$C151=""),"",C151*'MPTO_working_3-way'!$I150)</f>
        <v>3.28187903068204</v>
      </c>
      <c r="H151" s="17">
        <f>IF(OR($A151="",$B151="",$C151=""),"",'MPTO_working_3-way'!E150)</f>
        <v>2.4230441573716868</v>
      </c>
      <c r="I151" s="21">
        <f>IF(OR($A151="",$B151="",$C151=""),"",'MPTO_working_3-way'!F150)</f>
        <v>3.5306545473825701</v>
      </c>
      <c r="J151" s="22">
        <f>IF(OR($A151="",$B151="",$C151=""),"",'MPTO_working_3-way'!G150)</f>
        <v>3.2887985506429032</v>
      </c>
      <c r="K151" s="17">
        <f>IF(OR($A151="",$B151="",$C151=""),"",'OddsRatio_working_3-way'!H150)</f>
        <v>2.4275674392767543</v>
      </c>
      <c r="L151" s="21">
        <f>IF(OR($A151="",$B151="",$C151=""),"",'OddsRatio_working_3-way'!I150)</f>
        <v>3.5241047477067249</v>
      </c>
      <c r="M151" s="22">
        <f>IF(OR($A151="",$B151="",$C151=""),"",'OddsRatio_working_3-way'!J150)</f>
        <v>3.2861768411605992</v>
      </c>
      <c r="N151" s="23">
        <f t="shared" si="42"/>
        <v>41.096563376926916</v>
      </c>
      <c r="O151" s="24">
        <f t="shared" si="43"/>
        <v>28.433087452641299</v>
      </c>
      <c r="P151" s="24">
        <f t="shared" si="44"/>
        <v>30.470349170431792</v>
      </c>
      <c r="Q151" t="s">
        <v>372</v>
      </c>
      <c r="R151" t="s">
        <v>369</v>
      </c>
      <c r="S151" t="s">
        <v>448</v>
      </c>
      <c r="T151" s="35">
        <v>100</v>
      </c>
      <c r="U151" s="35">
        <f t="shared" si="45"/>
        <v>30.555555555555554</v>
      </c>
      <c r="V151" s="35">
        <f t="shared" si="46"/>
        <v>78.632478632478637</v>
      </c>
      <c r="W151" s="35">
        <f t="shared" si="47"/>
        <v>88.066825775656326</v>
      </c>
      <c r="X151" s="35">
        <f t="shared" si="48"/>
        <v>33.300695591865043</v>
      </c>
      <c r="Y151" s="35">
        <f t="shared" si="49"/>
        <v>81.377618668788116</v>
      </c>
      <c r="Z151" s="35">
        <f t="shared" si="50"/>
        <v>90.811965811965806</v>
      </c>
      <c r="AA151" s="35">
        <f t="shared" si="51"/>
        <v>-2.7451400363094898</v>
      </c>
      <c r="AB151" s="35">
        <f t="shared" si="52"/>
        <v>-2.7451400363094791</v>
      </c>
      <c r="AC151" s="35">
        <f t="shared" si="53"/>
        <v>-2.7451400363094791</v>
      </c>
      <c r="AD151" s="36"/>
      <c r="AE151" s="36"/>
      <c r="AF151">
        <v>1.99</v>
      </c>
      <c r="AG151">
        <v>1.92</v>
      </c>
      <c r="AI151" s="36"/>
      <c r="AJ151" t="s">
        <v>433</v>
      </c>
      <c r="AK151" s="35"/>
      <c r="AL151" s="35"/>
    </row>
    <row r="152" spans="1:38" ht="15" x14ac:dyDescent="0.25">
      <c r="A152">
        <v>1.44</v>
      </c>
      <c r="B152">
        <v>4.68</v>
      </c>
      <c r="C152">
        <v>8.3800000000000008</v>
      </c>
      <c r="D152" s="20">
        <f t="shared" si="41"/>
        <v>2.7451400363094791E-2</v>
      </c>
      <c r="E152" s="17">
        <f>IF(OR($A152="",$B152="",$C152=""),"",A152*'MPTO_working_3-way'!$I151)</f>
        <v>1.4795300165228564</v>
      </c>
      <c r="F152" s="21">
        <f>IF(OR($A152="",$B152="",$C152=""),"",B152*'MPTO_working_3-way'!$I151)</f>
        <v>4.8084725536992829</v>
      </c>
      <c r="G152" s="22">
        <f>IF(OR($A152="",$B152="",$C152=""),"",C152*'MPTO_working_3-way'!$I151)</f>
        <v>8.610042735042736</v>
      </c>
      <c r="H152" s="17">
        <f>IF(OR($A152="",$B152="",$C152=""),"",'MPTO_working_3-way'!E151)</f>
        <v>1.4592277658988644</v>
      </c>
      <c r="I152" s="21">
        <f>IF(OR($A152="",$B152="",$C152=""),"",'MPTO_working_3-way'!F151)</f>
        <v>4.8893838775900322</v>
      </c>
      <c r="J152" s="22">
        <f>IF(OR($A152="",$B152="",$C152=""),"",'MPTO_working_3-way'!G151)</f>
        <v>9.0759522964654309</v>
      </c>
      <c r="K152" s="17">
        <f>IF(OR($A152="",$B152="",$C152=""),"",'OddsRatio_working_3-way'!H151)</f>
        <v>1.4657523626833955</v>
      </c>
      <c r="L152" s="21">
        <f>IF(OR($A152="",$B152="",$C152=""),"",'OddsRatio_working_3-way'!I151)</f>
        <v>4.8953833969883993</v>
      </c>
      <c r="M152" s="22">
        <f>IF(OR($A152="",$B152="",$C152=""),"",'OddsRatio_working_3-way'!J151)</f>
        <v>8.8119373559169567</v>
      </c>
      <c r="N152" s="23">
        <f t="shared" si="42"/>
        <v>67.589030897133654</v>
      </c>
      <c r="O152" s="24">
        <f t="shared" si="43"/>
        <v>20.79662489142574</v>
      </c>
      <c r="P152" s="24">
        <f t="shared" si="44"/>
        <v>11.614344211440624</v>
      </c>
      <c r="Q152" t="s">
        <v>376</v>
      </c>
      <c r="R152" t="s">
        <v>238</v>
      </c>
      <c r="S152" t="s">
        <v>448</v>
      </c>
      <c r="T152" s="35">
        <v>100</v>
      </c>
      <c r="U152" s="35">
        <f t="shared" si="45"/>
        <v>47.916666666666671</v>
      </c>
      <c r="V152" s="35">
        <f t="shared" si="46"/>
        <v>73.118279569892465</v>
      </c>
      <c r="W152" s="35">
        <f t="shared" si="47"/>
        <v>76.744186046511629</v>
      </c>
      <c r="X152" s="35">
        <f t="shared" si="48"/>
        <v>50.137534383595892</v>
      </c>
      <c r="Y152" s="35">
        <f t="shared" si="49"/>
        <v>75.339147286821699</v>
      </c>
      <c r="Z152" s="35">
        <f t="shared" si="50"/>
        <v>78.965053763440864</v>
      </c>
      <c r="AA152" s="35">
        <f t="shared" si="51"/>
        <v>-2.2208677169292201</v>
      </c>
      <c r="AB152" s="35">
        <f t="shared" si="52"/>
        <v>-2.2208677169292343</v>
      </c>
      <c r="AC152" s="35">
        <f t="shared" si="53"/>
        <v>-2.2208677169292343</v>
      </c>
      <c r="AD152" s="36"/>
      <c r="AE152" s="36"/>
      <c r="AF152">
        <v>1.71</v>
      </c>
      <c r="AG152">
        <v>2.25</v>
      </c>
      <c r="AI152" s="36"/>
      <c r="AJ152" t="s">
        <v>433</v>
      </c>
      <c r="AK152" s="35"/>
      <c r="AL152" s="35"/>
    </row>
    <row r="153" spans="1:38" ht="15" x14ac:dyDescent="0.25">
      <c r="A153">
        <v>1.92</v>
      </c>
      <c r="B153">
        <v>3.72</v>
      </c>
      <c r="C153">
        <v>4.3</v>
      </c>
      <c r="D153" s="20">
        <f t="shared" si="41"/>
        <v>2.2208677169292423E-2</v>
      </c>
      <c r="E153" s="17">
        <f>IF(OR($A153="",$B153="",$C153=""),"",A153*'MPTO_working_3-way'!$I152)</f>
        <v>1.9626406601650415</v>
      </c>
      <c r="F153" s="21">
        <f>IF(OR($A153="",$B153="",$C153=""),"",B153*'MPTO_working_3-way'!$I152)</f>
        <v>3.8026162790697682</v>
      </c>
      <c r="G153" s="22">
        <f>IF(OR($A153="",$B153="",$C153=""),"",C153*'MPTO_working_3-way'!$I152)</f>
        <v>4.395497311827957</v>
      </c>
      <c r="H153" s="17">
        <f>IF(OR($A153="",$B153="",$C153=""),"",'MPTO_working_3-way'!E152)</f>
        <v>1.9476835034600319</v>
      </c>
      <c r="I153" s="21">
        <f>IF(OR($A153="",$B153="",$C153=""),"",'MPTO_working_3-way'!F152)</f>
        <v>3.8253452639550418</v>
      </c>
      <c r="J153" s="22">
        <f>IF(OR($A153="",$B153="",$C153=""),"",'MPTO_working_3-way'!G152)</f>
        <v>4.4413799486337036</v>
      </c>
      <c r="K153" s="17">
        <f>IF(OR($A153="",$B153="",$C153=""),"",'OddsRatio_working_3-way'!H152)</f>
        <v>1.9534743718181418</v>
      </c>
      <c r="L153" s="21">
        <f>IF(OR($A153="",$B153="",$C153=""),"",'OddsRatio_working_3-way'!I152)</f>
        <v>3.818967707984072</v>
      </c>
      <c r="M153" s="22">
        <f>IF(OR($A153="",$B153="",$C153=""),"",'OddsRatio_working_3-way'!J152)</f>
        <v>4.4200711163042046</v>
      </c>
      <c r="N153" s="23">
        <f t="shared" si="42"/>
        <v>50.951762097698946</v>
      </c>
      <c r="O153" s="24">
        <f t="shared" si="43"/>
        <v>26.297683663328485</v>
      </c>
      <c r="P153" s="24">
        <f t="shared" si="44"/>
        <v>22.750554238972555</v>
      </c>
      <c r="Q153" t="s">
        <v>239</v>
      </c>
      <c r="R153" t="s">
        <v>377</v>
      </c>
      <c r="S153" t="s">
        <v>448</v>
      </c>
      <c r="T153" s="35">
        <v>100</v>
      </c>
      <c r="U153" s="35">
        <f t="shared" si="45"/>
        <v>57.805907172995774</v>
      </c>
      <c r="V153" s="35">
        <f t="shared" si="46"/>
        <v>69.325153374233125</v>
      </c>
      <c r="W153" s="35">
        <f t="shared" si="47"/>
        <v>70.059880239520965</v>
      </c>
      <c r="X153" s="35">
        <f t="shared" si="48"/>
        <v>60.614966386245918</v>
      </c>
      <c r="Y153" s="35">
        <f t="shared" si="49"/>
        <v>72.134212587483262</v>
      </c>
      <c r="Z153" s="35">
        <f t="shared" si="50"/>
        <v>72.868939452771087</v>
      </c>
      <c r="AA153" s="35">
        <f t="shared" si="51"/>
        <v>-2.8090592132501442</v>
      </c>
      <c r="AB153" s="35">
        <f t="shared" si="52"/>
        <v>-2.8090592132501371</v>
      </c>
      <c r="AC153" s="35">
        <f t="shared" si="53"/>
        <v>-2.8090592132501229</v>
      </c>
      <c r="AD153" s="36"/>
      <c r="AE153" s="36"/>
      <c r="AF153">
        <v>1.75</v>
      </c>
      <c r="AG153">
        <v>2.19</v>
      </c>
      <c r="AI153" s="36"/>
      <c r="AJ153" t="s">
        <v>433</v>
      </c>
      <c r="AK153" s="35"/>
      <c r="AL153" s="35"/>
    </row>
    <row r="154" spans="1:38" s="35" customFormat="1" ht="15" x14ac:dyDescent="0.25">
      <c r="A154">
        <v>2.37</v>
      </c>
      <c r="B154">
        <v>3.26</v>
      </c>
      <c r="C154">
        <v>3.34</v>
      </c>
      <c r="D154" s="20">
        <f t="shared" si="41"/>
        <v>2.8090592132501424E-2</v>
      </c>
      <c r="E154" s="17">
        <f>IF(OR($A154="",$B154="",$C154=""),"",A154*'MPTO_working_3-way'!$I153)</f>
        <v>2.4365747033540286</v>
      </c>
      <c r="F154" s="21">
        <f>IF(OR($A154="",$B154="",$C154=""),"",B154*'MPTO_working_3-way'!$I153)</f>
        <v>3.3515753303519542</v>
      </c>
      <c r="G154" s="22">
        <f>IF(OR($A154="",$B154="",$C154=""),"",C154*'MPTO_working_3-way'!$I153)</f>
        <v>3.4338225777225544</v>
      </c>
      <c r="H154" s="17">
        <f>IF(OR($A154="",$B154="",$C154=""),"",'MPTO_working_3-way'!E153)</f>
        <v>2.4237876478836715</v>
      </c>
      <c r="I154" s="21">
        <f>IF(OR($A154="",$B154="",$C154=""),"",'MPTO_working_3-way'!F153)</f>
        <v>3.3626451123396284</v>
      </c>
      <c r="J154" s="22">
        <f>IF(OR($A154="",$B154="",$C154=""),"",'MPTO_working_3-way'!G153)</f>
        <v>3.4478280380238311</v>
      </c>
      <c r="K154" s="17">
        <f>IF(OR($A154="",$B154="",$C154=""),"",'OddsRatio_working_3-way'!H153)</f>
        <v>2.4293917827636031</v>
      </c>
      <c r="L154" s="21">
        <f>IF(OR($A154="",$B154="",$C154=""),"",'OddsRatio_working_3-way'!I153)</f>
        <v>3.3579747657268189</v>
      </c>
      <c r="M154" s="22">
        <f>IF(OR($A154="",$B154="",$C154=""),"",'OddsRatio_working_3-way'!J153)</f>
        <v>3.4414428990268826</v>
      </c>
      <c r="N154" s="23">
        <f t="shared" si="42"/>
        <v>41.0412206374574</v>
      </c>
      <c r="O154" s="24">
        <f t="shared" si="43"/>
        <v>29.836715616801857</v>
      </c>
      <c r="P154" s="24">
        <f t="shared" si="44"/>
        <v>29.122063745740732</v>
      </c>
      <c r="Q154" t="s">
        <v>244</v>
      </c>
      <c r="R154" t="s">
        <v>385</v>
      </c>
      <c r="S154" t="s">
        <v>448</v>
      </c>
      <c r="T154" s="35">
        <v>100</v>
      </c>
      <c r="U154" s="35">
        <f t="shared" si="45"/>
        <v>52.830188679245275</v>
      </c>
      <c r="V154" s="35">
        <f t="shared" si="46"/>
        <v>70.326409495548958</v>
      </c>
      <c r="W154" s="35">
        <f t="shared" si="47"/>
        <v>74.025974025974023</v>
      </c>
      <c r="X154" s="35">
        <f t="shared" si="48"/>
        <v>55.647616478477005</v>
      </c>
      <c r="Y154" s="35">
        <f t="shared" si="49"/>
        <v>73.143837294780695</v>
      </c>
      <c r="Z154" s="35">
        <f t="shared" si="50"/>
        <v>76.843401825205746</v>
      </c>
      <c r="AA154" s="35">
        <f t="shared" si="51"/>
        <v>-2.81742779923173</v>
      </c>
      <c r="AB154" s="35">
        <f t="shared" si="52"/>
        <v>-2.8174277992317371</v>
      </c>
      <c r="AC154" s="35">
        <f t="shared" si="53"/>
        <v>-2.8174277992317229</v>
      </c>
      <c r="AD154" s="36"/>
      <c r="AE154" s="36"/>
      <c r="AF154">
        <v>2.0699999999999998</v>
      </c>
      <c r="AG154">
        <v>1.83</v>
      </c>
      <c r="AH154" s="36"/>
      <c r="AI154" s="36"/>
      <c r="AJ154" t="s">
        <v>434</v>
      </c>
    </row>
    <row r="155" spans="1:38" ht="15" x14ac:dyDescent="0.25">
      <c r="A155">
        <v>2.12</v>
      </c>
      <c r="B155">
        <v>3.37</v>
      </c>
      <c r="C155">
        <v>3.85</v>
      </c>
      <c r="D155" s="20">
        <f t="shared" si="41"/>
        <v>2.8174277992317087E-2</v>
      </c>
      <c r="E155" s="17">
        <f>IF(OR($A155="",$B155="",$C155=""),"",A155*'MPTO_working_3-way'!$I154)</f>
        <v>2.1797294693437124</v>
      </c>
      <c r="F155" s="21">
        <f>IF(OR($A155="",$B155="",$C155=""),"",B155*'MPTO_working_3-way'!$I154)</f>
        <v>3.4649473168341087</v>
      </c>
      <c r="G155" s="22">
        <f>IF(OR($A155="",$B155="",$C155=""),"",C155*'MPTO_working_3-way'!$I154)</f>
        <v>3.9584709702704211</v>
      </c>
      <c r="H155" s="17">
        <f>IF(OR($A155="",$B155="",$C155=""),"",'MPTO_working_3-way'!E154)</f>
        <v>2.1630662667562111</v>
      </c>
      <c r="I155" s="21">
        <f>IF(OR($A155="",$B155="",$C155=""),"",'MPTO_working_3-way'!F154)</f>
        <v>3.480143426859386</v>
      </c>
      <c r="J155" s="22">
        <f>IF(OR($A155="",$B155="",$C155=""),"",'MPTO_working_3-way'!G154)</f>
        <v>3.9944264371020952</v>
      </c>
      <c r="K155" s="17">
        <f>IF(OR($A155="",$B155="",$C155=""),"",'OddsRatio_working_3-way'!H154)</f>
        <v>2.1699341448994671</v>
      </c>
      <c r="L155" s="21">
        <f>IF(OR($A155="",$B155="",$C155=""),"",'OddsRatio_working_3-way'!I154)</f>
        <v>3.4756642173319086</v>
      </c>
      <c r="M155" s="22">
        <f>IF(OR($A155="",$B155="",$C155=""),"",'OddsRatio_working_3-way'!J154)</f>
        <v>3.9770645651459668</v>
      </c>
      <c r="N155" s="23">
        <f t="shared" si="42"/>
        <v>45.877252845560086</v>
      </c>
      <c r="O155" s="24">
        <f t="shared" si="43"/>
        <v>28.860467665456195</v>
      </c>
      <c r="P155" s="24">
        <f t="shared" si="44"/>
        <v>25.262279488983737</v>
      </c>
      <c r="Q155" t="s">
        <v>253</v>
      </c>
      <c r="R155" t="s">
        <v>134</v>
      </c>
      <c r="S155" t="s">
        <v>448</v>
      </c>
      <c r="T155" s="35">
        <v>100</v>
      </c>
      <c r="U155" s="35">
        <f t="shared" si="45"/>
        <v>56.709956709956707</v>
      </c>
      <c r="V155" s="35">
        <f t="shared" si="46"/>
        <v>67.637540453074436</v>
      </c>
      <c r="W155" s="35">
        <f t="shared" si="47"/>
        <v>72.899728997289984</v>
      </c>
      <c r="X155" s="35">
        <f t="shared" si="48"/>
        <v>59.462730549635602</v>
      </c>
      <c r="Y155" s="35">
        <f t="shared" si="49"/>
        <v>70.390314292753317</v>
      </c>
      <c r="Z155" s="35">
        <f t="shared" si="50"/>
        <v>75.652502836968864</v>
      </c>
      <c r="AA155" s="35">
        <f t="shared" si="51"/>
        <v>-2.7527738396788948</v>
      </c>
      <c r="AB155" s="35">
        <f t="shared" si="52"/>
        <v>-2.7527738396788806</v>
      </c>
      <c r="AC155" s="35">
        <f t="shared" si="53"/>
        <v>-2.7527738396788806</v>
      </c>
      <c r="AD155" s="36"/>
      <c r="AE155" s="36"/>
      <c r="AF155">
        <v>2</v>
      </c>
      <c r="AG155">
        <v>1.89</v>
      </c>
      <c r="AI155" s="36"/>
      <c r="AJ155" t="s">
        <v>434</v>
      </c>
      <c r="AK155" s="35"/>
      <c r="AL155" s="35"/>
    </row>
    <row r="156" spans="1:38" ht="15" x14ac:dyDescent="0.25">
      <c r="A156">
        <v>2.31</v>
      </c>
      <c r="B156">
        <v>3.09</v>
      </c>
      <c r="C156">
        <v>3.69</v>
      </c>
      <c r="D156" s="20">
        <f t="shared" si="41"/>
        <v>2.7527738396788903E-2</v>
      </c>
      <c r="E156" s="17">
        <f>IF(OR($A156="",$B156="",$C156=""),"",A156*'MPTO_working_3-way'!$I155)</f>
        <v>2.3735890756965823</v>
      </c>
      <c r="F156" s="21">
        <f>IF(OR($A156="",$B156="",$C156=""),"",B156*'MPTO_working_3-way'!$I155)</f>
        <v>3.1750607116460774</v>
      </c>
      <c r="G156" s="22">
        <f>IF(OR($A156="",$B156="",$C156=""),"",C156*'MPTO_working_3-way'!$I155)</f>
        <v>3.7915773546841511</v>
      </c>
      <c r="H156" s="17">
        <f>IF(OR($A156="",$B156="",$C156=""),"",'MPTO_working_3-way'!E155)</f>
        <v>2.3600239130849681</v>
      </c>
      <c r="I156" s="21">
        <f>IF(OR($A156="",$B156="",$C156=""),"",'MPTO_working_3-way'!F155)</f>
        <v>3.1801691503615515</v>
      </c>
      <c r="J156" s="22">
        <f>IF(OR($A156="",$B156="",$C156=""),"",'MPTO_working_3-way'!G155)</f>
        <v>3.8193187656362908</v>
      </c>
      <c r="K156" s="17">
        <f>IF(OR($A156="",$B156="",$C156=""),"",'OddsRatio_working_3-way'!H155)</f>
        <v>2.3659942019916365</v>
      </c>
      <c r="L156" s="21">
        <f>IF(OR($A156="",$B156="",$C156=""),"",'OddsRatio_working_3-way'!I155)</f>
        <v>3.1793342611927637</v>
      </c>
      <c r="M156" s="22">
        <f>IF(OR($A156="",$B156="",$C156=""),"",'OddsRatio_working_3-way'!J155)</f>
        <v>3.8049804605782462</v>
      </c>
      <c r="N156" s="23">
        <f t="shared" si="42"/>
        <v>42.130291643111299</v>
      </c>
      <c r="O156" s="24">
        <f t="shared" si="43"/>
        <v>31.495460742908449</v>
      </c>
      <c r="P156" s="24">
        <f t="shared" si="44"/>
        <v>26.374247613980245</v>
      </c>
      <c r="Q156" t="s">
        <v>249</v>
      </c>
      <c r="R156" t="s">
        <v>252</v>
      </c>
      <c r="S156" t="s">
        <v>448</v>
      </c>
      <c r="T156" s="35">
        <v>100</v>
      </c>
      <c r="U156" s="35">
        <f t="shared" si="45"/>
        <v>52.38095238095238</v>
      </c>
      <c r="V156" s="35">
        <f t="shared" si="46"/>
        <v>73.958333333333343</v>
      </c>
      <c r="W156" s="35">
        <f t="shared" si="47"/>
        <v>70.760233918128648</v>
      </c>
      <c r="X156" s="35">
        <f t="shared" si="48"/>
        <v>55.281432748538009</v>
      </c>
      <c r="Y156" s="35">
        <f t="shared" si="49"/>
        <v>76.858813700918958</v>
      </c>
      <c r="Z156" s="35">
        <f t="shared" si="50"/>
        <v>73.660714285714278</v>
      </c>
      <c r="AA156" s="35">
        <f t="shared" si="51"/>
        <v>-2.9004803675856294</v>
      </c>
      <c r="AB156" s="35">
        <f t="shared" si="52"/>
        <v>-2.9004803675856152</v>
      </c>
      <c r="AC156" s="35">
        <f t="shared" si="53"/>
        <v>-2.9004803675856294</v>
      </c>
      <c r="AD156" s="36"/>
      <c r="AE156" s="36"/>
      <c r="AF156">
        <v>2.02</v>
      </c>
      <c r="AG156">
        <v>1.87</v>
      </c>
      <c r="AI156" s="36"/>
      <c r="AJ156" t="s">
        <v>434</v>
      </c>
      <c r="AK156" s="35"/>
      <c r="AL156" s="35"/>
    </row>
    <row r="157" spans="1:38" ht="15" x14ac:dyDescent="0.25">
      <c r="A157">
        <v>2.1</v>
      </c>
      <c r="B157">
        <v>3.84</v>
      </c>
      <c r="C157">
        <v>3.42</v>
      </c>
      <c r="D157" s="20">
        <f t="shared" si="41"/>
        <v>2.9004803675856117E-2</v>
      </c>
      <c r="E157" s="17">
        <f>IF(OR($A157="",$B157="",$C157=""),"",A157*'MPTO_working_3-way'!$I156)</f>
        <v>2.1609100877192979</v>
      </c>
      <c r="F157" s="21">
        <f>IF(OR($A157="",$B157="",$C157=""),"",B157*'MPTO_working_3-way'!$I156)</f>
        <v>3.9513784461152874</v>
      </c>
      <c r="G157" s="22">
        <f>IF(OR($A157="",$B157="",$C157=""),"",C157*'MPTO_working_3-way'!$I156)</f>
        <v>3.5191964285714277</v>
      </c>
      <c r="H157" s="17">
        <f>IF(OR($A157="",$B157="",$C157=""),"",'MPTO_working_3-way'!E156)</f>
        <v>2.1435206774981812</v>
      </c>
      <c r="I157" s="21">
        <f>IF(OR($A157="",$B157="",$C157=""),"",'MPTO_working_3-way'!F156)</f>
        <v>3.9880613590615663</v>
      </c>
      <c r="J157" s="22">
        <f>IF(OR($A157="",$B157="",$C157=""),"",'MPTO_working_3-way'!G156)</f>
        <v>3.5369509680199442</v>
      </c>
      <c r="K157" s="17">
        <f>IF(OR($A157="",$B157="",$C157=""),"",'OddsRatio_working_3-way'!H156)</f>
        <v>2.1506275190157136</v>
      </c>
      <c r="L157" s="21">
        <f>IF(OR($A157="",$B157="",$C157=""),"",'OddsRatio_working_3-way'!I156)</f>
        <v>3.9707110490951143</v>
      </c>
      <c r="M157" s="22">
        <f>IF(OR($A157="",$B157="",$C157=""),"",'OddsRatio_working_3-way'!J156)</f>
        <v>3.5313805418345687</v>
      </c>
      <c r="N157" s="23">
        <f t="shared" si="42"/>
        <v>46.276798173284291</v>
      </c>
      <c r="O157" s="24">
        <f t="shared" si="43"/>
        <v>25.307624001014844</v>
      </c>
      <c r="P157" s="24">
        <f t="shared" si="44"/>
        <v>28.415577825700883</v>
      </c>
      <c r="Q157" t="s">
        <v>390</v>
      </c>
      <c r="R157" t="s">
        <v>388</v>
      </c>
      <c r="S157" t="s">
        <v>448</v>
      </c>
      <c r="T157" s="35">
        <v>100</v>
      </c>
      <c r="U157" s="35">
        <f t="shared" si="45"/>
        <v>67.532467532467535</v>
      </c>
      <c r="V157" s="35">
        <f t="shared" si="46"/>
        <v>73.045822102425873</v>
      </c>
      <c r="W157" s="35">
        <f t="shared" si="47"/>
        <v>56.709956709956707</v>
      </c>
      <c r="X157" s="35">
        <f t="shared" si="48"/>
        <v>70.244221187617413</v>
      </c>
      <c r="Y157" s="35">
        <f t="shared" si="49"/>
        <v>75.757575757575751</v>
      </c>
      <c r="Z157" s="35">
        <f t="shared" si="50"/>
        <v>59.421710365106591</v>
      </c>
      <c r="AA157" s="35">
        <f t="shared" si="51"/>
        <v>-2.7117536551498773</v>
      </c>
      <c r="AB157" s="35">
        <f t="shared" si="52"/>
        <v>-2.7117536551498773</v>
      </c>
      <c r="AC157" s="35">
        <f t="shared" si="53"/>
        <v>-2.7117536551498844</v>
      </c>
      <c r="AD157" s="36"/>
      <c r="AE157" s="36"/>
      <c r="AF157">
        <v>1.66</v>
      </c>
      <c r="AG157">
        <v>2.3199999999999998</v>
      </c>
      <c r="AI157" s="36"/>
      <c r="AJ157" t="s">
        <v>435</v>
      </c>
      <c r="AK157" s="35"/>
      <c r="AL157" s="35"/>
    </row>
    <row r="158" spans="1:38" ht="15" x14ac:dyDescent="0.25">
      <c r="A158">
        <v>3.08</v>
      </c>
      <c r="B158">
        <v>3.71</v>
      </c>
      <c r="C158">
        <v>2.31</v>
      </c>
      <c r="D158" s="20">
        <f t="shared" si="41"/>
        <v>2.7117536551498844E-2</v>
      </c>
      <c r="E158" s="17">
        <f>IF(OR($A158="",$B158="",$C158=""),"",A158*'MPTO_working_3-way'!$I157)</f>
        <v>3.1635220125786163</v>
      </c>
      <c r="F158" s="21">
        <f>IF(OR($A158="",$B158="",$C158=""),"",B158*'MPTO_working_3-way'!$I157)</f>
        <v>3.8106060606060606</v>
      </c>
      <c r="G158" s="22">
        <f>IF(OR($A158="",$B158="",$C158=""),"",C158*'MPTO_working_3-way'!$I157)</f>
        <v>2.3726415094339623</v>
      </c>
      <c r="H158" s="17">
        <f>IF(OR($A158="",$B158="",$C158=""),"",'MPTO_working_3-way'!E157)</f>
        <v>3.1682049512636934</v>
      </c>
      <c r="I158" s="21">
        <f>IF(OR($A158="",$B158="",$C158=""),"",'MPTO_working_3-way'!F157)</f>
        <v>3.8387332775919729</v>
      </c>
      <c r="J158" s="22">
        <f>IF(OR($A158="",$B158="",$C158=""),"",'MPTO_working_3-way'!G157)</f>
        <v>2.3592625899280573</v>
      </c>
      <c r="K158" s="17">
        <f>IF(OR($A158="",$B158="",$C158=""),"",'OddsRatio_working_3-way'!H157)</f>
        <v>3.1675867643558235</v>
      </c>
      <c r="L158" s="21">
        <f>IF(OR($A158="",$B158="",$C158=""),"",'OddsRatio_working_3-way'!I157)</f>
        <v>3.8241154477905202</v>
      </c>
      <c r="M158" s="22">
        <f>IF(OR($A158="",$B158="",$C158=""),"",'OddsRatio_working_3-way'!J157)</f>
        <v>2.3651628179356385</v>
      </c>
      <c r="N158" s="23">
        <f t="shared" si="42"/>
        <v>31.610337972166995</v>
      </c>
      <c r="O158" s="24">
        <f t="shared" si="43"/>
        <v>26.242544731610341</v>
      </c>
      <c r="P158" s="24">
        <f t="shared" si="44"/>
        <v>42.14711729622266</v>
      </c>
      <c r="Q158" t="s">
        <v>261</v>
      </c>
      <c r="R158" t="s">
        <v>391</v>
      </c>
      <c r="S158" t="s">
        <v>448</v>
      </c>
      <c r="T158" s="35">
        <v>100</v>
      </c>
      <c r="U158" s="35">
        <f t="shared" si="45"/>
        <v>58.333333333333336</v>
      </c>
      <c r="V158" s="35">
        <f t="shared" si="46"/>
        <v>70.149253731343279</v>
      </c>
      <c r="W158" s="35">
        <f t="shared" si="47"/>
        <v>68.847352024922117</v>
      </c>
      <c r="X158" s="35">
        <f t="shared" si="48"/>
        <v>61.003394243734597</v>
      </c>
      <c r="Y158" s="35">
        <f t="shared" si="49"/>
        <v>72.819314641744555</v>
      </c>
      <c r="Z158" s="35">
        <f t="shared" si="50"/>
        <v>71.517412935323392</v>
      </c>
      <c r="AA158" s="35">
        <f t="shared" si="51"/>
        <v>-2.6700609104012614</v>
      </c>
      <c r="AB158" s="35">
        <f t="shared" si="52"/>
        <v>-2.6700609104012756</v>
      </c>
      <c r="AC158" s="35">
        <f t="shared" si="53"/>
        <v>-2.6700609104012756</v>
      </c>
      <c r="AD158" s="36"/>
      <c r="AE158" s="36"/>
      <c r="AF158">
        <v>1.82</v>
      </c>
      <c r="AG158">
        <v>2.0699999999999998</v>
      </c>
      <c r="AI158" s="36"/>
      <c r="AJ158" t="s">
        <v>435</v>
      </c>
      <c r="AK158" s="35"/>
      <c r="AL158" s="35"/>
    </row>
    <row r="159" spans="1:38" ht="15" x14ac:dyDescent="0.25">
      <c r="A159">
        <v>2.4</v>
      </c>
      <c r="B159">
        <v>3.35</v>
      </c>
      <c r="C159">
        <v>3.21</v>
      </c>
      <c r="D159" s="20">
        <f t="shared" si="41"/>
        <v>2.6700609104012729E-2</v>
      </c>
      <c r="E159" s="17">
        <f>IF(OR($A159="",$B159="",$C159=""),"",A159*'MPTO_working_3-way'!$I158)</f>
        <v>2.4640814618496303</v>
      </c>
      <c r="F159" s="21">
        <f>IF(OR($A159="",$B159="",$C159=""),"",B159*'MPTO_working_3-way'!$I158)</f>
        <v>3.4394470404984427</v>
      </c>
      <c r="G159" s="22">
        <f>IF(OR($A159="",$B159="",$C159=""),"",C159*'MPTO_working_3-way'!$I158)</f>
        <v>3.2957089552238807</v>
      </c>
      <c r="H159" s="17">
        <f>IF(OR($A159="",$B159="",$C159=""),"",'MPTO_working_3-way'!E158)</f>
        <v>2.4523841198046332</v>
      </c>
      <c r="I159" s="21">
        <f>IF(OR($A159="",$B159="",$C159=""),"",'MPTO_working_3-way'!F158)</f>
        <v>3.4529521159172103</v>
      </c>
      <c r="J159" s="22">
        <f>IF(OR($A159="",$B159="",$C159=""),"",'MPTO_working_3-way'!G158)</f>
        <v>3.304405720650935</v>
      </c>
      <c r="K159" s="17">
        <f>IF(OR($A159="",$B159="",$C159=""),"",'OddsRatio_working_3-way'!H158)</f>
        <v>2.4575560725541967</v>
      </c>
      <c r="L159" s="21">
        <f>IF(OR($A159="",$B159="",$C159=""),"",'OddsRatio_working_3-way'!I158)</f>
        <v>3.4466119789302589</v>
      </c>
      <c r="M159" s="22">
        <f>IF(OR($A159="",$B159="",$C159=""),"",'OddsRatio_working_3-way'!J158)</f>
        <v>3.3008563716748385</v>
      </c>
      <c r="N159" s="23">
        <f t="shared" si="42"/>
        <v>40.583073874893863</v>
      </c>
      <c r="O159" s="24">
        <f t="shared" si="43"/>
        <v>29.074440984998585</v>
      </c>
      <c r="P159" s="24">
        <f t="shared" si="44"/>
        <v>30.342485140107556</v>
      </c>
      <c r="Q159" t="s">
        <v>394</v>
      </c>
      <c r="R159" t="s">
        <v>135</v>
      </c>
      <c r="S159" t="s">
        <v>448</v>
      </c>
      <c r="T159" s="35">
        <v>100</v>
      </c>
      <c r="U159" s="35">
        <f t="shared" si="45"/>
        <v>43.181818181818187</v>
      </c>
      <c r="V159" s="35">
        <f t="shared" si="46"/>
        <v>74.358974358974365</v>
      </c>
      <c r="W159" s="35">
        <f t="shared" si="47"/>
        <v>79.38144329896906</v>
      </c>
      <c r="X159" s="35">
        <f t="shared" si="48"/>
        <v>46.259582342056568</v>
      </c>
      <c r="Y159" s="35">
        <f t="shared" si="49"/>
        <v>77.436738519212753</v>
      </c>
      <c r="Z159" s="35">
        <f t="shared" si="50"/>
        <v>82.459207459207477</v>
      </c>
      <c r="AA159" s="35">
        <f t="shared" si="51"/>
        <v>-3.077764160238381</v>
      </c>
      <c r="AB159" s="35">
        <f t="shared" si="52"/>
        <v>-3.0777641602383881</v>
      </c>
      <c r="AC159" s="35">
        <f t="shared" si="53"/>
        <v>-3.0777641602384165</v>
      </c>
      <c r="AD159" s="36"/>
      <c r="AE159" s="36"/>
      <c r="AF159">
        <v>1.97</v>
      </c>
      <c r="AG159">
        <v>1.92</v>
      </c>
      <c r="AI159" s="36"/>
      <c r="AJ159" t="s">
        <v>435</v>
      </c>
      <c r="AK159" s="35"/>
      <c r="AL159" s="35"/>
    </row>
    <row r="160" spans="1:38" ht="15" x14ac:dyDescent="0.25">
      <c r="A160">
        <v>1.76</v>
      </c>
      <c r="B160">
        <v>3.9</v>
      </c>
      <c r="C160">
        <v>4.8499999999999996</v>
      </c>
      <c r="D160" s="20">
        <f t="shared" si="41"/>
        <v>3.0777641602383943E-2</v>
      </c>
      <c r="E160" s="17">
        <f>IF(OR($A160="",$B160="",$C160=""),"",A160*'MPTO_working_3-way'!$I159)</f>
        <v>1.8141686492201958</v>
      </c>
      <c r="F160" s="21">
        <f>IF(OR($A160="",$B160="",$C160=""),"",B160*'MPTO_working_3-way'!$I159)</f>
        <v>4.0200328022492977</v>
      </c>
      <c r="G160" s="22">
        <f>IF(OR($A160="",$B160="",$C160=""),"",C160*'MPTO_working_3-way'!$I159)</f>
        <v>4.999271561771562</v>
      </c>
      <c r="H160" s="17">
        <f>IF(OR($A160="",$B160="",$C160=""),"",'MPTO_working_3-way'!E159)</f>
        <v>1.7923632996173755</v>
      </c>
      <c r="I160" s="21">
        <f>IF(OR($A160="",$B160="",$C160=""),"",'MPTO_working_3-way'!F159)</f>
        <v>4.0625462710609597</v>
      </c>
      <c r="J160" s="22">
        <f>IF(OR($A160="",$B160="",$C160=""),"",'MPTO_working_3-way'!G159)</f>
        <v>5.1039586250600495</v>
      </c>
      <c r="K160" s="17">
        <f>IF(OR($A160="",$B160="",$C160=""),"",'OddsRatio_working_3-way'!H159)</f>
        <v>1.800305006413579</v>
      </c>
      <c r="L160" s="21">
        <f>IF(OR($A160="",$B160="",$C160=""),"",'OddsRatio_working_3-way'!I159)</f>
        <v>4.0537954192097088</v>
      </c>
      <c r="M160" s="22">
        <f>IF(OR($A160="",$B160="",$C160=""),"",'OddsRatio_working_3-way'!J159)</f>
        <v>5.0541766772266818</v>
      </c>
      <c r="N160" s="23">
        <f t="shared" si="42"/>
        <v>55.121666909514786</v>
      </c>
      <c r="O160" s="24">
        <f t="shared" si="43"/>
        <v>24.875418913011799</v>
      </c>
      <c r="P160" s="24">
        <f t="shared" si="44"/>
        <v>20.002914177473407</v>
      </c>
      <c r="Q160" t="s">
        <v>136</v>
      </c>
      <c r="R160" t="s">
        <v>257</v>
      </c>
      <c r="S160" t="s">
        <v>448</v>
      </c>
      <c r="T160" s="35">
        <v>100</v>
      </c>
      <c r="U160" s="35">
        <f t="shared" si="45"/>
        <v>45.652173913043477</v>
      </c>
      <c r="V160" s="35">
        <f t="shared" si="46"/>
        <v>73.190348525469176</v>
      </c>
      <c r="W160" s="35">
        <f t="shared" si="47"/>
        <v>78.723404255319153</v>
      </c>
      <c r="X160" s="35">
        <f t="shared" si="48"/>
        <v>48.086247219211685</v>
      </c>
      <c r="Y160" s="35">
        <f t="shared" si="49"/>
        <v>75.624421831637363</v>
      </c>
      <c r="Z160" s="35">
        <f t="shared" si="50"/>
        <v>81.15747756148734</v>
      </c>
      <c r="AA160" s="35">
        <f t="shared" si="51"/>
        <v>-2.4340733061682087</v>
      </c>
      <c r="AB160" s="35">
        <f t="shared" si="52"/>
        <v>-2.4340733061681874</v>
      </c>
      <c r="AC160" s="35">
        <f t="shared" si="53"/>
        <v>-2.4340733061681874</v>
      </c>
      <c r="AD160" s="36"/>
      <c r="AE160" s="36"/>
      <c r="AF160">
        <v>1.75</v>
      </c>
      <c r="AG160">
        <v>2.16</v>
      </c>
      <c r="AI160" s="36"/>
      <c r="AJ160" t="s">
        <v>435</v>
      </c>
      <c r="AK160" s="35"/>
      <c r="AL160" s="35"/>
    </row>
    <row r="161" spans="1:38" ht="15" x14ac:dyDescent="0.25">
      <c r="A161">
        <v>1.84</v>
      </c>
      <c r="B161">
        <v>3.73</v>
      </c>
      <c r="C161">
        <v>4.7</v>
      </c>
      <c r="D161" s="20">
        <f t="shared" si="41"/>
        <v>2.4340733061682052E-2</v>
      </c>
      <c r="E161" s="17">
        <f>IF(OR($A161="",$B161="",$C161=""),"",A161*'MPTO_working_3-way'!$I160)</f>
        <v>1.884786948833495</v>
      </c>
      <c r="F161" s="21">
        <f>IF(OR($A161="",$B161="",$C161=""),"",B161*'MPTO_working_3-way'!$I160)</f>
        <v>3.8207909343200739</v>
      </c>
      <c r="G161" s="22">
        <f>IF(OR($A161="",$B161="",$C161=""),"",C161*'MPTO_working_3-way'!$I160)</f>
        <v>4.8144014453899056</v>
      </c>
      <c r="H161" s="17">
        <f>IF(OR($A161="",$B161="",$C161=""),"",'MPTO_working_3-way'!E160)</f>
        <v>1.867885632753653</v>
      </c>
      <c r="I161" s="21">
        <f>IF(OR($A161="",$B161="",$C161=""),"",'MPTO_working_3-way'!F160)</f>
        <v>3.8464062731032111</v>
      </c>
      <c r="J161" s="22">
        <f>IF(OR($A161="",$B161="",$C161=""),"",'MPTO_working_3-way'!G160)</f>
        <v>4.8863345795185333</v>
      </c>
      <c r="K161" s="17">
        <f>IF(OR($A161="",$B161="",$C161=""),"",'OddsRatio_working_3-way'!H160)</f>
        <v>1.8742836956026498</v>
      </c>
      <c r="L161" s="21">
        <f>IF(OR($A161="",$B161="",$C161=""),"",'OddsRatio_working_3-way'!I160)</f>
        <v>3.8414220107086128</v>
      </c>
      <c r="M161" s="22">
        <f>IF(OR($A161="",$B161="",$C161=""),"",'OddsRatio_working_3-way'!J160)</f>
        <v>4.8510115163450065</v>
      </c>
      <c r="N161" s="23">
        <f t="shared" si="42"/>
        <v>53.056394549999695</v>
      </c>
      <c r="O161" s="24">
        <f t="shared" si="43"/>
        <v>26.172591413404678</v>
      </c>
      <c r="P161" s="24">
        <f t="shared" si="44"/>
        <v>20.771014036595624</v>
      </c>
      <c r="Q161" t="s">
        <v>295</v>
      </c>
      <c r="R161" t="s">
        <v>401</v>
      </c>
      <c r="S161" t="s">
        <v>448</v>
      </c>
      <c r="T161" s="35">
        <v>100</v>
      </c>
      <c r="U161" s="35">
        <f t="shared" si="45"/>
        <v>71.988795518207283</v>
      </c>
      <c r="V161" s="35">
        <f t="shared" si="46"/>
        <v>68.944099378881987</v>
      </c>
      <c r="W161" s="35">
        <f t="shared" si="47"/>
        <v>56.896551724137922</v>
      </c>
      <c r="X161" s="35">
        <f t="shared" si="48"/>
        <v>74.159348896980077</v>
      </c>
      <c r="Y161" s="35">
        <f t="shared" si="49"/>
        <v>71.114652757654781</v>
      </c>
      <c r="Z161" s="35">
        <f t="shared" si="50"/>
        <v>59.06710510291073</v>
      </c>
      <c r="AA161" s="35">
        <f t="shared" si="51"/>
        <v>-2.1705533787727944</v>
      </c>
      <c r="AB161" s="35">
        <f t="shared" si="52"/>
        <v>-2.1705533787727944</v>
      </c>
      <c r="AC161" s="35">
        <f t="shared" si="53"/>
        <v>-2.1705533787728086</v>
      </c>
      <c r="AD161" s="36"/>
      <c r="AE161" s="36"/>
      <c r="AF161">
        <v>2.2999999999999998</v>
      </c>
      <c r="AG161">
        <v>1.68</v>
      </c>
      <c r="AI161" s="36"/>
      <c r="AJ161" t="s">
        <v>437</v>
      </c>
      <c r="AK161" s="35"/>
      <c r="AL161" s="35"/>
    </row>
    <row r="162" spans="1:38" ht="15" x14ac:dyDescent="0.25">
      <c r="A162">
        <v>3.57</v>
      </c>
      <c r="B162">
        <v>3.22</v>
      </c>
      <c r="C162">
        <v>2.3199999999999998</v>
      </c>
      <c r="D162" s="20">
        <f t="shared" si="41"/>
        <v>2.1705533787728104E-2</v>
      </c>
      <c r="E162" s="17">
        <f>IF(OR($A162="",$B162="",$C162=""),"",A162*'MPTO_working_3-way'!$I161)</f>
        <v>3.6474887556221893</v>
      </c>
      <c r="F162" s="21">
        <f>IF(OR($A162="",$B162="",$C162=""),"",B162*'MPTO_working_3-way'!$I161)</f>
        <v>3.2898918187964847</v>
      </c>
      <c r="G162" s="22">
        <f>IF(OR($A162="",$B162="",$C162=""),"",C162*'MPTO_working_3-way'!$I161)</f>
        <v>2.3703568383875289</v>
      </c>
      <c r="H162" s="17">
        <f>IF(OR($A162="",$B162="",$C162=""),"",'MPTO_working_3-way'!E161)</f>
        <v>3.6646565588424656</v>
      </c>
      <c r="I162" s="21">
        <f>IF(OR($A162="",$B162="",$C162=""),"",'MPTO_working_3-way'!F161)</f>
        <v>3.2968066032402401</v>
      </c>
      <c r="J162" s="22">
        <f>IF(OR($A162="",$B162="",$C162=""),"",'MPTO_working_3-way'!G161)</f>
        <v>2.3596074571254921</v>
      </c>
      <c r="K162" s="17">
        <f>IF(OR($A162="",$B162="",$C162=""),"",'OddsRatio_working_3-way'!H161)</f>
        <v>3.6562433031801729</v>
      </c>
      <c r="L162" s="21">
        <f>IF(OR($A162="",$B162="",$C162=""),"",'OddsRatio_working_3-way'!I161)</f>
        <v>3.2944981062490215</v>
      </c>
      <c r="M162" s="22">
        <f>IF(OR($A162="",$B162="",$C162=""),"",'OddsRatio_working_3-way'!J161)</f>
        <v>2.3642961712832018</v>
      </c>
      <c r="N162" s="23">
        <f t="shared" si="42"/>
        <v>27.416122899861271</v>
      </c>
      <c r="O162" s="24">
        <f t="shared" si="43"/>
        <v>30.396136258541844</v>
      </c>
      <c r="P162" s="24">
        <f t="shared" si="44"/>
        <v>42.187740841596877</v>
      </c>
      <c r="Q162" t="s">
        <v>402</v>
      </c>
      <c r="R162" t="s">
        <v>408</v>
      </c>
      <c r="S162" t="s">
        <v>448</v>
      </c>
      <c r="T162" s="35">
        <v>100</v>
      </c>
      <c r="U162" s="35">
        <f t="shared" si="45"/>
        <v>40.119760479041922</v>
      </c>
      <c r="V162" s="35">
        <f t="shared" si="46"/>
        <v>75.429975429975428</v>
      </c>
      <c r="W162" s="35">
        <f t="shared" si="47"/>
        <v>81.981981981981988</v>
      </c>
      <c r="X162" s="35">
        <f t="shared" si="48"/>
        <v>42.588042588042583</v>
      </c>
      <c r="Y162" s="35">
        <f t="shared" si="49"/>
        <v>77.898257538976111</v>
      </c>
      <c r="Z162" s="35">
        <f t="shared" si="50"/>
        <v>84.450264090982657</v>
      </c>
      <c r="AA162" s="35">
        <f t="shared" si="51"/>
        <v>-2.4682821090006613</v>
      </c>
      <c r="AB162" s="35">
        <f t="shared" si="52"/>
        <v>-2.4682821090006826</v>
      </c>
      <c r="AC162" s="35">
        <f t="shared" si="53"/>
        <v>-2.4682821090006684</v>
      </c>
      <c r="AD162" s="36"/>
      <c r="AE162" s="36"/>
      <c r="AF162">
        <v>2.31</v>
      </c>
      <c r="AG162">
        <v>1.68</v>
      </c>
      <c r="AI162" s="36"/>
      <c r="AJ162" t="s">
        <v>437</v>
      </c>
      <c r="AK162" s="35"/>
      <c r="AL162" s="35"/>
    </row>
    <row r="163" spans="1:38" ht="15" x14ac:dyDescent="0.25">
      <c r="A163">
        <v>1.67</v>
      </c>
      <c r="B163">
        <v>4.07</v>
      </c>
      <c r="C163">
        <v>5.55</v>
      </c>
      <c r="D163" s="20">
        <f t="shared" si="41"/>
        <v>2.4682821090006746E-2</v>
      </c>
      <c r="E163" s="17">
        <f>IF(OR($A163="",$B163="",$C163=""),"",A163*'MPTO_working_3-way'!$I162)</f>
        <v>1.7112203112203113</v>
      </c>
      <c r="F163" s="21">
        <f>IF(OR($A163="",$B163="",$C163=""),"",B163*'MPTO_working_3-way'!$I162)</f>
        <v>4.1704590818363281</v>
      </c>
      <c r="G163" s="22">
        <f>IF(OR($A163="",$B163="",$C163=""),"",C163*'MPTO_working_3-way'!$I162)</f>
        <v>5.6869896570495371</v>
      </c>
      <c r="H163" s="17">
        <f>IF(OR($A163="",$B163="",$C163=""),"",'MPTO_working_3-way'!E162)</f>
        <v>1.6932656456305171</v>
      </c>
      <c r="I163" s="21">
        <f>IF(OR($A163="",$B163="",$C163=""),"",'MPTO_working_3-way'!F162)</f>
        <v>4.2110114478856175</v>
      </c>
      <c r="J163" s="22">
        <f>IF(OR($A163="",$B163="",$C163=""),"",'MPTO_working_3-way'!G162)</f>
        <v>5.8155570555296752</v>
      </c>
      <c r="K163" s="17">
        <f>IF(OR($A163="",$B163="",$C163=""),"",'OddsRatio_working_3-way'!H162)</f>
        <v>1.6996402193556563</v>
      </c>
      <c r="L163" s="21">
        <f>IF(OR($A163="",$B163="",$C163=""),"",'OddsRatio_working_3-way'!I162)</f>
        <v>4.2058141394356214</v>
      </c>
      <c r="M163" s="22">
        <f>IF(OR($A163="",$B163="",$C163=""),"",'OddsRatio_working_3-way'!J162)</f>
        <v>5.7512880568182636</v>
      </c>
      <c r="N163" s="23">
        <f t="shared" si="42"/>
        <v>58.437829041830192</v>
      </c>
      <c r="O163" s="24">
        <f t="shared" si="43"/>
        <v>23.978175552790269</v>
      </c>
      <c r="P163" s="24">
        <f t="shared" si="44"/>
        <v>17.583995405379536</v>
      </c>
      <c r="Q163" t="s">
        <v>406</v>
      </c>
      <c r="R163" t="s">
        <v>294</v>
      </c>
      <c r="S163" t="s">
        <v>448</v>
      </c>
      <c r="T163" s="35">
        <v>100</v>
      </c>
      <c r="U163" s="35">
        <f t="shared" si="45"/>
        <v>35.897435897435898</v>
      </c>
      <c r="V163" s="35">
        <f t="shared" si="46"/>
        <v>76.689976689976689</v>
      </c>
      <c r="W163" s="35">
        <f t="shared" si="47"/>
        <v>84.98498498498499</v>
      </c>
      <c r="X163" s="35">
        <f t="shared" si="48"/>
        <v>38.325038325038321</v>
      </c>
      <c r="Y163" s="35">
        <f t="shared" si="49"/>
        <v>79.117579117579112</v>
      </c>
      <c r="Z163" s="35">
        <f t="shared" si="50"/>
        <v>87.412587412587399</v>
      </c>
      <c r="AA163" s="35">
        <f t="shared" si="51"/>
        <v>-2.4276024276024231</v>
      </c>
      <c r="AB163" s="35">
        <f t="shared" si="52"/>
        <v>-2.4276024276024231</v>
      </c>
      <c r="AC163" s="35">
        <f t="shared" si="53"/>
        <v>-2.4276024276024089</v>
      </c>
      <c r="AD163" s="36"/>
      <c r="AE163" s="36"/>
      <c r="AF163">
        <v>2.0099999999999998</v>
      </c>
      <c r="AG163">
        <v>1.9</v>
      </c>
      <c r="AI163" s="36"/>
      <c r="AJ163" t="s">
        <v>437</v>
      </c>
      <c r="AK163" s="35"/>
      <c r="AL163" s="35"/>
    </row>
    <row r="164" spans="1:38" ht="15" x14ac:dyDescent="0.25">
      <c r="A164">
        <v>1.56</v>
      </c>
      <c r="B164">
        <v>4.29</v>
      </c>
      <c r="C164">
        <v>6.66</v>
      </c>
      <c r="D164" s="20">
        <f t="shared" si="41"/>
        <v>2.4276024276024266E-2</v>
      </c>
      <c r="E164" s="17">
        <f>IF(OR($A164="",$B164="",$C164=""),"",A164*'MPTO_working_3-way'!$I163)</f>
        <v>1.5978705978705978</v>
      </c>
      <c r="F164" s="21">
        <f>IF(OR($A164="",$B164="",$C164=""),"",B164*'MPTO_working_3-way'!$I163)</f>
        <v>4.3941441441441444</v>
      </c>
      <c r="G164" s="22">
        <f>IF(OR($A164="",$B164="",$C164=""),"",C164*'MPTO_working_3-way'!$I163)</f>
        <v>6.8216783216783217</v>
      </c>
      <c r="H164" s="17">
        <f>IF(OR($A164="",$B164="",$C164=""),"",'MPTO_working_3-way'!E163)</f>
        <v>1.5799444806954288</v>
      </c>
      <c r="I164" s="21">
        <f>IF(OR($A164="",$B164="",$C164=""),"",'MPTO_working_3-way'!F163)</f>
        <v>4.4442819810851173</v>
      </c>
      <c r="J164" s="22">
        <f>IF(OR($A164="",$B164="",$C164=""),"",'MPTO_working_3-way'!G163)</f>
        <v>7.0393712427318418</v>
      </c>
      <c r="K164" s="17">
        <f>IF(OR($A164="",$B164="",$C164=""),"",'OddsRatio_working_3-way'!H163)</f>
        <v>1.5860588919776637</v>
      </c>
      <c r="L164" s="21">
        <f>IF(OR($A164="",$B164="",$C164=""),"",'OddsRatio_working_3-way'!I163)</f>
        <v>4.4430959903687741</v>
      </c>
      <c r="M164" s="22">
        <f>IF(OR($A164="",$B164="",$C164=""),"",'OddsRatio_working_3-way'!J163)</f>
        <v>6.9233809439171008</v>
      </c>
      <c r="N164" s="23">
        <f t="shared" si="42"/>
        <v>62.583290620194774</v>
      </c>
      <c r="O164" s="24">
        <f t="shared" si="43"/>
        <v>22.757560225525371</v>
      </c>
      <c r="P164" s="24">
        <f t="shared" si="44"/>
        <v>14.659149154279858</v>
      </c>
      <c r="Q164" t="s">
        <v>300</v>
      </c>
      <c r="R164" t="s">
        <v>299</v>
      </c>
      <c r="S164" t="s">
        <v>448</v>
      </c>
      <c r="T164" s="35">
        <v>100</v>
      </c>
      <c r="U164" s="35">
        <f t="shared" si="45"/>
        <v>50.495049504950494</v>
      </c>
      <c r="V164" s="35">
        <f t="shared" si="46"/>
        <v>69.418960244648318</v>
      </c>
      <c r="W164" s="35">
        <f t="shared" si="47"/>
        <v>75.961538461538453</v>
      </c>
      <c r="X164" s="35">
        <f t="shared" si="48"/>
        <v>54.619501293813208</v>
      </c>
      <c r="Y164" s="35">
        <f t="shared" si="49"/>
        <v>73.543412033511046</v>
      </c>
      <c r="Z164" s="35">
        <f t="shared" si="50"/>
        <v>80.085990250401181</v>
      </c>
      <c r="AA164" s="35">
        <f t="shared" si="51"/>
        <v>-4.1244517888627144</v>
      </c>
      <c r="AB164" s="35">
        <f t="shared" si="52"/>
        <v>-4.1244517888627286</v>
      </c>
      <c r="AC164" s="35">
        <f t="shared" si="53"/>
        <v>-4.1244517888627286</v>
      </c>
      <c r="AD164" s="36"/>
      <c r="AE164" s="36"/>
      <c r="AF164">
        <v>1.72</v>
      </c>
      <c r="AG164">
        <v>2.23</v>
      </c>
      <c r="AI164" s="36"/>
      <c r="AJ164" t="s">
        <v>437</v>
      </c>
      <c r="AK164" s="35"/>
      <c r="AL164" s="35"/>
    </row>
    <row r="165" spans="1:38" ht="15" x14ac:dyDescent="0.25">
      <c r="A165">
        <v>2.02</v>
      </c>
      <c r="B165">
        <v>3.27</v>
      </c>
      <c r="C165">
        <v>4.16</v>
      </c>
      <c r="D165" s="20">
        <f t="shared" si="41"/>
        <v>4.1244517888627152E-2</v>
      </c>
      <c r="E165" s="17">
        <f>IF(OR($A165="",$B165="",$C165=""),"",A165*'MPTO_working_3-way'!$I164)</f>
        <v>2.1033139261350269</v>
      </c>
      <c r="F165" s="21">
        <f>IF(OR($A165="",$B165="",$C165=""),"",B165*'MPTO_working_3-way'!$I164)</f>
        <v>3.404869573495811</v>
      </c>
      <c r="G165" s="22">
        <f>IF(OR($A165="",$B165="",$C165=""),"",C165*'MPTO_working_3-way'!$I164)</f>
        <v>4.3315771944166892</v>
      </c>
      <c r="H165" s="17">
        <f>IF(OR($A165="",$B165="",$C165=""),"",'MPTO_working_3-way'!E164)</f>
        <v>2.0777004609103318</v>
      </c>
      <c r="I165" s="21">
        <f>IF(OR($A165="",$B165="",$C165=""),"",'MPTO_working_3-way'!F164)</f>
        <v>3.4239278984480315</v>
      </c>
      <c r="J165" s="22">
        <f>IF(OR($A165="",$B165="",$C165=""),"",'MPTO_working_3-way'!G164)</f>
        <v>4.4123530525084371</v>
      </c>
      <c r="K165" s="17">
        <f>IF(OR($A165="",$B165="",$C165=""),"",'OddsRatio_working_3-way'!H164)</f>
        <v>2.0880154052265145</v>
      </c>
      <c r="L165" s="21">
        <f>IF(OR($A165="",$B165="",$C165=""),"",'OddsRatio_working_3-way'!I164)</f>
        <v>3.4213676175139103</v>
      </c>
      <c r="M165" s="22">
        <f>IF(OR($A165="",$B165="",$C165=""),"",'OddsRatio_working_3-way'!J164)</f>
        <v>4.3707143926625358</v>
      </c>
      <c r="N165" s="23">
        <f t="shared" si="42"/>
        <v>47.544020299317069</v>
      </c>
      <c r="O165" s="24">
        <f t="shared" si="43"/>
        <v>29.369700613033782</v>
      </c>
      <c r="P165" s="24">
        <f t="shared" si="44"/>
        <v>23.086279087649153</v>
      </c>
      <c r="Q165" t="s">
        <v>410</v>
      </c>
      <c r="R165" t="s">
        <v>414</v>
      </c>
      <c r="S165" t="s">
        <v>448</v>
      </c>
      <c r="T165" s="35">
        <v>100</v>
      </c>
      <c r="U165" s="35">
        <f t="shared" si="45"/>
        <v>56.896551724137922</v>
      </c>
      <c r="V165" s="35">
        <f t="shared" si="46"/>
        <v>67.10526315789474</v>
      </c>
      <c r="W165" s="35">
        <f t="shared" si="47"/>
        <v>72.067039106145245</v>
      </c>
      <c r="X165" s="35">
        <f t="shared" si="48"/>
        <v>60.827697735960015</v>
      </c>
      <c r="Y165" s="35">
        <f t="shared" si="49"/>
        <v>71.036409169716819</v>
      </c>
      <c r="Z165" s="35">
        <f t="shared" si="50"/>
        <v>75.998185117967338</v>
      </c>
      <c r="AA165" s="35">
        <f t="shared" si="51"/>
        <v>-3.9311460118220936</v>
      </c>
      <c r="AB165" s="35">
        <f t="shared" si="52"/>
        <v>-3.9311460118220793</v>
      </c>
      <c r="AC165" s="35">
        <f t="shared" si="53"/>
        <v>-3.9311460118220936</v>
      </c>
      <c r="AD165" s="36"/>
      <c r="AE165" s="36"/>
      <c r="AF165">
        <v>2.2799999999999998</v>
      </c>
      <c r="AG165">
        <v>1.65</v>
      </c>
      <c r="AI165" s="36"/>
      <c r="AJ165" t="s">
        <v>438</v>
      </c>
      <c r="AK165" s="35"/>
      <c r="AL165" s="35"/>
    </row>
    <row r="166" spans="1:38" ht="15" x14ac:dyDescent="0.25">
      <c r="A166">
        <v>2.3199999999999998</v>
      </c>
      <c r="B166">
        <v>3.04</v>
      </c>
      <c r="C166">
        <v>3.58</v>
      </c>
      <c r="D166" s="20">
        <f t="shared" si="41"/>
        <v>3.9311460118220953E-2</v>
      </c>
      <c r="E166" s="17">
        <f>IF(OR($A166="",$B166="",$C166=""),"",A166*'MPTO_working_3-way'!$I165)</f>
        <v>2.4112025874742726</v>
      </c>
      <c r="F166" s="21">
        <f>IF(OR($A166="",$B166="",$C166=""),"",B166*'MPTO_working_3-way'!$I165)</f>
        <v>3.1595068387593916</v>
      </c>
      <c r="G166" s="22">
        <f>IF(OR($A166="",$B166="",$C166=""),"",C166*'MPTO_working_3-way'!$I165)</f>
        <v>3.7207350272232311</v>
      </c>
      <c r="H166" s="17">
        <f>IF(OR($A166="",$B166="",$C166=""),"",'MPTO_working_3-way'!E165)</f>
        <v>2.3927414023503917</v>
      </c>
      <c r="I166" s="21">
        <f>IF(OR($A166="",$B166="",$C166=""),"",'MPTO_working_3-way'!F165)</f>
        <v>3.1661245104543418</v>
      </c>
      <c r="J166" s="22">
        <f>IF(OR($A166="",$B166="",$C166=""),"",'MPTO_working_3-way'!G165)</f>
        <v>3.7562101107299171</v>
      </c>
      <c r="K166" s="17">
        <f>IF(OR($A166="",$B166="",$C166=""),"",'OddsRatio_working_3-way'!H165)</f>
        <v>2.4008518333549711</v>
      </c>
      <c r="L166" s="21">
        <f>IF(OR($A166="",$B166="",$C166=""),"",'OddsRatio_working_3-way'!I165)</f>
        <v>3.1649528333667738</v>
      </c>
      <c r="M166" s="22">
        <f>IF(OR($A166="",$B166="",$C166=""),"",'OddsRatio_working_3-way'!J165)</f>
        <v>3.7380285833756264</v>
      </c>
      <c r="N166" s="23">
        <f t="shared" si="42"/>
        <v>41.47308090970062</v>
      </c>
      <c r="O166" s="24">
        <f t="shared" si="43"/>
        <v>31.650509115297844</v>
      </c>
      <c r="P166" s="24">
        <f t="shared" si="44"/>
        <v>26.876409975001518</v>
      </c>
      <c r="Q166" t="s">
        <v>417</v>
      </c>
      <c r="R166" t="s">
        <v>141</v>
      </c>
      <c r="S166" t="s">
        <v>448</v>
      </c>
      <c r="T166" s="35">
        <v>100</v>
      </c>
      <c r="U166" s="35">
        <f t="shared" si="45"/>
        <v>53.703703703703695</v>
      </c>
      <c r="V166" s="35">
        <f t="shared" si="46"/>
        <v>67.426710097719877</v>
      </c>
      <c r="W166" s="35">
        <f t="shared" si="47"/>
        <v>75</v>
      </c>
      <c r="X166" s="35">
        <f t="shared" si="48"/>
        <v>57.573289902280131</v>
      </c>
      <c r="Y166" s="35">
        <f t="shared" si="49"/>
        <v>71.296296296296291</v>
      </c>
      <c r="Z166" s="35">
        <f t="shared" si="50"/>
        <v>78.869586198576428</v>
      </c>
      <c r="AA166" s="35">
        <f t="shared" si="51"/>
        <v>-3.8695861985764353</v>
      </c>
      <c r="AB166" s="35">
        <f t="shared" si="52"/>
        <v>-3.8695861985764139</v>
      </c>
      <c r="AC166" s="35">
        <f t="shared" si="53"/>
        <v>-3.8695861985764282</v>
      </c>
      <c r="AD166" s="36"/>
      <c r="AE166" s="36"/>
      <c r="AF166">
        <v>2.63</v>
      </c>
      <c r="AG166">
        <v>1.51</v>
      </c>
      <c r="AI166" s="36"/>
      <c r="AJ166" t="s">
        <v>438</v>
      </c>
      <c r="AK166" s="35"/>
      <c r="AL166" s="35"/>
    </row>
    <row r="167" spans="1:38" ht="15" x14ac:dyDescent="0.25">
      <c r="A167">
        <v>2.16</v>
      </c>
      <c r="B167">
        <v>3.07</v>
      </c>
      <c r="C167">
        <v>4</v>
      </c>
      <c r="D167" s="20">
        <f t="shared" si="41"/>
        <v>3.8695861985764246E-2</v>
      </c>
      <c r="E167" s="17">
        <f>IF(OR($A167="",$B167="",$C167=""),"",A167*'MPTO_working_3-way'!$I166)</f>
        <v>2.2435830618892507</v>
      </c>
      <c r="F167" s="21">
        <f>IF(OR($A167="",$B167="",$C167=""),"",B167*'MPTO_working_3-way'!$I166)</f>
        <v>3.1887962962962959</v>
      </c>
      <c r="G167" s="22">
        <f>IF(OR($A167="",$B167="",$C167=""),"",C167*'MPTO_working_3-way'!$I166)</f>
        <v>4.154783447943057</v>
      </c>
      <c r="H167" s="17">
        <f>IF(OR($A167="",$B167="",$C167=""),"",'MPTO_working_3-way'!E166)</f>
        <v>2.2219045278888467</v>
      </c>
      <c r="I167" s="21">
        <f>IF(OR($A167="",$B167="",$C167=""),"",'MPTO_working_3-way'!F166)</f>
        <v>3.1965806472346299</v>
      </c>
      <c r="J167" s="22">
        <f>IF(OR($A167="",$B167="",$C167=""),"",'MPTO_working_3-way'!G166)</f>
        <v>4.2176051560379921</v>
      </c>
      <c r="K167" s="17">
        <f>IF(OR($A167="",$B167="",$C167=""),"",'OddsRatio_working_3-way'!H166)</f>
        <v>2.231152251623322</v>
      </c>
      <c r="L167" s="21">
        <f>IF(OR($A167="",$B167="",$C167=""),"",'OddsRatio_working_3-way'!I166)</f>
        <v>3.1969699662588602</v>
      </c>
      <c r="M167" s="22">
        <f>IF(OR($A167="",$B167="",$C167=""),"",'OddsRatio_working_3-way'!J166)</f>
        <v>4.1840144438534193</v>
      </c>
      <c r="N167" s="23">
        <f t="shared" si="42"/>
        <v>44.571561311304045</v>
      </c>
      <c r="O167" s="24">
        <f t="shared" si="43"/>
        <v>31.359795580591776</v>
      </c>
      <c r="P167" s="24">
        <f t="shared" si="44"/>
        <v>24.068643108104183</v>
      </c>
      <c r="Q167" t="s">
        <v>413</v>
      </c>
      <c r="R167" t="s">
        <v>418</v>
      </c>
      <c r="S167" t="s">
        <v>448</v>
      </c>
      <c r="T167" s="35">
        <v>100</v>
      </c>
      <c r="U167" s="35">
        <f t="shared" si="45"/>
        <v>70.059880239520965</v>
      </c>
      <c r="V167" s="35">
        <f t="shared" si="46"/>
        <v>67.637540453074436</v>
      </c>
      <c r="W167" s="35">
        <f t="shared" si="47"/>
        <v>58.50622406639004</v>
      </c>
      <c r="X167" s="35">
        <f t="shared" si="48"/>
        <v>73.856235480535531</v>
      </c>
      <c r="Y167" s="35">
        <f t="shared" si="49"/>
        <v>71.433895694089003</v>
      </c>
      <c r="Z167" s="35">
        <f t="shared" si="50"/>
        <v>62.302579307404613</v>
      </c>
      <c r="AA167" s="35">
        <f t="shared" si="51"/>
        <v>-3.7963552410145667</v>
      </c>
      <c r="AB167" s="35">
        <f t="shared" si="52"/>
        <v>-3.7963552410145667</v>
      </c>
      <c r="AC167" s="35">
        <f t="shared" si="53"/>
        <v>-3.7963552410145738</v>
      </c>
      <c r="AD167" s="36"/>
      <c r="AE167" s="36"/>
      <c r="AF167">
        <v>2.59</v>
      </c>
      <c r="AG167">
        <v>1.52</v>
      </c>
      <c r="AI167" s="36"/>
      <c r="AJ167" t="s">
        <v>438</v>
      </c>
      <c r="AK167" s="35"/>
      <c r="AL167" s="35"/>
    </row>
    <row r="168" spans="1:38" ht="15" x14ac:dyDescent="0.25">
      <c r="A168">
        <v>3.34</v>
      </c>
      <c r="B168">
        <v>3.09</v>
      </c>
      <c r="C168">
        <v>2.41</v>
      </c>
      <c r="D168" s="20">
        <f t="shared" si="41"/>
        <v>3.7963552410145596E-2</v>
      </c>
      <c r="E168" s="17">
        <f>IF(OR($A168="",$B168="",$C168=""),"",A168*'MPTO_working_3-way'!$I167)</f>
        <v>3.4667982650498863</v>
      </c>
      <c r="F168" s="21">
        <f>IF(OR($A168="",$B168="",$C168=""),"",B168*'MPTO_working_3-way'!$I167)</f>
        <v>3.2073073769473499</v>
      </c>
      <c r="G168" s="22">
        <f>IF(OR($A168="",$B168="",$C168=""),"",C168*'MPTO_working_3-way'!$I167)</f>
        <v>2.5014921613084509</v>
      </c>
      <c r="H168" s="17">
        <f>IF(OR($A168="",$B168="",$C168=""),"",'MPTO_working_3-way'!E167)</f>
        <v>3.4873987016348416</v>
      </c>
      <c r="I168" s="21">
        <f>IF(OR($A168="",$B168="",$C168=""),"",'MPTO_working_3-way'!F167)</f>
        <v>3.2157434774240552</v>
      </c>
      <c r="J168" s="22">
        <f>IF(OR($A168="",$B168="",$C168=""),"",'MPTO_working_3-way'!G167)</f>
        <v>2.4858107321631153</v>
      </c>
      <c r="K168" s="17">
        <f>IF(OR($A168="",$B168="",$C168=""),"",'OddsRatio_working_3-way'!H167)</f>
        <v>3.4773640125111145</v>
      </c>
      <c r="L168" s="21">
        <f>IF(OR($A168="",$B168="",$C168=""),"",'OddsRatio_working_3-way'!I167)</f>
        <v>3.2126883701488151</v>
      </c>
      <c r="M168" s="22">
        <f>IF(OR($A168="",$B168="",$C168=""),"",'OddsRatio_working_3-way'!J167)</f>
        <v>2.4927706229233637</v>
      </c>
      <c r="N168" s="23">
        <f t="shared" si="42"/>
        <v>28.845058856795358</v>
      </c>
      <c r="O168" s="24">
        <f t="shared" si="43"/>
        <v>31.178801482749673</v>
      </c>
      <c r="P168" s="24">
        <f t="shared" si="44"/>
        <v>39.976139660454976</v>
      </c>
      <c r="Q168" t="s">
        <v>308</v>
      </c>
      <c r="R168" t="s">
        <v>306</v>
      </c>
      <c r="S168" t="s">
        <v>448</v>
      </c>
      <c r="T168" s="35">
        <v>100</v>
      </c>
      <c r="U168" s="35">
        <f t="shared" si="45"/>
        <v>64.664310954063609</v>
      </c>
      <c r="V168" s="35">
        <f t="shared" si="46"/>
        <v>64.912280701754383</v>
      </c>
      <c r="W168" s="35">
        <f t="shared" si="47"/>
        <v>66.666666666666657</v>
      </c>
      <c r="X168" s="35">
        <f t="shared" si="48"/>
        <v>68.421052631578931</v>
      </c>
      <c r="Y168" s="35">
        <f t="shared" si="49"/>
        <v>68.669022379269734</v>
      </c>
      <c r="Z168" s="35">
        <f t="shared" si="50"/>
        <v>70.423408344182008</v>
      </c>
      <c r="AA168" s="35">
        <f t="shared" si="51"/>
        <v>-3.756741677515322</v>
      </c>
      <c r="AB168" s="35">
        <f t="shared" si="52"/>
        <v>-3.7567416775153504</v>
      </c>
      <c r="AC168" s="35">
        <f t="shared" si="53"/>
        <v>-3.7567416775153504</v>
      </c>
      <c r="AD168" s="36"/>
      <c r="AE168" s="36"/>
      <c r="AF168">
        <v>2.6</v>
      </c>
      <c r="AG168">
        <v>1.52</v>
      </c>
      <c r="AI168" s="36"/>
      <c r="AJ168" t="s">
        <v>438</v>
      </c>
      <c r="AK168" s="35"/>
      <c r="AL168" s="35"/>
    </row>
    <row r="169" spans="1:38" ht="15" x14ac:dyDescent="0.25">
      <c r="A169">
        <v>2.83</v>
      </c>
      <c r="B169">
        <v>2.85</v>
      </c>
      <c r="C169">
        <v>3</v>
      </c>
      <c r="D169" s="20">
        <f t="shared" si="41"/>
        <v>3.7567416775153406E-2</v>
      </c>
      <c r="E169" s="17">
        <f>IF(OR($A169="",$B169="",$C169=""),"",A169*'MPTO_working_3-way'!$I168)</f>
        <v>2.9363157894736842</v>
      </c>
      <c r="F169" s="21">
        <f>IF(OR($A169="",$B169="",$C169=""),"",B169*'MPTO_working_3-way'!$I168)</f>
        <v>2.9570671378091875</v>
      </c>
      <c r="G169" s="22">
        <f>IF(OR($A169="",$B169="",$C169=""),"",C169*'MPTO_working_3-way'!$I168)</f>
        <v>3.1127022503254604</v>
      </c>
      <c r="H169" s="17">
        <f>IF(OR($A169="",$B169="",$C169=""),"",'MPTO_working_3-way'!E168)</f>
        <v>2.9339759912695524</v>
      </c>
      <c r="I169" s="21">
        <f>IF(OR($A169="",$B169="",$C169=""),"",'MPTO_working_3-way'!F168)</f>
        <v>2.9554781971418107</v>
      </c>
      <c r="J169" s="22">
        <f>IF(OR($A169="",$B169="",$C169=""),"",'MPTO_working_3-way'!G168)</f>
        <v>3.1171014492753626</v>
      </c>
      <c r="K169" s="17">
        <f>IF(OR($A169="",$B169="",$C169=""),"",'OddsRatio_working_3-way'!H168)</f>
        <v>2.9351342699887089</v>
      </c>
      <c r="L169" s="21">
        <f>IF(OR($A169="",$B169="",$C169=""),"",'OddsRatio_working_3-way'!I168)</f>
        <v>2.9562832784038862</v>
      </c>
      <c r="M169" s="22">
        <f>IF(OR($A169="",$B169="",$C169=""),"",'OddsRatio_working_3-way'!J168)</f>
        <v>3.1149008415177142</v>
      </c>
      <c r="N169" s="23">
        <f t="shared" si="42"/>
        <v>34.056282487901058</v>
      </c>
      <c r="O169" s="24">
        <f t="shared" si="43"/>
        <v>33.817291031845606</v>
      </c>
      <c r="P169" s="24">
        <f t="shared" si="44"/>
        <v>32.126426480253329</v>
      </c>
      <c r="Q169" t="s">
        <v>140</v>
      </c>
      <c r="R169" t="s">
        <v>412</v>
      </c>
      <c r="S169" t="s">
        <v>448</v>
      </c>
      <c r="T169" s="35">
        <v>100</v>
      </c>
      <c r="U169" s="35">
        <f t="shared" si="45"/>
        <v>57.627118644067799</v>
      </c>
      <c r="V169" s="35">
        <f t="shared" si="46"/>
        <v>71.346704871060169</v>
      </c>
      <c r="W169" s="35">
        <f t="shared" si="47"/>
        <v>67.741935483870961</v>
      </c>
      <c r="X169" s="35">
        <f t="shared" si="48"/>
        <v>60.911359645068863</v>
      </c>
      <c r="Y169" s="35">
        <f t="shared" si="49"/>
        <v>74.630945872061233</v>
      </c>
      <c r="Z169" s="35">
        <f t="shared" si="50"/>
        <v>71.026176484872039</v>
      </c>
      <c r="AA169" s="35">
        <f t="shared" si="51"/>
        <v>-3.2842410010010639</v>
      </c>
      <c r="AB169" s="35">
        <f t="shared" si="52"/>
        <v>-3.2842410010010639</v>
      </c>
      <c r="AC169" s="35">
        <f t="shared" si="53"/>
        <v>-3.2842410010010781</v>
      </c>
      <c r="AD169" s="36"/>
      <c r="AE169" s="36"/>
      <c r="AF169">
        <v>2.4900000000000002</v>
      </c>
      <c r="AG169">
        <v>1.56</v>
      </c>
      <c r="AI169" s="36"/>
      <c r="AJ169" t="s">
        <v>438</v>
      </c>
      <c r="AK169" s="35"/>
      <c r="AL169" s="35"/>
    </row>
    <row r="170" spans="1:38" ht="15" x14ac:dyDescent="0.25">
      <c r="A170">
        <v>2.36</v>
      </c>
      <c r="B170">
        <v>3.49</v>
      </c>
      <c r="C170">
        <v>3.1</v>
      </c>
      <c r="D170" s="20">
        <f t="shared" si="41"/>
        <v>3.2842410010010648E-2</v>
      </c>
      <c r="E170" s="17">
        <f>IF(OR($A170="",$B170="",$C170=""),"",A170*'MPTO_working_3-way'!$I169)</f>
        <v>2.437508087623625</v>
      </c>
      <c r="F170" s="21">
        <f>IF(OR($A170="",$B170="",$C170=""),"",B170*'MPTO_working_3-way'!$I169)</f>
        <v>3.6046200109349376</v>
      </c>
      <c r="G170" s="22">
        <f>IF(OR($A170="",$B170="",$C170=""),"",C170*'MPTO_working_3-way'!$I169)</f>
        <v>3.201811471031033</v>
      </c>
      <c r="H170" s="17">
        <f>IF(OR($A170="",$B170="",$C170=""),"",'MPTO_working_3-way'!E169)</f>
        <v>2.4225901088099224</v>
      </c>
      <c r="I170" s="21">
        <f>IF(OR($A170="",$B170="",$C170=""),"",'MPTO_working_3-way'!F169)</f>
        <v>3.6286381827277281</v>
      </c>
      <c r="J170" s="22">
        <f>IF(OR($A170="",$B170="",$C170=""),"",'MPTO_working_3-way'!G169)</f>
        <v>3.2089009762620528</v>
      </c>
      <c r="K170" s="17">
        <f>IF(OR($A170="",$B170="",$C170=""),"",'OddsRatio_working_3-way'!H169)</f>
        <v>2.4291689483415717</v>
      </c>
      <c r="L170" s="21">
        <f>IF(OR($A170="",$B170="",$C170=""),"",'OddsRatio_working_3-way'!I169)</f>
        <v>3.6166402068900836</v>
      </c>
      <c r="M170" s="22">
        <f>IF(OR($A170="",$B170="",$C170=""),"",'OddsRatio_working_3-way'!J169)</f>
        <v>3.206804993762721</v>
      </c>
      <c r="N170" s="23">
        <f t="shared" si="42"/>
        <v>41.0255049030389</v>
      </c>
      <c r="O170" s="24">
        <f t="shared" si="43"/>
        <v>27.742175235292777</v>
      </c>
      <c r="P170" s="24">
        <f t="shared" si="44"/>
        <v>31.232319861668323</v>
      </c>
      <c r="Q170" t="s">
        <v>422</v>
      </c>
      <c r="R170" t="s">
        <v>311</v>
      </c>
      <c r="S170" t="s">
        <v>448</v>
      </c>
      <c r="T170" s="35">
        <v>100</v>
      </c>
      <c r="U170" s="35">
        <f t="shared" si="45"/>
        <v>52.38095238095238</v>
      </c>
      <c r="V170" s="35">
        <f t="shared" si="46"/>
        <v>72.826086956521735</v>
      </c>
      <c r="W170" s="35">
        <f t="shared" si="47"/>
        <v>72.067039106145245</v>
      </c>
      <c r="X170" s="35">
        <f t="shared" si="48"/>
        <v>55.106873937332999</v>
      </c>
      <c r="Y170" s="35">
        <f t="shared" si="49"/>
        <v>75.552008512902361</v>
      </c>
      <c r="Z170" s="35">
        <f t="shared" si="50"/>
        <v>74.792960662525871</v>
      </c>
      <c r="AA170" s="35">
        <f t="shared" si="51"/>
        <v>-2.7259215563806194</v>
      </c>
      <c r="AB170" s="35">
        <f t="shared" si="52"/>
        <v>-2.7259215563806265</v>
      </c>
      <c r="AC170" s="35">
        <f t="shared" si="53"/>
        <v>-2.7259215563806265</v>
      </c>
      <c r="AD170" s="36"/>
      <c r="AE170" s="36"/>
      <c r="AF170">
        <v>1.93</v>
      </c>
      <c r="AG170">
        <v>1.95</v>
      </c>
      <c r="AI170" s="36"/>
      <c r="AJ170" t="s">
        <v>439</v>
      </c>
      <c r="AK170" s="35"/>
      <c r="AL170" s="35"/>
    </row>
    <row r="171" spans="1:38" ht="15" x14ac:dyDescent="0.25">
      <c r="A171">
        <v>2.1</v>
      </c>
      <c r="B171">
        <v>3.68</v>
      </c>
      <c r="C171">
        <v>3.58</v>
      </c>
      <c r="D171" s="20">
        <f t="shared" si="41"/>
        <v>2.7259215563806283E-2</v>
      </c>
      <c r="E171" s="17">
        <f>IF(OR($A171="",$B171="",$C171=""),"",A171*'MPTO_working_3-way'!$I170)</f>
        <v>2.1572443526839935</v>
      </c>
      <c r="F171" s="21">
        <f>IF(OR($A171="",$B171="",$C171=""),"",B171*'MPTO_working_3-way'!$I170)</f>
        <v>3.7803139132748074</v>
      </c>
      <c r="G171" s="22">
        <f>IF(OR($A171="",$B171="",$C171=""),"",C171*'MPTO_working_3-way'!$I170)</f>
        <v>3.6775879917184264</v>
      </c>
      <c r="H171" s="17">
        <f>IF(OR($A171="",$B171="",$C171=""),"",'MPTO_working_3-way'!E170)</f>
        <v>2.1408505343438993</v>
      </c>
      <c r="I171" s="21">
        <f>IF(OR($A171="",$B171="",$C171=""),"",'MPTO_working_3-way'!F170)</f>
        <v>3.807308677494881</v>
      </c>
      <c r="J171" s="22">
        <f>IF(OR($A171="",$B171="",$C171=""),"",'MPTO_working_3-way'!G170)</f>
        <v>3.7003705777660474</v>
      </c>
      <c r="K171" s="17">
        <f>IF(OR($A171="",$B171="",$C171=""),"",'OddsRatio_working_3-way'!H170)</f>
        <v>2.1475199388248627</v>
      </c>
      <c r="L171" s="21">
        <f>IF(OR($A171="",$B171="",$C171=""),"",'OddsRatio_working_3-way'!I170)</f>
        <v>3.79577585095512</v>
      </c>
      <c r="M171" s="22">
        <f>IF(OR($A171="",$B171="",$C171=""),"",'OddsRatio_working_3-way'!J170)</f>
        <v>3.6914558565164968</v>
      </c>
      <c r="N171" s="23">
        <f t="shared" si="42"/>
        <v>46.355434828503462</v>
      </c>
      <c r="O171" s="24">
        <f t="shared" si="43"/>
        <v>26.452829657569914</v>
      </c>
      <c r="P171" s="24">
        <f t="shared" si="44"/>
        <v>27.191735513926616</v>
      </c>
      <c r="Q171" t="s">
        <v>424</v>
      </c>
      <c r="R171" t="s">
        <v>144</v>
      </c>
      <c r="S171" t="s">
        <v>448</v>
      </c>
      <c r="T171" s="35">
        <v>100</v>
      </c>
      <c r="U171" s="35">
        <f t="shared" si="45"/>
        <v>35.483870967741936</v>
      </c>
      <c r="V171" s="35">
        <f t="shared" si="46"/>
        <v>76.798143851508115</v>
      </c>
      <c r="W171" s="35">
        <f t="shared" si="47"/>
        <v>84.472049689440993</v>
      </c>
      <c r="X171" s="35">
        <f t="shared" si="48"/>
        <v>38.729806459050884</v>
      </c>
      <c r="Y171" s="35">
        <f t="shared" si="49"/>
        <v>80.044079342817071</v>
      </c>
      <c r="Z171" s="35">
        <f t="shared" si="50"/>
        <v>87.717985180749949</v>
      </c>
      <c r="AA171" s="35">
        <f t="shared" si="51"/>
        <v>-3.2459354913089484</v>
      </c>
      <c r="AB171" s="35">
        <f t="shared" si="52"/>
        <v>-3.2459354913089555</v>
      </c>
      <c r="AC171" s="35">
        <f t="shared" si="53"/>
        <v>-3.2459354913089555</v>
      </c>
      <c r="AD171" s="36"/>
      <c r="AE171" s="36"/>
      <c r="AF171">
        <v>1.81</v>
      </c>
      <c r="AG171">
        <v>2.0699999999999998</v>
      </c>
      <c r="AI171" s="36"/>
      <c r="AJ171" t="s">
        <v>439</v>
      </c>
      <c r="AK171" s="35"/>
      <c r="AL171" s="35"/>
    </row>
    <row r="172" spans="1:38" ht="15" x14ac:dyDescent="0.25">
      <c r="A172">
        <v>1.55</v>
      </c>
      <c r="B172">
        <v>4.3099999999999996</v>
      </c>
      <c r="C172">
        <v>6.44</v>
      </c>
      <c r="D172" s="20">
        <f t="shared" si="41"/>
        <v>3.24593549130896E-2</v>
      </c>
      <c r="E172" s="17">
        <f>IF(OR($A172="",$B172="",$C172=""),"",A172*'MPTO_working_3-way'!$I171)</f>
        <v>1.6003120001152888</v>
      </c>
      <c r="F172" s="21">
        <f>IF(OR($A172="",$B172="",$C172=""),"",B172*'MPTO_working_3-way'!$I171)</f>
        <v>4.4498998196754158</v>
      </c>
      <c r="G172" s="22">
        <f>IF(OR($A172="",$B172="",$C172=""),"",C172*'MPTO_working_3-way'!$I171)</f>
        <v>6.6490382456402974</v>
      </c>
      <c r="H172" s="17">
        <f>IF(OR($A172="",$B172="",$C172=""),"",'MPTO_working_3-way'!E171)</f>
        <v>1.5764379148512475</v>
      </c>
      <c r="I172" s="21">
        <f>IF(OR($A172="",$B172="",$C172=""),"",'MPTO_working_3-way'!F171)</f>
        <v>4.5208206652861422</v>
      </c>
      <c r="J172" s="22">
        <f>IF(OR($A172="",$B172="",$C172=""),"",'MPTO_working_3-way'!G171)</f>
        <v>6.9223449478734818</v>
      </c>
      <c r="K172" s="17">
        <f>IF(OR($A172="",$B172="",$C172=""),"",'OddsRatio_working_3-way'!H171)</f>
        <v>1.5844282060503956</v>
      </c>
      <c r="L172" s="21">
        <f>IF(OR($A172="",$B172="",$C172=""),"",'OddsRatio_working_3-way'!I171)</f>
        <v>4.5171952036851097</v>
      </c>
      <c r="M172" s="22">
        <f>IF(OR($A172="",$B172="",$C172=""),"",'OddsRatio_working_3-way'!J171)</f>
        <v>6.7805262562075512</v>
      </c>
      <c r="N172" s="23">
        <f t="shared" si="42"/>
        <v>62.48781487159745</v>
      </c>
      <c r="O172" s="24">
        <f t="shared" si="43"/>
        <v>22.472416021108131</v>
      </c>
      <c r="P172" s="24">
        <f t="shared" si="44"/>
        <v>15.039769107294415</v>
      </c>
      <c r="Q172" t="s">
        <v>426</v>
      </c>
      <c r="R172" t="s">
        <v>309</v>
      </c>
      <c r="S172" t="s">
        <v>448</v>
      </c>
      <c r="T172" s="35">
        <v>100</v>
      </c>
      <c r="U172" s="35">
        <f t="shared" si="45"/>
        <v>60.784313725490193</v>
      </c>
      <c r="V172" s="35">
        <f t="shared" si="46"/>
        <v>69.6048632218845</v>
      </c>
      <c r="W172" s="35">
        <f t="shared" si="47"/>
        <v>66.996699669967001</v>
      </c>
      <c r="X172" s="35">
        <f t="shared" si="48"/>
        <v>63.398437108148499</v>
      </c>
      <c r="Y172" s="35">
        <f t="shared" si="49"/>
        <v>72.218986604542806</v>
      </c>
      <c r="Z172" s="35">
        <f t="shared" si="50"/>
        <v>69.610823052625321</v>
      </c>
      <c r="AA172" s="35">
        <f t="shared" si="51"/>
        <v>-2.6141233826583061</v>
      </c>
      <c r="AB172" s="35">
        <f t="shared" si="52"/>
        <v>-2.6141233826583061</v>
      </c>
      <c r="AC172" s="35">
        <f t="shared" si="53"/>
        <v>-2.6141233826583203</v>
      </c>
      <c r="AD172" s="36"/>
      <c r="AE172" s="36"/>
      <c r="AF172">
        <v>1.79</v>
      </c>
      <c r="AG172">
        <v>2.11</v>
      </c>
      <c r="AI172" s="36"/>
      <c r="AJ172" t="s">
        <v>439</v>
      </c>
      <c r="AK172" s="35"/>
      <c r="AL172" s="35"/>
    </row>
    <row r="173" spans="1:38" ht="15" x14ac:dyDescent="0.25">
      <c r="A173">
        <v>2.5499999999999998</v>
      </c>
      <c r="B173">
        <v>3.29</v>
      </c>
      <c r="C173">
        <v>3.03</v>
      </c>
      <c r="D173" s="20">
        <f t="shared" si="41"/>
        <v>2.6141233826583177E-2</v>
      </c>
      <c r="E173" s="17">
        <f>IF(OR($A173="",$B173="",$C173=""),"",A173*'MPTO_working_3-way'!$I172)</f>
        <v>2.6166601462577868</v>
      </c>
      <c r="F173" s="21">
        <f>IF(OR($A173="",$B173="",$C173=""),"",B173*'MPTO_working_3-way'!$I172)</f>
        <v>3.3760046592894586</v>
      </c>
      <c r="G173" s="22">
        <f>IF(OR($A173="",$B173="",$C173=""),"",C173*'MPTO_working_3-way'!$I172)</f>
        <v>3.109207938494547</v>
      </c>
      <c r="H173" s="17">
        <f>IF(OR($A173="",$B173="",$C173=""),"",'MPTO_working_3-way'!E172)</f>
        <v>2.6079487483322126</v>
      </c>
      <c r="I173" s="21">
        <f>IF(OR($A173="",$B173="",$C173=""),"",'MPTO_working_3-way'!F172)</f>
        <v>3.3871021899414995</v>
      </c>
      <c r="J173" s="22">
        <f>IF(OR($A173="",$B173="",$C173=""),"",'MPTO_working_3-way'!G172)</f>
        <v>3.1121695103878007</v>
      </c>
      <c r="K173" s="17">
        <f>IF(OR($A173="",$B173="",$C173=""),"",'OddsRatio_working_3-way'!H172)</f>
        <v>2.6119654164770192</v>
      </c>
      <c r="L173" s="21">
        <f>IF(OR($A173="",$B173="",$C173=""),"",'OddsRatio_working_3-way'!I172)</f>
        <v>3.3815489056337902</v>
      </c>
      <c r="M173" s="22">
        <f>IF(OR($A173="",$B173="",$C173=""),"",'OddsRatio_working_3-way'!J172)</f>
        <v>3.1111547067408707</v>
      </c>
      <c r="N173" s="23">
        <f t="shared" si="42"/>
        <v>38.216655740721571</v>
      </c>
      <c r="O173" s="24">
        <f t="shared" si="43"/>
        <v>29.620812200255319</v>
      </c>
      <c r="P173" s="24">
        <f t="shared" si="44"/>
        <v>32.1625320590231</v>
      </c>
      <c r="Q173" t="s">
        <v>314</v>
      </c>
      <c r="R173" t="s">
        <v>421</v>
      </c>
      <c r="S173" t="s">
        <v>448</v>
      </c>
      <c r="T173" s="35">
        <v>100</v>
      </c>
      <c r="U173" s="35">
        <f t="shared" si="45"/>
        <v>39.759036144578317</v>
      </c>
      <c r="V173" s="35">
        <f t="shared" si="46"/>
        <v>74.619289340101517</v>
      </c>
      <c r="W173" s="35">
        <f t="shared" si="47"/>
        <v>83.079526226734345</v>
      </c>
      <c r="X173" s="35">
        <f t="shared" si="48"/>
        <v>42.301184433164131</v>
      </c>
      <c r="Y173" s="35">
        <f t="shared" si="49"/>
        <v>77.161437628687352</v>
      </c>
      <c r="Z173" s="35">
        <f t="shared" si="50"/>
        <v>85.621674515320166</v>
      </c>
      <c r="AA173" s="35">
        <f t="shared" si="51"/>
        <v>-2.542148288585814</v>
      </c>
      <c r="AB173" s="35">
        <f t="shared" si="52"/>
        <v>-2.5421482885858353</v>
      </c>
      <c r="AC173" s="35">
        <f t="shared" si="53"/>
        <v>-2.5421482885858211</v>
      </c>
      <c r="AD173" s="36"/>
      <c r="AE173" s="36"/>
      <c r="AF173">
        <v>1.85</v>
      </c>
      <c r="AG173">
        <v>2.0499999999999998</v>
      </c>
      <c r="AI173" s="36"/>
      <c r="AJ173" t="s">
        <v>439</v>
      </c>
      <c r="AK173" s="35"/>
      <c r="AL173" s="35"/>
    </row>
    <row r="174" spans="1:38" ht="15" x14ac:dyDescent="0.25">
      <c r="A174">
        <v>1.66</v>
      </c>
      <c r="B174">
        <v>3.94</v>
      </c>
      <c r="C174">
        <v>5.91</v>
      </c>
      <c r="D174" s="20">
        <f t="shared" si="41"/>
        <v>2.5421482885858104E-2</v>
      </c>
      <c r="E174" s="17">
        <f>IF(OR($A174="",$B174="",$C174=""),"",A174*'MPTO_working_3-way'!$I173)</f>
        <v>1.7021996615905244</v>
      </c>
      <c r="F174" s="21">
        <f>IF(OR($A174="",$B174="",$C174=""),"",B174*'MPTO_working_3-way'!$I173)</f>
        <v>4.0401606425702807</v>
      </c>
      <c r="G174" s="22">
        <f>IF(OR($A174="",$B174="",$C174=""),"",C174*'MPTO_working_3-way'!$I173)</f>
        <v>6.0602409638554215</v>
      </c>
      <c r="H174" s="17">
        <f>IF(OR($A174="",$B174="",$C174=""),"",'MPTO_working_3-way'!E173)</f>
        <v>1.6836836264201454</v>
      </c>
      <c r="I174" s="21">
        <f>IF(OR($A174="",$B174="",$C174=""),"",'MPTO_working_3-way'!F173)</f>
        <v>4.0760878597346482</v>
      </c>
      <c r="J174" s="22">
        <f>IF(OR($A174="",$B174="",$C174=""),"",'MPTO_working_3-way'!G173)</f>
        <v>6.2215786580983377</v>
      </c>
      <c r="K174" s="17">
        <f>IF(OR($A174="",$B174="",$C174=""),"",'OddsRatio_working_3-way'!H173)</f>
        <v>1.6902994704947276</v>
      </c>
      <c r="L174" s="21">
        <f>IF(OR($A174="",$B174="",$C174=""),"",'OddsRatio_working_3-way'!I173)</f>
        <v>4.0749703685674223</v>
      </c>
      <c r="M174" s="22">
        <f>IF(OR($A174="",$B174="",$C174=""),"",'OddsRatio_working_3-way'!J173)</f>
        <v>6.1354096971653211</v>
      </c>
      <c r="N174" s="23">
        <f t="shared" si="42"/>
        <v>58.747514910536779</v>
      </c>
      <c r="O174" s="24">
        <f t="shared" si="43"/>
        <v>24.751491053677935</v>
      </c>
      <c r="P174" s="24">
        <f t="shared" si="44"/>
        <v>16.50099403578529</v>
      </c>
      <c r="Q174" t="s">
        <v>183</v>
      </c>
      <c r="R174" t="s">
        <v>337</v>
      </c>
      <c r="S174" t="s">
        <v>449</v>
      </c>
      <c r="T174" s="35">
        <v>100</v>
      </c>
      <c r="U174" s="35">
        <f t="shared" si="45"/>
        <v>58.677685950413228</v>
      </c>
      <c r="V174" s="35">
        <f t="shared" si="46"/>
        <v>66.329966329966325</v>
      </c>
      <c r="W174" s="35">
        <f t="shared" si="47"/>
        <v>70.588235294117652</v>
      </c>
      <c r="X174" s="35">
        <f t="shared" si="48"/>
        <v>63.081798375916023</v>
      </c>
      <c r="Y174" s="35">
        <f t="shared" si="49"/>
        <v>70.734078755469127</v>
      </c>
      <c r="Z174" s="35">
        <f t="shared" si="50"/>
        <v>74.99234771962044</v>
      </c>
      <c r="AA174" s="35">
        <f t="shared" si="51"/>
        <v>-4.4041124255027952</v>
      </c>
      <c r="AB174" s="35">
        <f t="shared" si="52"/>
        <v>-4.4041124255028024</v>
      </c>
      <c r="AC174" s="35">
        <f t="shared" si="53"/>
        <v>-4.4041124255027881</v>
      </c>
      <c r="AD174" s="36"/>
      <c r="AE174" s="36"/>
      <c r="AF174">
        <v>1.97</v>
      </c>
      <c r="AG174">
        <v>1.93</v>
      </c>
      <c r="AI174" s="36"/>
      <c r="AJ174" t="s">
        <v>440</v>
      </c>
      <c r="AK174" s="35"/>
      <c r="AL174" s="35"/>
    </row>
    <row r="175" spans="1:38" ht="15" x14ac:dyDescent="0.25">
      <c r="A175">
        <v>2.42</v>
      </c>
      <c r="B175">
        <v>2.97</v>
      </c>
      <c r="C175">
        <v>3.4</v>
      </c>
      <c r="D175" s="20">
        <f t="shared" si="41"/>
        <v>4.4041124255028041E-2</v>
      </c>
      <c r="E175" s="17">
        <f>IF(OR($A175="",$B175="",$C175=""),"",A175*'MPTO_working_3-way'!$I174)</f>
        <v>2.526579520697168</v>
      </c>
      <c r="F175" s="21">
        <f>IF(OR($A175="",$B175="",$C175=""),"",B175*'MPTO_working_3-way'!$I174)</f>
        <v>3.1008021390374334</v>
      </c>
      <c r="G175" s="22">
        <f>IF(OR($A175="",$B175="",$C175=""),"",C175*'MPTO_working_3-way'!$I174)</f>
        <v>3.5497398224670951</v>
      </c>
      <c r="H175" s="17">
        <f>IF(OR($A175="",$B175="",$C175=""),"",'MPTO_working_3-way'!E174)</f>
        <v>2.50914101560147</v>
      </c>
      <c r="I175" s="21">
        <f>IF(OR($A175="",$B175="",$C175=""),"",'MPTO_working_3-way'!F174)</f>
        <v>3.1053975472471764</v>
      </c>
      <c r="J175" s="22">
        <f>IF(OR($A175="",$B175="",$C175=""),"",'MPTO_working_3-way'!G174)</f>
        <v>3.5786206748426723</v>
      </c>
      <c r="K175" s="17">
        <f>IF(OR($A175="",$B175="",$C175=""),"",'OddsRatio_working_3-way'!H174)</f>
        <v>2.5169820063336839</v>
      </c>
      <c r="L175" s="21">
        <f>IF(OR($A175="",$B175="",$C175=""),"",'OddsRatio_working_3-way'!I174)</f>
        <v>3.1045454594910975</v>
      </c>
      <c r="M175" s="22">
        <f>IF(OR($A175="",$B175="",$C175=""),"",'OddsRatio_working_3-way'!J174)</f>
        <v>3.5639132501414381</v>
      </c>
      <c r="N175" s="23">
        <f t="shared" si="42"/>
        <v>39.579201517633869</v>
      </c>
      <c r="O175" s="24">
        <f t="shared" si="43"/>
        <v>32.249719755109076</v>
      </c>
      <c r="P175" s="24">
        <f t="shared" si="44"/>
        <v>28.171078727257047</v>
      </c>
      <c r="Q175" t="s">
        <v>215</v>
      </c>
      <c r="R175" t="s">
        <v>216</v>
      </c>
      <c r="S175" t="s">
        <v>449</v>
      </c>
      <c r="T175" s="35">
        <v>100</v>
      </c>
      <c r="U175" s="35">
        <f t="shared" si="45"/>
        <v>74.683544303797461</v>
      </c>
      <c r="V175" s="35">
        <f t="shared" si="46"/>
        <v>67.948717948717942</v>
      </c>
      <c r="W175" s="35">
        <f t="shared" si="47"/>
        <v>51.690821256038639</v>
      </c>
      <c r="X175" s="35">
        <f t="shared" si="48"/>
        <v>80.360460795243398</v>
      </c>
      <c r="Y175" s="35">
        <f t="shared" si="49"/>
        <v>73.625634440163878</v>
      </c>
      <c r="Z175" s="35">
        <f t="shared" si="50"/>
        <v>57.367737747484583</v>
      </c>
      <c r="AA175" s="35">
        <f t="shared" si="51"/>
        <v>-5.6769164914459367</v>
      </c>
      <c r="AB175" s="35">
        <f t="shared" si="52"/>
        <v>-5.6769164914459367</v>
      </c>
      <c r="AC175" s="35">
        <f t="shared" si="53"/>
        <v>-5.6769164914459438</v>
      </c>
      <c r="AD175" s="36"/>
      <c r="AE175" s="36"/>
      <c r="AF175">
        <v>2.63</v>
      </c>
      <c r="AG175">
        <v>1.5</v>
      </c>
      <c r="AI175" s="36"/>
      <c r="AJ175" t="s">
        <v>442</v>
      </c>
      <c r="AK175" s="35"/>
      <c r="AL175" s="35"/>
    </row>
    <row r="176" spans="1:38" ht="15" x14ac:dyDescent="0.25">
      <c r="A176">
        <v>3.95</v>
      </c>
      <c r="B176">
        <v>3.12</v>
      </c>
      <c r="C176">
        <v>2.0699999999999998</v>
      </c>
      <c r="D176" s="20">
        <f t="shared" si="41"/>
        <v>5.6769164914459491E-2</v>
      </c>
      <c r="E176" s="17">
        <f>IF(OR($A176="",$B176="",$C176=""),"",A176*'MPTO_working_3-way'!$I175)</f>
        <v>4.1742382014121153</v>
      </c>
      <c r="F176" s="21">
        <f>IF(OR($A176="",$B176="",$C176=""),"",B176*'MPTO_working_3-way'!$I175)</f>
        <v>3.2971197945331139</v>
      </c>
      <c r="G176" s="22">
        <f>IF(OR($A176="",$B176="",$C176=""),"",C176*'MPTO_working_3-way'!$I175)</f>
        <v>2.1875121713729309</v>
      </c>
      <c r="H176" s="17">
        <f>IF(OR($A176="",$B176="",$C176=""),"",'MPTO_working_3-way'!E175)</f>
        <v>4.2690983088060586</v>
      </c>
      <c r="I176" s="21">
        <f>IF(OR($A176="",$B176="",$C176=""),"",'MPTO_working_3-way'!F175)</f>
        <v>3.3157623840618897</v>
      </c>
      <c r="J176" s="22">
        <f>IF(OR($A176="",$B176="",$C176=""),"",'MPTO_working_3-way'!G175)</f>
        <v>2.1543889754975396</v>
      </c>
      <c r="K176" s="17">
        <f>IF(OR($A176="",$B176="",$C176=""),"",'OddsRatio_working_3-way'!H175)</f>
        <v>4.2199140998012377</v>
      </c>
      <c r="L176" s="21">
        <f>IF(OR($A176="",$B176="",$C176=""),"",'OddsRatio_working_3-way'!I175)</f>
        <v>3.3139721666368209</v>
      </c>
      <c r="M176" s="22">
        <f>IF(OR($A176="",$B176="",$C176=""),"",'OddsRatio_working_3-way'!J175)</f>
        <v>2.1679010463685837</v>
      </c>
      <c r="N176" s="23">
        <f t="shared" si="42"/>
        <v>23.956467066534611</v>
      </c>
      <c r="O176" s="24">
        <f t="shared" si="43"/>
        <v>30.32950157461914</v>
      </c>
      <c r="P176" s="24">
        <f t="shared" si="44"/>
        <v>45.714031358846249</v>
      </c>
      <c r="Q176" t="s">
        <v>366</v>
      </c>
      <c r="R176" t="s">
        <v>234</v>
      </c>
      <c r="S176" t="s">
        <v>449</v>
      </c>
      <c r="T176" s="35">
        <v>100</v>
      </c>
      <c r="U176" s="35">
        <f t="shared" si="45"/>
        <v>75.550122249388764</v>
      </c>
      <c r="V176" s="35">
        <f t="shared" si="46"/>
        <v>73.753280839895012</v>
      </c>
      <c r="W176" s="35">
        <f t="shared" si="47"/>
        <v>48.186528497409334</v>
      </c>
      <c r="X176" s="35">
        <f t="shared" si="48"/>
        <v>78.060190662695675</v>
      </c>
      <c r="Y176" s="35">
        <f t="shared" si="49"/>
        <v>76.263349253201923</v>
      </c>
      <c r="Z176" s="35">
        <f t="shared" si="50"/>
        <v>50.696596910716238</v>
      </c>
      <c r="AA176" s="35">
        <f t="shared" si="51"/>
        <v>-2.5100684133069109</v>
      </c>
      <c r="AB176" s="35">
        <f t="shared" si="52"/>
        <v>-2.5100684133069109</v>
      </c>
      <c r="AC176" s="35">
        <f t="shared" si="53"/>
        <v>-2.5100684133069038</v>
      </c>
      <c r="AD176" s="36"/>
      <c r="AE176" s="36"/>
      <c r="AF176">
        <v>2.59</v>
      </c>
      <c r="AG176">
        <v>1.49</v>
      </c>
      <c r="AI176" s="36"/>
      <c r="AJ176" t="s">
        <v>443</v>
      </c>
      <c r="AK176" s="35"/>
      <c r="AL176" s="35"/>
    </row>
    <row r="177" spans="1:38" ht="15" x14ac:dyDescent="0.25">
      <c r="A177">
        <v>4.09</v>
      </c>
      <c r="B177">
        <v>3.81</v>
      </c>
      <c r="C177">
        <v>1.93</v>
      </c>
      <c r="D177" s="20">
        <f t="shared" si="41"/>
        <v>2.5100684133069207E-2</v>
      </c>
      <c r="E177" s="17">
        <f>IF(OR($A177="",$B177="",$C177=""),"",A177*'MPTO_working_3-way'!$I176)</f>
        <v>4.1926617981042531</v>
      </c>
      <c r="F177" s="21">
        <f>IF(OR($A177="",$B177="",$C177=""),"",B177*'MPTO_working_3-way'!$I176)</f>
        <v>3.9056336065469939</v>
      </c>
      <c r="G177" s="22">
        <f>IF(OR($A177="",$B177="",$C177=""),"",C177*'MPTO_working_3-way'!$I176)</f>
        <v>1.9784443203768236</v>
      </c>
      <c r="H177" s="17">
        <f>IF(OR($A177="",$B177="",$C177=""),"",'MPTO_working_3-way'!E176)</f>
        <v>4.234921553849551</v>
      </c>
      <c r="I177" s="21">
        <f>IF(OR($A177="",$B177="",$C177=""),"",'MPTO_working_3-way'!F176)</f>
        <v>3.9354538827351093</v>
      </c>
      <c r="J177" s="22">
        <f>IF(OR($A177="",$B177="",$C177=""),"",'MPTO_working_3-way'!G176)</f>
        <v>1.9616773757556918</v>
      </c>
      <c r="K177" s="17">
        <f>IF(OR($A177="",$B177="",$C177=""),"",'OddsRatio_working_3-way'!H176)</f>
        <v>4.2167563102659251</v>
      </c>
      <c r="L177" s="21">
        <f>IF(OR($A177="",$B177="",$C177=""),"",'OddsRatio_working_3-way'!I176)</f>
        <v>3.9252703015686903</v>
      </c>
      <c r="M177" s="22">
        <f>IF(OR($A177="",$B177="",$C177=""),"",'OddsRatio_working_3-way'!J176)</f>
        <v>1.9681499574586765</v>
      </c>
      <c r="N177" s="23">
        <f t="shared" si="42"/>
        <v>23.851196403491411</v>
      </c>
      <c r="O177" s="24">
        <f t="shared" si="43"/>
        <v>25.604040233669256</v>
      </c>
      <c r="P177" s="24">
        <f t="shared" si="44"/>
        <v>50.544763362839319</v>
      </c>
      <c r="Q177" t="s">
        <v>132</v>
      </c>
      <c r="R177" t="s">
        <v>375</v>
      </c>
      <c r="S177" t="s">
        <v>449</v>
      </c>
      <c r="T177" s="35">
        <v>100</v>
      </c>
      <c r="U177" s="35">
        <f t="shared" si="45"/>
        <v>72.375690607734811</v>
      </c>
      <c r="V177" s="35">
        <f t="shared" si="46"/>
        <v>71.098265895953759</v>
      </c>
      <c r="W177" s="35">
        <f t="shared" si="47"/>
        <v>54.337899543379002</v>
      </c>
      <c r="X177" s="35">
        <f t="shared" si="48"/>
        <v>74.563834560667246</v>
      </c>
      <c r="Y177" s="35">
        <f t="shared" si="49"/>
        <v>73.286409848886208</v>
      </c>
      <c r="Z177" s="35">
        <f t="shared" si="50"/>
        <v>56.526043496311438</v>
      </c>
      <c r="AA177" s="35">
        <f t="shared" si="51"/>
        <v>-2.1881439529324354</v>
      </c>
      <c r="AB177" s="35">
        <f t="shared" si="52"/>
        <v>-2.1881439529324496</v>
      </c>
      <c r="AC177" s="35">
        <f t="shared" si="53"/>
        <v>-2.1881439529324354</v>
      </c>
      <c r="AD177" s="36"/>
      <c r="AE177" s="36"/>
      <c r="AF177">
        <v>1.93</v>
      </c>
      <c r="AG177">
        <v>1.97</v>
      </c>
      <c r="AI177" s="36"/>
      <c r="AJ177" t="s">
        <v>433</v>
      </c>
      <c r="AK177" s="35"/>
      <c r="AL177" s="35"/>
    </row>
    <row r="178" spans="1:38" ht="15" x14ac:dyDescent="0.25">
      <c r="A178">
        <v>3.62</v>
      </c>
      <c r="B178">
        <v>3.46</v>
      </c>
      <c r="C178">
        <v>2.19</v>
      </c>
      <c r="D178" s="20">
        <f t="shared" si="41"/>
        <v>2.1881439529324531E-2</v>
      </c>
      <c r="E178" s="17">
        <f>IF(OR($A178="",$B178="",$C178=""),"",A178*'MPTO_working_3-way'!$I177)</f>
        <v>3.699210811096155</v>
      </c>
      <c r="F178" s="21">
        <f>IF(OR($A178="",$B178="",$C178=""),"",B178*'MPTO_working_3-way'!$I177)</f>
        <v>3.5357097807714628</v>
      </c>
      <c r="G178" s="22">
        <f>IF(OR($A178="",$B178="",$C178=""),"",C178*'MPTO_working_3-way'!$I177)</f>
        <v>2.2379203525692208</v>
      </c>
      <c r="H178" s="17">
        <f>IF(OR($A178="",$B178="",$C178=""),"",'MPTO_working_3-way'!E177)</f>
        <v>3.7181731708873151</v>
      </c>
      <c r="I178" s="21">
        <f>IF(OR($A178="",$B178="",$C178=""),"",'MPTO_working_3-way'!F177)</f>
        <v>3.5495792899578782</v>
      </c>
      <c r="J178" s="22">
        <f>IF(OR($A178="",$B178="",$C178=""),"",'MPTO_working_3-way'!G177)</f>
        <v>2.2255497089036638</v>
      </c>
      <c r="K178" s="17">
        <f>IF(OR($A178="",$B178="",$C178=""),"",'OddsRatio_working_3-way'!H177)</f>
        <v>3.7096763218368505</v>
      </c>
      <c r="L178" s="21">
        <f>IF(OR($A178="",$B178="",$C178=""),"",'OddsRatio_working_3-way'!I177)</f>
        <v>3.5441999052361268</v>
      </c>
      <c r="M178" s="22">
        <f>IF(OR($A178="",$B178="",$C178=""),"",'OddsRatio_working_3-way'!J177)</f>
        <v>2.2307308484678821</v>
      </c>
      <c r="N178" s="23">
        <f t="shared" si="42"/>
        <v>27.032792967635132</v>
      </c>
      <c r="O178" s="24">
        <f t="shared" si="43"/>
        <v>28.282864318739655</v>
      </c>
      <c r="P178" s="24">
        <f t="shared" si="44"/>
        <v>44.684342713625199</v>
      </c>
      <c r="Q178" t="s">
        <v>139</v>
      </c>
      <c r="R178" t="s">
        <v>407</v>
      </c>
      <c r="S178" t="s">
        <v>449</v>
      </c>
      <c r="T178" s="35">
        <v>100</v>
      </c>
      <c r="U178" s="35">
        <f t="shared" si="45"/>
        <v>40.476190476190474</v>
      </c>
      <c r="V178" s="35">
        <f t="shared" si="46"/>
        <v>74.226804123711347</v>
      </c>
      <c r="W178" s="35">
        <f t="shared" si="47"/>
        <v>82.876712328767113</v>
      </c>
      <c r="X178" s="35">
        <f t="shared" si="48"/>
        <v>42.896483547521534</v>
      </c>
      <c r="Y178" s="35">
        <f t="shared" si="49"/>
        <v>76.647097195042406</v>
      </c>
      <c r="Z178" s="35">
        <f t="shared" si="50"/>
        <v>85.297005400098186</v>
      </c>
      <c r="AA178" s="35">
        <f t="shared" si="51"/>
        <v>-2.4202930713310593</v>
      </c>
      <c r="AB178" s="35">
        <f t="shared" si="52"/>
        <v>-2.4202930713310593</v>
      </c>
      <c r="AC178" s="35">
        <f t="shared" si="53"/>
        <v>-2.4202930713310735</v>
      </c>
      <c r="AD178" s="36"/>
      <c r="AE178" s="36"/>
      <c r="AF178">
        <v>2.17</v>
      </c>
      <c r="AG178">
        <v>1.76</v>
      </c>
      <c r="AI178" s="36"/>
      <c r="AJ178" t="s">
        <v>437</v>
      </c>
      <c r="AK178" s="35"/>
      <c r="AL178" s="35"/>
    </row>
    <row r="179" spans="1:38" ht="15" x14ac:dyDescent="0.25">
      <c r="A179">
        <v>1.68</v>
      </c>
      <c r="B179">
        <v>3.88</v>
      </c>
      <c r="C179">
        <v>5.84</v>
      </c>
      <c r="D179" s="20">
        <f t="shared" si="41"/>
        <v>2.42029307133107E-2</v>
      </c>
      <c r="E179" s="17">
        <f>IF(OR($A179="",$B179="",$C179=""),"",A179*'MPTO_working_3-way'!$I178)</f>
        <v>1.7206609235983619</v>
      </c>
      <c r="F179" s="21">
        <f>IF(OR($A179="",$B179="",$C179=""),"",B179*'MPTO_working_3-way'!$I178)</f>
        <v>3.9739073711676456</v>
      </c>
      <c r="G179" s="22">
        <f>IF(OR($A179="",$B179="",$C179=""),"",C179*'MPTO_working_3-way'!$I178)</f>
        <v>5.981345115365734</v>
      </c>
      <c r="H179" s="17">
        <f>IF(OR($A179="",$B179="",$C179=""),"",'MPTO_working_3-way'!E178)</f>
        <v>1.7030829755839636</v>
      </c>
      <c r="I179" s="21">
        <f>IF(OR($A179="",$B179="",$C179=""),"",'MPTO_working_3-way'!F178)</f>
        <v>4.0053781784226414</v>
      </c>
      <c r="J179" s="22">
        <f>IF(OR($A179="",$B179="",$C179=""),"",'MPTO_working_3-way'!G178)</f>
        <v>6.1287566030348213</v>
      </c>
      <c r="K179" s="17">
        <f>IF(OR($A179="",$B179="",$C179=""),"",'OddsRatio_working_3-way'!H178)</f>
        <v>1.7094350375511298</v>
      </c>
      <c r="L179" s="21">
        <f>IF(OR($A179="",$B179="",$C179=""),"",'OddsRatio_working_3-way'!I178)</f>
        <v>4.0046660413930191</v>
      </c>
      <c r="M179" s="22">
        <f>IF(OR($A179="",$B179="",$C179=""),"",'OddsRatio_working_3-way'!J178)</f>
        <v>6.0495082084521581</v>
      </c>
      <c r="N179" s="23">
        <f t="shared" si="42"/>
        <v>58.1172028890348</v>
      </c>
      <c r="O179" s="24">
        <f t="shared" si="43"/>
        <v>25.16414970453053</v>
      </c>
      <c r="P179" s="24">
        <f t="shared" si="44"/>
        <v>16.718647406434666</v>
      </c>
      <c r="Q179" t="s">
        <v>403</v>
      </c>
      <c r="R179" t="s">
        <v>298</v>
      </c>
      <c r="S179" t="s">
        <v>449</v>
      </c>
      <c r="T179" s="35">
        <v>100</v>
      </c>
      <c r="U179" s="35">
        <f t="shared" si="45"/>
        <v>41.860465116279073</v>
      </c>
      <c r="V179" s="35">
        <f t="shared" si="46"/>
        <v>75.786924939467312</v>
      </c>
      <c r="W179" s="35">
        <f t="shared" si="47"/>
        <v>78.540772532188839</v>
      </c>
      <c r="X179" s="35">
        <f t="shared" si="48"/>
        <v>45.672302528343842</v>
      </c>
      <c r="Y179" s="35">
        <f t="shared" si="49"/>
        <v>79.598762351532088</v>
      </c>
      <c r="Z179" s="35">
        <f t="shared" si="50"/>
        <v>82.352609944253615</v>
      </c>
      <c r="AA179" s="35">
        <f t="shared" si="51"/>
        <v>-3.8118374120647687</v>
      </c>
      <c r="AB179" s="35">
        <f t="shared" si="52"/>
        <v>-3.8118374120647758</v>
      </c>
      <c r="AC179" s="35">
        <f t="shared" si="53"/>
        <v>-3.8118374120647758</v>
      </c>
      <c r="AD179" s="36"/>
      <c r="AE179" s="36"/>
      <c r="AF179">
        <v>2.34</v>
      </c>
      <c r="AG179">
        <v>1.66</v>
      </c>
      <c r="AI179" s="36"/>
      <c r="AJ179" t="s">
        <v>437</v>
      </c>
      <c r="AK179" s="35"/>
      <c r="AL179" s="35"/>
    </row>
    <row r="180" spans="1:38" ht="15" x14ac:dyDescent="0.25">
      <c r="A180">
        <v>1.72</v>
      </c>
      <c r="B180">
        <v>4.13</v>
      </c>
      <c r="C180">
        <v>4.66</v>
      </c>
      <c r="D180" s="20">
        <f t="shared" si="41"/>
        <v>3.8118374120647669E-2</v>
      </c>
      <c r="E180" s="17">
        <f>IF(OR($A180="",$B180="",$C180=""),"",A180*'MPTO_working_3-way'!$I179)</f>
        <v>1.785563603487514</v>
      </c>
      <c r="F180" s="21">
        <f>IF(OR($A180="",$B180="",$C180=""),"",B180*'MPTO_working_3-way'!$I179)</f>
        <v>4.2874288851182749</v>
      </c>
      <c r="G180" s="22">
        <f>IF(OR($A180="",$B180="",$C180=""),"",C180*'MPTO_working_3-way'!$I179)</f>
        <v>4.8376316234022179</v>
      </c>
      <c r="H180" s="17">
        <f>IF(OR($A180="",$B180="",$C180=""),"",'MPTO_working_3-way'!E179)</f>
        <v>1.7584296617001303</v>
      </c>
      <c r="I180" s="21">
        <f>IF(OR($A180="",$B180="",$C180=""),"",'MPTO_working_3-way'!F179)</f>
        <v>4.358730001559004</v>
      </c>
      <c r="J180" s="22">
        <f>IF(OR($A180="",$B180="",$C180=""),"",'MPTO_working_3-way'!G179)</f>
        <v>4.9532867913054508</v>
      </c>
      <c r="K180" s="17">
        <f>IF(OR($A180="",$B180="",$C180=""),"",'OddsRatio_working_3-way'!H179)</f>
        <v>1.7680152020191113</v>
      </c>
      <c r="L180" s="21">
        <f>IF(OR($A180="",$B180="",$C180=""),"",'OddsRatio_working_3-way'!I179)</f>
        <v>4.3387327532219722</v>
      </c>
      <c r="M180" s="22">
        <f>IF(OR($A180="",$B180="",$C180=""),"",'OddsRatio_working_3-way'!J179)</f>
        <v>4.9040772769304848</v>
      </c>
      <c r="N180" s="23">
        <f t="shared" si="42"/>
        <v>56.004725793403686</v>
      </c>
      <c r="O180" s="24">
        <f t="shared" si="43"/>
        <v>23.324002025340032</v>
      </c>
      <c r="P180" s="24">
        <f t="shared" si="44"/>
        <v>20.671272181256295</v>
      </c>
      <c r="Q180" t="s">
        <v>310</v>
      </c>
      <c r="R180" t="s">
        <v>313</v>
      </c>
      <c r="S180" t="s">
        <v>449</v>
      </c>
      <c r="T180" s="35">
        <v>100</v>
      </c>
      <c r="U180" s="35">
        <f t="shared" si="45"/>
        <v>44.751381215469614</v>
      </c>
      <c r="V180" s="35">
        <f t="shared" si="46"/>
        <v>73.821989528795811</v>
      </c>
      <c r="W180" s="35">
        <f t="shared" si="47"/>
        <v>78.070175438596479</v>
      </c>
      <c r="X180" s="35">
        <f t="shared" si="48"/>
        <v>48.107835032607696</v>
      </c>
      <c r="Y180" s="35">
        <f t="shared" si="49"/>
        <v>77.1784433459339</v>
      </c>
      <c r="Z180" s="35">
        <f t="shared" si="50"/>
        <v>81.426629255734582</v>
      </c>
      <c r="AA180" s="35">
        <f t="shared" si="51"/>
        <v>-3.3564538171380818</v>
      </c>
      <c r="AB180" s="35">
        <f t="shared" si="52"/>
        <v>-3.3564538171380889</v>
      </c>
      <c r="AC180" s="35">
        <f t="shared" si="53"/>
        <v>-3.3564538171381031</v>
      </c>
      <c r="AD180" s="36"/>
      <c r="AE180" s="36"/>
      <c r="AF180">
        <v>1.81</v>
      </c>
      <c r="AG180">
        <v>2.06</v>
      </c>
      <c r="AI180" s="36"/>
      <c r="AJ180" t="s">
        <v>439</v>
      </c>
      <c r="AK180" s="35"/>
      <c r="AL180" s="35"/>
    </row>
    <row r="181" spans="1:38" s="62" customFormat="1" ht="15" x14ac:dyDescent="0.25">
      <c r="A181" s="55">
        <v>1.81</v>
      </c>
      <c r="B181" s="55">
        <v>3.82</v>
      </c>
      <c r="C181" s="55">
        <v>4.5599999999999996</v>
      </c>
      <c r="D181" s="56">
        <f t="shared" si="41"/>
        <v>3.3564538171380942E-2</v>
      </c>
      <c r="E181" s="57">
        <f>IF(OR($A181="",$B181="",$C181=""),"",A181*'MPTO_working_3-way'!$I180)</f>
        <v>1.8707518140901995</v>
      </c>
      <c r="F181" s="58">
        <f>IF(OR($A181="",$B181="",$C181=""),"",B181*'MPTO_working_3-way'!$I180)</f>
        <v>3.9482165358146752</v>
      </c>
      <c r="G181" s="59">
        <f>IF(OR($A181="",$B181="",$C181=""),"",C181*'MPTO_working_3-way'!$I180)</f>
        <v>4.7130542940614966</v>
      </c>
      <c r="H181" s="57">
        <f>IF(OR($A181="",$B181="",$C181=""),"",'MPTO_working_3-way'!E180)</f>
        <v>1.8474111937979214</v>
      </c>
      <c r="I181" s="58">
        <f>IF(OR($A181="",$B181="",$C181=""),"",'MPTO_working_3-way'!F180)</f>
        <v>3.9905515659242097</v>
      </c>
      <c r="J181" s="59">
        <f>IF(OR($A181="",$B181="",$C181=""),"",'MPTO_working_3-way'!G180)</f>
        <v>4.8051495929355461</v>
      </c>
      <c r="K181" s="57">
        <f>IF(OR($A181="",$B181="",$C181=""),"",'OddsRatio_working_3-way'!H180)</f>
        <v>1.8560400813553632</v>
      </c>
      <c r="L181" s="58">
        <f>IF(OR($A181="",$B181="",$C181=""),"",'OddsRatio_working_3-way'!I180)</f>
        <v>3.9802876906445994</v>
      </c>
      <c r="M181" s="59">
        <f>IF(OR($A181="",$B181="",$C181=""),"",'OddsRatio_working_3-way'!J180)</f>
        <v>4.7623489995371546</v>
      </c>
      <c r="N181" s="60">
        <f t="shared" si="42"/>
        <v>53.45444502408936</v>
      </c>
      <c r="O181" s="61">
        <f t="shared" si="43"/>
        <v>25.327891490471661</v>
      </c>
      <c r="P181" s="61">
        <f t="shared" si="44"/>
        <v>21.21766348543898</v>
      </c>
      <c r="Q181" s="55" t="s">
        <v>420</v>
      </c>
      <c r="R181" s="55" t="s">
        <v>423</v>
      </c>
      <c r="S181" s="55" t="s">
        <v>449</v>
      </c>
      <c r="T181" s="62">
        <v>100</v>
      </c>
      <c r="U181" s="62">
        <f t="shared" si="45"/>
        <v>65.753424657534239</v>
      </c>
      <c r="V181" s="62">
        <f t="shared" si="46"/>
        <v>69.512195121951223</v>
      </c>
      <c r="W181" s="62">
        <f t="shared" si="47"/>
        <v>61.832061068702288</v>
      </c>
      <c r="X181" s="62">
        <f t="shared" si="48"/>
        <v>68.65574380934649</v>
      </c>
      <c r="Y181" s="62">
        <f t="shared" si="49"/>
        <v>72.414514273763459</v>
      </c>
      <c r="Z181" s="62">
        <f t="shared" si="50"/>
        <v>64.734380220514538</v>
      </c>
      <c r="AA181" s="62">
        <f t="shared" si="51"/>
        <v>-2.9023191518122502</v>
      </c>
      <c r="AB181" s="62">
        <f t="shared" si="52"/>
        <v>-2.902319151812236</v>
      </c>
      <c r="AC181" s="62">
        <f t="shared" si="53"/>
        <v>-2.9023191518122502</v>
      </c>
      <c r="AD181" s="63"/>
      <c r="AE181" s="63"/>
      <c r="AF181" s="55">
        <v>1.79</v>
      </c>
      <c r="AG181" s="55">
        <v>2.08</v>
      </c>
      <c r="AH181" s="63"/>
      <c r="AI181" s="63"/>
      <c r="AJ181" s="55" t="s">
        <v>439</v>
      </c>
    </row>
    <row r="182" spans="1:38" ht="15" x14ac:dyDescent="0.25">
      <c r="A182">
        <v>2.92</v>
      </c>
      <c r="B182">
        <v>3.28</v>
      </c>
      <c r="C182">
        <v>2.62</v>
      </c>
      <c r="D182" s="20">
        <f t="shared" si="41"/>
        <v>2.9023191518122271E-2</v>
      </c>
      <c r="E182" s="17">
        <f>IF(OR($A182="",$B182="",$C182=""),"",A182*'MPTO_working_3-way'!$I181)</f>
        <v>3.0047477192329168</v>
      </c>
      <c r="F182" s="21">
        <f>IF(OR($A182="",$B182="",$C182=""),"",B182*'MPTO_working_3-way'!$I181)</f>
        <v>3.3751960681794411</v>
      </c>
      <c r="G182" s="22">
        <f>IF(OR($A182="",$B182="",$C182=""),"",C182*'MPTO_working_3-way'!$I181)</f>
        <v>2.6960407617774806</v>
      </c>
      <c r="H182" s="17">
        <f>IF(OR($A182="",$B182="",$C182=""),"",'MPTO_working_3-way'!E181)</f>
        <v>3.0048857376058731</v>
      </c>
      <c r="I182" s="21">
        <f>IF(OR($A182="",$B182="",$C182=""),"",'MPTO_working_3-way'!F181)</f>
        <v>3.387491972249181</v>
      </c>
      <c r="J182" s="22">
        <f>IF(OR($A182="",$B182="",$C182=""),"",'MPTO_working_3-way'!G181)</f>
        <v>2.6881359689467184</v>
      </c>
      <c r="K182" s="17">
        <f>IF(OR($A182="",$B182="",$C182=""),"",'OddsRatio_working_3-way'!H181)</f>
        <v>3.0051948013242575</v>
      </c>
      <c r="L182" s="21">
        <f>IF(OR($A182="",$B182="",$C182=""),"",'OddsRatio_working_3-way'!I181)</f>
        <v>3.3811688265725564</v>
      </c>
      <c r="M182" s="22">
        <f>IF(OR($A182="",$B182="",$C182=""),"",'OddsRatio_working_3-way'!J181)</f>
        <v>2.691883113617342</v>
      </c>
      <c r="N182" s="23">
        <f t="shared" ref="N182:N228" si="54">(1/E182)* 100</f>
        <v>33.280664250085209</v>
      </c>
      <c r="O182" s="24">
        <f t="shared" ref="O182:O228" si="55">(1/F182)* 100</f>
        <v>29.627908417758782</v>
      </c>
      <c r="P182" s="24">
        <f t="shared" ref="P182:P228" si="56">(1/G182)* 100</f>
        <v>37.091427332156023</v>
      </c>
      <c r="Q182" t="s">
        <v>49</v>
      </c>
      <c r="R182" t="s">
        <v>93</v>
      </c>
      <c r="S182" t="s">
        <v>450</v>
      </c>
      <c r="T182" s="35">
        <v>100</v>
      </c>
      <c r="U182" s="35">
        <f t="shared" ref="U182:U228" si="57">(1/A183)*((T182*A183)-T182)</f>
        <v>69.78851963746223</v>
      </c>
      <c r="V182" s="35">
        <f t="shared" ref="V182:V228" si="58">(1/B183)*((T182*B183)-T182)</f>
        <v>68.55345911949685</v>
      </c>
      <c r="W182" s="35">
        <f t="shared" ref="W182:W228" si="59">(1/C183)*((T182*C183)-T182)</f>
        <v>58.847736625514408</v>
      </c>
      <c r="X182" s="35">
        <f t="shared" ref="X182:X228" si="60">((1/B183)+(1/C183))*T182</f>
        <v>72.598804254988735</v>
      </c>
      <c r="Y182" s="35">
        <f t="shared" ref="Y182:Y228" si="61">((1/A183)+(1/C183))*T182</f>
        <v>71.363743737023356</v>
      </c>
      <c r="Z182" s="35">
        <f t="shared" ref="Z182:Z228" si="62">((1/A183)+(1/B183))*T182</f>
        <v>61.658021243040906</v>
      </c>
      <c r="AA182" s="35">
        <f t="shared" ref="AA182:AA228" si="63">U182-X182</f>
        <v>-2.8102846175265057</v>
      </c>
      <c r="AB182" s="35">
        <f t="shared" ref="AB182:AB228" si="64">V182-Y182</f>
        <v>-2.8102846175265057</v>
      </c>
      <c r="AC182" s="35">
        <f t="shared" ref="AC182:AC228" si="65">W182-Z182</f>
        <v>-2.8102846175264986</v>
      </c>
      <c r="AD182" s="36"/>
      <c r="AE182" s="36"/>
      <c r="AF182">
        <v>2.08</v>
      </c>
      <c r="AG182">
        <v>1.81</v>
      </c>
      <c r="AI182" s="36"/>
      <c r="AJ182" t="s">
        <v>111</v>
      </c>
      <c r="AK182" s="35"/>
      <c r="AL182" s="35"/>
    </row>
    <row r="183" spans="1:38" ht="15" x14ac:dyDescent="0.25">
      <c r="A183">
        <v>3.31</v>
      </c>
      <c r="B183">
        <v>3.18</v>
      </c>
      <c r="C183">
        <v>2.4300000000000002</v>
      </c>
      <c r="D183" s="20">
        <f t="shared" si="41"/>
        <v>2.8102846175265039E-2</v>
      </c>
      <c r="E183" s="17">
        <f>IF(OR($A183="",$B183="",$C183=""),"",A183*'MPTO_working_3-way'!$I182)</f>
        <v>3.4030204208401273</v>
      </c>
      <c r="F183" s="21">
        <f>IF(OR($A183="",$B183="",$C183=""),"",B183*'MPTO_working_3-way'!$I182)</f>
        <v>3.2693670508373431</v>
      </c>
      <c r="G183" s="22">
        <f>IF(OR($A183="",$B183="",$C183=""),"",C183*'MPTO_working_3-way'!$I182)</f>
        <v>2.498289916205894</v>
      </c>
      <c r="H183" s="17">
        <f>IF(OR($A183="",$B183="",$C183=""),"",'MPTO_working_3-way'!E182)</f>
        <v>3.415916668692184</v>
      </c>
      <c r="I183" s="21">
        <f>IF(OR($A183="",$B183="",$C183=""),"",'MPTO_working_3-way'!F182)</f>
        <v>3.2776376020701985</v>
      </c>
      <c r="J183" s="22">
        <f>IF(OR($A183="",$B183="",$C183=""),"",'MPTO_working_3-way'!G182)</f>
        <v>2.4866033105720891</v>
      </c>
      <c r="K183" s="17">
        <f>IF(OR($A183="",$B183="",$C183=""),"",'OddsRatio_working_3-way'!H182)</f>
        <v>3.4098415352756906</v>
      </c>
      <c r="L183" s="21">
        <f>IF(OR($A183="",$B183="",$C183=""),"",'OddsRatio_working_3-way'!I182)</f>
        <v>3.2742227475761929</v>
      </c>
      <c r="M183" s="22">
        <f>IF(OR($A183="",$B183="",$C183=""),"",'OddsRatio_working_3-way'!J182)</f>
        <v>2.4918066646944754</v>
      </c>
      <c r="N183" s="23">
        <f t="shared" si="54"/>
        <v>29.385659688551709</v>
      </c>
      <c r="O183" s="24">
        <f t="shared" si="55"/>
        <v>30.58696024185728</v>
      </c>
      <c r="P183" s="24">
        <f t="shared" si="56"/>
        <v>40.027380069591011</v>
      </c>
      <c r="Q183" t="s">
        <v>46</v>
      </c>
      <c r="R183" t="s">
        <v>36</v>
      </c>
      <c r="S183" t="s">
        <v>450</v>
      </c>
      <c r="T183" s="35">
        <v>100</v>
      </c>
      <c r="U183" s="35">
        <f t="shared" si="57"/>
        <v>54.954954954954964</v>
      </c>
      <c r="V183" s="35">
        <f t="shared" si="58"/>
        <v>71.346704871060169</v>
      </c>
      <c r="W183" s="35">
        <f t="shared" si="59"/>
        <v>70.930232558139537</v>
      </c>
      <c r="X183" s="35">
        <f t="shared" si="60"/>
        <v>57.723062570800288</v>
      </c>
      <c r="Y183" s="35">
        <f t="shared" si="61"/>
        <v>74.114812486905507</v>
      </c>
      <c r="Z183" s="35">
        <f t="shared" si="62"/>
        <v>73.69834017398486</v>
      </c>
      <c r="AA183" s="35">
        <f t="shared" si="63"/>
        <v>-2.7681076158453237</v>
      </c>
      <c r="AB183" s="35">
        <f t="shared" si="64"/>
        <v>-2.7681076158453379</v>
      </c>
      <c r="AC183" s="35">
        <f t="shared" si="65"/>
        <v>-2.7681076158453237</v>
      </c>
      <c r="AD183" s="36"/>
      <c r="AE183" s="36"/>
      <c r="AF183">
        <v>2.4900000000000002</v>
      </c>
      <c r="AG183">
        <v>1.58</v>
      </c>
      <c r="AI183" s="36"/>
      <c r="AJ183" t="s">
        <v>111</v>
      </c>
      <c r="AK183" s="35"/>
      <c r="AL183" s="35"/>
    </row>
    <row r="184" spans="1:38" ht="15" x14ac:dyDescent="0.25">
      <c r="A184">
        <v>2.2200000000000002</v>
      </c>
      <c r="B184">
        <v>3.49</v>
      </c>
      <c r="C184">
        <v>3.44</v>
      </c>
      <c r="D184" s="20">
        <f t="shared" si="41"/>
        <v>2.7681076158453388E-2</v>
      </c>
      <c r="E184" s="17">
        <f>IF(OR($A184="",$B184="",$C184=""),"",A184*'MPTO_working_3-way'!$I183)</f>
        <v>2.2814519890717668</v>
      </c>
      <c r="F184" s="21">
        <f>IF(OR($A184="",$B184="",$C184=""),"",B184*'MPTO_working_3-way'!$I183)</f>
        <v>3.5866069557930027</v>
      </c>
      <c r="G184" s="22">
        <f>IF(OR($A184="",$B184="",$C184=""),"",C184*'MPTO_working_3-way'!$I183)</f>
        <v>3.5352229019850796</v>
      </c>
      <c r="H184" s="17">
        <f>IF(OR($A184="",$B184="",$C184=""),"",'MPTO_working_3-way'!E183)</f>
        <v>2.2664254506756309</v>
      </c>
      <c r="I184" s="21">
        <f>IF(OR($A184="",$B184="",$C184=""),"",'MPTO_working_3-way'!F183)</f>
        <v>3.6061256056565596</v>
      </c>
      <c r="J184" s="22">
        <f>IF(OR($A184="",$B184="",$C184=""),"",'MPTO_working_3-way'!G183)</f>
        <v>3.5527683026186514</v>
      </c>
      <c r="K184" s="17">
        <f>IF(OR($A184="",$B184="",$C184=""),"",'OddsRatio_working_3-way'!H183)</f>
        <v>2.2727530784881118</v>
      </c>
      <c r="L184" s="21">
        <f>IF(OR($A184="",$B184="",$C184=""),"",'OddsRatio_working_3-way'!I183)</f>
        <v>3.5976681683896712</v>
      </c>
      <c r="M184" s="22">
        <f>IF(OR($A184="",$B184="",$C184=""),"",'OddsRatio_working_3-way'!J183)</f>
        <v>3.5455061569762236</v>
      </c>
      <c r="N184" s="23">
        <f t="shared" si="54"/>
        <v>43.831735438222424</v>
      </c>
      <c r="O184" s="24">
        <f t="shared" si="55"/>
        <v>27.881505063854949</v>
      </c>
      <c r="P184" s="24">
        <f t="shared" si="56"/>
        <v>28.286759497922613</v>
      </c>
      <c r="Q184" t="s">
        <v>52</v>
      </c>
      <c r="R184" t="s">
        <v>41</v>
      </c>
      <c r="S184" t="s">
        <v>450</v>
      </c>
      <c r="T184" s="35">
        <v>100</v>
      </c>
      <c r="U184" s="35">
        <f t="shared" si="57"/>
        <v>45.945945945945937</v>
      </c>
      <c r="V184" s="35">
        <f t="shared" si="58"/>
        <v>71.509971509971507</v>
      </c>
      <c r="W184" s="35">
        <f t="shared" si="59"/>
        <v>79.633401221995925</v>
      </c>
      <c r="X184" s="35">
        <f t="shared" si="60"/>
        <v>48.856627268032561</v>
      </c>
      <c r="Y184" s="35">
        <f t="shared" si="61"/>
        <v>74.420652832058124</v>
      </c>
      <c r="Z184" s="35">
        <f t="shared" si="62"/>
        <v>82.544082544082542</v>
      </c>
      <c r="AA184" s="35">
        <f t="shared" si="63"/>
        <v>-2.9106813220866243</v>
      </c>
      <c r="AB184" s="35">
        <f t="shared" si="64"/>
        <v>-2.9106813220866172</v>
      </c>
      <c r="AC184" s="35">
        <f t="shared" si="65"/>
        <v>-2.9106813220866172</v>
      </c>
      <c r="AD184" s="36"/>
      <c r="AE184" s="36"/>
      <c r="AF184">
        <v>1.73</v>
      </c>
      <c r="AG184">
        <v>2.2000000000000002</v>
      </c>
      <c r="AI184" s="36"/>
      <c r="AJ184" t="s">
        <v>111</v>
      </c>
      <c r="AK184" s="35"/>
      <c r="AL184" s="35"/>
    </row>
    <row r="185" spans="1:38" s="35" customFormat="1" ht="17.25" customHeight="1" x14ac:dyDescent="0.25">
      <c r="A185">
        <v>1.85</v>
      </c>
      <c r="B185">
        <v>3.51</v>
      </c>
      <c r="C185">
        <v>4.91</v>
      </c>
      <c r="D185" s="20">
        <f t="shared" si="41"/>
        <v>2.9106813220866057E-2</v>
      </c>
      <c r="E185" s="17">
        <f>IF(OR($A185="",$B185="",$C185=""),"",A185*'MPTO_working_3-way'!$I184)</f>
        <v>1.9038476044586023</v>
      </c>
      <c r="F185" s="21">
        <f>IF(OR($A185="",$B185="",$C185=""),"",B185*'MPTO_working_3-way'!$I184)</f>
        <v>3.6121649144052395</v>
      </c>
      <c r="G185" s="22">
        <f>IF(OR($A185="",$B185="",$C185=""),"",C185*'MPTO_working_3-way'!$I184)</f>
        <v>5.0529144529144521</v>
      </c>
      <c r="H185" s="17">
        <f>IF(OR($A185="",$B185="",$C185=""),"",'MPTO_working_3-way'!E184)</f>
        <v>1.8838129379862267</v>
      </c>
      <c r="I185" s="21">
        <f>IF(OR($A185="",$B185="",$C185=""),"",'MPTO_working_3-way'!F184)</f>
        <v>3.6337471557111716</v>
      </c>
      <c r="J185" s="22">
        <f>IF(OR($A185="",$B185="",$C185=""),"",'MPTO_working_3-way'!G184)</f>
        <v>5.1556034137744877</v>
      </c>
      <c r="K185" s="17">
        <f>IF(OR($A185="",$B185="",$C185=""),"",'OddsRatio_working_3-way'!H184)</f>
        <v>1.8915201572494111</v>
      </c>
      <c r="L185" s="21">
        <f>IF(OR($A185="",$B185="",$C185=""),"",'OddsRatio_working_3-way'!I184)</f>
        <v>3.6326065819953204</v>
      </c>
      <c r="M185" s="22">
        <f>IF(OR($A185="",$B185="",$C185=""),"",'OddsRatio_working_3-way'!J184)</f>
        <v>5.100992723347292</v>
      </c>
      <c r="N185" s="23">
        <f t="shared" si="54"/>
        <v>52.525212504304953</v>
      </c>
      <c r="O185" s="24">
        <f t="shared" si="55"/>
        <v>27.684228812810307</v>
      </c>
      <c r="P185" s="24">
        <f t="shared" si="56"/>
        <v>19.790558682884761</v>
      </c>
      <c r="Q185" t="s">
        <v>42</v>
      </c>
      <c r="R185" t="s">
        <v>43</v>
      </c>
      <c r="S185" t="s">
        <v>450</v>
      </c>
      <c r="T185" s="35">
        <v>100</v>
      </c>
      <c r="U185" s="35">
        <f t="shared" si="57"/>
        <v>61.240310077519375</v>
      </c>
      <c r="V185" s="35">
        <f t="shared" si="58"/>
        <v>68.847352024922117</v>
      </c>
      <c r="W185" s="35">
        <f t="shared" si="59"/>
        <v>67.21311475409837</v>
      </c>
      <c r="X185" s="35">
        <f t="shared" si="60"/>
        <v>63.939533220979513</v>
      </c>
      <c r="Y185" s="35">
        <f t="shared" si="61"/>
        <v>71.546575168382248</v>
      </c>
      <c r="Z185" s="35">
        <f t="shared" si="62"/>
        <v>69.912337897558501</v>
      </c>
      <c r="AA185" s="35">
        <f t="shared" si="63"/>
        <v>-2.6992231434601379</v>
      </c>
      <c r="AB185" s="35">
        <f t="shared" si="64"/>
        <v>-2.6992231434601308</v>
      </c>
      <c r="AC185" s="35">
        <f t="shared" si="65"/>
        <v>-2.6992231434601308</v>
      </c>
      <c r="AD185" s="36"/>
      <c r="AE185" s="36"/>
      <c r="AF185">
        <v>2.15</v>
      </c>
      <c r="AG185">
        <v>1.76</v>
      </c>
      <c r="AH185" s="36"/>
      <c r="AI185" s="36"/>
      <c r="AJ185" t="s">
        <v>111</v>
      </c>
    </row>
    <row r="186" spans="1:38" s="35" customFormat="1" ht="15" x14ac:dyDescent="0.25">
      <c r="A186">
        <v>2.58</v>
      </c>
      <c r="B186">
        <v>3.21</v>
      </c>
      <c r="C186">
        <v>3.05</v>
      </c>
      <c r="D186" s="20">
        <f t="shared" si="41"/>
        <v>2.6992231434601388E-2</v>
      </c>
      <c r="E186" s="17">
        <f>IF(OR($A186="",$B186="",$C186=""),"",A186*'MPTO_working_3-way'!$I185)</f>
        <v>2.6496399571012716</v>
      </c>
      <c r="F186" s="21">
        <f>IF(OR($A186="",$B186="",$C186=""),"",B186*'MPTO_working_3-way'!$I185)</f>
        <v>3.2966450629050703</v>
      </c>
      <c r="G186" s="22">
        <f>IF(OR($A186="",$B186="",$C186=""),"",C186*'MPTO_working_3-way'!$I185)</f>
        <v>3.1323263058755342</v>
      </c>
      <c r="H186" s="17">
        <f>IF(OR($A186="",$B186="",$C186=""),"",'MPTO_working_3-way'!E185)</f>
        <v>2.6413136565783737</v>
      </c>
      <c r="I186" s="21">
        <f>IF(OR($A186="",$B186="",$C186=""),"",'MPTO_working_3-way'!F185)</f>
        <v>3.3054674792226364</v>
      </c>
      <c r="J186" s="22">
        <f>IF(OR($A186="",$B186="",$C186=""),"",'MPTO_working_3-way'!G185)</f>
        <v>3.1360600804764518</v>
      </c>
      <c r="K186" s="17">
        <f>IF(OR($A186="",$B186="",$C186=""),"",'OddsRatio_working_3-way'!H185)</f>
        <v>2.645160618587572</v>
      </c>
      <c r="L186" s="21">
        <f>IF(OR($A186="",$B186="",$C186=""),"",'OddsRatio_working_3-way'!I185)</f>
        <v>3.3011423842269201</v>
      </c>
      <c r="M186" s="22">
        <f>IF(OR($A186="",$B186="",$C186=""),"",'OddsRatio_working_3-way'!J185)</f>
        <v>3.1345438405724813</v>
      </c>
      <c r="N186" s="23">
        <f t="shared" si="54"/>
        <v>37.740976743648162</v>
      </c>
      <c r="O186" s="24">
        <f t="shared" si="55"/>
        <v>30.333869158446188</v>
      </c>
      <c r="P186" s="24">
        <f t="shared" si="56"/>
        <v>31.925154097905654</v>
      </c>
      <c r="Q186" t="s">
        <v>56</v>
      </c>
      <c r="R186" t="s">
        <v>55</v>
      </c>
      <c r="S186" t="s">
        <v>450</v>
      </c>
      <c r="T186" s="35">
        <v>100</v>
      </c>
      <c r="U186" s="35">
        <f t="shared" si="57"/>
        <v>73.890339425587456</v>
      </c>
      <c r="V186" s="35">
        <f t="shared" si="58"/>
        <v>71.671388101982998</v>
      </c>
      <c r="W186" s="35">
        <f t="shared" si="59"/>
        <v>50.980392156862742</v>
      </c>
      <c r="X186" s="35">
        <f t="shared" si="60"/>
        <v>77.348219741154239</v>
      </c>
      <c r="Y186" s="35">
        <f t="shared" si="61"/>
        <v>75.129268417549781</v>
      </c>
      <c r="Z186" s="35">
        <f t="shared" si="62"/>
        <v>54.438272472429524</v>
      </c>
      <c r="AA186" s="35">
        <f t="shared" si="63"/>
        <v>-3.4578803155667828</v>
      </c>
      <c r="AB186" s="35">
        <f t="shared" si="64"/>
        <v>-3.4578803155667828</v>
      </c>
      <c r="AC186" s="35">
        <f t="shared" si="65"/>
        <v>-3.4578803155667828</v>
      </c>
      <c r="AD186" s="36"/>
      <c r="AE186" s="36"/>
      <c r="AF186">
        <v>2.09</v>
      </c>
      <c r="AG186">
        <v>1.8</v>
      </c>
      <c r="AH186" s="36"/>
      <c r="AI186" s="36"/>
      <c r="AJ186" t="s">
        <v>111</v>
      </c>
    </row>
    <row r="187" spans="1:38" ht="15" x14ac:dyDescent="0.25">
      <c r="A187">
        <v>3.83</v>
      </c>
      <c r="B187">
        <v>3.53</v>
      </c>
      <c r="C187">
        <v>2.04</v>
      </c>
      <c r="D187" s="20">
        <f t="shared" si="41"/>
        <v>3.4578803155667748E-2</v>
      </c>
      <c r="E187" s="17">
        <f>IF(OR($A187="",$B187="",$C187=""),"",A187*'MPTO_working_3-way'!$I186)</f>
        <v>3.9624368160862073</v>
      </c>
      <c r="F187" s="21">
        <f>IF(OR($A187="",$B187="",$C187=""),"",B187*'MPTO_working_3-way'!$I186)</f>
        <v>3.652063175139507</v>
      </c>
      <c r="G187" s="22">
        <f>IF(OR($A187="",$B187="",$C187=""),"",C187*'MPTO_working_3-way'!$I186)</f>
        <v>2.1105407584375624</v>
      </c>
      <c r="H187" s="17">
        <f>IF(OR($A187="",$B187="",$C187=""),"",'MPTO_working_3-way'!E186)</f>
        <v>4.0068864269340621</v>
      </c>
      <c r="I187" s="21">
        <f>IF(OR($A187="",$B187="",$C187=""),"",'MPTO_working_3-way'!F186)</f>
        <v>3.6797194116703196</v>
      </c>
      <c r="J187" s="22">
        <f>IF(OR($A187="",$B187="",$C187=""),"",'MPTO_working_3-way'!G186)</f>
        <v>2.0891227681788385</v>
      </c>
      <c r="K187" s="17">
        <f>IF(OR($A187="",$B187="",$C187=""),"",'OddsRatio_working_3-way'!H186)</f>
        <v>3.9869139604301056</v>
      </c>
      <c r="L187" s="21">
        <f>IF(OR($A187="",$B187="",$C187=""),"",'OddsRatio_working_3-way'!I186)</f>
        <v>3.6702799716919317</v>
      </c>
      <c r="M187" s="22">
        <f>IF(OR($A187="",$B187="",$C187=""),"",'OddsRatio_working_3-way'!J186)</f>
        <v>2.0976644942923359</v>
      </c>
      <c r="N187" s="23">
        <f t="shared" si="54"/>
        <v>25.236995475620571</v>
      </c>
      <c r="O187" s="24">
        <f t="shared" si="55"/>
        <v>27.381782626523172</v>
      </c>
      <c r="P187" s="24">
        <f t="shared" si="56"/>
        <v>47.381221897856264</v>
      </c>
      <c r="Q187" t="s">
        <v>108</v>
      </c>
      <c r="R187" t="s">
        <v>53</v>
      </c>
      <c r="S187" t="s">
        <v>450</v>
      </c>
      <c r="T187" s="35">
        <v>100</v>
      </c>
      <c r="U187" s="35">
        <f t="shared" si="57"/>
        <v>56.140350877192972</v>
      </c>
      <c r="V187" s="35">
        <f t="shared" si="58"/>
        <v>69.325153374233125</v>
      </c>
      <c r="W187" s="35">
        <f t="shared" si="59"/>
        <v>71.181556195965413</v>
      </c>
      <c r="X187" s="35">
        <f t="shared" si="60"/>
        <v>59.493290429801448</v>
      </c>
      <c r="Y187" s="35">
        <f t="shared" si="61"/>
        <v>72.6780929268416</v>
      </c>
      <c r="Z187" s="35">
        <f t="shared" si="62"/>
        <v>74.534495748573889</v>
      </c>
      <c r="AA187" s="35">
        <f t="shared" si="63"/>
        <v>-3.3529395526084755</v>
      </c>
      <c r="AB187" s="35">
        <f t="shared" si="64"/>
        <v>-3.3529395526084755</v>
      </c>
      <c r="AC187" s="35">
        <f t="shared" si="65"/>
        <v>-3.3529395526084755</v>
      </c>
      <c r="AD187" s="36"/>
      <c r="AE187" s="36"/>
      <c r="AF187">
        <v>2.09</v>
      </c>
      <c r="AG187">
        <v>1.79</v>
      </c>
      <c r="AH187" s="41"/>
      <c r="AI187" s="36"/>
      <c r="AJ187" t="s">
        <v>112</v>
      </c>
      <c r="AK187" s="35"/>
      <c r="AL187" s="35"/>
    </row>
    <row r="188" spans="1:38" s="35" customFormat="1" ht="15" x14ac:dyDescent="0.25">
      <c r="A188">
        <v>2.2799999999999998</v>
      </c>
      <c r="B188">
        <v>3.26</v>
      </c>
      <c r="C188">
        <v>3.47</v>
      </c>
      <c r="D188" s="20">
        <f t="shared" si="41"/>
        <v>3.3529395526084693E-2</v>
      </c>
      <c r="E188" s="17">
        <f>IF(OR($A188="",$B188="",$C188=""),"",A188*'MPTO_working_3-way'!$I187)</f>
        <v>2.3564470217994731</v>
      </c>
      <c r="F188" s="21">
        <f>IF(OR($A188="",$B188="",$C188=""),"",B188*'MPTO_working_3-way'!$I187)</f>
        <v>3.369305829415036</v>
      </c>
      <c r="G188" s="22">
        <f>IF(OR($A188="",$B188="",$C188=""),"",C188*'MPTO_working_3-way'!$I187)</f>
        <v>3.586347002475514</v>
      </c>
      <c r="H188" s="17">
        <f>IF(OR($A188="",$B188="",$C188=""),"",'MPTO_working_3-way'!E187)</f>
        <v>2.3396189674011247</v>
      </c>
      <c r="I188" s="21">
        <f>IF(OR($A188="",$B188="",$C188=""),"",'MPTO_working_3-way'!F187)</f>
        <v>3.3832703921151608</v>
      </c>
      <c r="J188" s="22">
        <f>IF(OR($A188="",$B188="",$C188=""),"",'MPTO_working_3-way'!G187)</f>
        <v>3.6100043968315938</v>
      </c>
      <c r="K188" s="17">
        <f>IF(OR($A188="",$B188="",$C188=""),"",'OddsRatio_working_3-way'!H187)</f>
        <v>2.3468261226178506</v>
      </c>
      <c r="L188" s="21">
        <f>IF(OR($A188="",$B188="",$C188=""),"",'OddsRatio_working_3-way'!I187)</f>
        <v>3.3779898727471425</v>
      </c>
      <c r="M188" s="22">
        <f>IF(OR($A188="",$B188="",$C188=""),"",'OddsRatio_working_3-way'!J187)</f>
        <v>3.5989535334891336</v>
      </c>
      <c r="N188" s="23">
        <f t="shared" si="54"/>
        <v>42.436769880629939</v>
      </c>
      <c r="O188" s="24">
        <f t="shared" si="55"/>
        <v>29.679704088293335</v>
      </c>
      <c r="P188" s="24">
        <f t="shared" si="56"/>
        <v>27.883526031076734</v>
      </c>
      <c r="Q188" t="s">
        <v>35</v>
      </c>
      <c r="R188" t="s">
        <v>104</v>
      </c>
      <c r="S188" t="s">
        <v>450</v>
      </c>
      <c r="T188" s="35">
        <v>100</v>
      </c>
      <c r="U188" s="35">
        <f t="shared" si="57"/>
        <v>51.92307692307692</v>
      </c>
      <c r="V188" s="35">
        <f t="shared" si="58"/>
        <v>71.098265895953759</v>
      </c>
      <c r="W188" s="35">
        <f t="shared" si="59"/>
        <v>73.614775725593674</v>
      </c>
      <c r="X188" s="35">
        <f t="shared" si="60"/>
        <v>55.286958378452574</v>
      </c>
      <c r="Y188" s="35">
        <f t="shared" si="61"/>
        <v>74.462147351329406</v>
      </c>
      <c r="Z188" s="35">
        <f t="shared" si="62"/>
        <v>76.978657180969321</v>
      </c>
      <c r="AA188" s="35">
        <f t="shared" si="63"/>
        <v>-3.3638814553756546</v>
      </c>
      <c r="AB188" s="35">
        <f t="shared" si="64"/>
        <v>-3.3638814553756475</v>
      </c>
      <c r="AC188" s="35">
        <f t="shared" si="65"/>
        <v>-3.3638814553756475</v>
      </c>
      <c r="AD188" s="36"/>
      <c r="AE188" s="36"/>
      <c r="AF188">
        <v>1.99</v>
      </c>
      <c r="AG188">
        <v>1.88</v>
      </c>
      <c r="AH188" s="41"/>
      <c r="AI188" s="36"/>
      <c r="AJ188" t="s">
        <v>112</v>
      </c>
    </row>
    <row r="189" spans="1:38" ht="15" x14ac:dyDescent="0.25">
      <c r="A189">
        <v>2.08</v>
      </c>
      <c r="B189">
        <v>3.46</v>
      </c>
      <c r="C189">
        <v>3.79</v>
      </c>
      <c r="D189" s="20">
        <f t="shared" si="41"/>
        <v>3.3638814553756502E-2</v>
      </c>
      <c r="E189" s="17">
        <f>IF(OR($A189="",$B189="",$C189=""),"",A189*'MPTO_working_3-way'!$I188)</f>
        <v>2.1499687342718135</v>
      </c>
      <c r="F189" s="21">
        <f>IF(OR($A189="",$B189="",$C189=""),"",B189*'MPTO_working_3-way'!$I188)</f>
        <v>3.5763902983559976</v>
      </c>
      <c r="G189" s="22">
        <f>IF(OR($A189="",$B189="",$C189=""),"",C189*'MPTO_working_3-way'!$I188)</f>
        <v>3.9174911071587371</v>
      </c>
      <c r="H189" s="17">
        <f>IF(OR($A189="",$B189="",$C189=""),"",'MPTO_working_3-way'!E188)</f>
        <v>2.1296701072741633</v>
      </c>
      <c r="I189" s="21">
        <f>IF(OR($A189="",$B189="",$C189=""),"",'MPTO_working_3-way'!F188)</f>
        <v>3.5996549720588602</v>
      </c>
      <c r="J189" s="22">
        <f>IF(OR($A189="",$B189="",$C189=""),"",'MPTO_working_3-way'!G188)</f>
        <v>3.9582122890326996</v>
      </c>
      <c r="K189" s="17">
        <f>IF(OR($A189="",$B189="",$C189=""),"",'OddsRatio_working_3-way'!H188)</f>
        <v>2.1378798709706874</v>
      </c>
      <c r="L189" s="21">
        <f>IF(OR($A189="",$B189="",$C189=""),"",'OddsRatio_working_3-way'!I188)</f>
        <v>3.5918374838776752</v>
      </c>
      <c r="M189" s="22">
        <f>IF(OR($A189="",$B189="",$C189=""),"",'OddsRatio_working_3-way'!J188)</f>
        <v>3.9395230000076076</v>
      </c>
      <c r="N189" s="23">
        <f t="shared" si="54"/>
        <v>46.512304298169077</v>
      </c>
      <c r="O189" s="24">
        <f t="shared" si="55"/>
        <v>27.961154028957129</v>
      </c>
      <c r="P189" s="24">
        <f t="shared" si="56"/>
        <v>25.526541672873794</v>
      </c>
      <c r="Q189" t="s">
        <v>109</v>
      </c>
      <c r="R189" t="s">
        <v>110</v>
      </c>
      <c r="S189" t="s">
        <v>450</v>
      </c>
      <c r="T189" s="35">
        <v>100</v>
      </c>
      <c r="U189" s="35">
        <f t="shared" si="57"/>
        <v>77.728285077951</v>
      </c>
      <c r="V189" s="35">
        <f t="shared" si="58"/>
        <v>72.826086956521735</v>
      </c>
      <c r="W189" s="35">
        <f t="shared" si="59"/>
        <v>45.945945945945937</v>
      </c>
      <c r="X189" s="35">
        <f t="shared" si="60"/>
        <v>81.2279670975323</v>
      </c>
      <c r="Y189" s="35">
        <f t="shared" si="61"/>
        <v>76.325768976103035</v>
      </c>
      <c r="Z189" s="35">
        <f t="shared" si="62"/>
        <v>49.445627965527258</v>
      </c>
      <c r="AA189" s="35">
        <f t="shared" si="63"/>
        <v>-3.4996820195813001</v>
      </c>
      <c r="AB189" s="35">
        <f t="shared" si="64"/>
        <v>-3.4996820195813001</v>
      </c>
      <c r="AC189" s="35">
        <f t="shared" si="65"/>
        <v>-3.4996820195813214</v>
      </c>
      <c r="AD189" s="36"/>
      <c r="AE189" s="36"/>
      <c r="AF189">
        <v>2.0099999999999998</v>
      </c>
      <c r="AG189">
        <v>1.87</v>
      </c>
      <c r="AH189" s="41"/>
      <c r="AI189" s="36"/>
      <c r="AJ189" t="s">
        <v>112</v>
      </c>
      <c r="AK189" s="35"/>
      <c r="AL189" s="35"/>
    </row>
    <row r="190" spans="1:38" ht="15" x14ac:dyDescent="0.25">
      <c r="A190">
        <v>4.49</v>
      </c>
      <c r="B190">
        <v>3.68</v>
      </c>
      <c r="C190">
        <v>1.85</v>
      </c>
      <c r="D190" s="20">
        <f t="shared" si="41"/>
        <v>3.4996820195813072E-2</v>
      </c>
      <c r="E190" s="17">
        <f>IF(OR($A190="",$B190="",$C190=""),"",A190*'MPTO_working_3-way'!$I189)</f>
        <v>4.6471357226792005</v>
      </c>
      <c r="F190" s="21">
        <f>IF(OR($A190="",$B190="",$C190=""),"",B190*'MPTO_working_3-way'!$I189)</f>
        <v>3.8087882983205921</v>
      </c>
      <c r="G190" s="22">
        <f>IF(OR($A190="",$B190="",$C190=""),"",C190*'MPTO_working_3-way'!$I189)</f>
        <v>1.9147441173622544</v>
      </c>
      <c r="H190" s="17">
        <f>IF(OR($A190="",$B190="",$C190=""),"",'MPTO_working_3-way'!E189)</f>
        <v>4.7381790637907386</v>
      </c>
      <c r="I190" s="21">
        <f>IF(OR($A190="",$B190="",$C190=""),"",'MPTO_working_3-way'!F189)</f>
        <v>3.8450665248900195</v>
      </c>
      <c r="J190" s="22">
        <f>IF(OR($A190="",$B190="",$C190=""),"",'MPTO_working_3-way'!G189)</f>
        <v>1.8908061926827773</v>
      </c>
      <c r="K190" s="17">
        <f>IF(OR($A190="",$B190="",$C190=""),"",'OddsRatio_working_3-way'!H189)</f>
        <v>4.6945142281532899</v>
      </c>
      <c r="L190" s="21">
        <f>IF(OR($A190="",$B190="",$C190=""),"",'OddsRatio_working_3-way'!I189)</f>
        <v>3.837048175200807</v>
      </c>
      <c r="M190" s="22">
        <f>IF(OR($A190="",$B190="",$C190=""),"",'OddsRatio_working_3-way'!J189)</f>
        <v>1.89981005556742</v>
      </c>
      <c r="N190" s="23">
        <f t="shared" si="54"/>
        <v>21.518631253220054</v>
      </c>
      <c r="O190" s="24">
        <f t="shared" si="55"/>
        <v>26.255069110586422</v>
      </c>
      <c r="P190" s="24">
        <f t="shared" si="56"/>
        <v>52.226299636193531</v>
      </c>
      <c r="Q190" t="s">
        <v>117</v>
      </c>
      <c r="R190" t="s">
        <v>95</v>
      </c>
      <c r="S190" t="s">
        <v>450</v>
      </c>
      <c r="T190" s="35">
        <v>100</v>
      </c>
      <c r="U190" s="35">
        <f t="shared" si="57"/>
        <v>59.183673469387763</v>
      </c>
      <c r="V190" s="35">
        <f t="shared" si="58"/>
        <v>69.696969696969703</v>
      </c>
      <c r="W190" s="35">
        <f t="shared" si="59"/>
        <v>67.845659163987136</v>
      </c>
      <c r="X190" s="35">
        <f t="shared" si="60"/>
        <v>62.457371139043175</v>
      </c>
      <c r="Y190" s="35">
        <f t="shared" si="61"/>
        <v>72.970667366625094</v>
      </c>
      <c r="Z190" s="35">
        <f t="shared" si="62"/>
        <v>71.119356833642541</v>
      </c>
      <c r="AA190" s="35">
        <f t="shared" si="63"/>
        <v>-3.2736976696554123</v>
      </c>
      <c r="AB190" s="35">
        <f t="shared" si="64"/>
        <v>-3.273697669655391</v>
      </c>
      <c r="AC190" s="35">
        <f t="shared" si="65"/>
        <v>-3.2736976696554052</v>
      </c>
      <c r="AD190" s="36"/>
      <c r="AE190" s="36"/>
      <c r="AF190">
        <v>1.9</v>
      </c>
      <c r="AG190">
        <v>1.96</v>
      </c>
      <c r="AH190" s="41"/>
      <c r="AI190" s="36"/>
      <c r="AJ190" t="s">
        <v>112</v>
      </c>
      <c r="AK190" s="35"/>
      <c r="AL190" s="35"/>
    </row>
    <row r="191" spans="1:38" ht="15" x14ac:dyDescent="0.25">
      <c r="A191">
        <v>2.4500000000000002</v>
      </c>
      <c r="B191">
        <v>3.3</v>
      </c>
      <c r="C191">
        <v>3.11</v>
      </c>
      <c r="D191" s="20">
        <f t="shared" si="41"/>
        <v>3.2736976696554176E-2</v>
      </c>
      <c r="E191" s="17">
        <f>IF(OR($A191="",$B191="",$C191=""),"",A191*'MPTO_working_3-way'!$I190)</f>
        <v>2.5302055929065581</v>
      </c>
      <c r="F191" s="21">
        <f>IF(OR($A191="",$B191="",$C191=""),"",B191*'MPTO_working_3-way'!$I190)</f>
        <v>3.4080320230986287</v>
      </c>
      <c r="G191" s="22">
        <f>IF(OR($A191="",$B191="",$C191=""),"",C191*'MPTO_working_3-way'!$I190)</f>
        <v>3.2118119975262833</v>
      </c>
      <c r="H191" s="17">
        <f>IF(OR($A191="",$B191="",$C191=""),"",'MPTO_working_3-way'!E190)</f>
        <v>2.5173005271000162</v>
      </c>
      <c r="I191" s="21">
        <f>IF(OR($A191="",$B191="",$C191=""),"",'MPTO_working_3-way'!F190)</f>
        <v>3.4232744204199164</v>
      </c>
      <c r="J191" s="22">
        <f>IF(OR($A191="",$B191="",$C191=""),"",'MPTO_working_3-way'!G190)</f>
        <v>3.2192528545548051</v>
      </c>
      <c r="K191" s="17">
        <f>IF(OR($A191="",$B191="",$C191=""),"",'OddsRatio_working_3-way'!H190)</f>
        <v>2.5230797686916819</v>
      </c>
      <c r="L191" s="21">
        <f>IF(OR($A191="",$B191="",$C191=""),"",'OddsRatio_working_3-way'!I190)</f>
        <v>3.41591963309715</v>
      </c>
      <c r="M191" s="22">
        <f>IF(OR($A191="",$B191="",$C191=""),"",'OddsRatio_working_3-way'!J190)</f>
        <v>3.2163436634065157</v>
      </c>
      <c r="N191" s="23">
        <f t="shared" si="54"/>
        <v>39.522480023105793</v>
      </c>
      <c r="O191" s="24">
        <f t="shared" si="55"/>
        <v>29.34244728988158</v>
      </c>
      <c r="P191" s="24">
        <f t="shared" si="56"/>
        <v>31.13507268701261</v>
      </c>
      <c r="Q191" t="s">
        <v>102</v>
      </c>
      <c r="R191" t="s">
        <v>114</v>
      </c>
      <c r="S191" t="s">
        <v>450</v>
      </c>
      <c r="T191" s="35">
        <v>100</v>
      </c>
      <c r="U191" s="35">
        <f t="shared" si="57"/>
        <v>55.357142857142868</v>
      </c>
      <c r="V191" s="35">
        <f t="shared" si="58"/>
        <v>68.944099378881987</v>
      </c>
      <c r="W191" s="35">
        <f t="shared" si="59"/>
        <v>72.451790633608823</v>
      </c>
      <c r="X191" s="35">
        <f t="shared" si="60"/>
        <v>58.604109987509204</v>
      </c>
      <c r="Y191" s="35">
        <f t="shared" si="61"/>
        <v>72.19106650924833</v>
      </c>
      <c r="Z191" s="35">
        <f t="shared" si="62"/>
        <v>75.698757763975138</v>
      </c>
      <c r="AA191" s="35">
        <f t="shared" si="63"/>
        <v>-3.2469671303663361</v>
      </c>
      <c r="AB191" s="35">
        <f t="shared" si="64"/>
        <v>-3.2469671303663432</v>
      </c>
      <c r="AC191" s="35">
        <f t="shared" si="65"/>
        <v>-3.2469671303663148</v>
      </c>
      <c r="AD191" s="36"/>
      <c r="AE191" s="36"/>
      <c r="AF191">
        <v>2.17</v>
      </c>
      <c r="AG191">
        <v>1.74</v>
      </c>
      <c r="AH191" s="41"/>
      <c r="AI191" s="36"/>
      <c r="AJ191" t="s">
        <v>112</v>
      </c>
      <c r="AK191" s="35"/>
      <c r="AL191" s="35"/>
    </row>
    <row r="192" spans="1:38" ht="15" x14ac:dyDescent="0.25">
      <c r="A192">
        <v>2.2400000000000002</v>
      </c>
      <c r="B192">
        <v>3.22</v>
      </c>
      <c r="C192">
        <v>3.63</v>
      </c>
      <c r="D192" s="20">
        <f t="shared" si="41"/>
        <v>3.2469671303663183E-2</v>
      </c>
      <c r="E192" s="17">
        <f>IF(OR($A192="",$B192="",$C192=""),"",A192*'MPTO_working_3-way'!$I191)</f>
        <v>2.3127320637202056</v>
      </c>
      <c r="F192" s="21">
        <f>IF(OR($A192="",$B192="",$C192=""),"",B192*'MPTO_working_3-way'!$I191)</f>
        <v>3.3245523415977956</v>
      </c>
      <c r="G192" s="22">
        <f>IF(OR($A192="",$B192="",$C192=""),"",C192*'MPTO_working_3-way'!$I191)</f>
        <v>3.7478649068322971</v>
      </c>
      <c r="H192" s="17">
        <f>IF(OR($A192="",$B192="",$C192=""),"",'MPTO_working_3-way'!E191)</f>
        <v>2.2956559311548066</v>
      </c>
      <c r="I192" s="21">
        <f>IF(OR($A192="",$B192="",$C192=""),"",'MPTO_working_3-way'!F191)</f>
        <v>3.3362716718321477</v>
      </c>
      <c r="J192" s="22">
        <f>IF(OR($A192="",$B192="",$C192=""),"",'MPTO_working_3-way'!G191)</f>
        <v>3.7784488401725116</v>
      </c>
      <c r="K192" s="17">
        <f>IF(OR($A192="",$B192="",$C192=""),"",'OddsRatio_working_3-way'!H191)</f>
        <v>2.3029333074401173</v>
      </c>
      <c r="L192" s="21">
        <f>IF(OR($A192="",$B192="",$C192=""),"",'OddsRatio_working_3-way'!I191)</f>
        <v>3.3326709213847261</v>
      </c>
      <c r="M192" s="22">
        <f>IF(OR($A192="",$B192="",$C192=""),"",'OddsRatio_working_3-way'!J191)</f>
        <v>3.7634795149737967</v>
      </c>
      <c r="N192" s="23">
        <f t="shared" si="54"/>
        <v>43.238904137966763</v>
      </c>
      <c r="O192" s="24">
        <f t="shared" si="55"/>
        <v>30.07923766119427</v>
      </c>
      <c r="P192" s="24">
        <f t="shared" si="56"/>
        <v>26.681858200838992</v>
      </c>
      <c r="Q192" t="s">
        <v>96</v>
      </c>
      <c r="R192" t="s">
        <v>101</v>
      </c>
      <c r="S192" t="s">
        <v>450</v>
      </c>
      <c r="T192" s="35">
        <v>100</v>
      </c>
      <c r="U192" s="35">
        <f t="shared" si="57"/>
        <v>54.954954954954964</v>
      </c>
      <c r="V192" s="35">
        <f t="shared" si="58"/>
        <v>71.014492753623188</v>
      </c>
      <c r="W192" s="35">
        <f t="shared" si="59"/>
        <v>70.674486803519059</v>
      </c>
      <c r="X192" s="35">
        <f t="shared" si="60"/>
        <v>58.311020442857739</v>
      </c>
      <c r="Y192" s="35">
        <f t="shared" si="61"/>
        <v>74.37055824152597</v>
      </c>
      <c r="Z192" s="35">
        <f t="shared" si="62"/>
        <v>74.030552291421856</v>
      </c>
      <c r="AA192" s="35">
        <f t="shared" si="63"/>
        <v>-3.3560654879027751</v>
      </c>
      <c r="AB192" s="35">
        <f t="shared" si="64"/>
        <v>-3.3560654879027823</v>
      </c>
      <c r="AC192" s="35">
        <f t="shared" si="65"/>
        <v>-3.3560654879027965</v>
      </c>
      <c r="AD192" s="36"/>
      <c r="AE192" s="36"/>
      <c r="AF192">
        <v>2.13</v>
      </c>
      <c r="AG192">
        <v>1.76</v>
      </c>
      <c r="AH192" s="41"/>
      <c r="AI192" s="36"/>
      <c r="AJ192" t="s">
        <v>112</v>
      </c>
      <c r="AK192" s="35"/>
      <c r="AL192" s="35"/>
    </row>
    <row r="193" spans="1:38" s="35" customFormat="1" ht="15" x14ac:dyDescent="0.25">
      <c r="A193">
        <v>2.2200000000000002</v>
      </c>
      <c r="B193">
        <v>3.45</v>
      </c>
      <c r="C193">
        <v>3.41</v>
      </c>
      <c r="D193" s="20">
        <f t="shared" si="41"/>
        <v>3.3560654879027929E-2</v>
      </c>
      <c r="E193" s="17">
        <f>IF(OR($A193="",$B193="",$C193=""),"",A193*'MPTO_working_3-way'!$I192)</f>
        <v>2.2945046538314422</v>
      </c>
      <c r="F193" s="21">
        <f>IF(OR($A193="",$B193="",$C193=""),"",B193*'MPTO_working_3-way'!$I192)</f>
        <v>3.5657842593326468</v>
      </c>
      <c r="G193" s="22">
        <f>IF(OR($A193="",$B193="",$C193=""),"",C193*'MPTO_working_3-way'!$I192)</f>
        <v>3.5244418331374856</v>
      </c>
      <c r="H193" s="17">
        <f>IF(OR($A193="",$B193="",$C193=""),"",'MPTO_working_3-way'!E192)</f>
        <v>2.2765375472985871</v>
      </c>
      <c r="I193" s="21">
        <f>IF(OR($A193="",$B193="",$C193=""),"",'MPTO_working_3-way'!F192)</f>
        <v>3.5884971620067523</v>
      </c>
      <c r="J193" s="22">
        <f>IF(OR($A193="",$B193="",$C193=""),"",'MPTO_working_3-way'!G192)</f>
        <v>3.5452413046045588</v>
      </c>
      <c r="K193" s="17">
        <f>IF(OR($A193="",$B193="",$C193=""),"",'OddsRatio_working_3-way'!H192)</f>
        <v>2.284087850366622</v>
      </c>
      <c r="L193" s="21">
        <f>IF(OR($A193="",$B193="",$C193=""),"",'OddsRatio_working_3-way'!I192)</f>
        <v>3.57870101098215</v>
      </c>
      <c r="M193" s="22">
        <f>IF(OR($A193="",$B193="",$C193=""),"",'OddsRatio_working_3-way'!J192)</f>
        <v>3.5365997699865241</v>
      </c>
      <c r="N193" s="23">
        <f t="shared" si="54"/>
        <v>43.582391446893162</v>
      </c>
      <c r="O193" s="24">
        <f t="shared" si="55"/>
        <v>28.044321452783429</v>
      </c>
      <c r="P193" s="24">
        <f t="shared" si="56"/>
        <v>28.37328710032341</v>
      </c>
      <c r="Q193" t="s">
        <v>100</v>
      </c>
      <c r="R193" t="s">
        <v>97</v>
      </c>
      <c r="S193" t="s">
        <v>450</v>
      </c>
      <c r="T193" s="35">
        <v>100</v>
      </c>
      <c r="U193" s="35">
        <f t="shared" si="57"/>
        <v>43.502824858757066</v>
      </c>
      <c r="V193" s="35">
        <f t="shared" si="58"/>
        <v>73.118279569892465</v>
      </c>
      <c r="W193" s="35">
        <f t="shared" si="59"/>
        <v>79.838709677419359</v>
      </c>
      <c r="X193" s="35">
        <f t="shared" si="60"/>
        <v>47.043010752688176</v>
      </c>
      <c r="Y193" s="35">
        <f t="shared" si="61"/>
        <v>76.658465463823589</v>
      </c>
      <c r="Z193" s="35">
        <f t="shared" si="62"/>
        <v>83.378895571350469</v>
      </c>
      <c r="AA193" s="35">
        <f t="shared" si="63"/>
        <v>-3.5401858939311097</v>
      </c>
      <c r="AB193" s="35">
        <f t="shared" si="64"/>
        <v>-3.5401858939311239</v>
      </c>
      <c r="AC193" s="35">
        <f t="shared" si="65"/>
        <v>-3.5401858939311097</v>
      </c>
      <c r="AD193" s="36"/>
      <c r="AE193" s="36"/>
      <c r="AF193">
        <v>1.97</v>
      </c>
      <c r="AG193">
        <v>1.9</v>
      </c>
      <c r="AH193" s="41"/>
      <c r="AI193" s="36"/>
      <c r="AJ193" t="s">
        <v>112</v>
      </c>
    </row>
    <row r="194" spans="1:38" ht="15" x14ac:dyDescent="0.25">
      <c r="A194">
        <v>1.77</v>
      </c>
      <c r="B194">
        <v>3.72</v>
      </c>
      <c r="C194">
        <v>4.96</v>
      </c>
      <c r="D194" s="20">
        <f t="shared" si="41"/>
        <v>3.5401858939311026E-2</v>
      </c>
      <c r="E194" s="17">
        <f>IF(OR($A194="",$B194="",$C194=""),"",A194*'MPTO_working_3-way'!$I193)</f>
        <v>1.8326612903225805</v>
      </c>
      <c r="F194" s="21">
        <f>IF(OR($A194="",$B194="",$C194=""),"",B194*'MPTO_working_3-way'!$I193)</f>
        <v>3.851694915254237</v>
      </c>
      <c r="G194" s="22">
        <f>IF(OR($A194="",$B194="",$C194=""),"",C194*'MPTO_working_3-way'!$I193)</f>
        <v>5.1355932203389827</v>
      </c>
      <c r="H194" s="17">
        <f>IF(OR($A194="",$B194="",$C194=""),"",'MPTO_working_3-way'!E193)</f>
        <v>1.8077588337039783</v>
      </c>
      <c r="I194" s="21">
        <f>IF(OR($A194="",$B194="",$C194=""),"",'MPTO_working_3-way'!F193)</f>
        <v>3.8907995036341068</v>
      </c>
      <c r="J194" s="22">
        <f>IF(OR($A194="",$B194="",$C194=""),"",'MPTO_working_3-way'!G193)</f>
        <v>5.2683629380700898</v>
      </c>
      <c r="K194" s="17">
        <f>IF(OR($A194="",$B194="",$C194=""),"",'OddsRatio_working_3-way'!H193)</f>
        <v>1.8169096852021458</v>
      </c>
      <c r="L194" s="21">
        <f>IF(OR($A194="",$B194="",$C194=""),"",'OddsRatio_working_3-way'!I193)</f>
        <v>3.8857069399348525</v>
      </c>
      <c r="M194" s="22">
        <f>IF(OR($A194="",$B194="",$C194=""),"",'OddsRatio_working_3-way'!J193)</f>
        <v>5.2012498096110349</v>
      </c>
      <c r="N194" s="23">
        <f t="shared" si="54"/>
        <v>54.56545654565457</v>
      </c>
      <c r="O194" s="24">
        <f t="shared" si="55"/>
        <v>25.962596259625965</v>
      </c>
      <c r="P194" s="24">
        <f t="shared" si="56"/>
        <v>19.471947194719476</v>
      </c>
      <c r="Q194" t="s">
        <v>116</v>
      </c>
      <c r="R194" t="s">
        <v>105</v>
      </c>
      <c r="S194" t="s">
        <v>450</v>
      </c>
      <c r="T194" s="35">
        <v>100</v>
      </c>
      <c r="U194" s="35">
        <f t="shared" si="57"/>
        <v>54.954954954954964</v>
      </c>
      <c r="V194" s="35">
        <f t="shared" si="58"/>
        <v>72.451790633608823</v>
      </c>
      <c r="W194" s="35">
        <f t="shared" si="59"/>
        <v>69.325153374233125</v>
      </c>
      <c r="X194" s="35">
        <f t="shared" si="60"/>
        <v>58.223055992158059</v>
      </c>
      <c r="Y194" s="35">
        <f t="shared" si="61"/>
        <v>75.719891670811919</v>
      </c>
      <c r="Z194" s="35">
        <f t="shared" si="62"/>
        <v>72.59325441143622</v>
      </c>
      <c r="AA194" s="35">
        <f t="shared" si="63"/>
        <v>-3.2681010372030954</v>
      </c>
      <c r="AB194" s="35">
        <f t="shared" si="64"/>
        <v>-3.2681010372030954</v>
      </c>
      <c r="AC194" s="35">
        <f t="shared" si="65"/>
        <v>-3.2681010372030954</v>
      </c>
      <c r="AD194" s="36"/>
      <c r="AE194" s="36"/>
      <c r="AF194">
        <v>2.11</v>
      </c>
      <c r="AG194">
        <v>1.77</v>
      </c>
      <c r="AH194" s="41"/>
      <c r="AI194" s="36"/>
      <c r="AJ194" t="s">
        <v>112</v>
      </c>
      <c r="AK194" s="35"/>
      <c r="AL194" s="35"/>
    </row>
    <row r="195" spans="1:38" ht="15" x14ac:dyDescent="0.25">
      <c r="A195">
        <v>2.2200000000000002</v>
      </c>
      <c r="B195">
        <v>3.63</v>
      </c>
      <c r="C195">
        <v>3.26</v>
      </c>
      <c r="D195" s="20">
        <f t="shared" si="41"/>
        <v>3.2681010372030972E-2</v>
      </c>
      <c r="E195" s="17">
        <f>IF(OR($A195="",$B195="",$C195=""),"",A195*'MPTO_working_3-way'!$I194)</f>
        <v>2.2925518430259091</v>
      </c>
      <c r="F195" s="21">
        <f>IF(OR($A195="",$B195="",$C195=""),"",B195*'MPTO_working_3-way'!$I194)</f>
        <v>3.7486320676504725</v>
      </c>
      <c r="G195" s="22">
        <f>IF(OR($A195="",$B195="",$C195=""),"",C195*'MPTO_working_3-way'!$I194)</f>
        <v>3.3665400938128207</v>
      </c>
      <c r="H195" s="17">
        <f>IF(OR($A195="",$B195="",$C195=""),"",'MPTO_working_3-way'!E194)</f>
        <v>2.2750189389806308</v>
      </c>
      <c r="I195" s="21">
        <f>IF(OR($A195="",$B195="",$C195=""),"",'MPTO_working_3-way'!F194)</f>
        <v>3.7794548477257703</v>
      </c>
      <c r="J195" s="22">
        <f>IF(OR($A195="",$B195="",$C195=""),"",'MPTO_working_3-way'!G194)</f>
        <v>3.3800364674440826</v>
      </c>
      <c r="K195" s="17">
        <f>IF(OR($A195="",$B195="",$C195=""),"",'OddsRatio_working_3-way'!H194)</f>
        <v>2.2824350485638596</v>
      </c>
      <c r="L195" s="21">
        <f>IF(OR($A195="",$B195="",$C195=""),"",'OddsRatio_working_3-way'!I194)</f>
        <v>3.7645935882974997</v>
      </c>
      <c r="M195" s="22">
        <f>IF(OR($A195="",$B195="",$C195=""),"",'OddsRatio_working_3-way'!J194)</f>
        <v>3.3756583686510835</v>
      </c>
      <c r="N195" s="23">
        <f t="shared" si="54"/>
        <v>43.619515215852786</v>
      </c>
      <c r="O195" s="24">
        <f t="shared" si="55"/>
        <v>26.676397735314932</v>
      </c>
      <c r="P195" s="24">
        <f t="shared" si="56"/>
        <v>29.704087048832271</v>
      </c>
      <c r="Q195" t="s">
        <v>103</v>
      </c>
      <c r="R195" t="s">
        <v>107</v>
      </c>
      <c r="S195" t="s">
        <v>450</v>
      </c>
      <c r="T195" s="35">
        <v>100</v>
      </c>
      <c r="U195" s="35">
        <f t="shared" si="57"/>
        <v>60.317460317460316</v>
      </c>
      <c r="V195" s="35">
        <f t="shared" si="58"/>
        <v>68.55345911949685</v>
      </c>
      <c r="W195" s="35">
        <f t="shared" si="59"/>
        <v>67.741935483870961</v>
      </c>
      <c r="X195" s="35">
        <f t="shared" si="60"/>
        <v>63.704605396632175</v>
      </c>
      <c r="Y195" s="35">
        <f t="shared" si="61"/>
        <v>71.940604198668709</v>
      </c>
      <c r="Z195" s="35">
        <f t="shared" si="62"/>
        <v>71.12908056304282</v>
      </c>
      <c r="AA195" s="35">
        <f t="shared" si="63"/>
        <v>-3.3871450791718587</v>
      </c>
      <c r="AB195" s="35">
        <f t="shared" si="64"/>
        <v>-3.3871450791718587</v>
      </c>
      <c r="AC195" s="35">
        <f t="shared" si="65"/>
        <v>-3.3871450791718587</v>
      </c>
      <c r="AD195" s="36"/>
      <c r="AE195" s="36"/>
      <c r="AF195">
        <v>1.86</v>
      </c>
      <c r="AG195">
        <v>2.0099999999999998</v>
      </c>
      <c r="AH195" s="41"/>
      <c r="AI195" s="36"/>
      <c r="AJ195" t="s">
        <v>112</v>
      </c>
      <c r="AK195" s="35"/>
      <c r="AL195" s="35"/>
    </row>
    <row r="196" spans="1:38" ht="15" x14ac:dyDescent="0.25">
      <c r="A196">
        <v>2.52</v>
      </c>
      <c r="B196">
        <v>3.18</v>
      </c>
      <c r="C196">
        <v>3.1</v>
      </c>
      <c r="D196" s="20">
        <f t="shared" ref="D196:D228" si="66">IF(OR($A196="",$B196="",$C196=""),"",(1/A196)+(1/B196)+(1/C196)-1)</f>
        <v>3.3871450791718605E-2</v>
      </c>
      <c r="E196" s="17">
        <f>IF(OR($A196="",$B196="",$C196=""),"",A196*'MPTO_working_3-way'!$I195)</f>
        <v>2.6053560559951308</v>
      </c>
      <c r="F196" s="21">
        <f>IF(OR($A196="",$B196="",$C196=""),"",B196*'MPTO_working_3-way'!$I195)</f>
        <v>3.2877112135176652</v>
      </c>
      <c r="G196" s="22">
        <f>IF(OR($A196="",$B196="",$C196=""),"",C196*'MPTO_working_3-way'!$I195)</f>
        <v>3.2050014974543277</v>
      </c>
      <c r="H196" s="17">
        <f>IF(OR($A196="",$B196="",$C196=""),"",'MPTO_working_3-way'!E195)</f>
        <v>2.593798812218612</v>
      </c>
      <c r="I196" s="21">
        <f>IF(OR($A196="",$B196="",$C196=""),"",'MPTO_working_3-way'!F195)</f>
        <v>3.298425815771584</v>
      </c>
      <c r="J196" s="22">
        <f>IF(OR($A196="",$B196="",$C196=""),"",'MPTO_working_3-way'!G195)</f>
        <v>3.2124368948108915</v>
      </c>
      <c r="K196" s="17">
        <f>IF(OR($A196="",$B196="",$C196=""),"",'OddsRatio_working_3-way'!H195)</f>
        <v>2.5990468845577648</v>
      </c>
      <c r="L196" s="21">
        <f>IF(OR($A196="",$B196="",$C196=""),"",'OddsRatio_working_3-way'!I195)</f>
        <v>3.2933698739052155</v>
      </c>
      <c r="M196" s="22">
        <f>IF(OR($A196="",$B196="",$C196=""),"",'OddsRatio_working_3-way'!J195)</f>
        <v>3.2092095115600703</v>
      </c>
      <c r="N196" s="23">
        <f t="shared" si="54"/>
        <v>38.382469747231696</v>
      </c>
      <c r="O196" s="24">
        <f t="shared" si="55"/>
        <v>30.416296780825121</v>
      </c>
      <c r="P196" s="24">
        <f t="shared" si="56"/>
        <v>31.201233471943183</v>
      </c>
      <c r="Q196" t="s">
        <v>115</v>
      </c>
      <c r="R196" t="s">
        <v>99</v>
      </c>
      <c r="S196" t="s">
        <v>450</v>
      </c>
      <c r="T196" s="35">
        <v>100</v>
      </c>
      <c r="U196" s="35">
        <f t="shared" si="57"/>
        <v>45.652173913043477</v>
      </c>
      <c r="V196" s="35">
        <f t="shared" si="58"/>
        <v>73.045822102425873</v>
      </c>
      <c r="W196" s="35">
        <f t="shared" si="59"/>
        <v>77.678571428571431</v>
      </c>
      <c r="X196" s="35">
        <f t="shared" si="60"/>
        <v>49.275606469002689</v>
      </c>
      <c r="Y196" s="35">
        <f t="shared" si="61"/>
        <v>76.669254658385086</v>
      </c>
      <c r="Z196" s="35">
        <f t="shared" si="62"/>
        <v>81.302003984530643</v>
      </c>
      <c r="AA196" s="35">
        <f t="shared" si="63"/>
        <v>-3.6234325559592122</v>
      </c>
      <c r="AB196" s="35">
        <f t="shared" si="64"/>
        <v>-3.6234325559592122</v>
      </c>
      <c r="AC196" s="35">
        <f t="shared" si="65"/>
        <v>-3.6234325559592122</v>
      </c>
      <c r="AD196" s="36"/>
      <c r="AE196" s="36"/>
      <c r="AF196">
        <v>2.3199999999999998</v>
      </c>
      <c r="AG196">
        <v>1.65</v>
      </c>
      <c r="AH196" s="41"/>
      <c r="AI196" s="36"/>
      <c r="AJ196" t="s">
        <v>112</v>
      </c>
      <c r="AK196" s="35"/>
      <c r="AL196" s="35"/>
    </row>
    <row r="197" spans="1:38" ht="15" x14ac:dyDescent="0.25">
      <c r="A197">
        <v>1.84</v>
      </c>
      <c r="B197">
        <v>3.71</v>
      </c>
      <c r="C197">
        <v>4.4800000000000004</v>
      </c>
      <c r="D197" s="20">
        <f t="shared" si="66"/>
        <v>3.6234325559592051E-2</v>
      </c>
      <c r="E197" s="17">
        <f>IF(OR($A197="",$B197="",$C197=""),"",A197*'MPTO_working_3-way'!$I196)</f>
        <v>1.9066711590296495</v>
      </c>
      <c r="F197" s="21">
        <f>IF(OR($A197="",$B197="",$C197=""),"",B197*'MPTO_working_3-way'!$I196)</f>
        <v>3.8444293478260865</v>
      </c>
      <c r="G197" s="22">
        <f>IF(OR($A197="",$B197="",$C197=""),"",C197*'MPTO_working_3-way'!$I196)</f>
        <v>4.6423297785069728</v>
      </c>
      <c r="H197" s="17">
        <f>IF(OR($A197="",$B197="",$C197=""),"",'MPTO_working_3-way'!E196)</f>
        <v>1.8818210638033934</v>
      </c>
      <c r="I197" s="21">
        <f>IF(OR($A197="",$B197="",$C197=""),"",'MPTO_working_3-way'!F196)</f>
        <v>3.8840431282182575</v>
      </c>
      <c r="J197" s="22">
        <f>IF(OR($A197="",$B197="",$C197=""),"",'MPTO_working_3-way'!G196)</f>
        <v>4.7362797474502178</v>
      </c>
      <c r="K197" s="17">
        <f>IF(OR($A197="",$B197="",$C197=""),"",'OddsRatio_working_3-way'!H196)</f>
        <v>1.8911132928831627</v>
      </c>
      <c r="L197" s="21">
        <f>IF(OR($A197="",$B197="",$C197=""),"",'OddsRatio_working_3-way'!I196)</f>
        <v>3.8749012187063934</v>
      </c>
      <c r="M197" s="22">
        <f>IF(OR($A197="",$B197="",$C197=""),"",'OddsRatio_working_3-way'!J196)</f>
        <v>4.691755070515959</v>
      </c>
      <c r="N197" s="23">
        <f t="shared" si="54"/>
        <v>52.447428874359439</v>
      </c>
      <c r="O197" s="24">
        <f t="shared" si="55"/>
        <v>26.011662837957239</v>
      </c>
      <c r="P197" s="24">
        <f t="shared" si="56"/>
        <v>21.540908287683337</v>
      </c>
      <c r="Q197" t="s">
        <v>94</v>
      </c>
      <c r="R197" t="s">
        <v>92</v>
      </c>
      <c r="S197" t="s">
        <v>450</v>
      </c>
      <c r="T197" s="35">
        <v>100</v>
      </c>
      <c r="U197" s="35">
        <f t="shared" si="57"/>
        <v>53.051643192488264</v>
      </c>
      <c r="V197" s="35">
        <f t="shared" si="58"/>
        <v>70.501474926253692</v>
      </c>
      <c r="W197" s="35">
        <f t="shared" si="59"/>
        <v>73.118279569892465</v>
      </c>
      <c r="X197" s="35">
        <f t="shared" si="60"/>
        <v>56.380245503853828</v>
      </c>
      <c r="Y197" s="35">
        <f t="shared" si="61"/>
        <v>73.830077237619264</v>
      </c>
      <c r="Z197" s="35">
        <f t="shared" si="62"/>
        <v>76.446881881258051</v>
      </c>
      <c r="AA197" s="35">
        <f t="shared" si="63"/>
        <v>-3.3286023113655645</v>
      </c>
      <c r="AB197" s="35">
        <f t="shared" si="64"/>
        <v>-3.3286023113655716</v>
      </c>
      <c r="AC197" s="35">
        <f t="shared" si="65"/>
        <v>-3.3286023113655858</v>
      </c>
      <c r="AD197" s="36"/>
      <c r="AE197" s="36"/>
      <c r="AF197">
        <v>1.93</v>
      </c>
      <c r="AG197">
        <v>1.93</v>
      </c>
      <c r="AH197" s="41"/>
      <c r="AI197" s="36"/>
      <c r="AJ197" t="s">
        <v>112</v>
      </c>
      <c r="AK197" s="35"/>
      <c r="AL197" s="35"/>
    </row>
    <row r="198" spans="1:38" s="35" customFormat="1" ht="15" x14ac:dyDescent="0.25">
      <c r="A198">
        <v>2.13</v>
      </c>
      <c r="B198">
        <v>3.39</v>
      </c>
      <c r="C198">
        <v>3.72</v>
      </c>
      <c r="D198" s="20">
        <f t="shared" si="66"/>
        <v>3.3286023113655805E-2</v>
      </c>
      <c r="E198" s="17">
        <f>IF(OR($A198="",$B198="",$C198=""),"",A198*'MPTO_working_3-way'!$I197)</f>
        <v>2.2008992292320868</v>
      </c>
      <c r="F198" s="21">
        <f>IF(OR($A198="",$B198="",$C198=""),"",B198*'MPTO_working_3-way'!$I197)</f>
        <v>3.5028396183552934</v>
      </c>
      <c r="G198" s="22">
        <f>IF(OR($A198="",$B198="",$C198=""),"",C198*'MPTO_working_3-way'!$I197)</f>
        <v>3.8438240059827997</v>
      </c>
      <c r="H198" s="17">
        <f>IF(OR($A198="",$B198="",$C198=""),"",'MPTO_working_3-way'!E197)</f>
        <v>2.181556900934055</v>
      </c>
      <c r="I198" s="21">
        <f>IF(OR($A198="",$B198="",$C198=""),"",'MPTO_working_3-way'!F197)</f>
        <v>3.5224922261528588</v>
      </c>
      <c r="J198" s="22">
        <f>IF(OR($A198="",$B198="",$C198=""),"",'MPTO_working_3-way'!G197)</f>
        <v>3.8801519876440702</v>
      </c>
      <c r="K198" s="17">
        <f>IF(OR($A198="",$B198="",$C198=""),"",'OddsRatio_working_3-way'!H197)</f>
        <v>2.1895060188606958</v>
      </c>
      <c r="L198" s="21">
        <f>IF(OR($A198="",$B198="",$C198=""),"",'OddsRatio_working_3-way'!I197)</f>
        <v>3.5158578629000559</v>
      </c>
      <c r="M198" s="22">
        <f>IF(OR($A198="",$B198="",$C198=""),"",'OddsRatio_working_3-way'!J197)</f>
        <v>3.8632357268151272</v>
      </c>
      <c r="N198" s="23">
        <f t="shared" si="54"/>
        <v>45.435973929115733</v>
      </c>
      <c r="O198" s="24">
        <f t="shared" si="55"/>
        <v>28.548266805019612</v>
      </c>
      <c r="P198" s="24">
        <f t="shared" si="56"/>
        <v>26.015759265864652</v>
      </c>
      <c r="Q198" t="s">
        <v>51</v>
      </c>
      <c r="R198" t="s">
        <v>98</v>
      </c>
      <c r="S198" t="s">
        <v>450</v>
      </c>
      <c r="T198" s="35">
        <v>100</v>
      </c>
      <c r="U198" s="35">
        <f t="shared" si="57"/>
        <v>38.650306748466257</v>
      </c>
      <c r="V198" s="35">
        <f t="shared" si="58"/>
        <v>74.160206718346245</v>
      </c>
      <c r="W198" s="35">
        <f t="shared" si="59"/>
        <v>83.66013071895425</v>
      </c>
      <c r="X198" s="35">
        <f t="shared" si="60"/>
        <v>42.179662562699491</v>
      </c>
      <c r="Y198" s="35">
        <f t="shared" si="61"/>
        <v>77.689562532579487</v>
      </c>
      <c r="Z198" s="35">
        <f t="shared" si="62"/>
        <v>87.189486533187491</v>
      </c>
      <c r="AA198" s="35">
        <f t="shared" si="63"/>
        <v>-3.5293558142332344</v>
      </c>
      <c r="AB198" s="35">
        <f t="shared" si="64"/>
        <v>-3.5293558142332415</v>
      </c>
      <c r="AC198" s="35">
        <f t="shared" si="65"/>
        <v>-3.5293558142332415</v>
      </c>
      <c r="AD198" s="36"/>
      <c r="AF198">
        <v>2</v>
      </c>
      <c r="AG198">
        <v>1.88</v>
      </c>
      <c r="AH198" s="41"/>
      <c r="AI198" s="36"/>
      <c r="AJ198" t="s">
        <v>112</v>
      </c>
    </row>
    <row r="199" spans="1:38" ht="15" x14ac:dyDescent="0.25">
      <c r="A199">
        <v>1.63</v>
      </c>
      <c r="B199">
        <v>3.87</v>
      </c>
      <c r="C199">
        <v>6.12</v>
      </c>
      <c r="D199" s="20">
        <f t="shared" si="66"/>
        <v>3.5293558142332371E-2</v>
      </c>
      <c r="E199" s="17">
        <f>IF(OR($A199="",$B199="",$C199=""),"",A199*'MPTO_working_3-way'!$I198)</f>
        <v>1.6875284997720017</v>
      </c>
      <c r="F199" s="21">
        <f>IF(OR($A199="",$B199="",$C199=""),"",B199*'MPTO_working_3-way'!$I198)</f>
        <v>4.006586070010826</v>
      </c>
      <c r="G199" s="22">
        <f>IF(OR($A199="",$B199="",$C199=""),"",C199*'MPTO_working_3-way'!$I198)</f>
        <v>6.3359965758310741</v>
      </c>
      <c r="H199" s="17">
        <f>IF(OR($A199="",$B199="",$C199=""),"",'MPTO_working_3-way'!E198)</f>
        <v>1.6618682626564425</v>
      </c>
      <c r="I199" s="21">
        <f>IF(OR($A199="",$B199="",$C199=""),"",'MPTO_working_3-way'!F198)</f>
        <v>4.0546006563724077</v>
      </c>
      <c r="J199" s="22">
        <f>IF(OR($A199="",$B199="",$C199=""),"",'MPTO_working_3-way'!G198)</f>
        <v>6.594819474936811</v>
      </c>
      <c r="K199" s="17">
        <f>IF(OR($A199="",$B199="",$C199=""),"",'OddsRatio_working_3-way'!H198)</f>
        <v>1.6708877681484728</v>
      </c>
      <c r="L199" s="21">
        <f>IF(OR($A199="",$B199="",$C199=""),"",'OddsRatio_working_3-way'!I198)</f>
        <v>4.0562664993430433</v>
      </c>
      <c r="M199" s="22">
        <f>IF(OR($A199="",$B199="",$C199=""),"",'OddsRatio_working_3-way'!J198)</f>
        <v>6.4522942427304475</v>
      </c>
      <c r="N199" s="23">
        <f t="shared" si="54"/>
        <v>59.25825846112275</v>
      </c>
      <c r="O199" s="24">
        <f t="shared" si="55"/>
        <v>24.9589047265194</v>
      </c>
      <c r="P199" s="24">
        <f t="shared" si="56"/>
        <v>15.782836812357855</v>
      </c>
      <c r="Q199" t="s">
        <v>195</v>
      </c>
      <c r="R199" t="s">
        <v>197</v>
      </c>
      <c r="S199" t="s">
        <v>450</v>
      </c>
      <c r="T199" s="35">
        <v>100</v>
      </c>
      <c r="U199" s="35">
        <f t="shared" si="57"/>
        <v>49.238578680203041</v>
      </c>
      <c r="V199" s="35">
        <f t="shared" si="58"/>
        <v>71.83098591549296</v>
      </c>
      <c r="W199" s="35">
        <f t="shared" si="59"/>
        <v>75.429975429975428</v>
      </c>
      <c r="X199" s="35">
        <f t="shared" si="60"/>
        <v>52.739038654531612</v>
      </c>
      <c r="Y199" s="35">
        <f t="shared" si="61"/>
        <v>75.331445889821524</v>
      </c>
      <c r="Z199" s="35">
        <f t="shared" si="62"/>
        <v>78.930435404304006</v>
      </c>
      <c r="AA199" s="35">
        <f t="shared" si="63"/>
        <v>-3.5004599743285709</v>
      </c>
      <c r="AB199" s="35">
        <f t="shared" si="64"/>
        <v>-3.5004599743285638</v>
      </c>
      <c r="AC199" s="35">
        <f t="shared" si="65"/>
        <v>-3.500459974328578</v>
      </c>
      <c r="AD199" s="36"/>
      <c r="AE199" s="36"/>
      <c r="AF199">
        <v>2.14</v>
      </c>
      <c r="AG199">
        <v>1.75</v>
      </c>
      <c r="AH199" s="41"/>
      <c r="AI199" s="36"/>
      <c r="AJ199" t="s">
        <v>441</v>
      </c>
      <c r="AK199" s="35"/>
      <c r="AL199" s="35"/>
    </row>
    <row r="200" spans="1:38" s="35" customFormat="1" ht="15" x14ac:dyDescent="0.25">
      <c r="A200">
        <v>1.97</v>
      </c>
      <c r="B200">
        <v>3.55</v>
      </c>
      <c r="C200">
        <v>4.07</v>
      </c>
      <c r="D200" s="20">
        <f t="shared" si="66"/>
        <v>3.5004599743285736E-2</v>
      </c>
      <c r="E200" s="17">
        <f>IF(OR($A200="",$B200="",$C200=""),"",A200*'MPTO_working_3-way'!$I199)</f>
        <v>2.038959061494273</v>
      </c>
      <c r="F200" s="21">
        <f>IF(OR($A200="",$B200="",$C200=""),"",B200*'MPTO_working_3-way'!$I199)</f>
        <v>3.6742663290886641</v>
      </c>
      <c r="G200" s="22">
        <f>IF(OR($A200="",$B200="",$C200=""),"",C200*'MPTO_working_3-way'!$I199)</f>
        <v>4.2124687209551732</v>
      </c>
      <c r="H200" s="17">
        <f>IF(OR($A200="",$B200="",$C200=""),"",'MPTO_working_3-way'!E199)</f>
        <v>2.0163485000700723</v>
      </c>
      <c r="I200" s="21">
        <f>IF(OR($A200="",$B200="",$C200=""),"",'MPTO_working_3-way'!F199)</f>
        <v>3.70340275517411</v>
      </c>
      <c r="J200" s="22">
        <f>IF(OR($A200="",$B200="",$C200=""),"",'MPTO_working_3-way'!G199)</f>
        <v>4.2729191066217753</v>
      </c>
      <c r="K200" s="17">
        <f>IF(OR($A200="",$B200="",$C200=""),"",'OddsRatio_working_3-way'!H199)</f>
        <v>2.0251897137413439</v>
      </c>
      <c r="L200" s="21">
        <f>IF(OR($A200="",$B200="",$C200=""),"",'OddsRatio_working_3-way'!I199)</f>
        <v>3.6950863608664188</v>
      </c>
      <c r="M200" s="22">
        <f>IF(OR($A200="",$B200="",$C200=""),"",'OddsRatio_working_3-way'!J199)</f>
        <v>4.2446725991607481</v>
      </c>
      <c r="N200" s="23">
        <f t="shared" si="54"/>
        <v>49.044633552727603</v>
      </c>
      <c r="O200" s="24">
        <f t="shared" si="55"/>
        <v>27.216317774330527</v>
      </c>
      <c r="P200" s="24">
        <f t="shared" si="56"/>
        <v>23.739048672941859</v>
      </c>
      <c r="Q200" t="s">
        <v>184</v>
      </c>
      <c r="R200" t="s">
        <v>205</v>
      </c>
      <c r="S200" t="s">
        <v>450</v>
      </c>
      <c r="T200" s="35">
        <v>100</v>
      </c>
      <c r="U200" s="35">
        <f t="shared" si="57"/>
        <v>61.089494163424128</v>
      </c>
      <c r="V200" s="35">
        <f t="shared" si="58"/>
        <v>69.78851963746223</v>
      </c>
      <c r="W200" s="35">
        <f t="shared" si="59"/>
        <v>65.870307167235495</v>
      </c>
      <c r="X200" s="35">
        <f t="shared" si="60"/>
        <v>64.341173195302261</v>
      </c>
      <c r="Y200" s="35">
        <f t="shared" si="61"/>
        <v>73.04019866934037</v>
      </c>
      <c r="Z200" s="35">
        <f t="shared" si="62"/>
        <v>69.121986199113636</v>
      </c>
      <c r="AA200" s="35">
        <f t="shared" si="63"/>
        <v>-3.2516790318781332</v>
      </c>
      <c r="AB200" s="35">
        <f t="shared" si="64"/>
        <v>-3.2516790318781403</v>
      </c>
      <c r="AC200" s="35">
        <f t="shared" si="65"/>
        <v>-3.2516790318781403</v>
      </c>
      <c r="AD200" s="36"/>
      <c r="AE200" s="36"/>
      <c r="AF200">
        <v>2.0299999999999998</v>
      </c>
      <c r="AG200">
        <v>1.85</v>
      </c>
      <c r="AH200" s="41"/>
      <c r="AI200" s="36"/>
      <c r="AJ200" t="s">
        <v>441</v>
      </c>
    </row>
    <row r="201" spans="1:38" ht="15" x14ac:dyDescent="0.25">
      <c r="A201">
        <v>2.57</v>
      </c>
      <c r="B201">
        <v>3.31</v>
      </c>
      <c r="C201">
        <v>2.93</v>
      </c>
      <c r="D201" s="20">
        <f t="shared" si="66"/>
        <v>3.2516790318781297E-2</v>
      </c>
      <c r="E201" s="17">
        <f>IF(OR($A201="",$B201="",$C201=""),"",A201*'MPTO_working_3-way'!$I200)</f>
        <v>2.6535681511192677</v>
      </c>
      <c r="F201" s="21">
        <f>IF(OR($A201="",$B201="",$C201=""),"",B201*'MPTO_working_3-way'!$I200)</f>
        <v>3.4176305759551662</v>
      </c>
      <c r="G201" s="22">
        <f>IF(OR($A201="",$B201="",$C201=""),"",C201*'MPTO_working_3-way'!$I200)</f>
        <v>3.0252741956340294</v>
      </c>
      <c r="H201" s="17">
        <f>IF(OR($A201="",$B201="",$C201=""),"",'MPTO_working_3-way'!E200)</f>
        <v>2.6436414082362125</v>
      </c>
      <c r="I201" s="21">
        <f>IF(OR($A201="",$B201="",$C201=""),"",'MPTO_working_3-way'!F200)</f>
        <v>3.4331714052326663</v>
      </c>
      <c r="J201" s="22">
        <f>IF(OR($A201="",$B201="",$C201=""),"",'MPTO_working_3-way'!G200)</f>
        <v>3.0261031821964481</v>
      </c>
      <c r="K201" s="17">
        <f>IF(OR($A201="",$B201="",$C201=""),"",'OddsRatio_working_3-way'!H200)</f>
        <v>2.6482888245747018</v>
      </c>
      <c r="L201" s="21">
        <f>IF(OR($A201="",$B201="",$C201=""),"",'OddsRatio_working_3-way'!I200)</f>
        <v>3.4251892896608678</v>
      </c>
      <c r="M201" s="22">
        <f>IF(OR($A201="",$B201="",$C201=""),"",'OddsRatio_working_3-way'!J200)</f>
        <v>3.0262404021841882</v>
      </c>
      <c r="N201" s="23">
        <f t="shared" si="54"/>
        <v>37.685107110522218</v>
      </c>
      <c r="O201" s="24">
        <f t="shared" si="55"/>
        <v>29.260037847142623</v>
      </c>
      <c r="P201" s="24">
        <f t="shared" si="56"/>
        <v>33.054855042335177</v>
      </c>
      <c r="Q201" t="s">
        <v>190</v>
      </c>
      <c r="R201" t="s">
        <v>186</v>
      </c>
      <c r="S201" t="s">
        <v>450</v>
      </c>
      <c r="T201" s="35">
        <v>100</v>
      </c>
      <c r="U201" s="35">
        <f t="shared" si="57"/>
        <v>67.426710097719877</v>
      </c>
      <c r="V201" s="35">
        <f t="shared" si="58"/>
        <v>70.674486803519059</v>
      </c>
      <c r="W201" s="35">
        <f t="shared" si="59"/>
        <v>58.50622406639004</v>
      </c>
      <c r="X201" s="35">
        <f t="shared" si="60"/>
        <v>70.819289130090894</v>
      </c>
      <c r="Y201" s="35">
        <f t="shared" si="61"/>
        <v>74.067065835890091</v>
      </c>
      <c r="Z201" s="35">
        <f t="shared" si="62"/>
        <v>61.898803098761071</v>
      </c>
      <c r="AA201" s="35">
        <f t="shared" si="63"/>
        <v>-3.3925790323710174</v>
      </c>
      <c r="AB201" s="35">
        <f t="shared" si="64"/>
        <v>-3.3925790323710316</v>
      </c>
      <c r="AC201" s="35">
        <f t="shared" si="65"/>
        <v>-3.3925790323710316</v>
      </c>
      <c r="AD201" s="36"/>
      <c r="AE201" s="36"/>
      <c r="AF201">
        <v>2.2799999999999998</v>
      </c>
      <c r="AG201">
        <v>1.67</v>
      </c>
      <c r="AH201" s="41"/>
      <c r="AI201" s="36"/>
      <c r="AJ201" t="s">
        <v>441</v>
      </c>
      <c r="AK201" s="35"/>
      <c r="AL201" s="35"/>
    </row>
    <row r="202" spans="1:38" s="35" customFormat="1" ht="15" x14ac:dyDescent="0.25">
      <c r="A202">
        <v>3.07</v>
      </c>
      <c r="B202">
        <v>3.41</v>
      </c>
      <c r="C202">
        <v>2.41</v>
      </c>
      <c r="D202" s="20">
        <f t="shared" si="66"/>
        <v>3.3925790323710237E-2</v>
      </c>
      <c r="E202" s="17">
        <f>IF(OR($A202="",$B202="",$C202=""),"",A202*'MPTO_working_3-way'!$I201)</f>
        <v>3.1741521762937901</v>
      </c>
      <c r="F202" s="21">
        <f>IF(OR($A202="",$B202="",$C202=""),"",B202*'MPTO_working_3-way'!$I201)</f>
        <v>3.5256869450038519</v>
      </c>
      <c r="G202" s="22">
        <f>IF(OR($A202="",$B202="",$C202=""),"",C202*'MPTO_working_3-way'!$I201)</f>
        <v>2.4917611546801419</v>
      </c>
      <c r="H202" s="17">
        <f>IF(OR($A202="",$B202="",$C202=""),"",'MPTO_working_3-way'!E201)</f>
        <v>3.180415740290079</v>
      </c>
      <c r="I202" s="21">
        <f>IF(OR($A202="",$B202="",$C202=""),"",'MPTO_working_3-way'!F201)</f>
        <v>3.5467717286373626</v>
      </c>
      <c r="J202" s="22">
        <f>IF(OR($A202="",$B202="",$C202=""),"",'MPTO_working_3-way'!G201)</f>
        <v>2.4775216777047406</v>
      </c>
      <c r="K202" s="17">
        <f>IF(OR($A202="",$B202="",$C202=""),"",'OddsRatio_working_3-way'!H201)</f>
        <v>3.17845142741669</v>
      </c>
      <c r="L202" s="21">
        <f>IF(OR($A202="",$B202="",$C202=""),"",'OddsRatio_working_3-way'!I201)</f>
        <v>3.5362647053498684</v>
      </c>
      <c r="M202" s="22">
        <f>IF(OR($A202="",$B202="",$C202=""),"",'OddsRatio_working_3-way'!J201)</f>
        <v>2.4838727114287606</v>
      </c>
      <c r="N202" s="23">
        <f t="shared" si="54"/>
        <v>31.504475666558051</v>
      </c>
      <c r="O202" s="24">
        <f t="shared" si="55"/>
        <v>28.363266949071324</v>
      </c>
      <c r="P202" s="24">
        <f t="shared" si="56"/>
        <v>40.132257384370625</v>
      </c>
      <c r="Q202" t="s">
        <v>207</v>
      </c>
      <c r="R202" t="s">
        <v>192</v>
      </c>
      <c r="S202" t="s">
        <v>450</v>
      </c>
      <c r="T202" s="35">
        <v>100</v>
      </c>
      <c r="U202" s="35">
        <f t="shared" si="57"/>
        <v>56.521739130434774</v>
      </c>
      <c r="V202" s="35">
        <f t="shared" si="58"/>
        <v>70.059880239520965</v>
      </c>
      <c r="W202" s="35">
        <f t="shared" si="59"/>
        <v>70.059880239520965</v>
      </c>
      <c r="X202" s="35">
        <f t="shared" si="60"/>
        <v>59.880239520958092</v>
      </c>
      <c r="Y202" s="35">
        <f t="shared" si="61"/>
        <v>73.418380630044268</v>
      </c>
      <c r="Z202" s="35">
        <f t="shared" si="62"/>
        <v>73.418380630044268</v>
      </c>
      <c r="AA202" s="35">
        <f t="shared" si="63"/>
        <v>-3.3585003905233179</v>
      </c>
      <c r="AB202" s="35">
        <f t="shared" si="64"/>
        <v>-3.3585003905233037</v>
      </c>
      <c r="AC202" s="35">
        <f t="shared" si="65"/>
        <v>-3.3585003905233037</v>
      </c>
      <c r="AD202" s="36"/>
      <c r="AE202" s="36"/>
      <c r="AF202">
        <v>2.09</v>
      </c>
      <c r="AG202">
        <v>1.79</v>
      </c>
      <c r="AH202" s="41"/>
      <c r="AI202" s="36"/>
      <c r="AJ202" t="s">
        <v>441</v>
      </c>
    </row>
    <row r="203" spans="1:38" ht="15" x14ac:dyDescent="0.25">
      <c r="A203">
        <v>2.2999999999999998</v>
      </c>
      <c r="B203">
        <v>3.34</v>
      </c>
      <c r="C203">
        <v>3.34</v>
      </c>
      <c r="D203" s="20">
        <f t="shared" si="66"/>
        <v>3.3585003905233002E-2</v>
      </c>
      <c r="E203" s="17">
        <f>IF(OR($A203="",$B203="",$C203=""),"",A203*'MPTO_working_3-way'!$I202)</f>
        <v>2.3772455089820359</v>
      </c>
      <c r="F203" s="21">
        <f>IF(OR($A203="",$B203="",$C203=""),"",B203*'MPTO_working_3-way'!$I202)</f>
        <v>3.4521739130434779</v>
      </c>
      <c r="G203" s="22">
        <f>IF(OR($A203="",$B203="",$C203=""),"",C203*'MPTO_working_3-way'!$I202)</f>
        <v>3.4521739130434779</v>
      </c>
      <c r="H203" s="17">
        <f>IF(OR($A203="",$B203="",$C203=""),"",'MPTO_working_3-way'!E202)</f>
        <v>2.3607867240319607</v>
      </c>
      <c r="I203" s="21">
        <f>IF(OR($A203="",$B203="",$C203=""),"",'MPTO_working_3-way'!F202)</f>
        <v>3.4697380307136401</v>
      </c>
      <c r="J203" s="22">
        <f>IF(OR($A203="",$B203="",$C203=""),"",'MPTO_working_3-way'!G202)</f>
        <v>3.4697380307136401</v>
      </c>
      <c r="K203" s="17">
        <f>IF(OR($A203="",$B203="",$C203=""),"",'OddsRatio_working_3-way'!H202)</f>
        <v>2.3678564927971437</v>
      </c>
      <c r="L203" s="21">
        <f>IF(OR($A203="",$B203="",$C203=""),"",'OddsRatio_working_3-way'!I202)</f>
        <v>3.4621416870348583</v>
      </c>
      <c r="M203" s="22">
        <f>IF(OR($A203="",$B203="",$C203=""),"",'OddsRatio_working_3-way'!J202)</f>
        <v>3.4621416870348583</v>
      </c>
      <c r="N203" s="23">
        <f t="shared" si="54"/>
        <v>42.065491183879097</v>
      </c>
      <c r="O203" s="24">
        <f t="shared" si="55"/>
        <v>28.967254408060455</v>
      </c>
      <c r="P203" s="24">
        <f t="shared" si="56"/>
        <v>28.967254408060455</v>
      </c>
      <c r="Q203" t="s">
        <v>201</v>
      </c>
      <c r="R203" t="s">
        <v>206</v>
      </c>
      <c r="S203" t="s">
        <v>450</v>
      </c>
      <c r="T203" s="35">
        <v>100</v>
      </c>
      <c r="U203" s="35">
        <f t="shared" si="57"/>
        <v>63.898916967509031</v>
      </c>
      <c r="V203" s="35">
        <f t="shared" si="58"/>
        <v>68.847352024922117</v>
      </c>
      <c r="W203" s="35">
        <f t="shared" si="59"/>
        <v>64.02877697841727</v>
      </c>
      <c r="X203" s="35">
        <f t="shared" si="60"/>
        <v>67.123870996660614</v>
      </c>
      <c r="Y203" s="35">
        <f t="shared" si="61"/>
        <v>72.072306054073707</v>
      </c>
      <c r="Z203" s="35">
        <f t="shared" si="62"/>
        <v>67.253731007568859</v>
      </c>
      <c r="AA203" s="35">
        <f t="shared" si="63"/>
        <v>-3.2249540291515828</v>
      </c>
      <c r="AB203" s="35">
        <f t="shared" si="64"/>
        <v>-3.2249540291515899</v>
      </c>
      <c r="AC203" s="35">
        <f t="shared" si="65"/>
        <v>-3.2249540291515899</v>
      </c>
      <c r="AD203" s="36"/>
      <c r="AE203" s="36"/>
      <c r="AF203">
        <v>2.13</v>
      </c>
      <c r="AG203">
        <v>1.76</v>
      </c>
      <c r="AH203" s="41"/>
      <c r="AI203" s="36"/>
      <c r="AJ203" t="s">
        <v>441</v>
      </c>
      <c r="AK203" s="35"/>
      <c r="AL203" s="35"/>
    </row>
    <row r="204" spans="1:38" ht="15" x14ac:dyDescent="0.25">
      <c r="A204">
        <v>2.77</v>
      </c>
      <c r="B204">
        <v>3.21</v>
      </c>
      <c r="C204">
        <v>2.78</v>
      </c>
      <c r="D204" s="20">
        <f t="shared" si="66"/>
        <v>3.2249540291515943E-2</v>
      </c>
      <c r="E204" s="17">
        <f>IF(OR($A204="",$B204="",$C204=""),"",A204*'MPTO_working_3-way'!$I203)</f>
        <v>2.8593312266074991</v>
      </c>
      <c r="F204" s="21">
        <f>IF(OR($A204="",$B204="",$C204=""),"",B204*'MPTO_working_3-way'!$I203)</f>
        <v>3.313521024335766</v>
      </c>
      <c r="G204" s="22">
        <f>IF(OR($A204="",$B204="",$C204=""),"",C204*'MPTO_working_3-way'!$I203)</f>
        <v>2.8696537220104141</v>
      </c>
      <c r="H204" s="17">
        <f>IF(OR($A204="",$B204="",$C204=""),"",'MPTO_working_3-way'!E203)</f>
        <v>2.8550139665374439</v>
      </c>
      <c r="I204" s="21">
        <f>IF(OR($A204="",$B204="",$C204=""),"",'MPTO_working_3-way'!F203)</f>
        <v>3.3247263594556569</v>
      </c>
      <c r="J204" s="22">
        <f>IF(OR($A204="",$B204="",$C204=""),"",'MPTO_working_3-way'!G203)</f>
        <v>2.8656383823031257</v>
      </c>
      <c r="K204" s="17">
        <f>IF(OR($A204="",$B204="",$C204=""),"",'OddsRatio_working_3-way'!H203)</f>
        <v>2.8572339435613268</v>
      </c>
      <c r="L204" s="21">
        <f>IF(OR($A204="",$B204="",$C204=""),"",'OddsRatio_working_3-way'!I203)</f>
        <v>3.3189192176669677</v>
      </c>
      <c r="M204" s="22">
        <f>IF(OR($A204="",$B204="",$C204=""),"",'OddsRatio_working_3-way'!J203)</f>
        <v>2.8677267907000905</v>
      </c>
      <c r="N204" s="23">
        <f t="shared" si="54"/>
        <v>34.973212991013519</v>
      </c>
      <c r="O204" s="24">
        <f t="shared" si="55"/>
        <v>30.17937694240107</v>
      </c>
      <c r="P204" s="24">
        <f t="shared" si="56"/>
        <v>34.847410066585411</v>
      </c>
      <c r="Q204" t="s">
        <v>203</v>
      </c>
      <c r="R204" t="s">
        <v>189</v>
      </c>
      <c r="S204" t="s">
        <v>450</v>
      </c>
      <c r="T204" s="35">
        <v>100</v>
      </c>
      <c r="U204" s="35">
        <f t="shared" si="57"/>
        <v>69.135802469135797</v>
      </c>
      <c r="V204" s="35">
        <f t="shared" si="58"/>
        <v>69.6048632218845</v>
      </c>
      <c r="W204" s="35">
        <f t="shared" si="59"/>
        <v>57.805907172995774</v>
      </c>
      <c r="X204" s="35">
        <f t="shared" si="60"/>
        <v>72.589229605119712</v>
      </c>
      <c r="Y204" s="35">
        <f t="shared" si="61"/>
        <v>73.058290357868415</v>
      </c>
      <c r="Z204" s="35">
        <f t="shared" si="62"/>
        <v>61.259334308979696</v>
      </c>
      <c r="AA204" s="35">
        <f t="shared" si="63"/>
        <v>-3.4534271359839153</v>
      </c>
      <c r="AB204" s="35">
        <f t="shared" si="64"/>
        <v>-3.4534271359839153</v>
      </c>
      <c r="AC204" s="35">
        <f t="shared" si="65"/>
        <v>-3.4534271359839224</v>
      </c>
      <c r="AD204" s="36"/>
      <c r="AE204" s="36"/>
      <c r="AF204">
        <v>2.1800000000000002</v>
      </c>
      <c r="AG204">
        <v>1.72</v>
      </c>
      <c r="AH204" s="41"/>
      <c r="AI204" s="36"/>
      <c r="AJ204" t="s">
        <v>441</v>
      </c>
      <c r="AK204" s="35"/>
      <c r="AL204" s="35"/>
    </row>
    <row r="205" spans="1:38" s="35" customFormat="1" ht="15" x14ac:dyDescent="0.25">
      <c r="A205">
        <v>3.24</v>
      </c>
      <c r="B205">
        <v>3.29</v>
      </c>
      <c r="C205">
        <v>2.37</v>
      </c>
      <c r="D205" s="20">
        <f t="shared" si="66"/>
        <v>3.4534271359839108E-2</v>
      </c>
      <c r="E205" s="17">
        <f>IF(OR($A205="",$B205="",$C205=""),"",A205*'MPTO_working_3-way'!$I204)</f>
        <v>3.3518910392058787</v>
      </c>
      <c r="F205" s="21">
        <f>IF(OR($A205="",$B205="",$C205=""),"",B205*'MPTO_working_3-way'!$I204)</f>
        <v>3.4036177527738709</v>
      </c>
      <c r="G205" s="22">
        <f>IF(OR($A205="",$B205="",$C205=""),"",C205*'MPTO_working_3-way'!$I204)</f>
        <v>2.4518462231228186</v>
      </c>
      <c r="H205" s="17">
        <f>IF(OR($A205="",$B205="",$C205=""),"",'MPTO_working_3-way'!E204)</f>
        <v>3.3655239923245022</v>
      </c>
      <c r="I205" s="21">
        <f>IF(OR($A205="",$B205="",$C205=""),"",'MPTO_working_3-way'!F204)</f>
        <v>3.4195055105695955</v>
      </c>
      <c r="J205" s="22">
        <f>IF(OR($A205="",$B205="",$C205=""),"",'MPTO_working_3-way'!G204)</f>
        <v>2.4364720106041364</v>
      </c>
      <c r="K205" s="17">
        <f>IF(OR($A205="",$B205="",$C205=""),"",'OddsRatio_working_3-way'!H204)</f>
        <v>3.3596807354525899</v>
      </c>
      <c r="L205" s="21">
        <f>IF(OR($A205="",$B205="",$C205=""),"",'OddsRatio_working_3-way'!I204)</f>
        <v>3.4123521804403705</v>
      </c>
      <c r="M205" s="22">
        <f>IF(OR($A205="",$B205="",$C205=""),"",'OddsRatio_working_3-way'!J204)</f>
        <v>2.4431975926652001</v>
      </c>
      <c r="N205" s="23">
        <f t="shared" si="54"/>
        <v>29.833905347857531</v>
      </c>
      <c r="O205" s="24">
        <f t="shared" si="55"/>
        <v>29.380502531020785</v>
      </c>
      <c r="P205" s="24">
        <f t="shared" si="56"/>
        <v>40.785592121121688</v>
      </c>
      <c r="Q205" t="s">
        <v>194</v>
      </c>
      <c r="R205" t="s">
        <v>202</v>
      </c>
      <c r="S205" t="s">
        <v>450</v>
      </c>
      <c r="T205" s="35">
        <v>100</v>
      </c>
      <c r="U205" s="35">
        <f t="shared" si="57"/>
        <v>50.980392156862742</v>
      </c>
      <c r="V205" s="35">
        <f t="shared" si="58"/>
        <v>71.910112359550567</v>
      </c>
      <c r="W205" s="35">
        <f t="shared" si="59"/>
        <v>73.68421052631578</v>
      </c>
      <c r="X205" s="35">
        <f t="shared" si="60"/>
        <v>54.405677114133645</v>
      </c>
      <c r="Y205" s="35">
        <f t="shared" si="61"/>
        <v>75.335397316821457</v>
      </c>
      <c r="Z205" s="35">
        <f t="shared" si="62"/>
        <v>77.109495483586699</v>
      </c>
      <c r="AA205" s="35">
        <f t="shared" si="63"/>
        <v>-3.4252849572709039</v>
      </c>
      <c r="AB205" s="35">
        <f t="shared" si="64"/>
        <v>-3.4252849572708897</v>
      </c>
      <c r="AC205" s="35">
        <f t="shared" si="65"/>
        <v>-3.4252849572709181</v>
      </c>
      <c r="AD205" s="36"/>
      <c r="AE205" s="36"/>
      <c r="AF205">
        <v>2.27</v>
      </c>
      <c r="AG205">
        <v>1.68</v>
      </c>
      <c r="AH205" s="41"/>
      <c r="AI205" s="36"/>
      <c r="AJ205" t="s">
        <v>441</v>
      </c>
    </row>
    <row r="206" spans="1:38" ht="15" x14ac:dyDescent="0.25">
      <c r="A206">
        <v>2.04</v>
      </c>
      <c r="B206">
        <v>3.56</v>
      </c>
      <c r="C206">
        <v>3.8</v>
      </c>
      <c r="D206" s="20">
        <f t="shared" si="66"/>
        <v>3.4252849572709021E-2</v>
      </c>
      <c r="E206" s="17">
        <f>IF(OR($A206="",$B206="",$C206=""),"",A206*'MPTO_working_3-way'!$I205)</f>
        <v>2.1098758131283266</v>
      </c>
      <c r="F206" s="21">
        <f>IF(OR($A206="",$B206="",$C206=""),"",B206*'MPTO_working_3-way'!$I205)</f>
        <v>3.681940144478844</v>
      </c>
      <c r="G206" s="22">
        <f>IF(OR($A206="",$B206="",$C206=""),"",C206*'MPTO_working_3-way'!$I205)</f>
        <v>3.9301608283762941</v>
      </c>
      <c r="H206" s="17">
        <f>IF(OR($A206="",$B206="",$C206=""),"",'MPTO_working_3-way'!E205)</f>
        <v>2.0886486748310742</v>
      </c>
      <c r="I206" s="21">
        <f>IF(OR($A206="",$B206="",$C206=""),"",'MPTO_working_3-way'!F205)</f>
        <v>3.7108331779521229</v>
      </c>
      <c r="J206" s="22">
        <f>IF(OR($A206="",$B206="",$C206=""),"",'MPTO_working_3-way'!G205)</f>
        <v>3.9723480370330559</v>
      </c>
      <c r="K206" s="17">
        <f>IF(OR($A206="",$B206="",$C206=""),"",'OddsRatio_working_3-way'!H205)</f>
        <v>2.0971077171300414</v>
      </c>
      <c r="L206" s="21">
        <f>IF(OR($A206="",$B206="",$C206=""),"",'OddsRatio_working_3-way'!I205)</f>
        <v>3.7005728421662556</v>
      </c>
      <c r="M206" s="22">
        <f>IF(OR($A206="",$B206="",$C206=""),"",'OddsRatio_working_3-way'!J205)</f>
        <v>3.9537515461193418</v>
      </c>
      <c r="N206" s="23">
        <f t="shared" si="54"/>
        <v>47.396154492964847</v>
      </c>
      <c r="O206" s="24">
        <f t="shared" si="55"/>
        <v>27.159594147654019</v>
      </c>
      <c r="P206" s="24">
        <f t="shared" si="56"/>
        <v>25.444251359381131</v>
      </c>
      <c r="Q206" t="s">
        <v>196</v>
      </c>
      <c r="R206" t="s">
        <v>188</v>
      </c>
      <c r="S206" t="s">
        <v>450</v>
      </c>
      <c r="T206" s="35">
        <v>100</v>
      </c>
      <c r="U206" s="35">
        <f t="shared" si="57"/>
        <v>54.337899543379002</v>
      </c>
      <c r="V206" s="35">
        <f t="shared" si="58"/>
        <v>71.098265895953759</v>
      </c>
      <c r="W206" s="35">
        <f t="shared" si="59"/>
        <v>71.264367816091948</v>
      </c>
      <c r="X206" s="35">
        <f t="shared" si="60"/>
        <v>57.637366287954286</v>
      </c>
      <c r="Y206" s="35">
        <f t="shared" si="61"/>
        <v>74.397732640529043</v>
      </c>
      <c r="Z206" s="35">
        <f t="shared" si="62"/>
        <v>74.563834560667246</v>
      </c>
      <c r="AA206" s="35">
        <f t="shared" si="63"/>
        <v>-3.2994667445752839</v>
      </c>
      <c r="AB206" s="35">
        <f t="shared" si="64"/>
        <v>-3.2994667445752839</v>
      </c>
      <c r="AC206" s="35">
        <f t="shared" si="65"/>
        <v>-3.2994667445752981</v>
      </c>
      <c r="AD206" s="36"/>
      <c r="AE206" s="36"/>
      <c r="AF206">
        <v>2.17</v>
      </c>
      <c r="AG206">
        <v>1.73</v>
      </c>
      <c r="AH206" s="41"/>
      <c r="AI206" s="36"/>
      <c r="AJ206" t="s">
        <v>441</v>
      </c>
      <c r="AK206" s="35"/>
      <c r="AL206" s="35"/>
    </row>
    <row r="207" spans="1:38" ht="15" x14ac:dyDescent="0.25">
      <c r="A207">
        <v>2.19</v>
      </c>
      <c r="B207">
        <v>3.46</v>
      </c>
      <c r="C207">
        <v>3.48</v>
      </c>
      <c r="D207" s="20">
        <f t="shared" si="66"/>
        <v>3.2994667445752857E-2</v>
      </c>
      <c r="E207" s="17">
        <f>IF(OR($A207="",$B207="",$C207=""),"",A207*'MPTO_working_3-way'!$I206)</f>
        <v>2.2622583217061987</v>
      </c>
      <c r="F207" s="21">
        <f>IF(OR($A207="",$B207="",$C207=""),"",B207*'MPTO_working_3-way'!$I206)</f>
        <v>3.5741615493623047</v>
      </c>
      <c r="G207" s="22">
        <f>IF(OR($A207="",$B207="",$C207=""),"",C207*'MPTO_working_3-way'!$I206)</f>
        <v>3.5948214427112197</v>
      </c>
      <c r="H207" s="17">
        <f>IF(OR($A207="",$B207="",$C207=""),"",'MPTO_working_3-way'!E206)</f>
        <v>2.2440504395281198</v>
      </c>
      <c r="I207" s="21">
        <f>IF(OR($A207="",$B207="",$C207=""),"",'MPTO_working_3-way'!F206)</f>
        <v>3.5968749386183725</v>
      </c>
      <c r="J207" s="22">
        <f>IF(OR($A207="",$B207="",$C207=""),"",'MPTO_working_3-way'!G206)</f>
        <v>3.6184935499487874</v>
      </c>
      <c r="K207" s="17">
        <f>IF(OR($A207="",$B207="",$C207=""),"",'OddsRatio_working_3-way'!H206)</f>
        <v>2.2516377475935454</v>
      </c>
      <c r="L207" s="21">
        <f>IF(OR($A207="",$B207="",$C207=""),"",'OddsRatio_working_3-way'!I206)</f>
        <v>3.5874192093110273</v>
      </c>
      <c r="M207" s="22">
        <f>IF(OR($A207="",$B207="",$C207=""),"",'OddsRatio_working_3-way'!J206)</f>
        <v>3.6084551378420113</v>
      </c>
      <c r="N207" s="23">
        <f t="shared" si="54"/>
        <v>44.203616819753741</v>
      </c>
      <c r="O207" s="24">
        <f t="shared" si="55"/>
        <v>27.97858983678055</v>
      </c>
      <c r="P207" s="24">
        <f t="shared" si="56"/>
        <v>27.81779334346572</v>
      </c>
      <c r="Q207" t="s">
        <v>198</v>
      </c>
      <c r="R207" t="s">
        <v>204</v>
      </c>
      <c r="S207" t="s">
        <v>450</v>
      </c>
      <c r="T207" s="35">
        <v>100</v>
      </c>
      <c r="U207" s="35">
        <f t="shared" si="57"/>
        <v>65.870307167235495</v>
      </c>
      <c r="V207" s="35">
        <f t="shared" si="58"/>
        <v>66.996699669967001</v>
      </c>
      <c r="W207" s="35">
        <f t="shared" si="59"/>
        <v>63.768115942028999</v>
      </c>
      <c r="X207" s="35">
        <f t="shared" si="60"/>
        <v>69.235184388004029</v>
      </c>
      <c r="Y207" s="35">
        <f t="shared" si="61"/>
        <v>70.36157689073552</v>
      </c>
      <c r="Z207" s="35">
        <f t="shared" si="62"/>
        <v>67.132993162797504</v>
      </c>
      <c r="AA207" s="35">
        <f t="shared" si="63"/>
        <v>-3.364877220768534</v>
      </c>
      <c r="AB207" s="35">
        <f t="shared" si="64"/>
        <v>-3.3648772207685198</v>
      </c>
      <c r="AC207" s="35">
        <f t="shared" si="65"/>
        <v>-3.3648772207685056</v>
      </c>
      <c r="AD207" s="36"/>
      <c r="AE207" s="36"/>
      <c r="AF207">
        <v>2.3199999999999998</v>
      </c>
      <c r="AG207">
        <v>1.65</v>
      </c>
      <c r="AH207" s="41"/>
      <c r="AI207" s="36"/>
      <c r="AJ207" t="s">
        <v>441</v>
      </c>
      <c r="AK207" s="35"/>
      <c r="AL207" s="35"/>
    </row>
    <row r="208" spans="1:38" ht="15" x14ac:dyDescent="0.25">
      <c r="A208">
        <v>2.93</v>
      </c>
      <c r="B208">
        <v>3.03</v>
      </c>
      <c r="C208">
        <v>2.76</v>
      </c>
      <c r="D208" s="20">
        <f t="shared" si="66"/>
        <v>3.3648772207685251E-2</v>
      </c>
      <c r="E208" s="17">
        <f>IF(OR($A208="",$B208="",$C208=""),"",A208*'MPTO_working_3-way'!$I207)</f>
        <v>3.028590902568518</v>
      </c>
      <c r="F208" s="21">
        <f>IF(OR($A208="",$B208="",$C208=""),"",B208*'MPTO_working_3-way'!$I207)</f>
        <v>3.1319557797892861</v>
      </c>
      <c r="G208" s="22">
        <f>IF(OR($A208="",$B208="",$C208=""),"",C208*'MPTO_working_3-way'!$I207)</f>
        <v>2.852870611293211</v>
      </c>
      <c r="H208" s="17">
        <f>IF(OR($A208="",$B208="",$C208=""),"",'MPTO_working_3-way'!E207)</f>
        <v>3.0295624315031913</v>
      </c>
      <c r="I208" s="21">
        <f>IF(OR($A208="",$B208="",$C208=""),"",'MPTO_working_3-way'!F207)</f>
        <v>3.136598101784339</v>
      </c>
      <c r="J208" s="22">
        <f>IF(OR($A208="",$B208="",$C208=""),"",'MPTO_working_3-way'!G207)</f>
        <v>2.848170443381361</v>
      </c>
      <c r="K208" s="17">
        <f>IF(OR($A208="",$B208="",$C208=""),"",'OddsRatio_working_3-way'!H207)</f>
        <v>3.0291601251508156</v>
      </c>
      <c r="L208" s="21">
        <f>IF(OR($A208="",$B208="",$C208=""),"",'OddsRatio_working_3-way'!I207)</f>
        <v>3.1342979554695107</v>
      </c>
      <c r="M208" s="22">
        <f>IF(OR($A208="",$B208="",$C208=""),"",'OddsRatio_working_3-way'!J207)</f>
        <v>2.8504258136090335</v>
      </c>
      <c r="N208" s="23">
        <f t="shared" si="54"/>
        <v>33.018655611489486</v>
      </c>
      <c r="O208" s="24">
        <f t="shared" si="55"/>
        <v>31.92893100384957</v>
      </c>
      <c r="P208" s="24">
        <f t="shared" si="56"/>
        <v>35.052413384660944</v>
      </c>
      <c r="Q208" t="s">
        <v>200</v>
      </c>
      <c r="R208" t="s">
        <v>193</v>
      </c>
      <c r="S208" t="s">
        <v>450</v>
      </c>
      <c r="T208" s="35">
        <v>100</v>
      </c>
      <c r="U208" s="35">
        <f t="shared" si="57"/>
        <v>50.495049504950494</v>
      </c>
      <c r="V208" s="35">
        <f t="shared" si="58"/>
        <v>72.602739726027394</v>
      </c>
      <c r="W208" s="35">
        <f t="shared" si="59"/>
        <v>73.474801061007966</v>
      </c>
      <c r="X208" s="35">
        <f t="shared" si="60"/>
        <v>53.922459212964647</v>
      </c>
      <c r="Y208" s="35">
        <f t="shared" si="61"/>
        <v>76.030149434041547</v>
      </c>
      <c r="Z208" s="35">
        <f t="shared" si="62"/>
        <v>76.902210769022105</v>
      </c>
      <c r="AA208" s="35">
        <f t="shared" si="63"/>
        <v>-3.427409708014153</v>
      </c>
      <c r="AB208" s="35">
        <f t="shared" si="64"/>
        <v>-3.427409708014153</v>
      </c>
      <c r="AC208" s="35">
        <f t="shared" si="65"/>
        <v>-3.4274097080141388</v>
      </c>
      <c r="AD208" s="36"/>
      <c r="AE208" s="36"/>
      <c r="AF208">
        <v>2.4500000000000002</v>
      </c>
      <c r="AG208">
        <v>1.59</v>
      </c>
      <c r="AH208" s="41"/>
      <c r="AI208" s="36"/>
      <c r="AJ208" t="s">
        <v>441</v>
      </c>
      <c r="AK208" s="35"/>
      <c r="AL208" s="35"/>
    </row>
    <row r="209" spans="1:38" ht="15" x14ac:dyDescent="0.25">
      <c r="A209">
        <v>2.02</v>
      </c>
      <c r="B209">
        <v>3.65</v>
      </c>
      <c r="C209">
        <v>3.77</v>
      </c>
      <c r="D209" s="20">
        <f t="shared" si="66"/>
        <v>3.4274097080141619E-2</v>
      </c>
      <c r="E209" s="17">
        <f>IF(OR($A209="",$B209="",$C209=""),"",A209*'MPTO_working_3-way'!$I208)</f>
        <v>2.0892336761018862</v>
      </c>
      <c r="F209" s="21">
        <f>IF(OR($A209="",$B209="",$C209=""),"",B209*'MPTO_working_3-way'!$I208)</f>
        <v>3.7751004543425166</v>
      </c>
      <c r="G209" s="22">
        <f>IF(OR($A209="",$B209="",$C209=""),"",C209*'MPTO_working_3-way'!$I208)</f>
        <v>3.8992133459921341</v>
      </c>
      <c r="H209" s="17">
        <f>IF(OR($A209="",$B209="",$C209=""),"",'MPTO_working_3-way'!E208)</f>
        <v>2.0677185862910417</v>
      </c>
      <c r="I209" s="21">
        <f>IF(OR($A209="",$B209="",$C209=""),"",'MPTO_working_3-way'!F208)</f>
        <v>3.8088287350909016</v>
      </c>
      <c r="J209" s="22">
        <f>IF(OR($A209="",$B209="",$C209=""),"",'MPTO_working_3-way'!G208)</f>
        <v>3.9396867002325875</v>
      </c>
      <c r="K209" s="17">
        <f>IF(OR($A209="",$B209="",$C209=""),"",'OddsRatio_working_3-way'!H208)</f>
        <v>2.0762258713281558</v>
      </c>
      <c r="L209" s="21">
        <f>IF(OR($A209="",$B209="",$C209=""),"",'OddsRatio_working_3-way'!I208)</f>
        <v>3.7960770186466797</v>
      </c>
      <c r="M209" s="22">
        <f>IF(OR($A209="",$B209="",$C209=""),"",'OddsRatio_working_3-way'!J208)</f>
        <v>3.9226918270382263</v>
      </c>
      <c r="N209" s="23">
        <f t="shared" si="54"/>
        <v>47.864440030748995</v>
      </c>
      <c r="O209" s="24">
        <f t="shared" si="55"/>
        <v>26.48936133208575</v>
      </c>
      <c r="P209" s="24">
        <f t="shared" si="56"/>
        <v>25.646198637165245</v>
      </c>
      <c r="Q209" t="s">
        <v>191</v>
      </c>
      <c r="R209" t="s">
        <v>185</v>
      </c>
      <c r="S209" t="s">
        <v>450</v>
      </c>
      <c r="T209" s="35">
        <v>100</v>
      </c>
      <c r="U209" s="35">
        <f t="shared" si="57"/>
        <v>56.331877729257641</v>
      </c>
      <c r="V209" s="35">
        <f t="shared" si="58"/>
        <v>70.414201183431956</v>
      </c>
      <c r="W209" s="35">
        <f t="shared" si="59"/>
        <v>69.879518072289159</v>
      </c>
      <c r="X209" s="35">
        <f t="shared" si="60"/>
        <v>59.706280744278892</v>
      </c>
      <c r="Y209" s="35">
        <f t="shared" si="61"/>
        <v>73.788604198453214</v>
      </c>
      <c r="Z209" s="35">
        <f t="shared" si="62"/>
        <v>73.253921087310417</v>
      </c>
      <c r="AA209" s="35">
        <f t="shared" si="63"/>
        <v>-3.374403015021251</v>
      </c>
      <c r="AB209" s="35">
        <f t="shared" si="64"/>
        <v>-3.3744030150212581</v>
      </c>
      <c r="AC209" s="35">
        <f t="shared" si="65"/>
        <v>-3.3744030150212581</v>
      </c>
      <c r="AD209" s="36"/>
      <c r="AE209" s="36"/>
      <c r="AF209">
        <v>2.09</v>
      </c>
      <c r="AG209">
        <v>1.78</v>
      </c>
      <c r="AH209" s="41"/>
      <c r="AI209" s="36"/>
      <c r="AJ209" t="s">
        <v>441</v>
      </c>
      <c r="AK209" s="35"/>
      <c r="AL209" s="35"/>
    </row>
    <row r="210" spans="1:38" ht="15" x14ac:dyDescent="0.25">
      <c r="A210">
        <v>2.29</v>
      </c>
      <c r="B210">
        <v>3.38</v>
      </c>
      <c r="C210">
        <v>3.32</v>
      </c>
      <c r="D210" s="20">
        <f t="shared" si="66"/>
        <v>3.3744030150212545E-2</v>
      </c>
      <c r="E210" s="17">
        <f>IF(OR($A210="",$B210="",$C210=""),"",A210*'MPTO_working_3-way'!$I209)</f>
        <v>2.3672738290439868</v>
      </c>
      <c r="F210" s="21">
        <f>IF(OR($A210="",$B210="",$C210=""),"",B210*'MPTO_working_3-way'!$I209)</f>
        <v>3.4940548219077181</v>
      </c>
      <c r="G210" s="22">
        <f>IF(OR($A210="",$B210="",$C210=""),"",C210*'MPTO_working_3-way'!$I209)</f>
        <v>3.4320301800987054</v>
      </c>
      <c r="H210" s="17">
        <f>IF(OR($A210="",$B210="",$C210=""),"",'MPTO_working_3-way'!E209)</f>
        <v>2.3505452095612664</v>
      </c>
      <c r="I210" s="21">
        <f>IF(OR($A210="",$B210="",$C210=""),"",'MPTO_working_3-way'!F209)</f>
        <v>3.5135802568165628</v>
      </c>
      <c r="J210" s="22">
        <f>IF(OR($A210="",$B210="",$C210=""),"",'MPTO_working_3-way'!G209)</f>
        <v>3.4487895030497286</v>
      </c>
      <c r="K210" s="17">
        <f>IF(OR($A210="",$B210="",$C210=""),"",'OddsRatio_working_3-way'!H209)</f>
        <v>2.3577127455040294</v>
      </c>
      <c r="L210" s="21">
        <f>IF(OR($A210="",$B210="",$C210=""),"",'OddsRatio_working_3-way'!I209)</f>
        <v>3.5049273909299141</v>
      </c>
      <c r="M210" s="22">
        <f>IF(OR($A210="",$B210="",$C210=""),"",'OddsRatio_working_3-way'!J209)</f>
        <v>3.4417779609064714</v>
      </c>
      <c r="N210" s="23">
        <f t="shared" si="54"/>
        <v>42.242683872522072</v>
      </c>
      <c r="O210" s="24">
        <f t="shared" si="55"/>
        <v>28.620043215406969</v>
      </c>
      <c r="P210" s="24">
        <f t="shared" si="56"/>
        <v>29.137272912070948</v>
      </c>
      <c r="Q210" t="s">
        <v>199</v>
      </c>
      <c r="R210" t="s">
        <v>187</v>
      </c>
      <c r="S210" t="s">
        <v>450</v>
      </c>
      <c r="T210" s="35">
        <v>100</v>
      </c>
      <c r="U210" s="35">
        <f t="shared" si="57"/>
        <v>64.788732394366207</v>
      </c>
      <c r="V210" s="35">
        <f t="shared" si="58"/>
        <v>66.442953020134226</v>
      </c>
      <c r="W210" s="35">
        <f t="shared" si="59"/>
        <v>65.986394557823132</v>
      </c>
      <c r="X210" s="35">
        <f t="shared" si="60"/>
        <v>67.570652422042642</v>
      </c>
      <c r="Y210" s="35">
        <f t="shared" si="61"/>
        <v>69.224873047810675</v>
      </c>
      <c r="Z210" s="35">
        <f t="shared" si="62"/>
        <v>68.768314585499581</v>
      </c>
      <c r="AA210" s="35">
        <f t="shared" si="63"/>
        <v>-2.7819200276764349</v>
      </c>
      <c r="AB210" s="35">
        <f t="shared" si="64"/>
        <v>-2.7819200276764491</v>
      </c>
      <c r="AC210" s="35">
        <f t="shared" si="65"/>
        <v>-2.7819200276764491</v>
      </c>
      <c r="AD210" s="36"/>
      <c r="AE210" s="36"/>
      <c r="AF210">
        <v>2.11</v>
      </c>
      <c r="AG210">
        <v>1.77</v>
      </c>
      <c r="AH210" s="41"/>
      <c r="AI210" s="36"/>
      <c r="AJ210" t="s">
        <v>441</v>
      </c>
      <c r="AK210" s="35"/>
      <c r="AL210" s="35"/>
    </row>
    <row r="211" spans="1:38" ht="15" x14ac:dyDescent="0.25">
      <c r="A211">
        <v>2.84</v>
      </c>
      <c r="B211">
        <v>2.98</v>
      </c>
      <c r="C211">
        <v>2.94</v>
      </c>
      <c r="D211" s="20">
        <f t="shared" si="66"/>
        <v>2.7819200276764544E-2</v>
      </c>
      <c r="E211" s="17">
        <f>IF(OR($A211="",$B211="",$C211=""),"",A211*'MPTO_working_3-way'!$I210)</f>
        <v>2.919006528786011</v>
      </c>
      <c r="F211" s="21">
        <f>IF(OR($A211="",$B211="",$C211=""),"",B211*'MPTO_working_3-way'!$I210)</f>
        <v>3.0629012168247582</v>
      </c>
      <c r="G211" s="22">
        <f>IF(OR($A211="",$B211="",$C211=""),"",C211*'MPTO_working_3-way'!$I210)</f>
        <v>3.0217884488136879</v>
      </c>
      <c r="H211" s="17">
        <f>IF(OR($A211="",$B211="",$C211=""),"",'MPTO_working_3-way'!E210)</f>
        <v>2.9168158313133845</v>
      </c>
      <c r="I211" s="21">
        <f>IF(OR($A211="",$B211="",$C211=""),"",'MPTO_working_3-way'!F210)</f>
        <v>3.0646888105273113</v>
      </c>
      <c r="J211" s="22">
        <f>IF(OR($A211="",$B211="",$C211=""),"",'MPTO_working_3-way'!G210)</f>
        <v>3.0223991116800604</v>
      </c>
      <c r="K211" s="17">
        <f>IF(OR($A211="",$B211="",$C211=""),"",'OddsRatio_working_3-way'!H210)</f>
        <v>2.917881115906757</v>
      </c>
      <c r="L211" s="21">
        <f>IF(OR($A211="",$B211="",$C211=""),"",'OddsRatio_working_3-way'!I210)</f>
        <v>3.0638068529866191</v>
      </c>
      <c r="M211" s="22">
        <f>IF(OR($A211="",$B211="",$C211=""),"",'OddsRatio_working_3-way'!J210)</f>
        <v>3.0221137852495166</v>
      </c>
      <c r="N211" s="23">
        <f t="shared" si="54"/>
        <v>34.258231015875502</v>
      </c>
      <c r="O211" s="24">
        <f t="shared" si="55"/>
        <v>32.648783921169937</v>
      </c>
      <c r="P211" s="24">
        <f t="shared" si="56"/>
        <v>33.092985062954561</v>
      </c>
      <c r="Q211" t="s">
        <v>416</v>
      </c>
      <c r="R211" t="s">
        <v>302</v>
      </c>
      <c r="S211" t="s">
        <v>450</v>
      </c>
      <c r="T211" s="35">
        <v>100</v>
      </c>
      <c r="U211" s="35">
        <f t="shared" si="57"/>
        <v>48.186528497409334</v>
      </c>
      <c r="V211" s="35">
        <f t="shared" si="58"/>
        <v>68.152866242038215</v>
      </c>
      <c r="W211" s="35">
        <f t="shared" si="59"/>
        <v>80.582524271844662</v>
      </c>
      <c r="X211" s="35">
        <f t="shared" si="60"/>
        <v>51.264609486117116</v>
      </c>
      <c r="Y211" s="35">
        <f t="shared" si="61"/>
        <v>71.230947230746025</v>
      </c>
      <c r="Z211" s="35">
        <f t="shared" si="62"/>
        <v>83.660605260552458</v>
      </c>
      <c r="AA211" s="35">
        <f t="shared" si="63"/>
        <v>-3.0780809887077822</v>
      </c>
      <c r="AB211" s="35">
        <f t="shared" si="64"/>
        <v>-3.0780809887078107</v>
      </c>
      <c r="AC211" s="35">
        <f t="shared" si="65"/>
        <v>-3.0780809887077965</v>
      </c>
      <c r="AD211" s="36"/>
      <c r="AE211" s="36"/>
      <c r="AF211">
        <v>2.4500000000000002</v>
      </c>
      <c r="AG211">
        <v>1.6</v>
      </c>
      <c r="AH211" s="41"/>
      <c r="AI211" s="36"/>
      <c r="AJ211" t="s">
        <v>438</v>
      </c>
      <c r="AK211" s="35"/>
      <c r="AL211" s="35"/>
    </row>
    <row r="212" spans="1:38" ht="15" x14ac:dyDescent="0.25">
      <c r="A212">
        <v>1.93</v>
      </c>
      <c r="B212">
        <v>3.14</v>
      </c>
      <c r="C212">
        <v>5.15</v>
      </c>
      <c r="D212" s="20">
        <f t="shared" si="66"/>
        <v>3.0780809887077876E-2</v>
      </c>
      <c r="E212" s="17">
        <f>IF(OR($A212="",$B212="",$C212=""),"",A212*'MPTO_working_3-way'!$I211)</f>
        <v>1.9894069630820603</v>
      </c>
      <c r="F212" s="21">
        <f>IF(OR($A212="",$B212="",$C212=""),"",B212*'MPTO_working_3-way'!$I211)</f>
        <v>3.2366517430454245</v>
      </c>
      <c r="G212" s="22">
        <f>IF(OR($A212="",$B212="",$C212=""),"",C212*'MPTO_working_3-way'!$I211)</f>
        <v>5.3085211709184517</v>
      </c>
      <c r="H212" s="17">
        <f>IF(OR($A212="",$B212="",$C212=""),"",'MPTO_working_3-way'!E211)</f>
        <v>1.9689905836370163</v>
      </c>
      <c r="I212" s="21">
        <f>IF(OR($A212="",$B212="",$C212=""),"",'MPTO_working_3-way'!F211)</f>
        <v>3.2445298208493147</v>
      </c>
      <c r="J212" s="22">
        <f>IF(OR($A212="",$B212="",$C212=""),"",'MPTO_working_3-way'!G211)</f>
        <v>5.4373095593303802</v>
      </c>
      <c r="K212" s="17">
        <f>IF(OR($A212="",$B212="",$C212=""),"",'OddsRatio_working_3-way'!H211)</f>
        <v>1.9774147387327219</v>
      </c>
      <c r="L212" s="21">
        <f>IF(OR($A212="",$B212="",$C212=""),"",'OddsRatio_working_3-way'!I211)</f>
        <v>3.249104882675296</v>
      </c>
      <c r="M212" s="22">
        <f>IF(OR($A212="",$B212="",$C212=""),"",'OddsRatio_working_3-way'!J211)</f>
        <v>5.3615818986460182</v>
      </c>
      <c r="N212" s="23">
        <f t="shared" si="54"/>
        <v>50.266236047086331</v>
      </c>
      <c r="O212" s="24">
        <f t="shared" si="55"/>
        <v>30.896125977986184</v>
      </c>
      <c r="P212" s="24">
        <f t="shared" si="56"/>
        <v>18.837637974927496</v>
      </c>
      <c r="Q212" t="s">
        <v>303</v>
      </c>
      <c r="R212" t="s">
        <v>411</v>
      </c>
      <c r="S212" t="s">
        <v>450</v>
      </c>
      <c r="T212" s="35">
        <v>100</v>
      </c>
      <c r="U212" s="35">
        <f t="shared" si="57"/>
        <v>60.15936254980079</v>
      </c>
      <c r="V212" s="35">
        <f t="shared" si="58"/>
        <v>66.777408637873762</v>
      </c>
      <c r="W212" s="35">
        <f t="shared" si="59"/>
        <v>70.414201183431956</v>
      </c>
      <c r="X212" s="35">
        <f t="shared" si="60"/>
        <v>62.808390178694296</v>
      </c>
      <c r="Y212" s="35">
        <f t="shared" si="61"/>
        <v>69.426436266767254</v>
      </c>
      <c r="Z212" s="35">
        <f t="shared" si="62"/>
        <v>73.063228812325448</v>
      </c>
      <c r="AA212" s="35">
        <f t="shared" si="63"/>
        <v>-2.6490276288935064</v>
      </c>
      <c r="AB212" s="35">
        <f t="shared" si="64"/>
        <v>-2.6490276288934922</v>
      </c>
      <c r="AC212" s="35">
        <f t="shared" si="65"/>
        <v>-2.6490276288934922</v>
      </c>
      <c r="AD212" s="36"/>
      <c r="AE212" s="36"/>
      <c r="AF212">
        <v>2.52</v>
      </c>
      <c r="AG212">
        <v>1.57</v>
      </c>
      <c r="AH212" s="41"/>
      <c r="AI212" s="36"/>
      <c r="AJ212" t="s">
        <v>438</v>
      </c>
      <c r="AK212" s="35"/>
      <c r="AL212" s="35"/>
    </row>
    <row r="213" spans="1:38" ht="15" x14ac:dyDescent="0.25">
      <c r="A213">
        <v>2.5099999999999998</v>
      </c>
      <c r="B213">
        <v>3.01</v>
      </c>
      <c r="C213">
        <v>3.38</v>
      </c>
      <c r="D213" s="20">
        <f t="shared" si="66"/>
        <v>2.6490276288934966E-2</v>
      </c>
      <c r="E213" s="17">
        <f>IF(OR($A213="",$B213="",$C213=""),"",A213*'MPTO_working_3-way'!$I212)</f>
        <v>2.5764905934852265</v>
      </c>
      <c r="F213" s="21">
        <f>IF(OR($A213="",$B213="",$C213=""),"",B213*'MPTO_working_3-way'!$I212)</f>
        <v>3.0897357316296938</v>
      </c>
      <c r="G213" s="22">
        <f>IF(OR($A213="",$B213="",$C213=""),"",C213*'MPTO_working_3-way'!$I212)</f>
        <v>3.4695371338565999</v>
      </c>
      <c r="H213" s="17">
        <f>IF(OR($A213="",$B213="",$C213=""),"",'MPTO_working_3-way'!E212)</f>
        <v>2.5668913770234667</v>
      </c>
      <c r="I213" s="21">
        <f>IF(OR($A213="",$B213="",$C213=""),"",'MPTO_working_3-way'!F212)</f>
        <v>3.092185901736666</v>
      </c>
      <c r="J213" s="22">
        <f>IF(OR($A213="",$B213="",$C213=""),"",'MPTO_working_3-way'!G212)</f>
        <v>3.4839819184624492</v>
      </c>
      <c r="K213" s="17">
        <f>IF(OR($A213="",$B213="",$C213=""),"",'OddsRatio_working_3-way'!H212)</f>
        <v>2.5713034791258234</v>
      </c>
      <c r="L213" s="21">
        <f>IF(OR($A213="",$B213="",$C213=""),"",'OddsRatio_working_3-way'!I212)</f>
        <v>3.0916026443992743</v>
      </c>
      <c r="M213" s="22">
        <f>IF(OR($A213="",$B213="",$C213=""),"",'OddsRatio_working_3-way'!J212)</f>
        <v>3.4766240267016282</v>
      </c>
      <c r="N213" s="23">
        <f t="shared" si="54"/>
        <v>38.812484024919222</v>
      </c>
      <c r="O213" s="24">
        <f t="shared" si="55"/>
        <v>32.365227542374505</v>
      </c>
      <c r="P213" s="24">
        <f t="shared" si="56"/>
        <v>28.822288432706284</v>
      </c>
      <c r="Q213" t="s">
        <v>304</v>
      </c>
      <c r="R213" t="s">
        <v>409</v>
      </c>
      <c r="S213" t="s">
        <v>450</v>
      </c>
      <c r="T213" s="35">
        <v>100</v>
      </c>
      <c r="U213" s="35">
        <f t="shared" si="57"/>
        <v>32.432432432432435</v>
      </c>
      <c r="V213" s="35">
        <f t="shared" si="58"/>
        <v>77.973568281938327</v>
      </c>
      <c r="W213" s="35">
        <f t="shared" si="59"/>
        <v>86.559139784946225</v>
      </c>
      <c r="X213" s="35">
        <f t="shared" si="60"/>
        <v>35.467291933115433</v>
      </c>
      <c r="Y213" s="35">
        <f t="shared" si="61"/>
        <v>81.008427782621325</v>
      </c>
      <c r="Z213" s="35">
        <f t="shared" si="62"/>
        <v>89.593999285629238</v>
      </c>
      <c r="AA213" s="35">
        <f t="shared" si="63"/>
        <v>-3.0348595006829981</v>
      </c>
      <c r="AB213" s="35">
        <f t="shared" si="64"/>
        <v>-3.0348595006829981</v>
      </c>
      <c r="AC213" s="35">
        <f t="shared" si="65"/>
        <v>-3.0348595006830124</v>
      </c>
      <c r="AD213" s="36"/>
      <c r="AE213" s="36"/>
      <c r="AF213">
        <v>2.5</v>
      </c>
      <c r="AG213">
        <v>1.58</v>
      </c>
      <c r="AH213" s="41"/>
      <c r="AI213" s="36"/>
      <c r="AJ213" t="s">
        <v>438</v>
      </c>
      <c r="AK213" s="35"/>
      <c r="AL213" s="35"/>
    </row>
    <row r="214" spans="1:38" ht="15" x14ac:dyDescent="0.25">
      <c r="A214">
        <v>1.48</v>
      </c>
      <c r="B214">
        <v>4.54</v>
      </c>
      <c r="C214">
        <v>7.44</v>
      </c>
      <c r="D214" s="20">
        <f t="shared" si="66"/>
        <v>3.034859500683007E-2</v>
      </c>
      <c r="E214" s="17">
        <f>IF(OR($A214="",$B214="",$C214=""),"",A214*'MPTO_working_3-way'!$I213)</f>
        <v>1.5249159206101084</v>
      </c>
      <c r="F214" s="21">
        <f>IF(OR($A214="",$B214="",$C214=""),"",B214*'MPTO_working_3-way'!$I213)</f>
        <v>4.6777826213310085</v>
      </c>
      <c r="G214" s="22">
        <f>IF(OR($A214="",$B214="",$C214=""),"",C214*'MPTO_working_3-way'!$I213)</f>
        <v>7.665793546850816</v>
      </c>
      <c r="H214" s="17">
        <f>IF(OR($A214="",$B214="",$C214=""),"",'MPTO_working_3-way'!E213)</f>
        <v>1.5024953201726445</v>
      </c>
      <c r="I214" s="21">
        <f>IF(OR($A214="",$B214="",$C214=""),"",'MPTO_working_3-way'!F213)</f>
        <v>4.7585484252540136</v>
      </c>
      <c r="J214" s="22">
        <f>IF(OR($A214="",$B214="",$C214=""),"",'MPTO_working_3-way'!G213)</f>
        <v>8.0455439697586666</v>
      </c>
      <c r="K214" s="17">
        <f>IF(OR($A214="",$B214="",$C214=""),"",'OddsRatio_working_3-way'!H213)</f>
        <v>1.5097871254391706</v>
      </c>
      <c r="L214" s="21">
        <f>IF(OR($A214="",$B214="",$C214=""),"",'OddsRatio_working_3-way'!I213)</f>
        <v>4.7596800501138823</v>
      </c>
      <c r="M214" s="22">
        <f>IF(OR($A214="",$B214="",$C214=""),"",'OddsRatio_working_3-way'!J213)</f>
        <v>7.8396439329755374</v>
      </c>
      <c r="N214" s="23">
        <f t="shared" si="54"/>
        <v>65.577386037120462</v>
      </c>
      <c r="O214" s="24">
        <f t="shared" si="55"/>
        <v>21.377650073774948</v>
      </c>
      <c r="P214" s="24">
        <f t="shared" si="56"/>
        <v>13.044963889104604</v>
      </c>
      <c r="Q214" t="s">
        <v>34</v>
      </c>
      <c r="R214" t="s">
        <v>40</v>
      </c>
      <c r="S214" t="s">
        <v>451</v>
      </c>
      <c r="T214" s="35">
        <v>100</v>
      </c>
      <c r="U214" s="35">
        <f t="shared" si="57"/>
        <v>60.317460317460316</v>
      </c>
      <c r="V214" s="35">
        <f t="shared" si="58"/>
        <v>69.135802469135797</v>
      </c>
      <c r="W214" s="35">
        <f t="shared" si="59"/>
        <v>67.845659163987136</v>
      </c>
      <c r="X214" s="35">
        <f t="shared" si="60"/>
        <v>63.018538366877053</v>
      </c>
      <c r="Y214" s="35">
        <f t="shared" si="61"/>
        <v>71.836880518552547</v>
      </c>
      <c r="Z214" s="35">
        <f t="shared" si="62"/>
        <v>70.546737213403873</v>
      </c>
      <c r="AA214" s="35">
        <f t="shared" si="63"/>
        <v>-2.7010780494167363</v>
      </c>
      <c r="AB214" s="35">
        <f t="shared" si="64"/>
        <v>-2.7010780494167506</v>
      </c>
      <c r="AC214" s="35">
        <f t="shared" si="65"/>
        <v>-2.7010780494167363</v>
      </c>
      <c r="AD214" s="36"/>
      <c r="AE214" s="36"/>
      <c r="AF214">
        <v>1.78</v>
      </c>
      <c r="AG214">
        <v>2.13</v>
      </c>
      <c r="AH214" s="41"/>
      <c r="AI214" s="36"/>
      <c r="AJ214" t="s">
        <v>111</v>
      </c>
      <c r="AK214" s="35"/>
      <c r="AL214" s="35"/>
    </row>
    <row r="215" spans="1:38" ht="15" x14ac:dyDescent="0.25">
      <c r="A215">
        <v>2.52</v>
      </c>
      <c r="B215">
        <v>3.24</v>
      </c>
      <c r="C215">
        <v>3.11</v>
      </c>
      <c r="D215" s="20">
        <f t="shared" si="66"/>
        <v>2.7010780494167275E-2</v>
      </c>
      <c r="E215" s="17">
        <f>IF(OR($A215="",$B215="",$C215=""),"",A215*'MPTO_working_3-way'!$I214)</f>
        <v>2.5880671668453017</v>
      </c>
      <c r="F215" s="21">
        <f>IF(OR($A215="",$B215="",$C215=""),"",B215*'MPTO_working_3-way'!$I214)</f>
        <v>3.3275149288011021</v>
      </c>
      <c r="G215" s="22">
        <f>IF(OR($A215="",$B215="",$C215=""),"",C215*'MPTO_working_3-way'!$I214)</f>
        <v>3.1940035273368599</v>
      </c>
      <c r="H215" s="17">
        <f>IF(OR($A215="",$B215="",$C215=""),"",'MPTO_working_3-way'!E214)</f>
        <v>2.5785038164962324</v>
      </c>
      <c r="I215" s="21">
        <f>IF(OR($A215="",$B215="",$C215=""),"",'MPTO_working_3-way'!F214)</f>
        <v>3.3373561623094776</v>
      </c>
      <c r="J215" s="22">
        <f>IF(OR($A215="",$B215="",$C215=""),"",'MPTO_working_3-way'!G214)</f>
        <v>3.1995923477503516</v>
      </c>
      <c r="K215" s="17">
        <f>IF(OR($A215="",$B215="",$C215=""),"",'OddsRatio_working_3-way'!H214)</f>
        <v>2.582856059689278</v>
      </c>
      <c r="L215" s="21">
        <f>IF(OR($A215="",$B215="",$C215=""),"",'OddsRatio_working_3-way'!I214)</f>
        <v>3.3326299826999888</v>
      </c>
      <c r="M215" s="22">
        <f>IF(OR($A215="",$B215="",$C215=""),"",'OddsRatio_working_3-way'!J214)</f>
        <v>3.1972541354897199</v>
      </c>
      <c r="N215" s="23">
        <f t="shared" si="54"/>
        <v>38.638873550524579</v>
      </c>
      <c r="O215" s="24">
        <f t="shared" si="55"/>
        <v>30.052457205963556</v>
      </c>
      <c r="P215" s="24">
        <f t="shared" si="56"/>
        <v>31.308669243511879</v>
      </c>
      <c r="Q215" t="s">
        <v>39</v>
      </c>
      <c r="R215" t="s">
        <v>47</v>
      </c>
      <c r="S215" t="s">
        <v>451</v>
      </c>
      <c r="T215" s="35">
        <v>100</v>
      </c>
      <c r="U215" s="35">
        <f t="shared" si="57"/>
        <v>52.830188679245275</v>
      </c>
      <c r="V215" s="35">
        <f t="shared" si="58"/>
        <v>71.428571428571431</v>
      </c>
      <c r="W215" s="35">
        <f t="shared" si="59"/>
        <v>72.972972972972968</v>
      </c>
      <c r="X215" s="35">
        <f t="shared" si="60"/>
        <v>55.598455598455601</v>
      </c>
      <c r="Y215" s="35">
        <f t="shared" si="61"/>
        <v>74.196838347781735</v>
      </c>
      <c r="Z215" s="35">
        <f t="shared" si="62"/>
        <v>75.741239892183287</v>
      </c>
      <c r="AA215" s="35">
        <f t="shared" si="63"/>
        <v>-2.7682669192103262</v>
      </c>
      <c r="AB215" s="35">
        <f t="shared" si="64"/>
        <v>-2.7682669192103049</v>
      </c>
      <c r="AC215" s="35">
        <f t="shared" si="65"/>
        <v>-2.7682669192103191</v>
      </c>
      <c r="AD215" s="36"/>
      <c r="AE215" s="36"/>
      <c r="AF215">
        <v>2.34</v>
      </c>
      <c r="AG215">
        <v>1.65</v>
      </c>
      <c r="AH215" s="41"/>
      <c r="AI215" s="36"/>
      <c r="AJ215" t="s">
        <v>111</v>
      </c>
      <c r="AK215" s="35"/>
      <c r="AL215" s="35"/>
    </row>
    <row r="216" spans="1:38" ht="15" x14ac:dyDescent="0.25">
      <c r="A216">
        <v>2.12</v>
      </c>
      <c r="B216">
        <v>3.5</v>
      </c>
      <c r="C216">
        <v>3.7</v>
      </c>
      <c r="D216" s="20">
        <f t="shared" si="66"/>
        <v>2.7682669192103049E-2</v>
      </c>
      <c r="E216" s="17">
        <f>IF(OR($A216="",$B216="",$C216=""),"",A216*'MPTO_working_3-way'!$I215)</f>
        <v>2.1786872586872588</v>
      </c>
      <c r="F216" s="21">
        <f>IF(OR($A216="",$B216="",$C216=""),"",B216*'MPTO_working_3-way'!$I215)</f>
        <v>3.5968893421723607</v>
      </c>
      <c r="G216" s="22">
        <f>IF(OR($A216="",$B216="",$C216=""),"",C216*'MPTO_working_3-way'!$I215)</f>
        <v>3.8024258760107816</v>
      </c>
      <c r="H216" s="17">
        <f>IF(OR($A216="",$B216="",$C216=""),"",'MPTO_working_3-way'!E215)</f>
        <v>2.1622998162247309</v>
      </c>
      <c r="I216" s="21">
        <f>IF(OR($A216="",$B216="",$C216=""),"",'MPTO_working_3-way'!F215)</f>
        <v>3.6168101176883889</v>
      </c>
      <c r="J216" s="22">
        <f>IF(OR($A216="",$B216="",$C216=""),"",'MPTO_working_3-way'!G215)</f>
        <v>3.8307906976744186</v>
      </c>
      <c r="K216" s="17">
        <f>IF(OR($A216="",$B216="",$C216=""),"",'OddsRatio_working_3-way'!H215)</f>
        <v>2.1690125463605541</v>
      </c>
      <c r="L216" s="21">
        <f>IF(OR($A216="",$B216="",$C216=""),"",'OddsRatio_working_3-way'!I215)</f>
        <v>3.6094030052690931</v>
      </c>
      <c r="M216" s="22">
        <f>IF(OR($A216="",$B216="",$C216=""),"",'OddsRatio_working_3-way'!J215)</f>
        <v>3.8181552456906207</v>
      </c>
      <c r="N216" s="23">
        <f t="shared" si="54"/>
        <v>45.899198979230164</v>
      </c>
      <c r="O216" s="24">
        <f t="shared" si="55"/>
        <v>27.801800524562275</v>
      </c>
      <c r="P216" s="24">
        <f t="shared" si="56"/>
        <v>26.299000496207558</v>
      </c>
      <c r="Q216" t="s">
        <v>50</v>
      </c>
      <c r="R216" t="s">
        <v>106</v>
      </c>
      <c r="S216" t="s">
        <v>451</v>
      </c>
      <c r="T216" s="35">
        <v>100</v>
      </c>
      <c r="U216" s="35">
        <f t="shared" si="57"/>
        <v>47.089947089947096</v>
      </c>
      <c r="V216" s="35">
        <f t="shared" si="58"/>
        <v>71.098265895953759</v>
      </c>
      <c r="W216" s="35">
        <f t="shared" si="59"/>
        <v>78.678038379530932</v>
      </c>
      <c r="X216" s="35">
        <f t="shared" si="60"/>
        <v>50.223695724515323</v>
      </c>
      <c r="Y216" s="35">
        <f t="shared" si="61"/>
        <v>74.232014530521994</v>
      </c>
      <c r="Z216" s="35">
        <f t="shared" si="62"/>
        <v>81.811787014099167</v>
      </c>
      <c r="AA216" s="35">
        <f t="shared" si="63"/>
        <v>-3.1337486345682279</v>
      </c>
      <c r="AB216" s="35">
        <f t="shared" si="64"/>
        <v>-3.133748634568235</v>
      </c>
      <c r="AC216" s="35">
        <f t="shared" si="65"/>
        <v>-3.133748634568235</v>
      </c>
      <c r="AD216" s="36"/>
      <c r="AE216" s="36"/>
      <c r="AF216">
        <v>2.0699999999999998</v>
      </c>
      <c r="AG216">
        <v>1.83</v>
      </c>
      <c r="AH216" s="41"/>
      <c r="AI216" s="36"/>
      <c r="AJ216" t="s">
        <v>111</v>
      </c>
      <c r="AK216" s="35"/>
      <c r="AL216" s="35"/>
    </row>
    <row r="217" spans="1:38" ht="15" x14ac:dyDescent="0.25">
      <c r="A217">
        <v>1.89</v>
      </c>
      <c r="B217">
        <v>3.46</v>
      </c>
      <c r="C217">
        <v>4.6900000000000004</v>
      </c>
      <c r="D217" s="20">
        <f t="shared" si="66"/>
        <v>3.1337486345682564E-2</v>
      </c>
      <c r="E217" s="17">
        <f>IF(OR($A217="",$B217="",$C217=""),"",A217*'MPTO_working_3-way'!$I216)</f>
        <v>1.9492278491933399</v>
      </c>
      <c r="F217" s="21">
        <f>IF(OR($A217="",$B217="",$C217=""),"",B217*'MPTO_working_3-way'!$I216)</f>
        <v>3.5684277027560616</v>
      </c>
      <c r="G217" s="22">
        <f>IF(OR($A217="",$B217="",$C217=""),"",C217*'MPTO_working_3-way'!$I216)</f>
        <v>4.8369728109612513</v>
      </c>
      <c r="H217" s="17">
        <f>IF(OR($A217="",$B217="",$C217=""),"",'MPTO_working_3-way'!E216)</f>
        <v>1.9280650486453725</v>
      </c>
      <c r="I217" s="21">
        <f>IF(OR($A217="",$B217="",$C217=""),"",'MPTO_working_3-way'!F216)</f>
        <v>3.5897425113297534</v>
      </c>
      <c r="J217" s="22">
        <f>IF(OR($A217="",$B217="",$C217=""),"",'MPTO_working_3-way'!G216)</f>
        <v>4.9316038956994701</v>
      </c>
      <c r="K217" s="17">
        <f>IF(OR($A217="",$B217="",$C217=""),"",'OddsRatio_working_3-way'!H216)</f>
        <v>1.9362897131081831</v>
      </c>
      <c r="L217" s="21">
        <f>IF(OR($A217="",$B217="",$C217=""),"",'OddsRatio_working_3-way'!I216)</f>
        <v>3.5879468474675642</v>
      </c>
      <c r="M217" s="22">
        <f>IF(OR($A217="",$B217="",$C217=""),"",'OddsRatio_working_3-way'!J216)</f>
        <v>4.8819202712013468</v>
      </c>
      <c r="N217" s="23">
        <f t="shared" si="54"/>
        <v>51.302365724655317</v>
      </c>
      <c r="O217" s="24">
        <f t="shared" si="55"/>
        <v>28.023546595259695</v>
      </c>
      <c r="P217" s="24">
        <f t="shared" si="56"/>
        <v>20.674087680084977</v>
      </c>
      <c r="Q217" t="s">
        <v>44</v>
      </c>
      <c r="R217" t="s">
        <v>37</v>
      </c>
      <c r="S217" t="s">
        <v>451</v>
      </c>
      <c r="T217" s="35">
        <v>100</v>
      </c>
      <c r="U217" s="35">
        <f t="shared" si="57"/>
        <v>63.503649635036496</v>
      </c>
      <c r="V217" s="35">
        <f t="shared" si="58"/>
        <v>70.149253731343279</v>
      </c>
      <c r="W217" s="35">
        <f t="shared" si="59"/>
        <v>63.63636363636364</v>
      </c>
      <c r="X217" s="35">
        <f t="shared" si="60"/>
        <v>66.214382632293081</v>
      </c>
      <c r="Y217" s="35">
        <f t="shared" si="61"/>
        <v>72.859986728599864</v>
      </c>
      <c r="Z217" s="35">
        <f t="shared" si="62"/>
        <v>66.347096633620211</v>
      </c>
      <c r="AA217" s="35">
        <f t="shared" si="63"/>
        <v>-2.710732997256585</v>
      </c>
      <c r="AB217" s="35">
        <f t="shared" si="64"/>
        <v>-2.710732997256585</v>
      </c>
      <c r="AC217" s="35">
        <f t="shared" si="65"/>
        <v>-2.7107329972565708</v>
      </c>
      <c r="AD217" s="36"/>
      <c r="AE217" s="36"/>
      <c r="AF217">
        <v>2.17</v>
      </c>
      <c r="AG217">
        <v>1.75</v>
      </c>
      <c r="AH217" s="41"/>
      <c r="AI217" s="36"/>
      <c r="AJ217" t="s">
        <v>111</v>
      </c>
      <c r="AK217" s="35"/>
      <c r="AL217" s="35"/>
    </row>
    <row r="218" spans="1:38" ht="15" x14ac:dyDescent="0.25">
      <c r="A218">
        <v>2.74</v>
      </c>
      <c r="B218">
        <v>3.35</v>
      </c>
      <c r="C218">
        <v>2.75</v>
      </c>
      <c r="D218" s="20">
        <f t="shared" si="66"/>
        <v>2.7107329972565708E-2</v>
      </c>
      <c r="E218" s="17">
        <f>IF(OR($A218="",$B218="",$C218=""),"",A218*'MPTO_working_3-way'!$I217)</f>
        <v>2.8142740841248304</v>
      </c>
      <c r="F218" s="21">
        <f>IF(OR($A218="",$B218="",$C218=""),"",B218*'MPTO_working_3-way'!$I217)</f>
        <v>3.4408095554080953</v>
      </c>
      <c r="G218" s="22">
        <f>IF(OR($A218="",$B218="",$C218=""),"",C218*'MPTO_working_3-way'!$I217)</f>
        <v>2.8245451574245557</v>
      </c>
      <c r="H218" s="17">
        <f>IF(OR($A218="",$B218="",$C218=""),"",'MPTO_working_3-way'!E217)</f>
        <v>2.8095591440735346</v>
      </c>
      <c r="I218" s="21">
        <f>IF(OR($A218="",$B218="",$C218=""),"",'MPTO_working_3-way'!F217)</f>
        <v>3.4545693007766611</v>
      </c>
      <c r="J218" s="22">
        <f>IF(OR($A218="",$B218="",$C218=""),"",'MPTO_working_3-way'!G217)</f>
        <v>2.8200742940667154</v>
      </c>
      <c r="K218" s="17">
        <f>IF(OR($A218="",$B218="",$C218=""),"",'OddsRatio_working_3-way'!H217)</f>
        <v>2.8120340132275627</v>
      </c>
      <c r="L218" s="21">
        <f>IF(OR($A218="",$B218="",$C218=""),"",'OddsRatio_working_3-way'!I217)</f>
        <v>3.4472873167153879</v>
      </c>
      <c r="M218" s="22">
        <f>IF(OR($A218="",$B218="",$C218=""),"",'OddsRatio_working_3-way'!J217)</f>
        <v>2.8224480018093314</v>
      </c>
      <c r="N218" s="23">
        <f t="shared" si="54"/>
        <v>35.533141766146606</v>
      </c>
      <c r="O218" s="24">
        <f t="shared" si="55"/>
        <v>29.06292789231096</v>
      </c>
      <c r="P218" s="24">
        <f t="shared" si="56"/>
        <v>35.403930341542441</v>
      </c>
      <c r="Q218" t="s">
        <v>54</v>
      </c>
      <c r="R218" t="s">
        <v>76</v>
      </c>
      <c r="S218" t="s">
        <v>451</v>
      </c>
      <c r="T218" s="35">
        <v>100</v>
      </c>
      <c r="U218" s="35">
        <f t="shared" si="57"/>
        <v>74.619289340101517</v>
      </c>
      <c r="V218" s="35">
        <f t="shared" si="58"/>
        <v>69.879518072289159</v>
      </c>
      <c r="W218" s="35">
        <f t="shared" si="59"/>
        <v>52.606635071090047</v>
      </c>
      <c r="X218" s="35">
        <f t="shared" si="60"/>
        <v>77.513846856620788</v>
      </c>
      <c r="Y218" s="35">
        <f t="shared" si="61"/>
        <v>72.774075588808429</v>
      </c>
      <c r="Z218" s="35">
        <f t="shared" si="62"/>
        <v>55.501192587609324</v>
      </c>
      <c r="AA218" s="35">
        <f t="shared" si="63"/>
        <v>-2.8945575165192707</v>
      </c>
      <c r="AB218" s="35">
        <f t="shared" si="64"/>
        <v>-2.8945575165192707</v>
      </c>
      <c r="AC218" s="35">
        <f t="shared" si="65"/>
        <v>-2.8945575165192778</v>
      </c>
      <c r="AD218" s="36"/>
      <c r="AE218" s="36"/>
      <c r="AF218">
        <v>2.2400000000000002</v>
      </c>
      <c r="AG218">
        <v>1.7</v>
      </c>
      <c r="AH218" s="41"/>
      <c r="AI218" s="36"/>
      <c r="AJ218" t="s">
        <v>111</v>
      </c>
      <c r="AK218" s="35"/>
      <c r="AL218" s="35"/>
    </row>
    <row r="219" spans="1:38" ht="15" x14ac:dyDescent="0.25">
      <c r="A219">
        <v>3.94</v>
      </c>
      <c r="B219">
        <v>3.32</v>
      </c>
      <c r="C219">
        <v>2.11</v>
      </c>
      <c r="D219" s="20">
        <f t="shared" si="66"/>
        <v>2.8945575165192805E-2</v>
      </c>
      <c r="E219" s="17">
        <f>IF(OR($A219="",$B219="",$C219=""),"",A219*'MPTO_working_3-way'!$I218)</f>
        <v>4.0540455661508599</v>
      </c>
      <c r="F219" s="21">
        <f>IF(OR($A219="",$B219="",$C219=""),"",B219*'MPTO_working_3-way'!$I218)</f>
        <v>3.4160993095484398</v>
      </c>
      <c r="G219" s="22">
        <f>IF(OR($A219="",$B219="",$C219=""),"",C219*'MPTO_working_3-way'!$I218)</f>
        <v>2.1710751635985566</v>
      </c>
      <c r="H219" s="17">
        <f>IF(OR($A219="",$B219="",$C219=""),"",'MPTO_working_3-way'!E218)</f>
        <v>4.0956987613401363</v>
      </c>
      <c r="I219" s="21">
        <f>IF(OR($A219="",$B219="",$C219=""),"",'MPTO_working_3-way'!F218)</f>
        <v>3.4298693590830776</v>
      </c>
      <c r="J219" s="22">
        <f>IF(OR($A219="",$B219="",$C219=""),"",'MPTO_working_3-way'!G218)</f>
        <v>2.1538488911307945</v>
      </c>
      <c r="K219" s="17">
        <f>IF(OR($A219="",$B219="",$C219=""),"",'OddsRatio_working_3-way'!H218)</f>
        <v>4.0749732904891287</v>
      </c>
      <c r="L219" s="21">
        <f>IF(OR($A219="",$B219="",$C219=""),"",'OddsRatio_working_3-way'!I218)</f>
        <v>3.4265095353519652</v>
      </c>
      <c r="M219" s="22">
        <f>IF(OR($A219="",$B219="",$C219=""),"",'OddsRatio_working_3-way'!J218)</f>
        <v>2.1609593035520178</v>
      </c>
      <c r="N219" s="23">
        <f t="shared" si="54"/>
        <v>24.666718310950227</v>
      </c>
      <c r="O219" s="24">
        <f t="shared" si="55"/>
        <v>29.273153658175875</v>
      </c>
      <c r="P219" s="24">
        <f t="shared" si="56"/>
        <v>46.060128030873891</v>
      </c>
      <c r="Q219" t="s">
        <v>48</v>
      </c>
      <c r="R219" t="s">
        <v>45</v>
      </c>
      <c r="S219" t="s">
        <v>451</v>
      </c>
      <c r="T219" s="35">
        <v>100</v>
      </c>
      <c r="U219" s="35">
        <f t="shared" si="57"/>
        <v>55.752212389380524</v>
      </c>
      <c r="V219" s="35">
        <f t="shared" si="58"/>
        <v>70.588235294117652</v>
      </c>
      <c r="W219" s="35">
        <f t="shared" si="59"/>
        <v>70.845481049562679</v>
      </c>
      <c r="X219" s="35">
        <f t="shared" si="60"/>
        <v>58.566283656319662</v>
      </c>
      <c r="Y219" s="35">
        <f t="shared" si="61"/>
        <v>73.40230656105679</v>
      </c>
      <c r="Z219" s="35">
        <f t="shared" si="62"/>
        <v>73.659552316501831</v>
      </c>
      <c r="AA219" s="35">
        <f t="shared" si="63"/>
        <v>-2.8140712669391377</v>
      </c>
      <c r="AB219" s="35">
        <f t="shared" si="64"/>
        <v>-2.8140712669391377</v>
      </c>
      <c r="AC219" s="35">
        <f t="shared" si="65"/>
        <v>-2.8140712669391519</v>
      </c>
      <c r="AD219" s="36"/>
      <c r="AE219" s="36"/>
      <c r="AF219">
        <v>2.1800000000000002</v>
      </c>
      <c r="AG219">
        <v>1.74</v>
      </c>
      <c r="AH219" s="41"/>
      <c r="AI219" s="36"/>
      <c r="AJ219" t="s">
        <v>111</v>
      </c>
      <c r="AK219" s="35"/>
      <c r="AL219" s="35"/>
    </row>
    <row r="220" spans="1:38" ht="15" x14ac:dyDescent="0.25">
      <c r="A220">
        <v>2.2599999999999998</v>
      </c>
      <c r="B220">
        <v>3.4</v>
      </c>
      <c r="C220">
        <v>3.43</v>
      </c>
      <c r="D220" s="20">
        <f t="shared" si="66"/>
        <v>2.8140712669391554E-2</v>
      </c>
      <c r="E220" s="17">
        <f>IF(OR($A220="",$B220="",$C220=""),"",A220*'MPTO_working_3-way'!$I219)</f>
        <v>2.3235980106328249</v>
      </c>
      <c r="F220" s="21">
        <f>IF(OR($A220="",$B220="",$C220=""),"",B220*'MPTO_working_3-way'!$I219)</f>
        <v>3.495678423075931</v>
      </c>
      <c r="G220" s="22">
        <f>IF(OR($A220="",$B220="",$C220=""),"",C220*'MPTO_working_3-way'!$I219)</f>
        <v>3.5265226444560134</v>
      </c>
      <c r="H220" s="17">
        <f>IF(OR($A220="",$B220="",$C220=""),"",'MPTO_working_3-way'!E219)</f>
        <v>2.3089481700906895</v>
      </c>
      <c r="I220" s="21">
        <f>IF(OR($A220="",$B220="",$C220=""),"",'MPTO_working_3-way'!F219)</f>
        <v>3.5120077890282015</v>
      </c>
      <c r="J220" s="22">
        <f>IF(OR($A220="",$B220="",$C220=""),"",'MPTO_working_3-way'!G219)</f>
        <v>3.5440262622857954</v>
      </c>
      <c r="K220" s="17">
        <f>IF(OR($A220="",$B220="",$C220=""),"",'OddsRatio_working_3-way'!H219)</f>
        <v>2.3151840191167783</v>
      </c>
      <c r="L220" s="21">
        <f>IF(OR($A220="",$B220="",$C220=""),"",'OddsRatio_working_3-way'!I219)</f>
        <v>3.5051124173652926</v>
      </c>
      <c r="M220" s="22">
        <f>IF(OR($A220="",$B220="",$C220=""),"",'OddsRatio_working_3-way'!J219)</f>
        <v>3.5364263225823591</v>
      </c>
      <c r="N220" s="23">
        <f t="shared" si="54"/>
        <v>43.036704086678618</v>
      </c>
      <c r="O220" s="24">
        <f t="shared" si="55"/>
        <v>28.60675036349814</v>
      </c>
      <c r="P220" s="24">
        <f t="shared" si="56"/>
        <v>28.356545549823224</v>
      </c>
      <c r="Q220" t="s">
        <v>38</v>
      </c>
      <c r="R220" t="s">
        <v>113</v>
      </c>
      <c r="S220" t="s">
        <v>451</v>
      </c>
      <c r="T220" s="35">
        <v>100</v>
      </c>
      <c r="U220" s="35">
        <f t="shared" si="57"/>
        <v>39.024390243902438</v>
      </c>
      <c r="V220" s="35">
        <f t="shared" si="58"/>
        <v>71.346704871060169</v>
      </c>
      <c r="W220" s="35">
        <f t="shared" si="59"/>
        <v>85.207100591715985</v>
      </c>
      <c r="X220" s="35">
        <f t="shared" si="60"/>
        <v>43.446194537223846</v>
      </c>
      <c r="Y220" s="35">
        <f t="shared" si="61"/>
        <v>75.768509164381584</v>
      </c>
      <c r="Z220" s="35">
        <f t="shared" si="62"/>
        <v>89.628904885037386</v>
      </c>
      <c r="AA220" s="35">
        <f t="shared" si="63"/>
        <v>-4.4218042933214079</v>
      </c>
      <c r="AB220" s="35">
        <f t="shared" si="64"/>
        <v>-4.421804293321415</v>
      </c>
      <c r="AC220" s="35">
        <f t="shared" si="65"/>
        <v>-4.4218042933214008</v>
      </c>
      <c r="AD220" s="36"/>
      <c r="AE220" s="36"/>
      <c r="AF220">
        <v>2.06</v>
      </c>
      <c r="AG220">
        <v>1.84</v>
      </c>
      <c r="AH220" s="41"/>
      <c r="AI220" s="36"/>
      <c r="AJ220" t="s">
        <v>111</v>
      </c>
      <c r="AK220" s="35"/>
      <c r="AL220" s="35"/>
    </row>
    <row r="221" spans="1:38" ht="15" x14ac:dyDescent="0.25">
      <c r="A221">
        <v>1.64</v>
      </c>
      <c r="B221">
        <v>3.49</v>
      </c>
      <c r="C221">
        <v>6.76</v>
      </c>
      <c r="D221" s="20">
        <f t="shared" si="66"/>
        <v>4.4218042933214186E-2</v>
      </c>
      <c r="E221" s="17">
        <f>IF(OR($A221="",$B221="",$C221=""),"",A221*'MPTO_working_3-way'!$I220)</f>
        <v>1.7125175904104712</v>
      </c>
      <c r="F221" s="21">
        <f>IF(OR($A221="",$B221="",$C221=""),"",B221*'MPTO_working_3-way'!$I220)</f>
        <v>3.6443209698369179</v>
      </c>
      <c r="G221" s="22">
        <f>IF(OR($A221="",$B221="",$C221=""),"",C221*'MPTO_working_3-way'!$I220)</f>
        <v>7.0589139702285273</v>
      </c>
      <c r="H221" s="17">
        <f>IF(OR($A221="",$B221="",$C221=""),"",'MPTO_working_3-way'!E220)</f>
        <v>1.6806249574322285</v>
      </c>
      <c r="I221" s="21">
        <f>IF(OR($A221="",$B221="",$C221=""),"",'MPTO_working_3-way'!F220)</f>
        <v>3.6792624498483857</v>
      </c>
      <c r="J221" s="22">
        <f>IF(OR($A221="",$B221="",$C221=""),"",'MPTO_working_3-way'!G220)</f>
        <v>7.5080911072335637</v>
      </c>
      <c r="K221" s="17">
        <f>IF(OR($A221="",$B221="",$C221=""),"",'OddsRatio_working_3-way'!H220)</f>
        <v>1.6922483819412604</v>
      </c>
      <c r="L221" s="21">
        <f>IF(OR($A221="",$B221="",$C221=""),"",'OddsRatio_working_3-way'!I220)</f>
        <v>3.6932788609902167</v>
      </c>
      <c r="M221" s="22">
        <f>IF(OR($A221="",$B221="",$C221=""),"",'OddsRatio_working_3-way'!J220)</f>
        <v>7.2302354374713449</v>
      </c>
      <c r="N221" s="23">
        <f t="shared" si="54"/>
        <v>58.393560778567611</v>
      </c>
      <c r="O221" s="24">
        <f t="shared" si="55"/>
        <v>27.43995406213492</v>
      </c>
      <c r="P221" s="24">
        <f t="shared" si="56"/>
        <v>14.166485159297467</v>
      </c>
      <c r="Q221" t="s">
        <v>412</v>
      </c>
      <c r="R221" t="s">
        <v>301</v>
      </c>
      <c r="S221" t="s">
        <v>451</v>
      </c>
      <c r="T221" s="35">
        <v>100</v>
      </c>
      <c r="U221" s="35">
        <f t="shared" si="57"/>
        <v>43.181818181818187</v>
      </c>
      <c r="V221" s="35">
        <f t="shared" si="58"/>
        <v>71.346704871060169</v>
      </c>
      <c r="W221" s="35">
        <f t="shared" si="59"/>
        <v>81.203007518796994</v>
      </c>
      <c r="X221" s="35">
        <f t="shared" si="60"/>
        <v>47.45028761014283</v>
      </c>
      <c r="Y221" s="35">
        <f t="shared" si="61"/>
        <v>75.615174299384819</v>
      </c>
      <c r="Z221" s="35">
        <f t="shared" si="62"/>
        <v>85.471476947121644</v>
      </c>
      <c r="AA221" s="35">
        <f t="shared" si="63"/>
        <v>-4.2684694283246429</v>
      </c>
      <c r="AB221" s="35">
        <f t="shared" si="64"/>
        <v>-4.26846942832465</v>
      </c>
      <c r="AC221" s="35">
        <f t="shared" si="65"/>
        <v>-4.26846942832465</v>
      </c>
      <c r="AD221" s="36"/>
      <c r="AE221" s="36"/>
      <c r="AF221">
        <v>2.39</v>
      </c>
      <c r="AG221">
        <v>1.6</v>
      </c>
      <c r="AH221" s="41"/>
      <c r="AI221" s="36"/>
      <c r="AJ221" t="s">
        <v>438</v>
      </c>
      <c r="AK221" s="35"/>
      <c r="AL221" s="35"/>
    </row>
    <row r="222" spans="1:38" ht="15" x14ac:dyDescent="0.25">
      <c r="A222">
        <v>1.76</v>
      </c>
      <c r="B222">
        <v>3.49</v>
      </c>
      <c r="C222">
        <v>5.32</v>
      </c>
      <c r="D222" s="20">
        <f t="shared" si="66"/>
        <v>4.2684694283246616E-2</v>
      </c>
      <c r="E222" s="17">
        <f>IF(OR($A222="",$B222="",$C222=""),"",A222*'MPTO_working_3-way'!$I221)</f>
        <v>1.835125061938514</v>
      </c>
      <c r="F222" s="21">
        <f>IF(OR($A222="",$B222="",$C222=""),"",B222*'MPTO_working_3-way'!$I221)</f>
        <v>3.6389695830485311</v>
      </c>
      <c r="G222" s="22">
        <f>IF(OR($A222="",$B222="",$C222=""),"",C222*'MPTO_working_3-way'!$I221)</f>
        <v>5.5470825735868727</v>
      </c>
      <c r="H222" s="17">
        <f>IF(OR($A222="",$B222="",$C222=""),"",'MPTO_working_3-way'!E221)</f>
        <v>1.8052053888838804</v>
      </c>
      <c r="I222" s="21">
        <f>IF(OR($A222="",$B222="",$C222=""),"",'MPTO_working_3-way'!F221)</f>
        <v>3.6723564707511227</v>
      </c>
      <c r="J222" s="22">
        <f>IF(OR($A222="",$B222="",$C222=""),"",'MPTO_working_3-way'!G221)</f>
        <v>5.7556708497608797</v>
      </c>
      <c r="K222" s="17">
        <f>IF(OR($A222="",$B222="",$C222=""),"",'OddsRatio_working_3-way'!H221)</f>
        <v>1.8163320632211482</v>
      </c>
      <c r="L222" s="21">
        <f>IF(OR($A222="",$B222="",$C222=""),"",'OddsRatio_working_3-way'!I221)</f>
        <v>3.6745616281850779</v>
      </c>
      <c r="M222" s="22">
        <f>IF(OR($A222="",$B222="",$C222=""),"",'OddsRatio_working_3-way'!J221)</f>
        <v>5.6402033067307391</v>
      </c>
      <c r="N222" s="23">
        <f t="shared" si="54"/>
        <v>54.492198964557822</v>
      </c>
      <c r="O222" s="24">
        <f t="shared" si="55"/>
        <v>27.480306641152364</v>
      </c>
      <c r="P222" s="24">
        <f t="shared" si="56"/>
        <v>18.027494394289803</v>
      </c>
      <c r="Q222" t="s">
        <v>141</v>
      </c>
      <c r="R222" t="s">
        <v>410</v>
      </c>
      <c r="S222" t="s">
        <v>451</v>
      </c>
      <c r="T222" s="35">
        <v>100</v>
      </c>
      <c r="U222" s="35">
        <f t="shared" si="57"/>
        <v>70.326409495548958</v>
      </c>
      <c r="V222" s="35">
        <f t="shared" si="58"/>
        <v>64.157706093189958</v>
      </c>
      <c r="W222" s="35">
        <f t="shared" si="59"/>
        <v>61.685823754789276</v>
      </c>
      <c r="X222" s="35">
        <f t="shared" si="60"/>
        <v>74.156470152020759</v>
      </c>
      <c r="Y222" s="35">
        <f t="shared" si="61"/>
        <v>67.987766749661759</v>
      </c>
      <c r="Z222" s="35">
        <f t="shared" si="62"/>
        <v>65.515884411261069</v>
      </c>
      <c r="AA222" s="35">
        <f t="shared" si="63"/>
        <v>-3.8300606564718009</v>
      </c>
      <c r="AB222" s="35">
        <f t="shared" si="64"/>
        <v>-3.8300606564718009</v>
      </c>
      <c r="AC222" s="35">
        <f t="shared" si="65"/>
        <v>-3.8300606564717938</v>
      </c>
      <c r="AD222" s="36"/>
      <c r="AE222" s="36"/>
      <c r="AF222">
        <v>2.2200000000000002</v>
      </c>
      <c r="AG222">
        <v>1.68</v>
      </c>
      <c r="AH222" s="41"/>
      <c r="AI222" s="36"/>
      <c r="AJ222" t="s">
        <v>438</v>
      </c>
      <c r="AK222" s="35"/>
      <c r="AL222" s="35"/>
    </row>
    <row r="223" spans="1:38" ht="15" x14ac:dyDescent="0.25">
      <c r="A223">
        <v>3.37</v>
      </c>
      <c r="B223">
        <v>2.79</v>
      </c>
      <c r="C223">
        <v>2.61</v>
      </c>
      <c r="D223" s="20">
        <f t="shared" si="66"/>
        <v>3.8300606564718009E-2</v>
      </c>
      <c r="E223" s="17">
        <f>IF(OR($A223="",$B223="",$C223=""),"",A223*'MPTO_working_3-way'!$I222)</f>
        <v>3.4990730441230999</v>
      </c>
      <c r="F223" s="21">
        <f>IF(OR($A223="",$B223="",$C223=""),"",B223*'MPTO_working_3-way'!$I222)</f>
        <v>2.8968586923155635</v>
      </c>
      <c r="G223" s="22">
        <f>IF(OR($A223="",$B223="",$C223=""),"",C223*'MPTO_working_3-way'!$I222)</f>
        <v>2.7099645831339139</v>
      </c>
      <c r="H223" s="17">
        <f>IF(OR($A223="",$B223="",$C223=""),"",'MPTO_working_3-way'!E222)</f>
        <v>3.5215107020763563</v>
      </c>
      <c r="I223" s="21">
        <f>IF(OR($A223="",$B223="",$C223=""),"",'MPTO_working_3-way'!F222)</f>
        <v>2.8930491496452482</v>
      </c>
      <c r="J223" s="22">
        <f>IF(OR($A223="",$B223="",$C223=""),"",'MPTO_working_3-way'!G222)</f>
        <v>2.6999670260791038</v>
      </c>
      <c r="K223" s="17">
        <f>IF(OR($A223="",$B223="",$C223=""),"",'OddsRatio_working_3-way'!H222)</f>
        <v>3.5096467174211989</v>
      </c>
      <c r="L223" s="21">
        <f>IF(OR($A223="",$B223="",$C223=""),"",'OddsRatio_working_3-way'!I222)</f>
        <v>2.8954715713856318</v>
      </c>
      <c r="M223" s="22">
        <f>IF(OR($A223="",$B223="",$C223=""),"",'OddsRatio_working_3-way'!J222)</f>
        <v>2.70486549158149</v>
      </c>
      <c r="N223" s="23">
        <f t="shared" si="54"/>
        <v>28.578997562784782</v>
      </c>
      <c r="O223" s="24">
        <f t="shared" si="55"/>
        <v>34.520151177987351</v>
      </c>
      <c r="P223" s="24">
        <f t="shared" si="56"/>
        <v>36.900851259227863</v>
      </c>
      <c r="Q223" t="s">
        <v>307</v>
      </c>
      <c r="R223" t="s">
        <v>417</v>
      </c>
      <c r="S223" t="s">
        <v>451</v>
      </c>
      <c r="T223" s="35">
        <v>100</v>
      </c>
      <c r="U223" s="35">
        <f t="shared" si="57"/>
        <v>71.098265895953759</v>
      </c>
      <c r="V223" s="35">
        <f t="shared" si="58"/>
        <v>66.555183946488299</v>
      </c>
      <c r="W223" s="35">
        <f t="shared" si="59"/>
        <v>58.50622406639004</v>
      </c>
      <c r="X223" s="35">
        <f t="shared" si="60"/>
        <v>74.938591987121654</v>
      </c>
      <c r="Y223" s="35">
        <f t="shared" si="61"/>
        <v>70.395510037656209</v>
      </c>
      <c r="Z223" s="35">
        <f t="shared" si="62"/>
        <v>62.346550157557942</v>
      </c>
      <c r="AA223" s="35">
        <f t="shared" si="63"/>
        <v>-3.8403260911678956</v>
      </c>
      <c r="AB223" s="35">
        <f t="shared" si="64"/>
        <v>-3.8403260911679098</v>
      </c>
      <c r="AC223" s="35">
        <f t="shared" si="65"/>
        <v>-3.8403260911679027</v>
      </c>
      <c r="AD223" s="36"/>
      <c r="AE223" s="36"/>
      <c r="AF223">
        <v>2.61</v>
      </c>
      <c r="AG223">
        <v>1.52</v>
      </c>
      <c r="AH223" s="41"/>
      <c r="AI223" s="36"/>
      <c r="AJ223" t="s">
        <v>438</v>
      </c>
      <c r="AK223" s="35"/>
      <c r="AL223" s="35"/>
    </row>
    <row r="224" spans="1:38" ht="15" x14ac:dyDescent="0.25">
      <c r="A224">
        <v>3.46</v>
      </c>
      <c r="B224">
        <v>2.99</v>
      </c>
      <c r="C224">
        <v>2.41</v>
      </c>
      <c r="D224" s="20">
        <f t="shared" si="66"/>
        <v>3.8403260911679116E-2</v>
      </c>
      <c r="E224" s="17">
        <f>IF(OR($A224="",$B224="",$C224=""),"",A224*'MPTO_working_3-way'!$I223)</f>
        <v>3.5928752827544095</v>
      </c>
      <c r="F224" s="21">
        <f>IF(OR($A224="",$B224="",$C224=""),"",B224*'MPTO_working_3-way'!$I223)</f>
        <v>3.1048257501259209</v>
      </c>
      <c r="G224" s="22">
        <f>IF(OR($A224="",$B224="",$C224=""),"",C224*'MPTO_working_3-way'!$I223)</f>
        <v>2.5025518587971467</v>
      </c>
      <c r="H224" s="17">
        <f>IF(OR($A224="",$B224="",$C224=""),"",'MPTO_working_3-way'!E223)</f>
        <v>3.620351754342912</v>
      </c>
      <c r="I224" s="21">
        <f>IF(OR($A224="",$B224="",$C224=""),"",'MPTO_working_3-way'!F223)</f>
        <v>3.1089976629285001</v>
      </c>
      <c r="J224" s="22">
        <f>IF(OR($A224="",$B224="",$C224=""),"",'MPTO_working_3-way'!G223)</f>
        <v>2.4867167525845688</v>
      </c>
      <c r="K224" s="17">
        <f>IF(OR($A224="",$B224="",$C224=""),"",'OddsRatio_working_3-way'!H223)</f>
        <v>3.6062700098078788</v>
      </c>
      <c r="L224" s="21">
        <f>IF(OR($A224="",$B224="",$C224=""),"",'OddsRatio_working_3-way'!I223)</f>
        <v>3.1083241136250739</v>
      </c>
      <c r="M224" s="22">
        <f>IF(OR($A224="",$B224="",$C224=""),"",'OddsRatio_working_3-way'!J223)</f>
        <v>2.4938376885484188</v>
      </c>
      <c r="N224" s="23">
        <f t="shared" si="54"/>
        <v>27.832861463350572</v>
      </c>
      <c r="O224" s="24">
        <f t="shared" si="55"/>
        <v>32.207926643208353</v>
      </c>
      <c r="P224" s="24">
        <f t="shared" si="56"/>
        <v>39.959211893441072</v>
      </c>
      <c r="Q224" t="s">
        <v>418</v>
      </c>
      <c r="R224" t="s">
        <v>415</v>
      </c>
      <c r="S224" t="s">
        <v>451</v>
      </c>
      <c r="T224" s="35">
        <v>100</v>
      </c>
      <c r="U224" s="35">
        <f t="shared" si="57"/>
        <v>33.774834437086092</v>
      </c>
      <c r="V224" s="35">
        <f t="shared" si="58"/>
        <v>75.786924939467312</v>
      </c>
      <c r="W224" s="35">
        <f t="shared" si="59"/>
        <v>86.187845303867405</v>
      </c>
      <c r="X224" s="35">
        <f t="shared" si="60"/>
        <v>38.025229756665283</v>
      </c>
      <c r="Y224" s="35">
        <f t="shared" si="61"/>
        <v>80.03732025904651</v>
      </c>
      <c r="Z224" s="35">
        <f t="shared" si="62"/>
        <v>90.438240623446603</v>
      </c>
      <c r="AA224" s="35">
        <f t="shared" si="63"/>
        <v>-4.2503953195791908</v>
      </c>
      <c r="AB224" s="35">
        <f t="shared" si="64"/>
        <v>-4.2503953195791979</v>
      </c>
      <c r="AC224" s="35">
        <f t="shared" si="65"/>
        <v>-4.2503953195791979</v>
      </c>
      <c r="AD224" s="36"/>
      <c r="AE224" s="36"/>
      <c r="AF224">
        <v>2.68</v>
      </c>
      <c r="AG224">
        <v>1.49</v>
      </c>
      <c r="AH224" s="41"/>
      <c r="AI224" s="36"/>
      <c r="AJ224" t="s">
        <v>438</v>
      </c>
      <c r="AK224" s="35"/>
      <c r="AL224" s="35"/>
    </row>
    <row r="225" spans="1:38" ht="15" x14ac:dyDescent="0.25">
      <c r="A225">
        <v>1.51</v>
      </c>
      <c r="B225">
        <v>4.13</v>
      </c>
      <c r="C225">
        <v>7.24</v>
      </c>
      <c r="D225" s="20">
        <f t="shared" si="66"/>
        <v>4.2503953195792032E-2</v>
      </c>
      <c r="E225" s="17">
        <f>IF(OR($A225="",$B225="",$C225=""),"",A225*'MPTO_working_3-way'!$I224)</f>
        <v>1.5741809693256459</v>
      </c>
      <c r="F225" s="21">
        <f>IF(OR($A225="",$B225="",$C225=""),"",B225*'MPTO_working_3-way'!$I224)</f>
        <v>4.3055413266986209</v>
      </c>
      <c r="G225" s="22">
        <f>IF(OR($A225="",$B225="",$C225=""),"",C225*'MPTO_working_3-way'!$I224)</f>
        <v>7.5477286211375345</v>
      </c>
      <c r="H225" s="17">
        <f>IF(OR($A225="",$B225="",$C225=""),"",'MPTO_working_3-way'!E224)</f>
        <v>1.5430106395077985</v>
      </c>
      <c r="I225" s="21">
        <f>IF(OR($A225="",$B225="",$C225=""),"",'MPTO_working_3-way'!F224)</f>
        <v>4.386681284140689</v>
      </c>
      <c r="J225" s="22">
        <f>IF(OR($A225="",$B225="",$C225=""),"",'MPTO_working_3-way'!G224)</f>
        <v>8.0675373851714376</v>
      </c>
      <c r="K225" s="17">
        <f>IF(OR($A225="",$B225="",$C225=""),"",'OddsRatio_working_3-way'!H224)</f>
        <v>1.5532861947203989</v>
      </c>
      <c r="L225" s="21">
        <f>IF(OR($A225="",$B225="",$C225=""),"",'OddsRatio_working_3-way'!I224)</f>
        <v>4.3956584107349999</v>
      </c>
      <c r="M225" s="22">
        <f>IF(OR($A225="",$B225="",$C225=""),"",'OddsRatio_working_3-way'!J224)</f>
        <v>7.7696193236378255</v>
      </c>
      <c r="N225" s="23">
        <f t="shared" si="54"/>
        <v>63.525097780110009</v>
      </c>
      <c r="O225" s="24">
        <f t="shared" si="55"/>
        <v>23.225883207739979</v>
      </c>
      <c r="P225" s="24">
        <f t="shared" si="56"/>
        <v>13.249019012150013</v>
      </c>
      <c r="Q225" t="s">
        <v>428</v>
      </c>
      <c r="R225" t="s">
        <v>308</v>
      </c>
      <c r="S225" t="s">
        <v>452</v>
      </c>
      <c r="T225" s="35">
        <v>100</v>
      </c>
      <c r="U225" s="35">
        <f t="shared" si="57"/>
        <v>53.488372093023258</v>
      </c>
      <c r="V225" s="35">
        <f t="shared" si="58"/>
        <v>68.35443037974683</v>
      </c>
      <c r="W225" s="35">
        <f t="shared" si="59"/>
        <v>74.293059125964007</v>
      </c>
      <c r="X225" s="35">
        <f t="shared" si="60"/>
        <v>57.352510494289156</v>
      </c>
      <c r="Y225" s="35">
        <f t="shared" si="61"/>
        <v>72.218568781012735</v>
      </c>
      <c r="Z225" s="35">
        <f t="shared" si="62"/>
        <v>78.157197527229911</v>
      </c>
      <c r="AA225" s="35">
        <f t="shared" si="63"/>
        <v>-3.8641384012658975</v>
      </c>
      <c r="AB225" s="35">
        <f t="shared" si="64"/>
        <v>-3.8641384012659046</v>
      </c>
      <c r="AC225" s="35">
        <f t="shared" si="65"/>
        <v>-3.8641384012659046</v>
      </c>
      <c r="AD225" s="36"/>
      <c r="AE225" s="36"/>
      <c r="AF225">
        <v>1.97</v>
      </c>
      <c r="AG225">
        <v>1.88</v>
      </c>
      <c r="AH225" s="41"/>
      <c r="AI225" s="36"/>
      <c r="AJ225" t="s">
        <v>438</v>
      </c>
      <c r="AK225" s="35"/>
      <c r="AL225" s="35"/>
    </row>
    <row r="226" spans="1:38" ht="15" x14ac:dyDescent="0.25">
      <c r="A226">
        <v>2.15</v>
      </c>
      <c r="B226">
        <v>3.16</v>
      </c>
      <c r="C226">
        <v>3.89</v>
      </c>
      <c r="D226" s="20">
        <f t="shared" si="66"/>
        <v>3.864138401265893E-2</v>
      </c>
      <c r="E226" s="17">
        <f>IF(OR($A226="",$B226="",$C226=""),"",A226*'MPTO_working_3-way'!$I225)</f>
        <v>2.2330789756272167</v>
      </c>
      <c r="F226" s="21">
        <f>IF(OR($A226="",$B226="",$C226=""),"",B226*'MPTO_working_3-way'!$I225)</f>
        <v>3.2821067734800025</v>
      </c>
      <c r="G226" s="22">
        <f>IF(OR($A226="",$B226="",$C226=""),"",C226*'MPTO_working_3-way'!$I225)</f>
        <v>4.0403149838092434</v>
      </c>
      <c r="H226" s="17">
        <f>IF(OR($A226="",$B226="",$C226=""),"",'MPTO_working_3-way'!E225)</f>
        <v>2.2112357331947043</v>
      </c>
      <c r="I226" s="21">
        <f>IF(OR($A226="",$B226="",$C226=""),"",'MPTO_working_3-way'!F225)</f>
        <v>3.2940763446819719</v>
      </c>
      <c r="J226" s="22">
        <f>IF(OR($A226="",$B226="",$C226=""),"",'MPTO_working_3-way'!G225)</f>
        <v>4.095189445042446</v>
      </c>
      <c r="K226" s="17">
        <f>IF(OR($A226="",$B226="",$C226=""),"",'OddsRatio_working_3-way'!H225)</f>
        <v>2.2204023775791275</v>
      </c>
      <c r="L226" s="21">
        <f>IF(OR($A226="",$B226="",$C226=""),"",'OddsRatio_working_3-way'!I225)</f>
        <v>3.2922340309312306</v>
      </c>
      <c r="M226" s="22">
        <f>IF(OR($A226="",$B226="",$C226=""),"",'OddsRatio_working_3-way'!J225)</f>
        <v>4.0669242358292852</v>
      </c>
      <c r="N226" s="23">
        <f t="shared" si="54"/>
        <v>44.781219603714405</v>
      </c>
      <c r="O226" s="24">
        <f t="shared" si="55"/>
        <v>30.468234856957583</v>
      </c>
      <c r="P226" s="24">
        <f t="shared" si="56"/>
        <v>24.750545539328012</v>
      </c>
      <c r="Q226" t="s">
        <v>305</v>
      </c>
      <c r="R226" t="s">
        <v>140</v>
      </c>
      <c r="S226" t="s">
        <v>452</v>
      </c>
      <c r="T226" s="35">
        <v>100</v>
      </c>
      <c r="U226" s="35">
        <f t="shared" si="57"/>
        <v>57.264957264957268</v>
      </c>
      <c r="V226" s="35">
        <f t="shared" si="58"/>
        <v>69.512195121951223</v>
      </c>
      <c r="W226" s="35">
        <f t="shared" si="59"/>
        <v>69.418960244648318</v>
      </c>
      <c r="X226" s="35">
        <f t="shared" si="60"/>
        <v>61.068844633400452</v>
      </c>
      <c r="Y226" s="35">
        <f t="shared" si="61"/>
        <v>73.316082490394422</v>
      </c>
      <c r="Z226" s="35">
        <f t="shared" si="62"/>
        <v>73.222847613091517</v>
      </c>
      <c r="AA226" s="35">
        <f t="shared" si="63"/>
        <v>-3.8038873684431849</v>
      </c>
      <c r="AB226" s="35">
        <f t="shared" si="64"/>
        <v>-3.8038873684431991</v>
      </c>
      <c r="AC226" s="35">
        <f t="shared" si="65"/>
        <v>-3.8038873684431991</v>
      </c>
      <c r="AD226" s="36"/>
      <c r="AE226" s="36"/>
      <c r="AF226">
        <v>2.54</v>
      </c>
      <c r="AG226">
        <v>1.54</v>
      </c>
      <c r="AH226" s="41"/>
      <c r="AI226" s="36"/>
      <c r="AJ226" t="s">
        <v>438</v>
      </c>
      <c r="AK226" s="35"/>
      <c r="AL226" s="35"/>
    </row>
    <row r="227" spans="1:38" ht="15" x14ac:dyDescent="0.25">
      <c r="A227">
        <v>2.34</v>
      </c>
      <c r="B227">
        <v>3.28</v>
      </c>
      <c r="C227">
        <v>3.27</v>
      </c>
      <c r="D227" s="20">
        <f t="shared" si="66"/>
        <v>3.8038873684432151E-2</v>
      </c>
      <c r="E227" s="17">
        <f>IF(OR($A227="",$B227="",$C227=""),"",A227*'MPTO_working_3-way'!$I226)</f>
        <v>2.4290109644215709</v>
      </c>
      <c r="F227" s="21">
        <f>IF(OR($A227="",$B227="",$C227=""),"",B227*'MPTO_working_3-way'!$I226)</f>
        <v>3.4047675056849371</v>
      </c>
      <c r="G227" s="22">
        <f>IF(OR($A227="",$B227="",$C227=""),"",C227*'MPTO_working_3-way'!$I226)</f>
        <v>3.394387116948093</v>
      </c>
      <c r="H227" s="17">
        <f>IF(OR($A227="",$B227="",$C227=""),"",'MPTO_working_3-way'!E226)</f>
        <v>2.4115515085082033</v>
      </c>
      <c r="I227" s="21">
        <f>IF(OR($A227="",$B227="",$C227=""),"",'MPTO_working_3-way'!F226)</f>
        <v>3.4223319399233776</v>
      </c>
      <c r="J227" s="22">
        <f>IF(OR($A227="",$B227="",$C227=""),"",'MPTO_working_3-way'!G226)</f>
        <v>3.4114466720529442</v>
      </c>
      <c r="K227" s="17">
        <f>IF(OR($A227="",$B227="",$C227=""),"",'OddsRatio_working_3-way'!H226)</f>
        <v>2.4191220241994076</v>
      </c>
      <c r="L227" s="21">
        <f>IF(OR($A227="",$B227="",$C227=""),"",'OddsRatio_working_3-way'!I226)</f>
        <v>3.4146255337124254</v>
      </c>
      <c r="M227" s="22">
        <f>IF(OR($A227="",$B227="",$C227=""),"",'OddsRatio_working_3-way'!J226)</f>
        <v>3.4040350708452656</v>
      </c>
      <c r="N227" s="23">
        <f t="shared" si="54"/>
        <v>41.169019598811637</v>
      </c>
      <c r="O227" s="24">
        <f t="shared" si="55"/>
        <v>29.370581055249762</v>
      </c>
      <c r="P227" s="24">
        <f t="shared" si="56"/>
        <v>29.460399345938598</v>
      </c>
      <c r="Q227" t="s">
        <v>414</v>
      </c>
      <c r="R227" t="s">
        <v>427</v>
      </c>
      <c r="S227" t="s">
        <v>452</v>
      </c>
      <c r="T227" s="35">
        <v>100</v>
      </c>
      <c r="U227" s="35">
        <f t="shared" si="57"/>
        <v>55.156950672645742</v>
      </c>
      <c r="V227" s="35">
        <f t="shared" si="58"/>
        <v>67.532467532467535</v>
      </c>
      <c r="W227" s="35">
        <f t="shared" si="59"/>
        <v>73.333333333333329</v>
      </c>
      <c r="X227" s="35">
        <f t="shared" si="60"/>
        <v>59.134199134199129</v>
      </c>
      <c r="Y227" s="35">
        <f t="shared" si="61"/>
        <v>71.509715994020922</v>
      </c>
      <c r="Z227" s="35">
        <f t="shared" si="62"/>
        <v>77.31058179488673</v>
      </c>
      <c r="AA227" s="35">
        <f t="shared" si="63"/>
        <v>-3.977248461553387</v>
      </c>
      <c r="AB227" s="35">
        <f t="shared" si="64"/>
        <v>-3.977248461553387</v>
      </c>
      <c r="AC227" s="35">
        <f t="shared" si="65"/>
        <v>-3.9772484615534012</v>
      </c>
      <c r="AD227" s="36"/>
      <c r="AE227" s="36"/>
      <c r="AF227">
        <v>2.38</v>
      </c>
      <c r="AG227">
        <v>1.61</v>
      </c>
      <c r="AH227" s="41"/>
      <c r="AI227" s="36"/>
      <c r="AJ227" t="s">
        <v>438</v>
      </c>
      <c r="AK227" s="35"/>
      <c r="AL227" s="35"/>
    </row>
    <row r="228" spans="1:38" ht="15" x14ac:dyDescent="0.25">
      <c r="A228">
        <v>2.23</v>
      </c>
      <c r="B228">
        <v>3.08</v>
      </c>
      <c r="C228">
        <v>3.75</v>
      </c>
      <c r="D228" s="20">
        <f t="shared" si="66"/>
        <v>3.9772484615533843E-2</v>
      </c>
      <c r="E228" s="17">
        <f>IF(OR($A228="",$B228="",$C228=""),"",A228*'MPTO_working_3-way'!$I227)</f>
        <v>2.3186926406926402</v>
      </c>
      <c r="F228" s="21">
        <f>IF(OR($A228="",$B228="",$C228=""),"",B228*'MPTO_working_3-way'!$I227)</f>
        <v>3.2024992526158442</v>
      </c>
      <c r="G228" s="22">
        <f>IF(OR($A228="",$B228="",$C228=""),"",C228*'MPTO_working_3-way'!$I227)</f>
        <v>3.8991468173082517</v>
      </c>
      <c r="H228" s="17">
        <f>IF(OR($A228="",$B228="",$C228=""),"",'MPTO_working_3-way'!E227)</f>
        <v>2.2979366910925005</v>
      </c>
      <c r="I228" s="21">
        <f>IF(OR($A228="",$B228="",$C228=""),"",'MPTO_working_3-way'!F227)</f>
        <v>3.2111199305160181</v>
      </c>
      <c r="J228" s="22">
        <f>IF(OR($A228="",$B228="",$C228=""),"",'MPTO_working_3-way'!G227)</f>
        <v>3.9461870812224213</v>
      </c>
      <c r="K228" s="17">
        <f>IF(OR($A228="",$B228="",$C228=""),"",'OddsRatio_working_3-way'!H227)</f>
        <v>2.3068617695947631</v>
      </c>
      <c r="L228" s="21">
        <f>IF(OR($A228="",$B228="",$C228=""),"",'OddsRatio_working_3-way'!I227)</f>
        <v>3.2099776266317952</v>
      </c>
      <c r="M228" s="22">
        <f>IF(OR($A228="",$B228="",$C228=""),"",'OddsRatio_working_3-way'!J227)</f>
        <v>3.92184541982569</v>
      </c>
      <c r="N228" s="23">
        <f t="shared" si="54"/>
        <v>43.127751494535296</v>
      </c>
      <c r="O228" s="24">
        <f t="shared" si="55"/>
        <v>31.225612283381071</v>
      </c>
      <c r="P228" s="24">
        <f t="shared" si="56"/>
        <v>25.64663622208365</v>
      </c>
      <c r="Q228" t="s">
        <v>306</v>
      </c>
      <c r="R228" t="s">
        <v>413</v>
      </c>
      <c r="S228" t="s">
        <v>452</v>
      </c>
      <c r="T228" s="35">
        <v>100</v>
      </c>
      <c r="U228" s="35" t="e">
        <f t="shared" si="57"/>
        <v>#DIV/0!</v>
      </c>
      <c r="V228" s="35" t="e">
        <f t="shared" si="58"/>
        <v>#DIV/0!</v>
      </c>
      <c r="W228" s="35" t="e">
        <f t="shared" si="59"/>
        <v>#DIV/0!</v>
      </c>
      <c r="X228" s="35" t="e">
        <f t="shared" si="60"/>
        <v>#DIV/0!</v>
      </c>
      <c r="Y228" s="35" t="e">
        <f t="shared" si="61"/>
        <v>#DIV/0!</v>
      </c>
      <c r="Z228" s="35" t="e">
        <f t="shared" si="62"/>
        <v>#DIV/0!</v>
      </c>
      <c r="AA228" s="35" t="e">
        <f t="shared" si="63"/>
        <v>#DIV/0!</v>
      </c>
      <c r="AB228" s="35" t="e">
        <f t="shared" si="64"/>
        <v>#DIV/0!</v>
      </c>
      <c r="AC228" s="35" t="e">
        <f t="shared" si="65"/>
        <v>#DIV/0!</v>
      </c>
      <c r="AD228" s="36"/>
      <c r="AE228" s="36"/>
      <c r="AF228">
        <v>2.77</v>
      </c>
      <c r="AG228">
        <v>1.47</v>
      </c>
      <c r="AH228" s="41"/>
      <c r="AI228" s="36"/>
      <c r="AJ228" t="s">
        <v>438</v>
      </c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 s="28"/>
      <c r="B230" s="28"/>
      <c r="C230" s="28"/>
      <c r="D230" s="29"/>
      <c r="E230" s="30"/>
      <c r="F230" s="31"/>
      <c r="G230" s="32"/>
      <c r="H230" s="30"/>
      <c r="I230" s="31"/>
      <c r="J230" s="32"/>
      <c r="K230" s="30"/>
      <c r="L230" s="31"/>
      <c r="M230" s="32"/>
      <c r="N230" s="33"/>
      <c r="O230" s="34"/>
      <c r="P230" s="34"/>
      <c r="Q230" s="28"/>
      <c r="R230" s="28"/>
      <c r="S230" s="49"/>
      <c r="AD230" s="36"/>
      <c r="AE230" s="36"/>
      <c r="AF230" s="28"/>
      <c r="AG230" s="28"/>
      <c r="AH230" s="41"/>
      <c r="AI230" s="36"/>
      <c r="AJ230" s="28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 s="28"/>
      <c r="B241" s="28"/>
      <c r="C241" s="28"/>
      <c r="D241" s="29"/>
      <c r="E241" s="30"/>
      <c r="F241" s="31"/>
      <c r="G241" s="32"/>
      <c r="H241" s="30"/>
      <c r="I241" s="31"/>
      <c r="J241" s="32"/>
      <c r="K241" s="30"/>
      <c r="L241" s="31"/>
      <c r="M241" s="32"/>
      <c r="N241" s="33"/>
      <c r="O241" s="34"/>
      <c r="P241" s="34"/>
      <c r="Q241" s="28"/>
      <c r="R241" s="28"/>
      <c r="S241" s="49"/>
      <c r="AD241" s="36"/>
      <c r="AE241" s="36"/>
      <c r="AF241" s="28"/>
      <c r="AG241" s="28"/>
      <c r="AH241" s="41"/>
      <c r="AI241" s="36"/>
      <c r="AJ241" s="28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67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67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67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67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67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67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67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67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67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67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67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68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68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68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68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9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9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9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2021-10-19T16:15:50Z</dcterms:modified>
</cp:coreProperties>
</file>