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U5" i="2"/>
  <c r="V5" i="2"/>
  <c r="W5" i="2"/>
  <c r="X5" i="2"/>
  <c r="AA5" i="2" s="1"/>
  <c r="Y5" i="2"/>
  <c r="AB5" i="2" s="1"/>
  <c r="Z5" i="2"/>
  <c r="AC5" i="2"/>
  <c r="U6" i="2"/>
  <c r="V6" i="2"/>
  <c r="W6" i="2"/>
  <c r="AC6" i="2" s="1"/>
  <c r="X6" i="2"/>
  <c r="AA6" i="2" s="1"/>
  <c r="Y6" i="2"/>
  <c r="Z6" i="2"/>
  <c r="AB6" i="2"/>
  <c r="U7" i="2"/>
  <c r="V7" i="2"/>
  <c r="AB7" i="2" s="1"/>
  <c r="W7" i="2"/>
  <c r="X7" i="2"/>
  <c r="AA7" i="2" s="1"/>
  <c r="Y7" i="2"/>
  <c r="Z7" i="2"/>
  <c r="U8" i="2"/>
  <c r="AA8" i="2" s="1"/>
  <c r="V8" i="2"/>
  <c r="W8" i="2"/>
  <c r="X8" i="2"/>
  <c r="Y8" i="2"/>
  <c r="Z8" i="2"/>
  <c r="AC8" i="2"/>
  <c r="U9" i="2"/>
  <c r="AA9" i="2" s="1"/>
  <c r="V9" i="2"/>
  <c r="AB9" i="2" s="1"/>
  <c r="W9" i="2"/>
  <c r="X9" i="2"/>
  <c r="Y9" i="2"/>
  <c r="Z9" i="2"/>
  <c r="AC9" i="2" s="1"/>
  <c r="U10" i="2"/>
  <c r="V10" i="2"/>
  <c r="AB10" i="2" s="1"/>
  <c r="W10" i="2"/>
  <c r="X10" i="2"/>
  <c r="AA10" i="2" s="1"/>
  <c r="Y10" i="2"/>
  <c r="Z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AB13" i="2" s="1"/>
  <c r="W13" i="2"/>
  <c r="X13" i="2"/>
  <c r="Y13" i="2"/>
  <c r="Z13" i="2"/>
  <c r="AC13" i="2"/>
  <c r="U14" i="2"/>
  <c r="V14" i="2"/>
  <c r="W14" i="2"/>
  <c r="X14" i="2"/>
  <c r="AA14" i="2" s="1"/>
  <c r="Y14" i="2"/>
  <c r="Z14" i="2"/>
  <c r="AB14" i="2"/>
  <c r="U15" i="2"/>
  <c r="V15" i="2"/>
  <c r="AB15" i="2" s="1"/>
  <c r="W15" i="2"/>
  <c r="X15" i="2"/>
  <c r="AA15" i="2" s="1"/>
  <c r="Y15" i="2"/>
  <c r="Z15" i="2"/>
  <c r="U16" i="2"/>
  <c r="AA16" i="2" s="1"/>
  <c r="V16" i="2"/>
  <c r="W16" i="2"/>
  <c r="X16" i="2"/>
  <c r="Y16" i="2"/>
  <c r="Z16" i="2"/>
  <c r="AC16" i="2" s="1"/>
  <c r="U17" i="2"/>
  <c r="V17" i="2"/>
  <c r="AB17" i="2" s="1"/>
  <c r="W17" i="2"/>
  <c r="X17" i="2"/>
  <c r="Y17" i="2"/>
  <c r="Z17" i="2"/>
  <c r="AC17" i="2" s="1"/>
  <c r="U18" i="2"/>
  <c r="V18" i="2"/>
  <c r="AB18" i="2" s="1"/>
  <c r="W18" i="2"/>
  <c r="X18" i="2"/>
  <c r="Y18" i="2"/>
  <c r="Z18" i="2"/>
  <c r="AA18" i="2"/>
  <c r="U19" i="2"/>
  <c r="V19" i="2"/>
  <c r="AB19" i="2" s="1"/>
  <c r="W19" i="2"/>
  <c r="X19" i="2"/>
  <c r="Y19" i="2"/>
  <c r="Z19" i="2"/>
  <c r="AA19" i="2"/>
  <c r="U20" i="2"/>
  <c r="V20" i="2"/>
  <c r="W20" i="2"/>
  <c r="X20" i="2"/>
  <c r="Y20" i="2"/>
  <c r="Z20" i="2"/>
  <c r="AC20" i="2"/>
  <c r="U21" i="2"/>
  <c r="V21" i="2"/>
  <c r="W21" i="2"/>
  <c r="X21" i="2"/>
  <c r="Y21" i="2"/>
  <c r="AB21" i="2" s="1"/>
  <c r="Z21" i="2"/>
  <c r="AC21" i="2"/>
  <c r="U22" i="2"/>
  <c r="V22" i="2"/>
  <c r="W22" i="2"/>
  <c r="X22" i="2"/>
  <c r="AA22" i="2" s="1"/>
  <c r="Y22" i="2"/>
  <c r="Z22" i="2"/>
  <c r="AB22" i="2"/>
  <c r="U23" i="2"/>
  <c r="V23" i="2"/>
  <c r="W23" i="2"/>
  <c r="X23" i="2"/>
  <c r="AA23" i="2" s="1"/>
  <c r="Y23" i="2"/>
  <c r="Z23" i="2"/>
  <c r="U24" i="2"/>
  <c r="AA24" i="2" s="1"/>
  <c r="V24" i="2"/>
  <c r="W24" i="2"/>
  <c r="X24" i="2"/>
  <c r="Y24" i="2"/>
  <c r="Z24" i="2"/>
  <c r="AC24" i="2" s="1"/>
  <c r="U25" i="2"/>
  <c r="V25" i="2"/>
  <c r="AB25" i="2" s="1"/>
  <c r="W25" i="2"/>
  <c r="AC25" i="2" s="1"/>
  <c r="X25" i="2"/>
  <c r="Y25" i="2"/>
  <c r="Z25" i="2"/>
  <c r="U26" i="2"/>
  <c r="V26" i="2"/>
  <c r="AB26" i="2" s="1"/>
  <c r="W26" i="2"/>
  <c r="X26" i="2"/>
  <c r="Y26" i="2"/>
  <c r="Z26" i="2"/>
  <c r="AA26" i="2"/>
  <c r="U27" i="2"/>
  <c r="V27" i="2"/>
  <c r="AB27" i="2" s="1"/>
  <c r="W27" i="2"/>
  <c r="X27" i="2"/>
  <c r="Y27" i="2"/>
  <c r="Z27" i="2"/>
  <c r="AA27" i="2"/>
  <c r="U28" i="2"/>
  <c r="V28" i="2"/>
  <c r="W28" i="2"/>
  <c r="X28" i="2"/>
  <c r="Y28" i="2"/>
  <c r="Z28" i="2"/>
  <c r="AC28" i="2"/>
  <c r="U29" i="2"/>
  <c r="V29" i="2"/>
  <c r="W29" i="2"/>
  <c r="X29" i="2"/>
  <c r="Y29" i="2"/>
  <c r="AB29" i="2" s="1"/>
  <c r="Z29" i="2"/>
  <c r="AC29" i="2"/>
  <c r="U30" i="2"/>
  <c r="V30" i="2"/>
  <c r="W30" i="2"/>
  <c r="X30" i="2"/>
  <c r="AA30" i="2" s="1"/>
  <c r="Y30" i="2"/>
  <c r="Z30" i="2"/>
  <c r="AB30" i="2"/>
  <c r="U31" i="2"/>
  <c r="V31" i="2"/>
  <c r="W31" i="2"/>
  <c r="X31" i="2"/>
  <c r="AA31" i="2" s="1"/>
  <c r="Y31" i="2"/>
  <c r="Z31" i="2"/>
  <c r="U32" i="2"/>
  <c r="AA32" i="2" s="1"/>
  <c r="V32" i="2"/>
  <c r="W32" i="2"/>
  <c r="X32" i="2"/>
  <c r="Y32" i="2"/>
  <c r="Z32" i="2"/>
  <c r="AC32" i="2" s="1"/>
  <c r="U33" i="2"/>
  <c r="V33" i="2"/>
  <c r="AB33" i="2" s="1"/>
  <c r="W33" i="2"/>
  <c r="AC33" i="2" s="1"/>
  <c r="X33" i="2"/>
  <c r="Y33" i="2"/>
  <c r="Z33" i="2"/>
  <c r="U34" i="2"/>
  <c r="V34" i="2"/>
  <c r="AB34" i="2" s="1"/>
  <c r="W34" i="2"/>
  <c r="X34" i="2"/>
  <c r="Y34" i="2"/>
  <c r="Z34" i="2"/>
  <c r="AA34" i="2"/>
  <c r="U35" i="2"/>
  <c r="V35" i="2"/>
  <c r="AB35" i="2" s="1"/>
  <c r="W35" i="2"/>
  <c r="X35" i="2"/>
  <c r="Y35" i="2"/>
  <c r="Z35" i="2"/>
  <c r="AA35" i="2"/>
  <c r="U36" i="2"/>
  <c r="V36" i="2"/>
  <c r="W36" i="2"/>
  <c r="X36" i="2"/>
  <c r="Y36" i="2"/>
  <c r="Z36" i="2"/>
  <c r="AC36" i="2"/>
  <c r="U37" i="2"/>
  <c r="V37" i="2"/>
  <c r="W37" i="2"/>
  <c r="X37" i="2"/>
  <c r="Y37" i="2"/>
  <c r="AB37" i="2" s="1"/>
  <c r="Z37" i="2"/>
  <c r="AC37" i="2"/>
  <c r="U38" i="2"/>
  <c r="V38" i="2"/>
  <c r="W38" i="2"/>
  <c r="X38" i="2"/>
  <c r="AA38" i="2" s="1"/>
  <c r="Y38" i="2"/>
  <c r="Z38" i="2"/>
  <c r="AB38" i="2"/>
  <c r="U39" i="2"/>
  <c r="V39" i="2"/>
  <c r="W39" i="2"/>
  <c r="X39" i="2"/>
  <c r="AA39" i="2" s="1"/>
  <c r="Y39" i="2"/>
  <c r="Z39" i="2"/>
  <c r="U40" i="2"/>
  <c r="AA40" i="2" s="1"/>
  <c r="V40" i="2"/>
  <c r="W40" i="2"/>
  <c r="X40" i="2"/>
  <c r="Y40" i="2"/>
  <c r="Z40" i="2"/>
  <c r="AC40" i="2" s="1"/>
  <c r="U41" i="2"/>
  <c r="V41" i="2"/>
  <c r="AB41" i="2" s="1"/>
  <c r="W41" i="2"/>
  <c r="X41" i="2"/>
  <c r="Y41" i="2"/>
  <c r="Z41" i="2"/>
  <c r="AC41" i="2" s="1"/>
  <c r="U42" i="2"/>
  <c r="V42" i="2"/>
  <c r="AB42" i="2" s="1"/>
  <c r="W42" i="2"/>
  <c r="X42" i="2"/>
  <c r="Y42" i="2"/>
  <c r="Z42" i="2"/>
  <c r="AA42" i="2"/>
  <c r="U43" i="2"/>
  <c r="V43" i="2"/>
  <c r="AB43" i="2" s="1"/>
  <c r="W43" i="2"/>
  <c r="X43" i="2"/>
  <c r="Y43" i="2"/>
  <c r="Z43" i="2"/>
  <c r="AA43" i="2"/>
  <c r="U44" i="2"/>
  <c r="V44" i="2"/>
  <c r="W44" i="2"/>
  <c r="AC44" i="2" s="1"/>
  <c r="X44" i="2"/>
  <c r="Y44" i="2"/>
  <c r="Z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AA46" i="2" s="1"/>
  <c r="Y46" i="2"/>
  <c r="Z46" i="2"/>
  <c r="AB46" i="2"/>
  <c r="U47" i="2"/>
  <c r="V47" i="2"/>
  <c r="W47" i="2"/>
  <c r="X47" i="2"/>
  <c r="AA47" i="2" s="1"/>
  <c r="Y47" i="2"/>
  <c r="Z47" i="2"/>
  <c r="U48" i="2"/>
  <c r="AA48" i="2" s="1"/>
  <c r="V48" i="2"/>
  <c r="W48" i="2"/>
  <c r="X48" i="2"/>
  <c r="Y48" i="2"/>
  <c r="Z48" i="2"/>
  <c r="AC48" i="2" s="1"/>
  <c r="U49" i="2"/>
  <c r="AA49" i="2" s="1"/>
  <c r="V49" i="2"/>
  <c r="AB49" i="2" s="1"/>
  <c r="W49" i="2"/>
  <c r="X49" i="2"/>
  <c r="Y49" i="2"/>
  <c r="Z49" i="2"/>
  <c r="AC49" i="2" s="1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AC47" i="2" l="1"/>
  <c r="AB44" i="2"/>
  <c r="AA41" i="2"/>
  <c r="AC39" i="2"/>
  <c r="AC38" i="2"/>
  <c r="AB36" i="2"/>
  <c r="AA33" i="2"/>
  <c r="AC31" i="2"/>
  <c r="AC30" i="2"/>
  <c r="AB28" i="2"/>
  <c r="AA25" i="2"/>
  <c r="AC23" i="2"/>
  <c r="AC22" i="2"/>
  <c r="AB20" i="2"/>
  <c r="AA17" i="2"/>
  <c r="AC15" i="2"/>
  <c r="AC14" i="2"/>
  <c r="AB12" i="2"/>
  <c r="AC7" i="2"/>
  <c r="AB47" i="2"/>
  <c r="AA44" i="2"/>
  <c r="AB39" i="2"/>
  <c r="AA36" i="2"/>
  <c r="AB31" i="2"/>
  <c r="AA28" i="2"/>
  <c r="AB23" i="2"/>
  <c r="AA20" i="2"/>
  <c r="AB48" i="2"/>
  <c r="AA45" i="2"/>
  <c r="AC43" i="2"/>
  <c r="AC42" i="2"/>
  <c r="AB40" i="2"/>
  <c r="AA37" i="2"/>
  <c r="AC35" i="2"/>
  <c r="AC34" i="2"/>
  <c r="AB32" i="2"/>
  <c r="AA29" i="2"/>
  <c r="AC27" i="2"/>
  <c r="AC26" i="2"/>
  <c r="AB24" i="2"/>
  <c r="AA21" i="2"/>
  <c r="AC19" i="2"/>
  <c r="AC18" i="2"/>
  <c r="AB16" i="2"/>
  <c r="AA13" i="2"/>
  <c r="AC11" i="2"/>
  <c r="AC10" i="2"/>
  <c r="AB8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76" i="5" l="1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86" i="4" l="1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622" i="4" l="1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207" i="4" l="1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70" i="4" l="1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G142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O174" i="4" l="1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49" i="4" l="1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153" i="4" l="1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197" i="10"/>
  <c r="D318" i="10"/>
  <c r="D222" i="3"/>
  <c r="D404" i="3"/>
  <c r="D656" i="3"/>
  <c r="D621" i="3"/>
  <c r="D245" i="3"/>
  <c r="D215" i="3"/>
  <c r="D372" i="3"/>
  <c r="D602" i="3"/>
  <c r="D260" i="3"/>
  <c r="D358" i="3"/>
  <c r="D341" i="3"/>
  <c r="D442" i="3"/>
  <c r="D230" i="10"/>
  <c r="D22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798" i="10"/>
  <c r="D258" i="10"/>
  <c r="D219" i="3"/>
  <c r="D335" i="3"/>
  <c r="D905" i="10"/>
  <c r="D203" i="3"/>
  <c r="D244" i="10"/>
  <c r="D262" i="3"/>
  <c r="D200" i="10"/>
  <c r="D204" i="10"/>
  <c r="D202" i="3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588" i="10"/>
  <c r="D398" i="3"/>
  <c r="D216" i="10"/>
  <c r="D712" i="10"/>
  <c r="D235" i="3"/>
  <c r="D206" i="10"/>
  <c r="D435" i="10"/>
  <c r="D361" i="10"/>
  <c r="D205" i="3"/>
  <c r="D200" i="3"/>
  <c r="D743" i="10"/>
  <c r="D254" i="3"/>
  <c r="D891" i="3"/>
  <c r="D346" i="3"/>
  <c r="D416" i="3"/>
  <c r="D199" i="10"/>
  <c r="D433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448" i="3"/>
  <c r="D326" i="3"/>
  <c r="D218" i="10"/>
  <c r="D211" i="3"/>
  <c r="D826" i="10"/>
  <c r="D274" i="3"/>
  <c r="D209" i="10"/>
  <c r="D293" i="3"/>
  <c r="D230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816" i="10"/>
  <c r="D273" i="10"/>
  <c r="D214" i="10"/>
  <c r="D285" i="3"/>
  <c r="D310" i="3"/>
  <c r="D217" i="10"/>
  <c r="D208" i="10"/>
  <c r="D213" i="3"/>
  <c r="D221" i="3"/>
  <c r="D375" i="3"/>
  <c r="D217" i="3"/>
  <c r="D856" i="10"/>
  <c r="D522" i="10"/>
  <c r="D697" i="10"/>
  <c r="D240" i="3"/>
  <c r="D228" i="10"/>
  <c r="D202" i="10"/>
  <c r="D382" i="3"/>
  <c r="D787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211" i="10"/>
  <c r="D643" i="3"/>
  <c r="D849" i="10"/>
  <c r="D545" i="3"/>
  <c r="D432" i="3"/>
  <c r="D203" i="10"/>
  <c r="D441" i="3"/>
  <c r="D673" i="3"/>
  <c r="D198" i="10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196" i="3"/>
  <c r="D359" i="3"/>
  <c r="D408" i="3"/>
  <c r="D223" i="3"/>
  <c r="D231" i="10"/>
  <c r="D693" i="10"/>
  <c r="D229" i="10"/>
  <c r="D204" i="3"/>
  <c r="D979" i="10"/>
  <c r="D523" i="10"/>
  <c r="D516" i="10"/>
  <c r="D438" i="3"/>
  <c r="D366" i="3"/>
  <c r="D396" i="10"/>
  <c r="D926" i="3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221" i="10"/>
  <c r="D456" i="3"/>
  <c r="D393" i="3"/>
  <c r="D546" i="3"/>
  <c r="D250" i="10"/>
  <c r="D253" i="10"/>
  <c r="D452" i="3"/>
  <c r="D591" i="10"/>
  <c r="D220" i="10"/>
  <c r="D521" i="3"/>
  <c r="D216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210" i="3"/>
  <c r="D332" i="3"/>
  <c r="D224" i="10"/>
  <c r="D809" i="3"/>
  <c r="D248" i="10"/>
  <c r="D197" i="3"/>
  <c r="D596" i="10"/>
  <c r="D453" i="3"/>
  <c r="D212" i="10"/>
  <c r="D794" i="3"/>
  <c r="D920" i="3"/>
  <c r="D351" i="10"/>
  <c r="D466" i="3"/>
  <c r="D437" i="3"/>
  <c r="D611" i="10"/>
  <c r="D215" i="10"/>
  <c r="D247" i="3"/>
  <c r="D214" i="3"/>
  <c r="D343" i="10"/>
  <c r="D489" i="3"/>
  <c r="D431" i="3"/>
  <c r="D291" i="10"/>
  <c r="D259" i="3"/>
  <c r="D496" i="3"/>
  <c r="D209" i="3"/>
  <c r="D224" i="3"/>
  <c r="D651" i="3"/>
  <c r="D723" i="10"/>
  <c r="D760" i="3"/>
  <c r="D286" i="3"/>
  <c r="D774" i="3"/>
  <c r="D987" i="3"/>
  <c r="D537" i="10"/>
  <c r="D617" i="10"/>
  <c r="D357" i="3"/>
  <c r="D825" i="10"/>
  <c r="D252" i="3"/>
  <c r="D967" i="10"/>
  <c r="D208" i="3"/>
  <c r="D929" i="10"/>
  <c r="D811" i="10"/>
  <c r="D334" i="3"/>
  <c r="D597" i="3"/>
  <c r="D256" i="3"/>
  <c r="D431" i="10"/>
  <c r="D239" i="10"/>
  <c r="D895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213" i="10"/>
  <c r="D199" i="3"/>
  <c r="D325" i="10"/>
  <c r="D402" i="3"/>
  <c r="D338" i="3"/>
  <c r="D577" i="10"/>
  <c r="D205" i="10"/>
  <c r="D198" i="3"/>
  <c r="D225" i="3"/>
  <c r="D223" i="10"/>
  <c r="D201" i="10"/>
  <c r="D207" i="3"/>
  <c r="D734" i="3"/>
  <c r="D316" i="10"/>
  <c r="D376" i="3"/>
  <c r="D622" i="10"/>
  <c r="D249" i="10"/>
  <c r="D728" i="10"/>
  <c r="D667" i="10"/>
  <c r="D900" i="3"/>
  <c r="D219" i="10"/>
  <c r="D684" i="3"/>
  <c r="D995" i="3"/>
  <c r="D704" i="10"/>
  <c r="D696" i="10"/>
  <c r="D766" i="10"/>
  <c r="D397" i="3"/>
  <c r="D232" i="3"/>
  <c r="D218" i="3"/>
  <c r="D315" i="3"/>
  <c r="D201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206" i="3"/>
  <c r="D329" i="3"/>
  <c r="D239" i="3"/>
  <c r="D196" i="10"/>
  <c r="D395" i="10"/>
  <c r="D227" i="10"/>
  <c r="D451" i="3"/>
  <c r="D803" i="10"/>
  <c r="D965" i="3"/>
  <c r="D337" i="10"/>
  <c r="D276" i="3"/>
  <c r="D804" i="10"/>
  <c r="D375" i="10"/>
  <c r="D220" i="3"/>
  <c r="D785" i="10"/>
  <c r="D926" i="10"/>
  <c r="D267" i="3"/>
  <c r="D957" i="10"/>
  <c r="D587" i="3"/>
  <c r="D449" i="3"/>
  <c r="D417" i="3"/>
  <c r="D345" i="3"/>
  <c r="D444" i="3"/>
  <c r="D225" i="10"/>
  <c r="D436" i="10"/>
  <c r="D828" i="10"/>
  <c r="D390" i="3"/>
  <c r="D554" i="10"/>
  <c r="D454" i="3"/>
  <c r="D870" i="3"/>
  <c r="D963" i="3"/>
  <c r="D756" i="3"/>
  <c r="D325" i="3"/>
  <c r="D231" i="3"/>
  <c r="D2" i="10"/>
  <c r="D3" i="10"/>
  <c r="D2" i="3"/>
  <c r="D3" i="3"/>
  <c r="D184" i="10"/>
  <c r="D155" i="10"/>
  <c r="D180" i="10"/>
  <c r="D177" i="10"/>
  <c r="D157" i="10"/>
  <c r="D182" i="10"/>
  <c r="D176" i="10"/>
  <c r="D169" i="10"/>
  <c r="D170" i="10"/>
  <c r="D156" i="10"/>
  <c r="D145" i="10"/>
  <c r="D102" i="10"/>
  <c r="D133" i="10"/>
  <c r="D143" i="10"/>
  <c r="D125" i="10"/>
  <c r="D31" i="10"/>
  <c r="D28" i="10"/>
  <c r="D49" i="10"/>
  <c r="D14" i="10"/>
  <c r="D141" i="10"/>
  <c r="D127" i="10"/>
  <c r="D97" i="10"/>
  <c r="D131" i="10"/>
  <c r="D112" i="10"/>
  <c r="D41" i="10"/>
  <c r="D4" i="10"/>
  <c r="D66" i="10"/>
  <c r="D54" i="10"/>
  <c r="D26" i="10"/>
  <c r="D91" i="10"/>
  <c r="D114" i="10"/>
  <c r="D116" i="10"/>
  <c r="D80" i="10"/>
  <c r="D88" i="10"/>
  <c r="D20" i="10"/>
  <c r="D39" i="10"/>
  <c r="D16" i="10"/>
  <c r="D8" i="10"/>
  <c r="D32" i="10"/>
  <c r="D153" i="10"/>
  <c r="D81" i="10"/>
  <c r="D136" i="10"/>
  <c r="D86" i="10"/>
  <c r="D25" i="10"/>
  <c r="D58" i="10"/>
  <c r="D74" i="10"/>
  <c r="D7" i="10"/>
  <c r="D27" i="10"/>
  <c r="D173" i="10"/>
  <c r="D187" i="10"/>
  <c r="D195" i="10"/>
  <c r="D168" i="10"/>
  <c r="D158" i="10"/>
  <c r="D186" i="10"/>
  <c r="D183" i="10"/>
  <c r="D181" i="10"/>
  <c r="D194" i="10"/>
  <c r="D163" i="10"/>
  <c r="D123" i="10"/>
  <c r="D135" i="10"/>
  <c r="D148" i="10"/>
  <c r="D101" i="10"/>
  <c r="D124" i="10"/>
  <c r="D65" i="10"/>
  <c r="D55" i="10"/>
  <c r="D57" i="10"/>
  <c r="D68" i="10"/>
  <c r="D142" i="10"/>
  <c r="D130" i="10"/>
  <c r="D85" i="10"/>
  <c r="D93" i="10"/>
  <c r="D82" i="10"/>
  <c r="D70" i="10"/>
  <c r="D34" i="10"/>
  <c r="D15" i="10"/>
  <c r="D35" i="10"/>
  <c r="D36" i="10"/>
  <c r="D128" i="10"/>
  <c r="D87" i="10"/>
  <c r="D147" i="10"/>
  <c r="D121" i="10"/>
  <c r="D89" i="10"/>
  <c r="D71" i="10"/>
  <c r="D23" i="10"/>
  <c r="D61" i="10"/>
  <c r="D72" i="10"/>
  <c r="D12" i="10"/>
  <c r="D119" i="10"/>
  <c r="D117" i="10"/>
  <c r="D108" i="10"/>
  <c r="D146" i="10"/>
  <c r="D63" i="10"/>
  <c r="D51" i="10"/>
  <c r="D50" i="10"/>
  <c r="D46" i="10"/>
  <c r="D18" i="10"/>
  <c r="D190" i="10"/>
  <c r="D167" i="10"/>
  <c r="D159" i="10"/>
  <c r="D160" i="10"/>
  <c r="D172" i="10"/>
  <c r="D174" i="10"/>
  <c r="D165" i="10"/>
  <c r="D179" i="10"/>
  <c r="D192" i="10"/>
  <c r="D191" i="10"/>
  <c r="D188" i="10"/>
  <c r="D111" i="10"/>
  <c r="D90" i="10"/>
  <c r="D79" i="10"/>
  <c r="D149" i="10"/>
  <c r="D109" i="10"/>
  <c r="D6" i="10"/>
  <c r="D33" i="10"/>
  <c r="D59" i="10"/>
  <c r="D75" i="10"/>
  <c r="D115" i="10"/>
  <c r="D129" i="10"/>
  <c r="D107" i="10"/>
  <c r="D92" i="10"/>
  <c r="D104" i="10"/>
  <c r="D62" i="10"/>
  <c r="D42" i="10"/>
  <c r="D37" i="10"/>
  <c r="D38" i="10"/>
  <c r="D11" i="10"/>
  <c r="D134" i="10"/>
  <c r="D110" i="10"/>
  <c r="D118" i="10"/>
  <c r="D151" i="10"/>
  <c r="D95" i="10"/>
  <c r="D13" i="10"/>
  <c r="D29" i="10"/>
  <c r="D64" i="10"/>
  <c r="D44" i="10"/>
  <c r="D144" i="10"/>
  <c r="D113" i="10"/>
  <c r="D103" i="10"/>
  <c r="D137" i="10"/>
  <c r="D126" i="10"/>
  <c r="D17" i="10"/>
  <c r="D67" i="10"/>
  <c r="D73" i="10"/>
  <c r="D22" i="10"/>
  <c r="D189" i="10"/>
  <c r="D193" i="10"/>
  <c r="D162" i="10"/>
  <c r="D166" i="10"/>
  <c r="D161" i="10"/>
  <c r="D185" i="10"/>
  <c r="D164" i="10"/>
  <c r="D175" i="10"/>
  <c r="D178" i="10"/>
  <c r="D171" i="10"/>
  <c r="D140" i="10"/>
  <c r="D122" i="10"/>
  <c r="D154" i="10"/>
  <c r="D84" i="10"/>
  <c r="D99" i="10"/>
  <c r="D53" i="10"/>
  <c r="D76" i="10"/>
  <c r="D5" i="10"/>
  <c r="D56" i="10"/>
  <c r="D47" i="10"/>
  <c r="D83" i="10"/>
  <c r="D94" i="10"/>
  <c r="D120" i="10"/>
  <c r="D152" i="10"/>
  <c r="D139" i="10"/>
  <c r="D30" i="10"/>
  <c r="D45" i="10"/>
  <c r="D43" i="10"/>
  <c r="D69" i="10"/>
  <c r="D138" i="10"/>
  <c r="D98" i="10"/>
  <c r="D132" i="10"/>
  <c r="D106" i="10"/>
  <c r="D100" i="10"/>
  <c r="D48" i="10"/>
  <c r="D10" i="10"/>
  <c r="D52" i="10"/>
  <c r="D77" i="10"/>
  <c r="D21" i="10"/>
  <c r="D96" i="10"/>
  <c r="D78" i="10"/>
  <c r="D150" i="10"/>
  <c r="D105" i="10"/>
  <c r="D40" i="10"/>
  <c r="D19" i="10"/>
  <c r="D9" i="10"/>
  <c r="D24" i="10"/>
  <c r="D60" i="10"/>
  <c r="D166" i="3"/>
  <c r="D179" i="3"/>
  <c r="D195" i="3"/>
  <c r="D177" i="3"/>
  <c r="D171" i="3"/>
  <c r="D160" i="3"/>
  <c r="D170" i="3"/>
  <c r="D189" i="3"/>
  <c r="D158" i="3"/>
  <c r="D186" i="3"/>
  <c r="D105" i="3"/>
  <c r="D86" i="3"/>
  <c r="D100" i="3"/>
  <c r="D146" i="3"/>
  <c r="D147" i="3"/>
  <c r="D35" i="3"/>
  <c r="D68" i="3"/>
  <c r="D77" i="3"/>
  <c r="D6" i="3"/>
  <c r="D102" i="3"/>
  <c r="D143" i="3"/>
  <c r="D84" i="3"/>
  <c r="D108" i="3"/>
  <c r="D118" i="3"/>
  <c r="D27" i="3"/>
  <c r="D69" i="3"/>
  <c r="D41" i="3"/>
  <c r="D28" i="3"/>
  <c r="D16" i="3"/>
  <c r="D37" i="3"/>
  <c r="D4" i="3"/>
  <c r="D111" i="3"/>
  <c r="D79" i="3"/>
  <c r="D127" i="3"/>
  <c r="D115" i="3"/>
  <c r="D67" i="3"/>
  <c r="D76" i="3"/>
  <c r="D14" i="3"/>
  <c r="D21" i="3"/>
  <c r="D144" i="3"/>
  <c r="D98" i="3"/>
  <c r="D104" i="3"/>
  <c r="D142" i="3"/>
  <c r="D133" i="3"/>
  <c r="D49" i="3"/>
  <c r="D32" i="3"/>
  <c r="D25" i="3"/>
  <c r="D19" i="3"/>
  <c r="D172" i="3"/>
  <c r="D168" i="3"/>
  <c r="D173" i="3"/>
  <c r="D194" i="3"/>
  <c r="D152" i="3"/>
  <c r="D141" i="3"/>
  <c r="D31" i="3"/>
  <c r="D80" i="3"/>
  <c r="D145" i="3"/>
  <c r="D46" i="3"/>
  <c r="D20" i="3"/>
  <c r="D112" i="3"/>
  <c r="D63" i="3"/>
  <c r="D94" i="3"/>
  <c r="D128" i="3"/>
  <c r="D50" i="3"/>
  <c r="D193" i="3"/>
  <c r="D191" i="3"/>
  <c r="D175" i="3"/>
  <c r="D167" i="3"/>
  <c r="D178" i="3"/>
  <c r="D182" i="3"/>
  <c r="D155" i="3"/>
  <c r="D164" i="3"/>
  <c r="D185" i="3"/>
  <c r="D163" i="3"/>
  <c r="D157" i="3"/>
  <c r="D90" i="3"/>
  <c r="D91" i="3"/>
  <c r="D151" i="3"/>
  <c r="D125" i="3"/>
  <c r="D131" i="3"/>
  <c r="D36" i="3"/>
  <c r="D23" i="3"/>
  <c r="D65" i="3"/>
  <c r="D72" i="3"/>
  <c r="D117" i="3"/>
  <c r="D123" i="3"/>
  <c r="D129" i="3"/>
  <c r="D88" i="3"/>
  <c r="D73" i="3"/>
  <c r="D7" i="3"/>
  <c r="D5" i="3"/>
  <c r="D55" i="3"/>
  <c r="D24" i="3"/>
  <c r="D11" i="3"/>
  <c r="D61" i="3"/>
  <c r="D136" i="3"/>
  <c r="D149" i="3"/>
  <c r="D124" i="3"/>
  <c r="D78" i="3"/>
  <c r="D110" i="3"/>
  <c r="D43" i="3"/>
  <c r="D52" i="3"/>
  <c r="D30" i="3"/>
  <c r="D64" i="3"/>
  <c r="D132" i="3"/>
  <c r="D138" i="3"/>
  <c r="D113" i="3"/>
  <c r="D120" i="3"/>
  <c r="D82" i="3"/>
  <c r="D12" i="3"/>
  <c r="D39" i="3"/>
  <c r="D15" i="3"/>
  <c r="D176" i="3"/>
  <c r="D169" i="3"/>
  <c r="D162" i="3"/>
  <c r="D180" i="3"/>
  <c r="D119" i="3"/>
  <c r="D139" i="3"/>
  <c r="D59" i="3"/>
  <c r="D93" i="3"/>
  <c r="D60" i="3"/>
  <c r="D38" i="3"/>
  <c r="D130" i="3"/>
  <c r="D106" i="3"/>
  <c r="D66" i="3"/>
  <c r="D154" i="3"/>
  <c r="D95" i="3"/>
  <c r="D51" i="3"/>
  <c r="D184" i="3"/>
  <c r="D165" i="3"/>
  <c r="D190" i="3"/>
  <c r="D174" i="3"/>
  <c r="D188" i="3"/>
  <c r="D156" i="3"/>
  <c r="D183" i="3"/>
  <c r="D161" i="3"/>
  <c r="D181" i="3"/>
  <c r="D187" i="3"/>
  <c r="D140" i="3"/>
  <c r="D122" i="3"/>
  <c r="D99" i="3"/>
  <c r="D81" i="3"/>
  <c r="D101" i="3"/>
  <c r="D57" i="3"/>
  <c r="D8" i="3"/>
  <c r="D13" i="3"/>
  <c r="D71" i="3"/>
  <c r="D148" i="3"/>
  <c r="D83" i="3"/>
  <c r="D137" i="3"/>
  <c r="D126" i="3"/>
  <c r="D153" i="3"/>
  <c r="D29" i="3"/>
  <c r="D53" i="3"/>
  <c r="D33" i="3"/>
  <c r="D9" i="3"/>
  <c r="D54" i="3"/>
  <c r="D22" i="3"/>
  <c r="D40" i="3"/>
  <c r="D92" i="3"/>
  <c r="D150" i="3"/>
  <c r="D97" i="3"/>
  <c r="D107" i="3"/>
  <c r="D89" i="3"/>
  <c r="D17" i="3"/>
  <c r="D70" i="3"/>
  <c r="D34" i="3"/>
  <c r="D75" i="3"/>
  <c r="D103" i="3"/>
  <c r="D85" i="3"/>
  <c r="D116" i="3"/>
  <c r="D109" i="3"/>
  <c r="D26" i="3"/>
  <c r="D47" i="3"/>
  <c r="D18" i="3"/>
  <c r="D56" i="3"/>
  <c r="D159" i="3"/>
  <c r="D192" i="3"/>
  <c r="D121" i="3"/>
  <c r="D48" i="3"/>
  <c r="D58" i="3"/>
  <c r="D134" i="3"/>
  <c r="D114" i="3"/>
  <c r="D42" i="3"/>
  <c r="D45" i="3"/>
  <c r="D96" i="3"/>
  <c r="D87" i="3"/>
  <c r="D74" i="3"/>
  <c r="D10" i="3"/>
  <c r="D135" i="3"/>
  <c r="D62" i="3"/>
  <c r="D44" i="3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<sst xmlns="http://schemas.openxmlformats.org/spreadsheetml/2006/main" count="506" uniqueCount="168">
  <si>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</si>
  <si>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</si>
  <si>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</si>
  <si>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</si>
  <si>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</si>
  <si>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</si>
  <si>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</si>
  <si>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</si>
  <si>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</si>
  <si>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</si>
  <si>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</si>
  <si>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</si>
  <si>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</si>
  <si>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</si>
  <si>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</si>
  <si>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</si>
  <si>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</si>
  <si>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</si>
  <si>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</si>
  <si>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</si>
  <si>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</si>
  <si>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</si>
  <si>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</si>
  <si>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</si>
  <si>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</si>
  <si>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</si>
  <si>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</si>
  <si>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</si>
  <si>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</si>
  <si>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</si>
  <si>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</si>
  <si>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</si>
  <si>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</si>
  <si>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</si>
  <si>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</si>
  <si>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</si>
  <si>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</si>
  <si>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</si>
  <si>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</si>
  <si>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</si>
  <si>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</si>
  <si>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</si>
  <si>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</si>
  <si>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</si>
  <si>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</si>
  <si>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</si>
  <si>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</si>
  <si>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</si>
  <si>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</si>
  <si>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</si>
  <si>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</si>
  <si>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</si>
  <si>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</si>
  <si>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</si>
  <si>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</si>
  <si>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</si>
  <si>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</si>
  <si>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</si>
  <si>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</si>
  <si>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</si>
  <si>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</si>
  <si>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</si>
  <si>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</si>
  <si>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</si>
  <si>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</si>
  <si>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</si>
  <si>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</si>
  <si>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</si>
  <si>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Watford</t>
  </si>
  <si>
    <t>Sheffield United</t>
  </si>
  <si>
    <t>Huddersfield</t>
  </si>
  <si>
    <t>Burnley</t>
  </si>
  <si>
    <t>Blackburn</t>
  </si>
  <si>
    <t>QPR</t>
  </si>
  <si>
    <t>Blackpool</t>
  </si>
  <si>
    <t>Reading</t>
  </si>
  <si>
    <t>Cardiff</t>
  </si>
  <si>
    <t>Norwich</t>
  </si>
  <si>
    <t>Hull</t>
  </si>
  <si>
    <t>Bristol City</t>
  </si>
  <si>
    <t>Luton</t>
  </si>
  <si>
    <t>Birmingham</t>
  </si>
  <si>
    <t>Middlesbrough</t>
  </si>
  <si>
    <t>West Brom</t>
  </si>
  <si>
    <t>Millwall</t>
  </si>
  <si>
    <t>Stoke</t>
  </si>
  <si>
    <t>Rotherham</t>
  </si>
  <si>
    <t>Swansea</t>
  </si>
  <si>
    <t>Preston</t>
  </si>
  <si>
    <t>Accrington</t>
  </si>
  <si>
    <t>Charlton</t>
  </si>
  <si>
    <t>Bristol Rvs</t>
  </si>
  <si>
    <t>Forest Green</t>
  </si>
  <si>
    <t>Cambridge</t>
  </si>
  <si>
    <t>Milton Keynes Dons</t>
  </si>
  <si>
    <t>Cheltenham</t>
  </si>
  <si>
    <t>Peterboro</t>
  </si>
  <si>
    <t>Derby</t>
  </si>
  <si>
    <t>Oxford</t>
  </si>
  <si>
    <t>Ipswich</t>
  </si>
  <si>
    <t>Bolton</t>
  </si>
  <si>
    <t>Lincoln</t>
  </si>
  <si>
    <t>Exeter</t>
  </si>
  <si>
    <t>Morecambe</t>
  </si>
  <si>
    <t>Shrewsbury</t>
  </si>
  <si>
    <t>Plymouth</t>
  </si>
  <si>
    <t>Barnsley</t>
  </si>
  <si>
    <t>Port Vale</t>
  </si>
  <si>
    <t>Fleetwood Town</t>
  </si>
  <si>
    <t>Sheffield Weds</t>
  </si>
  <si>
    <t>Portsmouth</t>
  </si>
  <si>
    <t>Wycombe</t>
  </si>
  <si>
    <t>Burton</t>
  </si>
  <si>
    <t>AFC Wimbledon</t>
  </si>
  <si>
    <t>Gillingham</t>
  </si>
  <si>
    <t>Bradford</t>
  </si>
  <si>
    <t>Doncaster</t>
  </si>
  <si>
    <t>Carlisle</t>
  </si>
  <si>
    <t>Crawley Town</t>
  </si>
  <si>
    <t>Harrogate</t>
  </si>
  <si>
    <t>Swindon</t>
  </si>
  <si>
    <t>Leyton Orient</t>
  </si>
  <si>
    <t>Grimsby</t>
  </si>
  <si>
    <t>Northampton</t>
  </si>
  <si>
    <t>Colchester</t>
  </si>
  <si>
    <t>Rochdale</t>
  </si>
  <si>
    <t>Crewe</t>
  </si>
  <si>
    <t>Salford</t>
  </si>
  <si>
    <t>Mansfield</t>
  </si>
  <si>
    <t>Barrow</t>
  </si>
  <si>
    <t>Sutton</t>
  </si>
  <si>
    <t>Newport County</t>
  </si>
  <si>
    <t>Tranmere</t>
  </si>
  <si>
    <t>Stevenage</t>
  </si>
  <si>
    <t>Walsall</t>
  </si>
  <si>
    <t>Hartlepool</t>
  </si>
  <si>
    <t>Sunderland</t>
  </si>
  <si>
    <t>E1</t>
  </si>
  <si>
    <t>E2</t>
  </si>
  <si>
    <t>E3</t>
  </si>
  <si>
    <t>Aldershot</t>
  </si>
  <si>
    <t>Solihull</t>
  </si>
  <si>
    <t>Altrincham</t>
  </si>
  <si>
    <t>Maidstone</t>
  </si>
  <si>
    <t>Barnet</t>
  </si>
  <si>
    <t>Halifax</t>
  </si>
  <si>
    <t>Dag and Red</t>
  </si>
  <si>
    <t>Gateshead</t>
  </si>
  <si>
    <t>Dorking</t>
  </si>
  <si>
    <t>Chesterfield</t>
  </si>
  <si>
    <t>Notts County</t>
  </si>
  <si>
    <t>Maidenhead</t>
  </si>
  <si>
    <t>Southend</t>
  </si>
  <si>
    <t>Boreham Wood</t>
  </si>
  <si>
    <t>Torquay</t>
  </si>
  <si>
    <t>Oldham</t>
  </si>
  <si>
    <t>Wealdstone</t>
  </si>
  <si>
    <t>Bromley</t>
  </si>
  <si>
    <t>Wrexham</t>
  </si>
  <si>
    <t>Eastleigh</t>
  </si>
  <si>
    <t>York</t>
  </si>
  <si>
    <t>Woking</t>
  </si>
  <si>
    <t>Scunthorpe</t>
  </si>
  <si>
    <t>Yeovil</t>
  </si>
  <si>
    <t>EC</t>
  </si>
  <si>
    <t>Stockport</t>
  </si>
  <si>
    <t>16/08/2022</t>
  </si>
  <si>
    <t>17/08/2022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</si>
</sst>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1.0484438729518561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1.0439719885779606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1.0404319501157899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1.0424343751332963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1.0518428764688503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1.0512150176064545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1.0421804198806015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1.0512018249471584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1.0502857379813271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1.0487220727913058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1.0505862061664459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1.0512018249471584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1.0501502456550436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1.0475117579190587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1.057702745646198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1.0518980699471303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1.0522085198267568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1.0541841730823214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1.0565141204944781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1.0602395532056077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1.0586373210952964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1.0512018249471584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1.0512018249471584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1.0505862061664459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1.0588150667767779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1.0505862061664459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1.0583691873379317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1.0485981343437822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1.0605174007793741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1.0522085198267568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1.0487220727913058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1.0633504678478547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1.0674111222252509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1.070599000893548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1.0625792095626894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1.0681458983010155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1.0725753995856002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1.0633092374354824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1.070599000893548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1.07414001817752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1.0703838499014962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1.0703838499014962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1.0518428764688503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1.0502085589023142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1.0497253316960662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1.0725753995856002</v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1.0281169405939365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5.5530278200878849</v>
      </c>
      <c r="I2" s="6">
        <f>IF('Log_working_3-way'!$D2="","",'True_Odds_Calculator_3-way'!O3/'True_Odds_Calculator_3-way'!B3-1)</f>
        <v>7.7594130042883123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2.9524128115677506E-2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1.0253568030608258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11.68530102611604</v>
      </c>
      <c r="I3" s="6">
        <f>IF('Log_working_3-way'!$D3="","",'True_Odds_Calculator_3-way'!O4/'True_Odds_Calculator_3-way'!B4-1)</f>
        <v>7.370503026572333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2.7400290647928038E-2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1.0353601693154757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38.835596201042904</v>
      </c>
      <c r="I4" s="6">
        <f>IF('Log_working_3-way'!$D4="","",'True_Odds_Calculator_3-way'!O5/'True_Odds_Calculator_3-way'!B5-1)</f>
        <v>4.683559551551455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3.1524344153222916E-2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1.0366489666617309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37.77387412152617</v>
      </c>
      <c r="I5" s="6">
        <f>IF('Log_working_3-way'!$D5="","",'True_Odds_Calculator_3-way'!O6/'True_Odds_Calculator_3-way'!B6-1)</f>
        <v>4.7024165423801687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3.3110153967634837E-2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1.0276191244612012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23.804486878790279</v>
      </c>
      <c r="I6" s="6">
        <f>IF('Log_working_3-way'!$D6="","",'True_Odds_Calculator_3-way'!O7/'True_Odds_Calculator_3-way'!B7-1)</f>
        <v>7.4617702908614962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2.8346258071073382E-2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1.0253310048257416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14.450300012181724</v>
      </c>
      <c r="I7" s="6">
        <f>IF('Log_working_3-way'!$D7="","",'True_Odds_Calculator_3-way'!O8/'True_Odds_Calculator_3-way'!B8-1)</f>
        <v>8.5653968717628644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2.7343411575654786E-2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1.0283656615976298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23.533789722573257</v>
      </c>
      <c r="I8" s="6">
        <f>IF('Log_working_3-way'!$D8="","",'True_Odds_Calculator_3-way'!O9/'True_Odds_Calculator_3-way'!B9-1)</f>
        <v>6.1353956478259075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2.9269748544495489E-2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1.0338525397582063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22.443708440365771</v>
      </c>
      <c r="I9" s="6">
        <f>IF('Log_working_3-way'!$D9="","",'True_Odds_Calculator_3-way'!O10/'True_Odds_Calculator_3-way'!B10-1)</f>
        <v>6.5379340619755366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3.5098341113813269E-2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1.0433322144110198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38.55291820684662</v>
      </c>
      <c r="I10" s="6">
        <f>IF('Log_working_3-way'!$D10="","",'True_Odds_Calculator_3-way'!O11/'True_Odds_Calculator_3-way'!B11-1)</f>
        <v>4.1577493649360173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3.8896473588653224E-2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1.0377231888162646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2.4369215950457535</v>
      </c>
      <c r="I11" s="6">
        <f>IF('Log_working_3-way'!$D11="","",'True_Odds_Calculator_3-way'!O12/'True_Odds_Calculator_3-way'!B12-1)</f>
        <v>5.125483164339296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3.5806509286857136E-2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1.0318509508294862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16.662623908416812</v>
      </c>
      <c r="I12" s="6">
        <f>IF('Log_working_3-way'!$D12="","",'True_Odds_Calculator_3-way'!O13/'True_Odds_Calculator_3-way'!B13-1)</f>
        <v>6.6310964108798656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3.3982202777723014E-2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1.0306296022729677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14.4895327933814</v>
      </c>
      <c r="I13" s="6">
        <f>IF('Log_working_3-way'!$D13="","",'True_Odds_Calculator_3-way'!O14/'True_Odds_Calculator_3-way'!B14-1)</f>
        <v>7.6263827096131624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3.2955623221684327E-2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1.031545924967018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19.552526467975753</v>
      </c>
      <c r="I14" s="6">
        <f>IF('Log_working_3-way'!$D14="","",'True_Odds_Calculator_3-way'!O15/'True_Odds_Calculator_3-way'!B15-1)</f>
        <v>6.6363299997673133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3.3273558996425034E-2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1.0324369299989387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18.795890485140323</v>
      </c>
      <c r="I15" s="6">
        <f>IF('Log_working_3-way'!$D15="","",'True_Odds_Calculator_3-way'!O16/'True_Odds_Calculator_3-way'!B16-1)</f>
        <v>6.0624622876898364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3.4285437803854402E-2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1.0322777381294215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18.443866260142968</v>
      </c>
      <c r="I16" s="6">
        <f>IF('Log_working_3-way'!$D16="","",'True_Odds_Calculator_3-way'!O17/'True_Odds_Calculator_3-way'!B17-1)</f>
        <v>7.9876192115058924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3.4207418458524819E-2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1.0344420258394162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24.935677384453207</v>
      </c>
      <c r="I17" s="6">
        <f>IF('Log_working_3-way'!$D17="","",'True_Odds_Calculator_3-way'!O18/'True_Odds_Calculator_3-way'!B18-1)</f>
        <v>6.1726573580136277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3.511305656471686E-2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1.0297291705828904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9.9112428409095656</v>
      </c>
      <c r="I18" s="6">
        <f>IF('Log_working_3-way'!$D18="","",'True_Odds_Calculator_3-way'!O19/'True_Odds_Calculator_3-way'!B19-1)</f>
        <v>7.7908441831555155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3.2032206071813674E-2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1.0410762156723028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34.371303298826113</v>
      </c>
      <c r="I19" s="6">
        <f>IF('Log_working_3-way'!$D19="","",'True_Odds_Calculator_3-way'!O20/'True_Odds_Calculator_3-way'!B20-1)</f>
        <v>5.2033531675032911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3.8439141231019436E-2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1.0306406705053475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7.0420632682226607</v>
      </c>
      <c r="I20" s="6">
        <f>IF('Log_working_3-way'!$D20="","",'True_Odds_Calculator_3-way'!O21/'True_Odds_Calculator_3-way'!B21-1)</f>
        <v>8.515794813960385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3.2698544623418035E-2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1.0315132915952239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14.853761795300382</v>
      </c>
      <c r="I21" s="6">
        <f>IF('Log_working_3-way'!$D21="","",'True_Odds_Calculator_3-way'!O22/'True_Odds_Calculator_3-way'!B22-1)</f>
        <v>8.8099532777139142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3.3888643385939554E-2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1.0312140173240372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8.0530294219067216</v>
      </c>
      <c r="I22" s="6">
        <f>IF('Log_working_3-way'!$D22="","",'True_Odds_Calculator_3-way'!O23/'True_Odds_Calculator_3-way'!B23-1)</f>
        <v>6.3061177926508263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3.3024360061596925E-2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1.031514835587114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8.6883009679516316</v>
      </c>
      <c r="I23" s="6">
        <f>IF('Log_working_3-way'!$D23="","",'True_Odds_Calculator_3-way'!O24/'True_Odds_Calculator_3-way'!B24-1)</f>
        <v>7.1279981638796723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3.3661196016727235E-2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1.0308132771666461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13.654342179040409</v>
      </c>
      <c r="I24" s="6">
        <f>IF('Log_working_3-way'!$D24="","",'True_Odds_Calculator_3-way'!O25/'True_Odds_Calculator_3-way'!B25-1)</f>
        <v>7.1792915645571913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3.3159623243727454E-2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1.0361151281814402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4.1941274260023365</v>
      </c>
      <c r="I25" s="6">
        <f>IF('Log_working_3-way'!$D25="","",'True_Odds_Calculator_3-way'!O26/'True_Odds_Calculator_3-way'!B26-1)</f>
        <v>6.1636607650336677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3.6413019134637681E-2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1.0331949340085855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19.709537078666287</v>
      </c>
      <c r="I26" s="6">
        <f>IF('Log_working_3-way'!$D26="","",'True_Odds_Calculator_3-way'!O27/'True_Odds_Calculator_3-way'!B27-1)</f>
        <v>7.4077249757855768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3.4956523949733587E-2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1.0335542010770662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23.408455811786872</v>
      </c>
      <c r="I27" s="6">
        <f>IF('Log_working_3-way'!$D27="","",'True_Odds_Calculator_3-way'!O28/'True_Odds_Calculator_3-way'!B28-1)</f>
        <v>6.7570581467034652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3.4554900699713009E-2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1.0299608688738215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12.485777053198202</v>
      </c>
      <c r="I28" s="6">
        <f>IF('Log_working_3-way'!$D28="","",'True_Odds_Calculator_3-way'!O29/'True_Odds_Calculator_3-way'!B29-1)</f>
        <v>9.079109792600498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3.2415310219835902E-2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1.0378598422128127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29.090000064318684</v>
      </c>
      <c r="I29" s="6">
        <f>IF('Log_working_3-way'!$D29="","",'True_Odds_Calculator_3-way'!O30/'True_Odds_Calculator_3-way'!B30-1)</f>
        <v>6.1972415723135583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3.7222070627849435E-2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1.031245765675221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13.646803866612938</v>
      </c>
      <c r="I30" s="6">
        <f>IF('Log_working_3-way'!$D30="","",'True_Odds_Calculator_3-way'!O31/'True_Odds_Calculator_3-way'!B31-1)</f>
        <v>8.1027771894493394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3.369136246126514E-2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1.0354803673533519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25.739332803240405</v>
      </c>
      <c r="I31" s="6">
        <f>IF('Log_working_3-way'!$D31="","",'True_Odds_Calculator_3-way'!O32/'True_Odds_Calculator_3-way'!B32-1)</f>
        <v>5.9380928073728594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3.5958197938799286E-2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1.03106853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13.536745670189338</v>
      </c>
      <c r="I32" s="6">
        <f>IF('Log_working_3-way'!$D32="","",'True_Odds_Calculator_3-way'!O33/'True_Odds_Calculator_3-way'!B33-1)</f>
        <v>7.4199053157428416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3.3459342944725412E-2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1.0490866436319928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29.459600918749555</v>
      </c>
      <c r="I33" s="6">
        <f>IF('Log_working_3-way'!$D33="","",'True_Odds_Calculator_3-way'!O34/'True_Odds_Calculator_3-way'!B34-1)</f>
        <v>6.2419828425768191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4.7922724744390965E-2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1.0433852820500362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19.499486539319513</v>
      </c>
      <c r="I34" s="6">
        <f>IF('Log_working_3-way'!$D34="","",'True_Odds_Calculator_3-way'!O35/'True_Odds_Calculator_3-way'!B35-1)</f>
        <v>6.7190731855185586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4.5561334740439108E-2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1.0428832680996267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8.7072391438601464</v>
      </c>
      <c r="I35" s="6">
        <f>IF('Log_working_3-way'!$D35="","",'True_Odds_Calculator_3-way'!O36/'True_Odds_Calculator_3-way'!B36-1)</f>
        <v>5.4236284908858972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4.482841471873944E-2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1.0445281776225643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6.332726515484163</v>
      </c>
      <c r="I36" s="6">
        <f>IF('Log_working_3-way'!$D36="","",'True_Odds_Calculator_3-way'!O37/'True_Odds_Calculator_3-way'!B37-1)</f>
        <v>7.2180945487604298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4.6453918404592898E-2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1.0443614078284724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8.1588720317032664</v>
      </c>
      <c r="I37" s="6">
        <f>IF('Log_working_3-way'!$D37="","",'True_Odds_Calculator_3-way'!O38/'True_Odds_Calculator_3-way'!B38-1)</f>
        <v>6.1723472335940697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4.6533088922503296E-2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1.0423965741966235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18.777104109320209</v>
      </c>
      <c r="I38" s="6">
        <f>IF('Log_working_3-way'!$D38="","",'True_Odds_Calculator_3-way'!O39/'True_Odds_Calculator_3-way'!B39-1)</f>
        <v>7.632162242342325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4.470082730952285E-2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1.0415667222818141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12.532575550678132</v>
      </c>
      <c r="I39" s="6">
        <f>IF('Log_working_3-way'!$D39="","",'True_Odds_Calculator_3-way'!O40/'True_Odds_Calculator_3-way'!B40-1)</f>
        <v>6.4709818331495743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4.4374516928366248E-2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1.042188564675876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13.601826589064595</v>
      </c>
      <c r="I40" s="6">
        <f>IF('Log_working_3-way'!$D40="","",'True_Odds_Calculator_3-way'!O41/'True_Odds_Calculator_3-way'!B41-1)</f>
        <v>6.3429862212608672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4.4991800815345151E-2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1.0530251076871684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32.325323951782877</v>
      </c>
      <c r="I41" s="6">
        <f>IF('Log_working_3-way'!$D41="","",'True_Odds_Calculator_3-way'!O42/'True_Odds_Calculator_3-way'!B42-1)</f>
        <v>4.7459120030116138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5.063583823629747E-2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1.0463979586713856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26.921103078941474</v>
      </c>
      <c r="I42" s="6">
        <f>IF('Log_working_3-way'!$D42="","",'True_Odds_Calculator_3-way'!O43/'True_Odds_Calculator_3-way'!B43-1)</f>
        <v>5.380490975280412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4.6463225832325428E-2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1.0413910219639526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15.490771696666755</v>
      </c>
      <c r="I43" s="6">
        <f>IF('Log_working_3-way'!$D43="","",'True_Odds_Calculator_3-way'!O44/'True_Odds_Calculator_3-way'!B44-1)</f>
        <v>6.3495485064886088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4.4058745641745167E-2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1.0257095997776999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12.346215780998389</v>
      </c>
      <c r="I44" s="6">
        <f>IF('Log_working_3-way'!$D44="","",'True_Odds_Calculator_3-way'!O45/'True_Odds_Calculator_3-way'!B45-1)</f>
        <v>7.7739913826870346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2.7813527813527861E-2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1.0264168284689137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7.984900966600307</v>
      </c>
      <c r="I45" s="6">
        <f>IF('Log_working_3-way'!$D45="","",'True_Odds_Calculator_3-way'!O46/'True_Odds_Calculator_3-way'!B46-1)</f>
        <v>7.3636592867775796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2.8240982504585066E-2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1.0299755798864567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28.318511494093869</v>
      </c>
      <c r="I46" s="6">
        <f>IF('Log_working_3-way'!$D46="","",'True_Odds_Calculator_3-way'!O47/'True_Odds_Calculator_3-way'!B47-1)</f>
        <v>6.4519561293296217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2.9710892220182084E-2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1.033476405275414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34.180482105132427</v>
      </c>
      <c r="I47" s="6">
        <f>IF('Log_working_3-way'!$D47="","",'True_Odds_Calculator_3-way'!O48/'True_Odds_Calculator_3-way'!B48-1)</f>
        <v>4.8811992822504138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3.1530413763373843E-2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1.0549915055134307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37.147694328807091</v>
      </c>
      <c r="I48" s="6">
        <f>IF('Log_working_3-way'!$D48="","",'True_Odds_Calculator_3-way'!O49/'True_Odds_Calculator_3-way'!B49-1)</f>
        <v>3.9867729381435746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5.0068261487619781E-2</v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3.85</v>
      </c>
      <c r="B2" s="4">
        <f>IF('True_Odds_Calculator_3-way'!B3="","",'True_Odds_Calculator_3-way'!B3)</f>
        <v>3.33</v>
      </c>
      <c r="C2" s="4">
        <f>IF('True_Odds_Calculator_3-way'!C3="","",'True_Odds_Calculator_3-way'!C3)</f>
        <v>2.13</v>
      </c>
      <c r="D2" s="9">
        <f>(K2/(AR2+K2-(AR2*K2)))</f>
        <v>0.25106324300264998</v>
      </c>
      <c r="E2" s="9">
        <f>(L2/(AR2+L2-(AR2*L2)))</f>
        <v>0.29080059466458619</v>
      </c>
      <c r="F2" s="9">
        <f>(M2/(AR2+M2-(AR2*M2)))</f>
        <v>0.45813616233276361</v>
      </c>
      <c r="G2" s="9">
        <f>AR2</f>
        <v>1.0466877742586966</v>
      </c>
      <c r="H2" s="9">
        <f>IF(A2="","",1/D2)</f>
        <v>3.9830601566372859</v>
      </c>
      <c r="I2" s="9">
        <f>IF(B2="","",1/E2)</f>
        <v>3.4387825140227624</v>
      </c>
      <c r="J2" s="9">
        <f>IF(C2="","",1/F2)</f>
        <v>2.1827571849123273</v>
      </c>
      <c r="K2" s="11">
        <f>1/A2</f>
        <v>0.25974025974025972</v>
      </c>
      <c r="L2" s="11">
        <f>1/B2</f>
        <v>0.3003003003003003</v>
      </c>
      <c r="M2" s="11">
        <f>1/C2</f>
        <v>0.46948356807511737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-0.27478603534941548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0.23107065360586487</v>
      </c>
      <c r="Q2" s="11">
        <f>2*'OddsRatio_working_3-way'!K2*'OddsRatio_working_3-way'!L2*'OddsRatio_working_3-way'!M2</f>
        <v>7.3239509859228169E-2</v>
      </c>
      <c r="R2" s="11">
        <f>O2/N2</f>
        <v>0</v>
      </c>
      <c r="S2" s="11">
        <f>P2/N2</f>
        <v>-0.84091119591298547</v>
      </c>
      <c r="T2" s="11">
        <f>Q2/N2</f>
        <v>-0.26653286716734881</v>
      </c>
      <c r="U2" s="11">
        <f>'OddsRatio_working_3-way'!S2-'OddsRatio_working_3-way'!R2^2/3</f>
        <v>-0.84091119591298547</v>
      </c>
      <c r="V2" s="11">
        <f>'OddsRatio_working_3-way'!S2*'OddsRatio_working_3-way'!R2/3-2*'OddsRatio_working_3-way'!R2^3/27-'OddsRatio_working_3-way'!T2</f>
        <v>0.26653286716734881</v>
      </c>
      <c r="W2" s="11">
        <f>'OddsRatio_working_3-way'!V2^2+4*'OddsRatio_working_3-way'!U2^3/27</f>
        <v>-1.7054291840395808E-2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0.14840321856419034</v>
      </c>
      <c r="Y2" s="11">
        <f>IF('OddsRatio_working_3-way'!W2&gt;=0,IF('OddsRatio_working_3-way'!V2+SQRT('OddsRatio_working_3-way'!W2)&gt;0,0,PI()),ACOS('OddsRatio_working_3-way'!V2/(2*'OddsRatio_working_3-way'!X2)))</f>
        <v>0.45558835384576146</v>
      </c>
      <c r="Z2" s="11">
        <f>'OddsRatio_working_3-way'!X2^(1/3)*COS('OddsRatio_working_3-way'!Y2/3)</f>
        <v>0.52334388712934821</v>
      </c>
      <c r="AA2" s="11">
        <f>'OddsRatio_working_3-way'!X2^(1/3)*COS(('OddsRatio_working_3-way'!Y2+2*PI())/3)</f>
        <v>-0.33103461963404429</v>
      </c>
      <c r="AB2" s="11">
        <f>'OddsRatio_working_3-way'!X2^(1/3)*COS(('OddsRatio_working_3-way'!Y2+4*PI())/3)</f>
        <v>-0.19230926749530403</v>
      </c>
      <c r="AC2" s="11">
        <f>'OddsRatio_working_3-way'!X2^(1/3)*SIN('OddsRatio_working_3-way'!Y2/3)</f>
        <v>8.0093119400727386E-2</v>
      </c>
      <c r="AD2" s="11">
        <f>'OddsRatio_working_3-way'!X2^(1/3)*SIN(('OddsRatio_working_3-way'!Y2+2*PI())/3)</f>
        <v>0.41318254146894773</v>
      </c>
      <c r="AE2" s="11">
        <f>'OddsRatio_working_3-way'!X2^(1/3)*SIN(('OddsRatio_working_3-way'!Y2+4*PI())/3)</f>
        <v>-0.49327566086967511</v>
      </c>
      <c r="AF2" s="11">
        <f>-'OddsRatio_working_3-way'!U2/(3*'OddsRatio_working_3-way'!X2^(1/3))*COS(('OddsRatio_working_3-way'!Y2)/3)</f>
        <v>0.52334388712934832</v>
      </c>
      <c r="AG2" s="11">
        <f>-'OddsRatio_working_3-way'!U2/(3*'OddsRatio_working_3-way'!X2^(1/3))*COS(('OddsRatio_working_3-way'!Y2+2*PI())/3)</f>
        <v>-0.33103461963404435</v>
      </c>
      <c r="AH2" s="11">
        <f>-'OddsRatio_working_3-way'!U2/(3*'OddsRatio_working_3-way'!X2^(1/3))*COS(('OddsRatio_working_3-way'!Y2+4*PI())/3)</f>
        <v>-0.19230926749530405</v>
      </c>
      <c r="AI2" s="11">
        <f>'OddsRatio_working_3-way'!U2/(3*'OddsRatio_working_3-way'!X2^(1/3))*SIN(('OddsRatio_working_3-way'!Y2)/3)</f>
        <v>-8.00931194007274E-2</v>
      </c>
      <c r="AJ2" s="11">
        <f>'OddsRatio_working_3-way'!U2/(3*'OddsRatio_working_3-way'!X2^(1/3))*SIN(('OddsRatio_working_3-way'!Y2+2*PI())/3)</f>
        <v>-0.41318254146894784</v>
      </c>
      <c r="AK2" s="11">
        <f>'OddsRatio_working_3-way'!U2/(3*'OddsRatio_working_3-way'!X2^(1/3))*SIN(('OddsRatio_working_3-way'!Y2+4*PI())/3)</f>
        <v>0.49327566086967523</v>
      </c>
      <c r="AL2" s="11">
        <f>'OddsRatio_working_3-way'!Z2+'OddsRatio_working_3-way'!AF2</f>
        <v>1.0466877742586966</v>
      </c>
      <c r="AM2" s="11">
        <f>'OddsRatio_working_3-way'!AA2+'OddsRatio_working_3-way'!AG2</f>
        <v>-0.66206923926808869</v>
      </c>
      <c r="AN2" s="11">
        <f>'OddsRatio_working_3-way'!AB2+'OddsRatio_working_3-way'!AH2</f>
        <v>-0.38461853499060805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1.0466877742586966</v>
      </c>
      <c r="AS2" s="11">
        <f>IF(('OddsRatio_working_3-way'!X2=0),IF(Q2&gt;0,-Q2^(1/3),(-Q2)^(1/3)),'OddsRatio_working_3-way'!AM2-'OddsRatio_working_3-way'!R2/3)</f>
        <v>-0.66206923926808869</v>
      </c>
      <c r="AT2" s="11">
        <f>IF(('OddsRatio_working_3-way'!X2=0),IF(Q2&gt;0,-Q2^(1/3),(-Q2)^(1/3)),'OddsRatio_working_3-way'!AN2-'OddsRatio_working_3-way'!R2/3)</f>
        <v>-0.38461853499060805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2.77</v>
      </c>
      <c r="B3" s="4">
        <f>IF('True_Odds_Calculator_3-way'!B4="","",'True_Odds_Calculator_3-way'!B4)</f>
        <v>3.41</v>
      </c>
      <c r="C3" s="4">
        <f>IF('True_Odds_Calculator_3-way'!C4="","",'True_Odds_Calculator_3-way'!C4)</f>
        <v>2.68</v>
      </c>
      <c r="D3" s="9">
        <f t="shared" ref="D3" si="0">(K3/(AR3+K3-(AR3*K3)))</f>
        <v>0.35159637136775085</v>
      </c>
      <c r="E3" s="9">
        <f t="shared" ref="E3" si="1">(L3/(AR3+L3-(AR3*L3)))</f>
        <v>0.2848200235958474</v>
      </c>
      <c r="F3" s="9">
        <f t="shared" ref="F3" si="2">(M3/(AR3+M3-(AR3*M3)))</f>
        <v>0.36358360503640152</v>
      </c>
      <c r="G3" s="9">
        <f t="shared" ref="G3" si="3">AR3</f>
        <v>1.0419041933381477</v>
      </c>
      <c r="H3" s="9">
        <f t="shared" ref="H3" si="4">IF(A3="","",1/D3)</f>
        <v>2.8441704222085216</v>
      </c>
      <c r="I3" s="9">
        <f t="shared" ref="I3" si="5">IF(B3="","",1/E3)</f>
        <v>3.5109891059449363</v>
      </c>
      <c r="J3" s="9">
        <f t="shared" ref="J3" si="6">IF(C3="","",1/F3)</f>
        <v>2.7503990448080882</v>
      </c>
      <c r="K3" s="11">
        <f t="shared" ref="K3" si="7">1/A3</f>
        <v>0.36101083032490977</v>
      </c>
      <c r="L3" s="11">
        <f t="shared" ref="L3" si="8">1/B3</f>
        <v>0.29325513196480935</v>
      </c>
      <c r="M3" s="11">
        <f t="shared" ref="M3" si="9">1/C3</f>
        <v>0.37313432835820892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-0.28309398938378183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0.23148810190659291</v>
      </c>
      <c r="Q3" s="11">
        <f>2*'OddsRatio_working_3-way'!K3*'OddsRatio_working_3-way'!L3*'OddsRatio_working_3-way'!M3</f>
        <v>7.9006178125117024E-2</v>
      </c>
      <c r="R3" s="11">
        <f t="shared" ref="R3" si="10">O3/N3</f>
        <v>0</v>
      </c>
      <c r="S3" s="11">
        <f t="shared" ref="S3" si="11">P3/N3</f>
        <v>-0.8177075833029136</v>
      </c>
      <c r="T3" s="11">
        <f t="shared" ref="T3" si="12">Q3/N3</f>
        <v>-0.27908108645150631</v>
      </c>
      <c r="U3" s="11">
        <f>'OddsRatio_working_3-way'!S3-'OddsRatio_working_3-way'!R3^2/3</f>
        <v>-0.8177075833029136</v>
      </c>
      <c r="V3" s="11">
        <f>'OddsRatio_working_3-way'!S3*'OddsRatio_working_3-way'!R3/3-2*'OddsRatio_working_3-way'!R3^3/27-'OddsRatio_working_3-way'!T3</f>
        <v>0.27908108645150631</v>
      </c>
      <c r="W3" s="11">
        <f>'OddsRatio_working_3-way'!V3^2+4*'OddsRatio_working_3-way'!U3^3/27</f>
        <v>-3.1147327732539837E-3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0.14230336045593506</v>
      </c>
      <c r="Y3" s="11">
        <f>IF('OddsRatio_working_3-way'!W3&gt;=0,IF('OddsRatio_working_3-way'!V3+SQRT('OddsRatio_working_3-way'!W3)&gt;0,0,PI()),ACOS('OddsRatio_working_3-way'!V3/(2*'OddsRatio_working_3-way'!X3)))</f>
        <v>0.19737341883951309</v>
      </c>
      <c r="Z3" s="11">
        <f>'OddsRatio_working_3-way'!X3^(1/3)*COS('OddsRatio_working_3-way'!Y3/3)</f>
        <v>0.52095209666907383</v>
      </c>
      <c r="AA3" s="11">
        <f>'OddsRatio_working_3-way'!X3^(1/3)*COS(('OddsRatio_working_3-way'!Y3+2*PI())/3)</f>
        <v>-0.29020113130835595</v>
      </c>
      <c r="AB3" s="11">
        <f>'OddsRatio_working_3-way'!X3^(1/3)*COS(('OddsRatio_working_3-way'!Y3+4*PI())/3)</f>
        <v>-0.23075096536071768</v>
      </c>
      <c r="AC3" s="11">
        <f>'OddsRatio_working_3-way'!X3^(1/3)*SIN('OddsRatio_working_3-way'!Y3/3)</f>
        <v>3.4323569313236879E-2</v>
      </c>
      <c r="AD3" s="11">
        <f>'OddsRatio_working_3-way'!X3^(1/3)*SIN(('OddsRatio_working_3-way'!Y3+2*PI())/3)</f>
        <v>0.43399596521356609</v>
      </c>
      <c r="AE3" s="11">
        <f>'OddsRatio_working_3-way'!X3^(1/3)*SIN(('OddsRatio_working_3-way'!Y3+4*PI())/3)</f>
        <v>-0.46831953452680297</v>
      </c>
      <c r="AF3" s="11">
        <f>-'OddsRatio_working_3-way'!U3/(3*'OddsRatio_working_3-way'!X3^(1/3))*COS(('OddsRatio_working_3-way'!Y3)/3)</f>
        <v>0.52095209666907383</v>
      </c>
      <c r="AG3" s="11">
        <f>-'OddsRatio_working_3-way'!U3/(3*'OddsRatio_working_3-way'!X3^(1/3))*COS(('OddsRatio_working_3-way'!Y3+2*PI())/3)</f>
        <v>-0.29020113130835595</v>
      </c>
      <c r="AH3" s="11">
        <f>-'OddsRatio_working_3-way'!U3/(3*'OddsRatio_working_3-way'!X3^(1/3))*COS(('OddsRatio_working_3-way'!Y3+4*PI())/3)</f>
        <v>-0.23075096536071768</v>
      </c>
      <c r="AI3" s="11">
        <f>'OddsRatio_working_3-way'!U3/(3*'OddsRatio_working_3-way'!X3^(1/3))*SIN(('OddsRatio_working_3-way'!Y3)/3)</f>
        <v>-3.4323569313236879E-2</v>
      </c>
      <c r="AJ3" s="11">
        <f>'OddsRatio_working_3-way'!U3/(3*'OddsRatio_working_3-way'!X3^(1/3))*SIN(('OddsRatio_working_3-way'!Y3+2*PI())/3)</f>
        <v>-0.43399596521356609</v>
      </c>
      <c r="AK3" s="11">
        <f>'OddsRatio_working_3-way'!U3/(3*'OddsRatio_working_3-way'!X3^(1/3))*SIN(('OddsRatio_working_3-way'!Y3+4*PI())/3)</f>
        <v>0.46831953452680297</v>
      </c>
      <c r="AL3" s="11">
        <f>'OddsRatio_working_3-way'!Z3+'OddsRatio_working_3-way'!AF3</f>
        <v>1.0419041933381477</v>
      </c>
      <c r="AM3" s="11">
        <f>'OddsRatio_working_3-way'!AA3+'OddsRatio_working_3-way'!AG3</f>
        <v>-0.58040226261671191</v>
      </c>
      <c r="AN3" s="11">
        <f>'OddsRatio_working_3-way'!AB3+'OddsRatio_working_3-way'!AH3</f>
        <v>-0.46150193072143536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1.0419041933381477</v>
      </c>
      <c r="AS3" s="11">
        <f>IF(('OddsRatio_working_3-way'!X3=0),IF(Q3&gt;0,-Q3^(1/3),(-Q3)^(1/3)),'OddsRatio_working_3-way'!AM3-'OddsRatio_working_3-way'!R3/3)</f>
        <v>-0.58040226261671191</v>
      </c>
      <c r="AT3" s="11">
        <f>IF(('OddsRatio_working_3-way'!X3=0),IF(Q3&gt;0,-Q3^(1/3),(-Q3)^(1/3)),'OddsRatio_working_3-way'!AN3-'OddsRatio_working_3-way'!R3/3)</f>
        <v>-0.46150193072143536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1.56</v>
      </c>
      <c r="B4" s="4">
        <f>IF('True_Odds_Calculator_3-way'!B5="","",'True_Odds_Calculator_3-way'!B5)</f>
        <v>4.13</v>
      </c>
      <c r="C4" s="4">
        <f>IF('True_Odds_Calculator_3-way'!C5="","",'True_Odds_Calculator_3-way'!C5)</f>
        <v>6.74</v>
      </c>
      <c r="D4" s="9">
        <f t="shared" ref="D4:D67" si="13">(K4/(AR4+K4-(AR4*K4)))</f>
        <v>0.62739393902664309</v>
      </c>
      <c r="E4" s="9">
        <f t="shared" ref="E4:E67" si="14">(L4/(AR4+L4-(AR4*L4)))</f>
        <v>0.23151104828366489</v>
      </c>
      <c r="F4" s="9">
        <f t="shared" ref="F4:F67" si="15">(M4/(AR4+M4-(AR4*M4)))</f>
        <v>0.1410950126896921</v>
      </c>
      <c r="G4" s="9">
        <f t="shared" ref="G4:G67" si="16">AR4</f>
        <v>1.0605266079811395</v>
      </c>
      <c r="H4" s="9">
        <f t="shared" ref="H4:H67" si="17">IF(A4="","",1/D4)</f>
        <v>1.593894900469438</v>
      </c>
      <c r="I4" s="9">
        <f t="shared" ref="I4:I67" si="18">IF(B4="","",1/E4)</f>
        <v>4.3194482829809671</v>
      </c>
      <c r="J4" s="9">
        <f t="shared" ref="J4:J67" si="19">IF(C4="","",1/F4)</f>
        <v>7.0874227298117418</v>
      </c>
      <c r="K4" s="11">
        <f t="shared" ref="K4:K67" si="20">1/A4</f>
        <v>0.64102564102564097</v>
      </c>
      <c r="L4" s="11">
        <f t="shared" ref="L4:L67" si="21">1/B4</f>
        <v>0.24213075060532688</v>
      </c>
      <c r="M4" s="11">
        <f t="shared" ref="M4:M67" si="22">1/C4</f>
        <v>0.14836795252225518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-0.23169129149112067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0.21715865652897287</v>
      </c>
      <c r="Q4" s="11">
        <f>2*'OddsRatio_working_3-way'!K4*'OddsRatio_working_3-way'!L4*'OddsRatio_working_3-way'!M4</f>
        <v>4.6056979115370697E-2</v>
      </c>
      <c r="R4" s="11">
        <f t="shared" ref="R4:R67" si="23">O4/N4</f>
        <v>0</v>
      </c>
      <c r="S4" s="11">
        <f t="shared" ref="S4:S67" si="24">P4/N4</f>
        <v>-0.93727586881397851</v>
      </c>
      <c r="T4" s="11">
        <f t="shared" ref="T4:T67" si="25">Q4/N4</f>
        <v>-0.19878597429776848</v>
      </c>
      <c r="U4" s="11">
        <f>'OddsRatio_working_3-way'!S4-'OddsRatio_working_3-way'!R4^2/3</f>
        <v>-0.93727586881397851</v>
      </c>
      <c r="V4" s="11">
        <f>'OddsRatio_working_3-way'!S4*'OddsRatio_working_3-way'!R4/3-2*'OddsRatio_working_3-way'!R4^3/27-'OddsRatio_working_3-way'!T4</f>
        <v>0.19878597429776848</v>
      </c>
      <c r="W4" s="11">
        <f>'OddsRatio_working_3-way'!V4^2+4*'OddsRatio_working_3-way'!U4^3/27</f>
        <v>-8.2466918607441153E-2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0.17463016791562264</v>
      </c>
      <c r="Y4" s="11">
        <f>IF('OddsRatio_working_3-way'!W4&gt;=0,IF('OddsRatio_working_3-way'!V4+SQRT('OddsRatio_working_3-way'!W4)&gt;0,0,PI()),ACOS('OddsRatio_working_3-way'!V4/(2*'OddsRatio_working_3-way'!X4)))</f>
        <v>0.96530910081900656</v>
      </c>
      <c r="Z4" s="11">
        <f>'OddsRatio_working_3-way'!X4^(1/3)*COS('OddsRatio_working_3-way'!Y4/3)</f>
        <v>0.53026330399056976</v>
      </c>
      <c r="AA4" s="11">
        <f>'OddsRatio_working_3-way'!X4^(1/3)*COS(('OddsRatio_working_3-way'!Y4+2*PI())/3)</f>
        <v>-0.41821525181658564</v>
      </c>
      <c r="AB4" s="11">
        <f>'OddsRatio_working_3-way'!X4^(1/3)*COS(('OddsRatio_working_3-way'!Y4+4*PI())/3)</f>
        <v>-0.11204805217398442</v>
      </c>
      <c r="AC4" s="11">
        <f>'OddsRatio_working_3-way'!X4^(1/3)*SIN('OddsRatio_working_3-way'!Y4/3)</f>
        <v>0.17676571513068992</v>
      </c>
      <c r="AD4" s="11">
        <f>'OddsRatio_working_3-way'!X4^(1/3)*SIN(('OddsRatio_working_3-way'!Y4+2*PI())/3)</f>
        <v>0.37083863438515868</v>
      </c>
      <c r="AE4" s="11">
        <f>'OddsRatio_working_3-way'!X4^(1/3)*SIN(('OddsRatio_working_3-way'!Y4+4*PI())/3)</f>
        <v>-0.54760434951584858</v>
      </c>
      <c r="AF4" s="11">
        <f>-'OddsRatio_working_3-way'!U4/(3*'OddsRatio_working_3-way'!X4^(1/3))*COS(('OddsRatio_working_3-way'!Y4)/3)</f>
        <v>0.53026330399056965</v>
      </c>
      <c r="AG4" s="11">
        <f>-'OddsRatio_working_3-way'!U4/(3*'OddsRatio_working_3-way'!X4^(1/3))*COS(('OddsRatio_working_3-way'!Y4+2*PI())/3)</f>
        <v>-0.41821525181658559</v>
      </c>
      <c r="AH4" s="11">
        <f>-'OddsRatio_working_3-way'!U4/(3*'OddsRatio_working_3-way'!X4^(1/3))*COS(('OddsRatio_working_3-way'!Y4+4*PI())/3)</f>
        <v>-0.11204805217398441</v>
      </c>
      <c r="AI4" s="11">
        <f>'OddsRatio_working_3-way'!U4/(3*'OddsRatio_working_3-way'!X4^(1/3))*SIN(('OddsRatio_working_3-way'!Y4)/3)</f>
        <v>-0.17676571513068987</v>
      </c>
      <c r="AJ4" s="11">
        <f>'OddsRatio_working_3-way'!U4/(3*'OddsRatio_working_3-way'!X4^(1/3))*SIN(('OddsRatio_working_3-way'!Y4+2*PI())/3)</f>
        <v>-0.37083863438515863</v>
      </c>
      <c r="AK4" s="11">
        <f>'OddsRatio_working_3-way'!U4/(3*'OddsRatio_working_3-way'!X4^(1/3))*SIN(('OddsRatio_working_3-way'!Y4+4*PI())/3)</f>
        <v>0.54760434951584847</v>
      </c>
      <c r="AL4" s="11">
        <f>'OddsRatio_working_3-way'!Z4+'OddsRatio_working_3-way'!AF4</f>
        <v>1.0605266079811395</v>
      </c>
      <c r="AM4" s="11">
        <f>'OddsRatio_working_3-way'!AA4+'OddsRatio_working_3-way'!AG4</f>
        <v>-0.83643050363317117</v>
      </c>
      <c r="AN4" s="11">
        <f>'OddsRatio_working_3-way'!AB4+'OddsRatio_working_3-way'!AH4</f>
        <v>-0.22409610434796884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1.0605266079811395</v>
      </c>
      <c r="AS4" s="11">
        <f>IF(('OddsRatio_working_3-way'!X4=0),IF(Q4&gt;0,-Q4^(1/3),(-Q4)^(1/3)),'OddsRatio_working_3-way'!AM4-'OddsRatio_working_3-way'!R4/3)</f>
        <v>-0.83643050363317117</v>
      </c>
      <c r="AT4" s="11">
        <f>IF(('OddsRatio_working_3-way'!X4=0),IF(Q4&gt;0,-Q4^(1/3),(-Q4)^(1/3)),'OddsRatio_working_3-way'!AN4-'OddsRatio_working_3-way'!R4/3)</f>
        <v>-0.22409610434796884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1.58</v>
      </c>
      <c r="B5" s="4">
        <f>IF('True_Odds_Calculator_3-way'!B6="","",'True_Odds_Calculator_3-way'!B6)</f>
        <v>4.12</v>
      </c>
      <c r="C5" s="4">
        <f>IF('True_Odds_Calculator_3-way'!C6="","",'True_Odds_Calculator_3-way'!C6)</f>
        <v>6.35</v>
      </c>
      <c r="D5" s="9">
        <f t="shared" si="13"/>
        <v>0.61868630593139318</v>
      </c>
      <c r="E5" s="9">
        <f t="shared" si="14"/>
        <v>0.23172717716156538</v>
      </c>
      <c r="F5" s="9">
        <f t="shared" si="15"/>
        <v>0.14958651690704147</v>
      </c>
      <c r="G5" s="9">
        <f t="shared" si="16"/>
        <v>1.0626344841701854</v>
      </c>
      <c r="H5" s="9">
        <f t="shared" si="17"/>
        <v>1.6163280008187075</v>
      </c>
      <c r="I5" s="9">
        <f t="shared" si="18"/>
        <v>4.3154195906109782</v>
      </c>
      <c r="J5" s="9">
        <f t="shared" si="19"/>
        <v>6.6850944903104903</v>
      </c>
      <c r="K5" s="11">
        <f t="shared" si="20"/>
        <v>0.63291139240506322</v>
      </c>
      <c r="L5" s="11">
        <f t="shared" si="21"/>
        <v>0.24271844660194175</v>
      </c>
      <c r="M5" s="11">
        <f t="shared" si="22"/>
        <v>0.15748031496062992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-0.23421156784552721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0.21893769976553099</v>
      </c>
      <c r="Q5" s="11">
        <f>2*'OddsRatio_working_3-way'!K5*'OddsRatio_working_3-way'!L5*'OddsRatio_working_3-way'!M5</f>
        <v>4.8384022047631162E-2</v>
      </c>
      <c r="R5" s="11">
        <f t="shared" si="23"/>
        <v>0</v>
      </c>
      <c r="S5" s="11">
        <f t="shared" si="24"/>
        <v>-0.93478602179859016</v>
      </c>
      <c r="T5" s="11">
        <f t="shared" si="25"/>
        <v>-0.2065825462538321</v>
      </c>
      <c r="U5" s="11">
        <f>'OddsRatio_working_3-way'!S5-'OddsRatio_working_3-way'!R5^2/3</f>
        <v>-0.93478602179859016</v>
      </c>
      <c r="V5" s="11">
        <f>'OddsRatio_working_3-way'!S5*'OddsRatio_working_3-way'!R5/3-2*'OddsRatio_working_3-way'!R5^3/27-'OddsRatio_working_3-way'!T5</f>
        <v>0.2065825462538321</v>
      </c>
      <c r="W5" s="11">
        <f>'OddsRatio_working_3-way'!V5^2+4*'OddsRatio_working_3-way'!U5^3/27</f>
        <v>-7.8336882419199075E-2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0.17393478004406979</v>
      </c>
      <c r="Y5" s="11">
        <f>IF('OddsRatio_working_3-way'!W5&gt;=0,IF('OddsRatio_working_3-way'!V5+SQRT('OddsRatio_working_3-way'!W5)&gt;0,0,PI()),ACOS('OddsRatio_working_3-way'!V5/(2*'OddsRatio_working_3-way'!X5)))</f>
        <v>0.93496001485233238</v>
      </c>
      <c r="Z5" s="11">
        <f>'OddsRatio_working_3-way'!X5^(1/3)*COS('OddsRatio_working_3-way'!Y5/3)</f>
        <v>0.53131724208509268</v>
      </c>
      <c r="AA5" s="11">
        <f>'OddsRatio_working_3-way'!X5^(1/3)*COS(('OddsRatio_working_3-way'!Y5+2*PI())/3)</f>
        <v>-0.41389153455019417</v>
      </c>
      <c r="AB5" s="11">
        <f>'OddsRatio_working_3-way'!X5^(1/3)*COS(('OddsRatio_working_3-way'!Y5+4*PI())/3)</f>
        <v>-0.11742570753489823</v>
      </c>
      <c r="AC5" s="11">
        <f>'OddsRatio_working_3-way'!X5^(1/3)*SIN('OddsRatio_working_3-way'!Y5/3)</f>
        <v>0.17116462503280611</v>
      </c>
      <c r="AD5" s="11">
        <f>'OddsRatio_working_3-way'!X5^(1/3)*SIN(('OddsRatio_working_3-way'!Y5+2*PI())/3)</f>
        <v>0.37455191659797382</v>
      </c>
      <c r="AE5" s="11">
        <f>'OddsRatio_working_3-way'!X5^(1/3)*SIN(('OddsRatio_working_3-way'!Y5+4*PI())/3)</f>
        <v>-0.54571654163077987</v>
      </c>
      <c r="AF5" s="11">
        <f>-'OddsRatio_working_3-way'!U5/(3*'OddsRatio_working_3-way'!X5^(1/3))*COS(('OddsRatio_working_3-way'!Y5)/3)</f>
        <v>0.53131724208509257</v>
      </c>
      <c r="AG5" s="11">
        <f>-'OddsRatio_working_3-way'!U5/(3*'OddsRatio_working_3-way'!X5^(1/3))*COS(('OddsRatio_working_3-way'!Y5+2*PI())/3)</f>
        <v>-0.41389153455019412</v>
      </c>
      <c r="AH5" s="11">
        <f>-'OddsRatio_working_3-way'!U5/(3*'OddsRatio_working_3-way'!X5^(1/3))*COS(('OddsRatio_working_3-way'!Y5+4*PI())/3)</f>
        <v>-0.1174257075348982</v>
      </c>
      <c r="AI5" s="11">
        <f>'OddsRatio_working_3-way'!U5/(3*'OddsRatio_working_3-way'!X5^(1/3))*SIN(('OddsRatio_working_3-way'!Y5)/3)</f>
        <v>-0.17116462503280608</v>
      </c>
      <c r="AJ5" s="11">
        <f>'OddsRatio_working_3-way'!U5/(3*'OddsRatio_working_3-way'!X5^(1/3))*SIN(('OddsRatio_working_3-way'!Y5+2*PI())/3)</f>
        <v>-0.37455191659797377</v>
      </c>
      <c r="AK5" s="11">
        <f>'OddsRatio_working_3-way'!U5/(3*'OddsRatio_working_3-way'!X5^(1/3))*SIN(('OddsRatio_working_3-way'!Y5+4*PI())/3)</f>
        <v>0.54571654163077976</v>
      </c>
      <c r="AL5" s="11">
        <f>'OddsRatio_working_3-way'!Z5+'OddsRatio_working_3-way'!AF5</f>
        <v>1.0626344841701854</v>
      </c>
      <c r="AM5" s="11">
        <f>'OddsRatio_working_3-way'!AA5+'OddsRatio_working_3-way'!AG5</f>
        <v>-0.82778306910038824</v>
      </c>
      <c r="AN5" s="11">
        <f>'OddsRatio_working_3-way'!AB5+'OddsRatio_working_3-way'!AH5</f>
        <v>-0.23485141506979643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1.0626344841701854</v>
      </c>
      <c r="AS5" s="11">
        <f>IF(('OddsRatio_working_3-way'!X5=0),IF(Q5&gt;0,-Q5^(1/3),(-Q5)^(1/3)),'OddsRatio_working_3-way'!AM5-'OddsRatio_working_3-way'!R5/3)</f>
        <v>-0.82778306910038824</v>
      </c>
      <c r="AT5" s="11">
        <f>IF(('OddsRatio_working_3-way'!X5=0),IF(Q5&gt;0,-Q5^(1/3),(-Q5)^(1/3)),'OddsRatio_working_3-way'!AN5-'OddsRatio_working_3-way'!R5/3)</f>
        <v>-0.23485141506979643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1.98</v>
      </c>
      <c r="B6" s="4">
        <f>IF('True_Odds_Calculator_3-way'!B7="","",'True_Odds_Calculator_3-way'!B7)</f>
        <v>3.39</v>
      </c>
      <c r="C6" s="4">
        <f>IF('True_Odds_Calculator_3-way'!C7="","",'True_Odds_Calculator_3-way'!C7)</f>
        <v>4.38</v>
      </c>
      <c r="D6" s="9">
        <f t="shared" si="13"/>
        <v>0.49380339272376794</v>
      </c>
      <c r="E6" s="9">
        <f t="shared" si="14"/>
        <v>0.28571570620501313</v>
      </c>
      <c r="F6" s="9">
        <f t="shared" si="15"/>
        <v>0.22048090107121879</v>
      </c>
      <c r="G6" s="9">
        <f t="shared" si="16"/>
        <v>1.0460178238807958</v>
      </c>
      <c r="H6" s="9">
        <f t="shared" si="17"/>
        <v>2.0250974674031794</v>
      </c>
      <c r="I6" s="9">
        <f t="shared" si="18"/>
        <v>3.4999825990751017</v>
      </c>
      <c r="J6" s="9">
        <f t="shared" si="19"/>
        <v>4.5355402447170894</v>
      </c>
      <c r="K6" s="11">
        <f t="shared" si="20"/>
        <v>0.50505050505050508</v>
      </c>
      <c r="L6" s="11">
        <f t="shared" si="21"/>
        <v>0.29498525073746312</v>
      </c>
      <c r="M6" s="11">
        <f t="shared" si="22"/>
        <v>0.22831050228310504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-0.26927849908413193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0.22959624123401556</v>
      </c>
      <c r="Q6" s="11">
        <f>2*'OddsRatio_working_3-way'!K6*'OddsRatio_working_3-way'!L6*'OddsRatio_working_3-way'!M6</f>
        <v>6.8028515921189789E-2</v>
      </c>
      <c r="R6" s="11">
        <f t="shared" si="23"/>
        <v>0</v>
      </c>
      <c r="S6" s="11">
        <f t="shared" si="24"/>
        <v>-0.85263488178564806</v>
      </c>
      <c r="T6" s="11">
        <f t="shared" si="25"/>
        <v>-0.25263255756611791</v>
      </c>
      <c r="U6" s="11">
        <f>'OddsRatio_working_3-way'!S6-'OddsRatio_working_3-way'!R6^2/3</f>
        <v>-0.85263488178564806</v>
      </c>
      <c r="V6" s="11">
        <f>'OddsRatio_working_3-way'!S6*'OddsRatio_working_3-way'!R6/3-2*'OddsRatio_working_3-way'!R6^3/27-'OddsRatio_working_3-way'!T6</f>
        <v>0.25263255756611791</v>
      </c>
      <c r="W6" s="11">
        <f>'OddsRatio_working_3-way'!V6^2+4*'OddsRatio_working_3-way'!U6^3/27</f>
        <v>-2.8006987627748767E-2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0.15151748807493035</v>
      </c>
      <c r="Y6" s="11">
        <f>IF('OddsRatio_working_3-way'!W6&gt;=0,IF('OddsRatio_working_3-way'!V6+SQRT('OddsRatio_working_3-way'!W6)&gt;0,0,PI()),ACOS('OddsRatio_working_3-way'!V6/(2*'OddsRatio_working_3-way'!X6)))</f>
        <v>0.58506791086496945</v>
      </c>
      <c r="Z6" s="11">
        <f>'OddsRatio_working_3-way'!X6^(1/3)*COS('OddsRatio_working_3-way'!Y6/3)</f>
        <v>0.52300891194039789</v>
      </c>
      <c r="AA6" s="11">
        <f>'OddsRatio_working_3-way'!X6^(1/3)*COS(('OddsRatio_working_3-way'!Y6+2*PI())/3)</f>
        <v>-0.35097500402710369</v>
      </c>
      <c r="AB6" s="11">
        <f>'OddsRatio_working_3-way'!X6^(1/3)*COS(('OddsRatio_working_3-way'!Y6+4*PI())/3)</f>
        <v>-0.17203390791329429</v>
      </c>
      <c r="AC6" s="11">
        <f>'OddsRatio_working_3-way'!X6^(1/3)*SIN('OddsRatio_working_3-way'!Y6/3)</f>
        <v>0.10331169001039468</v>
      </c>
      <c r="AD6" s="11">
        <f>'OddsRatio_working_3-way'!X6^(1/3)*SIN(('OddsRatio_working_3-way'!Y6+2*PI())/3)</f>
        <v>0.40128315914084572</v>
      </c>
      <c r="AE6" s="11">
        <f>'OddsRatio_working_3-way'!X6^(1/3)*SIN(('OddsRatio_working_3-way'!Y6+4*PI())/3)</f>
        <v>-0.5045948491512402</v>
      </c>
      <c r="AF6" s="11">
        <f>-'OddsRatio_working_3-way'!U6/(3*'OddsRatio_working_3-way'!X6^(1/3))*COS(('OddsRatio_working_3-way'!Y6)/3)</f>
        <v>0.52300891194039789</v>
      </c>
      <c r="AG6" s="11">
        <f>-'OddsRatio_working_3-way'!U6/(3*'OddsRatio_working_3-way'!X6^(1/3))*COS(('OddsRatio_working_3-way'!Y6+2*PI())/3)</f>
        <v>-0.35097500402710369</v>
      </c>
      <c r="AH6" s="11">
        <f>-'OddsRatio_working_3-way'!U6/(3*'OddsRatio_working_3-way'!X6^(1/3))*COS(('OddsRatio_working_3-way'!Y6+4*PI())/3)</f>
        <v>-0.17203390791329429</v>
      </c>
      <c r="AI6" s="11">
        <f>'OddsRatio_working_3-way'!U6/(3*'OddsRatio_working_3-way'!X6^(1/3))*SIN(('OddsRatio_working_3-way'!Y6)/3)</f>
        <v>-0.10331169001039468</v>
      </c>
      <c r="AJ6" s="11">
        <f>'OddsRatio_working_3-way'!U6/(3*'OddsRatio_working_3-way'!X6^(1/3))*SIN(('OddsRatio_working_3-way'!Y6+2*PI())/3)</f>
        <v>-0.40128315914084572</v>
      </c>
      <c r="AK6" s="11">
        <f>'OddsRatio_working_3-way'!U6/(3*'OddsRatio_working_3-way'!X6^(1/3))*SIN(('OddsRatio_working_3-way'!Y6+4*PI())/3)</f>
        <v>0.5045948491512402</v>
      </c>
      <c r="AL6" s="11">
        <f>'OddsRatio_working_3-way'!Z6+'OddsRatio_working_3-way'!AF6</f>
        <v>1.0460178238807958</v>
      </c>
      <c r="AM6" s="11">
        <f>'OddsRatio_working_3-way'!AA6+'OddsRatio_working_3-way'!AG6</f>
        <v>-0.70195000805420737</v>
      </c>
      <c r="AN6" s="11">
        <f>'OddsRatio_working_3-way'!AB6+'OddsRatio_working_3-way'!AH6</f>
        <v>-0.34406781582658857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1.0460178238807958</v>
      </c>
      <c r="AS6" s="11">
        <f>IF(('OddsRatio_working_3-way'!X6=0),IF(Q6&gt;0,-Q6^(1/3),(-Q6)^(1/3)),'OddsRatio_working_3-way'!AM6-'OddsRatio_working_3-way'!R6/3)</f>
        <v>-0.70195000805420737</v>
      </c>
      <c r="AT6" s="11">
        <f>IF(('OddsRatio_working_3-way'!X6=0),IF(Q6&gt;0,-Q6^(1/3),(-Q6)^(1/3)),'OddsRatio_working_3-way'!AN6-'OddsRatio_working_3-way'!R6/3)</f>
        <v>-0.34406781582658857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2.5099999999999998</v>
      </c>
      <c r="B7" s="4">
        <f>IF('True_Odds_Calculator_3-way'!B8="","",'True_Odds_Calculator_3-way'!B8)</f>
        <v>3.19</v>
      </c>
      <c r="C7" s="4">
        <f>IF('True_Odds_Calculator_3-way'!C8="","",'True_Odds_Calculator_3-way'!C8)</f>
        <v>3.17</v>
      </c>
      <c r="D7" s="9">
        <f t="shared" si="13"/>
        <v>0.38861547283115505</v>
      </c>
      <c r="E7" s="9">
        <f t="shared" si="14"/>
        <v>0.3047186605960196</v>
      </c>
      <c r="F7" s="9">
        <f t="shared" si="15"/>
        <v>0.30666586657282541</v>
      </c>
      <c r="G7" s="9">
        <f t="shared" si="16"/>
        <v>1.0418792962459373</v>
      </c>
      <c r="H7" s="9">
        <f t="shared" si="17"/>
        <v>2.5732377373313651</v>
      </c>
      <c r="I7" s="9">
        <f t="shared" si="18"/>
        <v>3.2817156587786029</v>
      </c>
      <c r="J7" s="9">
        <f t="shared" si="19"/>
        <v>3.2608780728536844</v>
      </c>
      <c r="K7" s="11">
        <f t="shared" si="20"/>
        <v>0.39840637450199207</v>
      </c>
      <c r="L7" s="11">
        <f t="shared" si="21"/>
        <v>0.31347962382445144</v>
      </c>
      <c r="M7" s="11">
        <f t="shared" si="22"/>
        <v>0.31545741324921134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-0.28272038868053606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0.23126740883149172</v>
      </c>
      <c r="Q7" s="11">
        <f>2*'OddsRatio_working_3-way'!K7*'OddsRatio_working_3-way'!L7*'OddsRatio_working_3-way'!M7</f>
        <v>7.8796391424699047E-2</v>
      </c>
      <c r="R7" s="11">
        <f t="shared" si="23"/>
        <v>0</v>
      </c>
      <c r="S7" s="11">
        <f t="shared" si="24"/>
        <v>-0.81800753709636287</v>
      </c>
      <c r="T7" s="11">
        <f t="shared" si="25"/>
        <v>-0.27870784909586466</v>
      </c>
      <c r="U7" s="11">
        <f>'OddsRatio_working_3-way'!S7-'OddsRatio_working_3-way'!R7^2/3</f>
        <v>-0.81800753709636287</v>
      </c>
      <c r="V7" s="11">
        <f>'OddsRatio_working_3-way'!S7*'OddsRatio_working_3-way'!R7/3-2*'OddsRatio_working_3-way'!R7^3/27-'OddsRatio_working_3-way'!T7</f>
        <v>0.27870784909586466</v>
      </c>
      <c r="W7" s="11">
        <f>'OddsRatio_working_3-way'!V7^2+4*'OddsRatio_working_3-way'!U7^3/27</f>
        <v>-3.4120921702244372E-3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0.14238166781389705</v>
      </c>
      <c r="Y7" s="11">
        <f>IF('OddsRatio_working_3-way'!W7&gt;=0,IF('OddsRatio_working_3-way'!V7+SQRT('OddsRatio_working_3-way'!W7)&gt;0,0,PI()),ACOS('OddsRatio_working_3-way'!V7/(2*'OddsRatio_working_3-way'!X7)))</f>
        <v>0.2065951427938697</v>
      </c>
      <c r="Z7" s="11">
        <f>'OddsRatio_working_3-way'!X7^(1/3)*COS('OddsRatio_working_3-way'!Y7/3)</f>
        <v>0.52093964812296867</v>
      </c>
      <c r="AA7" s="11">
        <f>'OddsRatio_working_3-way'!X7^(1/3)*COS(('OddsRatio_working_3-way'!Y7+2*PI())/3)</f>
        <v>-0.29158728755433544</v>
      </c>
      <c r="AB7" s="11">
        <f>'OddsRatio_working_3-way'!X7^(1/3)*COS(('OddsRatio_working_3-way'!Y7+4*PI())/3)</f>
        <v>-0.22935236056863337</v>
      </c>
      <c r="AC7" s="11">
        <f>'OddsRatio_working_3-way'!X7^(1/3)*SIN('OddsRatio_working_3-way'!Y7/3)</f>
        <v>3.5931351848192052E-2</v>
      </c>
      <c r="AD7" s="11">
        <f>'OddsRatio_working_3-way'!X7^(1/3)*SIN(('OddsRatio_working_3-way'!Y7+2*PI())/3)</f>
        <v>0.4331812931889214</v>
      </c>
      <c r="AE7" s="11">
        <f>'OddsRatio_working_3-way'!X7^(1/3)*SIN(('OddsRatio_working_3-way'!Y7+4*PI())/3)</f>
        <v>-0.46911264503711325</v>
      </c>
      <c r="AF7" s="11">
        <f>-'OddsRatio_working_3-way'!U7/(3*'OddsRatio_working_3-way'!X7^(1/3))*COS(('OddsRatio_working_3-way'!Y7)/3)</f>
        <v>0.52093964812296856</v>
      </c>
      <c r="AG7" s="11">
        <f>-'OddsRatio_working_3-way'!U7/(3*'OddsRatio_working_3-way'!X7^(1/3))*COS(('OddsRatio_working_3-way'!Y7+2*PI())/3)</f>
        <v>-0.29158728755433538</v>
      </c>
      <c r="AH7" s="11">
        <f>-'OddsRatio_working_3-way'!U7/(3*'OddsRatio_working_3-way'!X7^(1/3))*COS(('OddsRatio_working_3-way'!Y7+4*PI())/3)</f>
        <v>-0.22935236056863331</v>
      </c>
      <c r="AI7" s="11">
        <f>'OddsRatio_working_3-way'!U7/(3*'OddsRatio_working_3-way'!X7^(1/3))*SIN(('OddsRatio_working_3-way'!Y7)/3)</f>
        <v>-3.5931351848192045E-2</v>
      </c>
      <c r="AJ7" s="11">
        <f>'OddsRatio_working_3-way'!U7/(3*'OddsRatio_working_3-way'!X7^(1/3))*SIN(('OddsRatio_working_3-way'!Y7+2*PI())/3)</f>
        <v>-0.43318129318892129</v>
      </c>
      <c r="AK7" s="11">
        <f>'OddsRatio_working_3-way'!U7/(3*'OddsRatio_working_3-way'!X7^(1/3))*SIN(('OddsRatio_working_3-way'!Y7+4*PI())/3)</f>
        <v>0.46911264503711314</v>
      </c>
      <c r="AL7" s="11">
        <f>'OddsRatio_working_3-way'!Z7+'OddsRatio_working_3-way'!AF7</f>
        <v>1.0418792962459373</v>
      </c>
      <c r="AM7" s="11">
        <f>'OddsRatio_working_3-way'!AA7+'OddsRatio_working_3-way'!AG7</f>
        <v>-0.58317457510867077</v>
      </c>
      <c r="AN7" s="11">
        <f>'OddsRatio_working_3-way'!AB7+'OddsRatio_working_3-way'!AH7</f>
        <v>-0.45870472113726668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1.0418792962459373</v>
      </c>
      <c r="AS7" s="11">
        <f>IF(('OddsRatio_working_3-way'!X7=0),IF(Q7&gt;0,-Q7^(1/3),(-Q7)^(1/3)),'OddsRatio_working_3-way'!AM7-'OddsRatio_working_3-way'!R7/3)</f>
        <v>-0.58317457510867077</v>
      </c>
      <c r="AT7" s="11">
        <f>IF(('OddsRatio_working_3-way'!X7=0),IF(Q7&gt;0,-Q7^(1/3),(-Q7)^(1/3)),'OddsRatio_working_3-way'!AN7-'OddsRatio_working_3-way'!R7/3)</f>
        <v>-0.45870472113726668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1.99</v>
      </c>
      <c r="B8" s="4">
        <f>IF('True_Odds_Calculator_3-way'!B9="","",'True_Odds_Calculator_3-way'!B9)</f>
        <v>3.69</v>
      </c>
      <c r="C8" s="4">
        <f>IF('True_Odds_Calculator_3-way'!C9="","",'True_Odds_Calculator_3-way'!C9)</f>
        <v>3.91</v>
      </c>
      <c r="D8" s="9">
        <f t="shared" si="13"/>
        <v>0.49096501058334313</v>
      </c>
      <c r="E8" s="9">
        <f t="shared" si="14"/>
        <v>0.26197368498711837</v>
      </c>
      <c r="F8" s="9">
        <f t="shared" si="15"/>
        <v>0.24706130442953853</v>
      </c>
      <c r="G8" s="9">
        <f t="shared" si="16"/>
        <v>1.0472778016820377</v>
      </c>
      <c r="H8" s="9">
        <f t="shared" si="17"/>
        <v>2.0368050236652175</v>
      </c>
      <c r="I8" s="9">
        <f t="shared" si="18"/>
        <v>3.8171772865246809</v>
      </c>
      <c r="J8" s="9">
        <f t="shared" si="19"/>
        <v>4.0475784028947288</v>
      </c>
      <c r="K8" s="11">
        <f t="shared" si="20"/>
        <v>0.50251256281407031</v>
      </c>
      <c r="L8" s="11">
        <f t="shared" si="21"/>
        <v>0.2710027100271003</v>
      </c>
      <c r="M8" s="11">
        <f t="shared" si="22"/>
        <v>0.25575447570332482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-0.26991328672556214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0.22952458701160416</v>
      </c>
      <c r="Q8" s="11">
        <f>2*'OddsRatio_working_3-way'!K8*'OddsRatio_working_3-way'!L8*'OddsRatio_working_3-way'!M8</f>
        <v>6.9658448258453465E-2</v>
      </c>
      <c r="R8" s="11">
        <f t="shared" si="23"/>
        <v>0</v>
      </c>
      <c r="S8" s="11">
        <f t="shared" si="24"/>
        <v>-0.85036416619599864</v>
      </c>
      <c r="T8" s="11">
        <f t="shared" si="25"/>
        <v>-0.25807713693353523</v>
      </c>
      <c r="U8" s="11">
        <f>'OddsRatio_working_3-way'!S8-'OddsRatio_working_3-way'!R8^2/3</f>
        <v>-0.85036416619599864</v>
      </c>
      <c r="V8" s="11">
        <f>'OddsRatio_working_3-way'!S8*'OddsRatio_working_3-way'!R8/3-2*'OddsRatio_working_3-way'!R8^3/27-'OddsRatio_working_3-way'!T8</f>
        <v>0.25807713693353523</v>
      </c>
      <c r="W8" s="11">
        <f>'OddsRatio_working_3-way'!V8^2+4*'OddsRatio_working_3-way'!U8^3/27</f>
        <v>-2.4494660792414261E-2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0.15091261494671757</v>
      </c>
      <c r="Y8" s="11">
        <f>IF('OddsRatio_working_3-way'!W8&gt;=0,IF('OddsRatio_working_3-way'!V8+SQRT('OddsRatio_working_3-way'!W8)&gt;0,0,PI()),ACOS('OddsRatio_working_3-way'!V8/(2*'OddsRatio_working_3-way'!X8)))</f>
        <v>0.54513965262321218</v>
      </c>
      <c r="Z8" s="11">
        <f>'OddsRatio_working_3-way'!X8^(1/3)*COS('OddsRatio_working_3-way'!Y8/3)</f>
        <v>0.52363890084101894</v>
      </c>
      <c r="AA8" s="11">
        <f>'OddsRatio_working_3-way'!X8^(1/3)*COS(('OddsRatio_working_3-way'!Y8+2*PI())/3)</f>
        <v>-0.34514272264086121</v>
      </c>
      <c r="AB8" s="11">
        <f>'OddsRatio_working_3-way'!X8^(1/3)*COS(('OddsRatio_working_3-way'!Y8+4*PI())/3)</f>
        <v>-0.17849617820015745</v>
      </c>
      <c r="AC8" s="11">
        <f>'OddsRatio_working_3-way'!X8^(1/3)*SIN('OddsRatio_working_3-way'!Y8/3)</f>
        <v>9.6213427292361209E-2</v>
      </c>
      <c r="AD8" s="11">
        <f>'OddsRatio_working_3-way'!X8^(1/3)*SIN(('OddsRatio_working_3-way'!Y8+2*PI())/3)</f>
        <v>0.40537787689190258</v>
      </c>
      <c r="AE8" s="11">
        <f>'OddsRatio_working_3-way'!X8^(1/3)*SIN(('OddsRatio_working_3-way'!Y8+4*PI())/3)</f>
        <v>-0.50159130418426379</v>
      </c>
      <c r="AF8" s="11">
        <f>-'OddsRatio_working_3-way'!U8/(3*'OddsRatio_working_3-way'!X8^(1/3))*COS(('OddsRatio_working_3-way'!Y8)/3)</f>
        <v>0.52363890084101872</v>
      </c>
      <c r="AG8" s="11">
        <f>-'OddsRatio_working_3-way'!U8/(3*'OddsRatio_working_3-way'!X8^(1/3))*COS(('OddsRatio_working_3-way'!Y8+2*PI())/3)</f>
        <v>-0.3451427226408611</v>
      </c>
      <c r="AH8" s="11">
        <f>-'OddsRatio_working_3-way'!U8/(3*'OddsRatio_working_3-way'!X8^(1/3))*COS(('OddsRatio_working_3-way'!Y8+4*PI())/3)</f>
        <v>-0.17849617820015737</v>
      </c>
      <c r="AI8" s="11">
        <f>'OddsRatio_working_3-way'!U8/(3*'OddsRatio_working_3-way'!X8^(1/3))*SIN(('OddsRatio_working_3-way'!Y8)/3)</f>
        <v>-9.6213427292361167E-2</v>
      </c>
      <c r="AJ8" s="11">
        <f>'OddsRatio_working_3-way'!U8/(3*'OddsRatio_working_3-way'!X8^(1/3))*SIN(('OddsRatio_working_3-way'!Y8+2*PI())/3)</f>
        <v>-0.40537787689190241</v>
      </c>
      <c r="AK8" s="11">
        <f>'OddsRatio_working_3-way'!U8/(3*'OddsRatio_working_3-way'!X8^(1/3))*SIN(('OddsRatio_working_3-way'!Y8+4*PI())/3)</f>
        <v>0.50159130418426356</v>
      </c>
      <c r="AL8" s="11">
        <f>'OddsRatio_working_3-way'!Z8+'OddsRatio_working_3-way'!AF8</f>
        <v>1.0472778016820377</v>
      </c>
      <c r="AM8" s="11">
        <f>'OddsRatio_working_3-way'!AA8+'OddsRatio_working_3-way'!AG8</f>
        <v>-0.69028544528172231</v>
      </c>
      <c r="AN8" s="11">
        <f>'OddsRatio_working_3-way'!AB8+'OddsRatio_working_3-way'!AH8</f>
        <v>-0.35699235640031479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1.0472778016820377</v>
      </c>
      <c r="AS8" s="11">
        <f>IF(('OddsRatio_working_3-way'!X8=0),IF(Q8&gt;0,-Q8^(1/3),(-Q8)^(1/3)),'OddsRatio_working_3-way'!AM8-'OddsRatio_working_3-way'!R8/3)</f>
        <v>-0.69028544528172231</v>
      </c>
      <c r="AT8" s="11">
        <f>IF(('OddsRatio_working_3-way'!X8=0),IF(Q8&gt;0,-Q8^(1/3),(-Q8)^(1/3)),'OddsRatio_working_3-way'!AN8-'OddsRatio_working_3-way'!R8/3)</f>
        <v>-0.35699235640031479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2.0299999999999998</v>
      </c>
      <c r="B9" s="4">
        <f>IF('True_Odds_Calculator_3-way'!B10="","",'True_Odds_Calculator_3-way'!B10)</f>
        <v>3.58</v>
      </c>
      <c r="C9" s="4">
        <f>IF('True_Odds_Calculator_3-way'!C10="","",'True_Odds_Calculator_3-way'!C10)</f>
        <v>3.8</v>
      </c>
      <c r="D9" s="9">
        <f t="shared" si="13"/>
        <v>0.47891257110054908</v>
      </c>
      <c r="E9" s="9">
        <f t="shared" si="14"/>
        <v>0.26842457224723842</v>
      </c>
      <c r="F9" s="9">
        <f t="shared" si="15"/>
        <v>0.25266285665221244</v>
      </c>
      <c r="G9" s="9">
        <f t="shared" si="16"/>
        <v>1.0563726151153394</v>
      </c>
      <c r="H9" s="9">
        <f t="shared" si="17"/>
        <v>2.0880637935687996</v>
      </c>
      <c r="I9" s="9">
        <f t="shared" si="18"/>
        <v>3.7254413469975756</v>
      </c>
      <c r="J9" s="9">
        <f t="shared" si="19"/>
        <v>3.957843322322951</v>
      </c>
      <c r="K9" s="11">
        <f t="shared" si="20"/>
        <v>0.49261083743842371</v>
      </c>
      <c r="L9" s="11">
        <f t="shared" si="21"/>
        <v>0.27932960893854747</v>
      </c>
      <c r="M9" s="11">
        <f t="shared" si="22"/>
        <v>0.26315789473684209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-0.26943393930791149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0.23211081064247985</v>
      </c>
      <c r="Q9" s="11">
        <f>2*'OddsRatio_working_3-way'!K9*'OddsRatio_working_3-way'!L9*'OddsRatio_working_3-way'!M9</f>
        <v>7.2421469779244865E-2</v>
      </c>
      <c r="R9" s="11">
        <f t="shared" si="23"/>
        <v>0</v>
      </c>
      <c r="S9" s="11">
        <f t="shared" si="24"/>
        <v>-0.86147577116193064</v>
      </c>
      <c r="T9" s="11">
        <f t="shared" si="25"/>
        <v>-0.26879119225021231</v>
      </c>
      <c r="U9" s="11">
        <f>'OddsRatio_working_3-way'!S9-'OddsRatio_working_3-way'!R9^2/3</f>
        <v>-0.86147577116193064</v>
      </c>
      <c r="V9" s="11">
        <f>'OddsRatio_working_3-way'!S9*'OddsRatio_working_3-way'!R9/3-2*'OddsRatio_working_3-way'!R9^3/27-'OddsRatio_working_3-way'!T9</f>
        <v>0.26879119225021231</v>
      </c>
      <c r="W9" s="11">
        <f>'OddsRatio_working_3-way'!V9^2+4*'OddsRatio_working_3-way'!U9^3/27</f>
        <v>-2.2467748783749741E-2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0.1538801918823865</v>
      </c>
      <c r="Y9" s="11">
        <f>IF('OddsRatio_working_3-way'!W9&gt;=0,IF('OddsRatio_working_3-way'!V9+SQRT('OddsRatio_working_3-way'!W9)&gt;0,0,PI()),ACOS('OddsRatio_working_3-way'!V9/(2*'OddsRatio_working_3-way'!X9)))</f>
        <v>0.50870052994408965</v>
      </c>
      <c r="Z9" s="11">
        <f>'OddsRatio_working_3-way'!X9^(1/3)*COS('OddsRatio_working_3-way'!Y9/3)</f>
        <v>0.52818630755766982</v>
      </c>
      <c r="AA9" s="11">
        <f>'OddsRatio_working_3-way'!X9^(1/3)*COS(('OddsRatio_working_3-way'!Y9+2*PI())/3)</f>
        <v>-0.34240893234183406</v>
      </c>
      <c r="AB9" s="11">
        <f>'OddsRatio_working_3-way'!X9^(1/3)*COS(('OddsRatio_working_3-way'!Y9+4*PI())/3)</f>
        <v>-0.18577737521583587</v>
      </c>
      <c r="AC9" s="11">
        <f>'OddsRatio_working_3-way'!X9^(1/3)*SIN('OddsRatio_working_3-way'!Y9/3)</f>
        <v>9.0431271670285335E-2</v>
      </c>
      <c r="AD9" s="11">
        <f>'OddsRatio_working_3-way'!X9^(1/3)*SIN(('OddsRatio_working_3-way'!Y9+2*PI())/3)</f>
        <v>0.41220712444090002</v>
      </c>
      <c r="AE9" s="11">
        <f>'OddsRatio_working_3-way'!X9^(1/3)*SIN(('OddsRatio_working_3-way'!Y9+4*PI())/3)</f>
        <v>-0.50263839611118533</v>
      </c>
      <c r="AF9" s="11">
        <f>-'OddsRatio_working_3-way'!U9/(3*'OddsRatio_working_3-way'!X9^(1/3))*COS(('OddsRatio_working_3-way'!Y9)/3)</f>
        <v>0.5281863075576696</v>
      </c>
      <c r="AG9" s="11">
        <f>-'OddsRatio_working_3-way'!U9/(3*'OddsRatio_working_3-way'!X9^(1/3))*COS(('OddsRatio_working_3-way'!Y9+2*PI())/3)</f>
        <v>-0.34240893234183389</v>
      </c>
      <c r="AH9" s="11">
        <f>-'OddsRatio_working_3-way'!U9/(3*'OddsRatio_working_3-way'!X9^(1/3))*COS(('OddsRatio_working_3-way'!Y9+4*PI())/3)</f>
        <v>-0.18577737521583579</v>
      </c>
      <c r="AI9" s="11">
        <f>'OddsRatio_working_3-way'!U9/(3*'OddsRatio_working_3-way'!X9^(1/3))*SIN(('OddsRatio_working_3-way'!Y9)/3)</f>
        <v>-9.0431271670285293E-2</v>
      </c>
      <c r="AJ9" s="11">
        <f>'OddsRatio_working_3-way'!U9/(3*'OddsRatio_working_3-way'!X9^(1/3))*SIN(('OddsRatio_working_3-way'!Y9+2*PI())/3)</f>
        <v>-0.41220712444089985</v>
      </c>
      <c r="AK9" s="11">
        <f>'OddsRatio_working_3-way'!U9/(3*'OddsRatio_working_3-way'!X9^(1/3))*SIN(('OddsRatio_working_3-way'!Y9+4*PI())/3)</f>
        <v>0.5026383961111851</v>
      </c>
      <c r="AL9" s="11">
        <f>'OddsRatio_working_3-way'!Z9+'OddsRatio_working_3-way'!AF9</f>
        <v>1.0563726151153394</v>
      </c>
      <c r="AM9" s="11">
        <f>'OddsRatio_working_3-way'!AA9+'OddsRatio_working_3-way'!AG9</f>
        <v>-0.68481786468366801</v>
      </c>
      <c r="AN9" s="11">
        <f>'OddsRatio_working_3-way'!AB9+'OddsRatio_working_3-way'!AH9</f>
        <v>-0.37155475043167163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1.0563726151153394</v>
      </c>
      <c r="AS9" s="11">
        <f>IF(('OddsRatio_working_3-way'!X9=0),IF(Q9&gt;0,-Q9^(1/3),(-Q9)^(1/3)),'OddsRatio_working_3-way'!AM9-'OddsRatio_working_3-way'!R9/3)</f>
        <v>-0.68481786468366801</v>
      </c>
      <c r="AT9" s="11">
        <f>IF(('OddsRatio_working_3-way'!X9=0),IF(Q9&gt;0,-Q9^(1/3),(-Q9)^(1/3)),'OddsRatio_working_3-way'!AN9-'OddsRatio_working_3-way'!R9/3)</f>
        <v>-0.37155475043167163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1.56</v>
      </c>
      <c r="B10" s="4">
        <f>IF('True_Odds_Calculator_3-way'!B11="","",'True_Odds_Calculator_3-way'!B11)</f>
        <v>4.32</v>
      </c>
      <c r="C10" s="4">
        <f>IF('True_Odds_Calculator_3-way'!C11="","",'True_Odds_Calculator_3-way'!C11)</f>
        <v>6.01</v>
      </c>
      <c r="D10" s="9">
        <f t="shared" si="13"/>
        <v>0.62435728835429527</v>
      </c>
      <c r="E10" s="9">
        <f t="shared" si="14"/>
        <v>0.21896655810239976</v>
      </c>
      <c r="F10" s="9">
        <f t="shared" si="15"/>
        <v>0.15667615354330483</v>
      </c>
      <c r="G10" s="9">
        <f t="shared" si="16"/>
        <v>1.07436970629154</v>
      </c>
      <c r="H10" s="9">
        <f t="shared" si="17"/>
        <v>1.6016470355232628</v>
      </c>
      <c r="I10" s="9">
        <f t="shared" si="18"/>
        <v>4.5669074248879129</v>
      </c>
      <c r="J10" s="9">
        <f t="shared" si="19"/>
        <v>6.3825922285206147</v>
      </c>
      <c r="K10" s="11">
        <f t="shared" si="20"/>
        <v>0.64102564102564097</v>
      </c>
      <c r="L10" s="11">
        <f t="shared" si="21"/>
        <v>0.23148148148148145</v>
      </c>
      <c r="M10" s="11">
        <f t="shared" si="22"/>
        <v>0.1663893510815308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-0.22997520751264511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0.21949212534348417</v>
      </c>
      <c r="Q10" s="11">
        <f>2*'OddsRatio_working_3-way'!K10*'OddsRatio_working_3-way'!L10*'OddsRatio_working_3-way'!M10</f>
        <v>4.9379555757814213E-2</v>
      </c>
      <c r="R10" s="11">
        <f t="shared" si="23"/>
        <v>0</v>
      </c>
      <c r="S10" s="11">
        <f t="shared" si="24"/>
        <v>-0.95441646826828264</v>
      </c>
      <c r="T10" s="11">
        <f t="shared" si="25"/>
        <v>-0.21471686575214458</v>
      </c>
      <c r="U10" s="11">
        <f>'OddsRatio_working_3-way'!S10-'OddsRatio_working_3-way'!R10^2/3</f>
        <v>-0.95441646826828264</v>
      </c>
      <c r="V10" s="11">
        <f>'OddsRatio_working_3-way'!S10*'OddsRatio_working_3-way'!R10/3-2*'OddsRatio_working_3-way'!R10^3/27-'OddsRatio_working_3-way'!T10</f>
        <v>0.21471686575214458</v>
      </c>
      <c r="W10" s="11">
        <f>'OddsRatio_working_3-way'!V10^2+4*'OddsRatio_working_3-way'!U10^3/27</f>
        <v>-8.2694928861951247E-2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0.17944237327090257</v>
      </c>
      <c r="Y10" s="11">
        <f>IF('OddsRatio_working_3-way'!W10&gt;=0,IF('OddsRatio_working_3-way'!V10+SQRT('OddsRatio_working_3-way'!W10)&gt;0,0,PI()),ACOS('OddsRatio_working_3-way'!V10/(2*'OddsRatio_working_3-way'!X10)))</f>
        <v>0.92943201489890559</v>
      </c>
      <c r="Z10" s="11">
        <f>'OddsRatio_working_3-way'!X10^(1/3)*COS('OddsRatio_working_3-way'!Y10/3)</f>
        <v>0.53718485314577002</v>
      </c>
      <c r="AA10" s="11">
        <f>'OddsRatio_working_3-way'!X10^(1/3)*COS(('OddsRatio_working_3-way'!Y10+2*PI())/3)</f>
        <v>-0.41751671012039365</v>
      </c>
      <c r="AB10" s="11">
        <f>'OddsRatio_working_3-way'!X10^(1/3)*COS(('OddsRatio_working_3-way'!Y10+4*PI())/3)</f>
        <v>-0.11966814302537646</v>
      </c>
      <c r="AC10" s="11">
        <f>'OddsRatio_working_3-way'!X10^(1/3)*SIN('OddsRatio_working_3-way'!Y10/3)</f>
        <v>0.17196295039005274</v>
      </c>
      <c r="AD10" s="11">
        <f>'OddsRatio_working_3-way'!X10^(1/3)*SIN(('OddsRatio_working_3-way'!Y10+2*PI())/3)</f>
        <v>0.37923425415742357</v>
      </c>
      <c r="AE10" s="11">
        <f>'OddsRatio_working_3-way'!X10^(1/3)*SIN(('OddsRatio_working_3-way'!Y10+4*PI())/3)</f>
        <v>-0.55119720454747612</v>
      </c>
      <c r="AF10" s="11">
        <f>-'OddsRatio_working_3-way'!U10/(3*'OddsRatio_working_3-way'!X10^(1/3))*COS(('OddsRatio_working_3-way'!Y10)/3)</f>
        <v>0.53718485314577002</v>
      </c>
      <c r="AG10" s="11">
        <f>-'OddsRatio_working_3-way'!U10/(3*'OddsRatio_working_3-way'!X10^(1/3))*COS(('OddsRatio_working_3-way'!Y10+2*PI())/3)</f>
        <v>-0.41751671012039365</v>
      </c>
      <c r="AH10" s="11">
        <f>-'OddsRatio_working_3-way'!U10/(3*'OddsRatio_working_3-way'!X10^(1/3))*COS(('OddsRatio_working_3-way'!Y10+4*PI())/3)</f>
        <v>-0.11966814302537646</v>
      </c>
      <c r="AI10" s="11">
        <f>'OddsRatio_working_3-way'!U10/(3*'OddsRatio_working_3-way'!X10^(1/3))*SIN(('OddsRatio_working_3-way'!Y10)/3)</f>
        <v>-0.17196295039005274</v>
      </c>
      <c r="AJ10" s="11">
        <f>'OddsRatio_working_3-way'!U10/(3*'OddsRatio_working_3-way'!X10^(1/3))*SIN(('OddsRatio_working_3-way'!Y10+2*PI())/3)</f>
        <v>-0.37923425415742357</v>
      </c>
      <c r="AK10" s="11">
        <f>'OddsRatio_working_3-way'!U10/(3*'OddsRatio_working_3-way'!X10^(1/3))*SIN(('OddsRatio_working_3-way'!Y10+4*PI())/3)</f>
        <v>0.55119720454747612</v>
      </c>
      <c r="AL10" s="11">
        <f>'OddsRatio_working_3-way'!Z10+'OddsRatio_working_3-way'!AF10</f>
        <v>1.07436970629154</v>
      </c>
      <c r="AM10" s="11">
        <f>'OddsRatio_working_3-way'!AA10+'OddsRatio_working_3-way'!AG10</f>
        <v>-0.83503342024078731</v>
      </c>
      <c r="AN10" s="11">
        <f>'OddsRatio_working_3-way'!AB10+'OddsRatio_working_3-way'!AH10</f>
        <v>-0.23933628605075291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1.07436970629154</v>
      </c>
      <c r="AS10" s="11">
        <f>IF(('OddsRatio_working_3-way'!X10=0),IF(Q10&gt;0,-Q10^(1/3),(-Q10)^(1/3)),'OddsRatio_working_3-way'!AM10-'OddsRatio_working_3-way'!R10/3)</f>
        <v>-0.83503342024078731</v>
      </c>
      <c r="AT10" s="11">
        <f>IF(('OddsRatio_working_3-way'!X10=0),IF(Q10&gt;0,-Q10^(1/3),(-Q10)^(1/3)),'OddsRatio_working_3-way'!AN10-'OddsRatio_working_3-way'!R10/3)</f>
        <v>-0.23933628605075291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5.3</v>
      </c>
      <c r="B11" s="4">
        <f>IF('True_Odds_Calculator_3-way'!B12="","",'True_Odds_Calculator_3-way'!B12)</f>
        <v>3.97</v>
      </c>
      <c r="C11" s="4">
        <f>IF('True_Odds_Calculator_3-way'!C12="","",'True_Odds_Calculator_3-way'!C12)</f>
        <v>1.68</v>
      </c>
      <c r="D11" s="9">
        <f t="shared" si="13"/>
        <v>0.1793776485999074</v>
      </c>
      <c r="E11" s="9">
        <f t="shared" si="14"/>
        <v>0.2403947374217848</v>
      </c>
      <c r="F11" s="9">
        <f t="shared" si="15"/>
        <v>0.5802276139783078</v>
      </c>
      <c r="G11" s="9">
        <f t="shared" si="16"/>
        <v>1.0639140873566211</v>
      </c>
      <c r="H11" s="9">
        <f t="shared" si="17"/>
        <v>5.5748305756334693</v>
      </c>
      <c r="I11" s="9">
        <f t="shared" si="18"/>
        <v>4.1598248394491648</v>
      </c>
      <c r="J11" s="9">
        <f t="shared" si="19"/>
        <v>1.7234615794025028</v>
      </c>
      <c r="K11" s="11">
        <f t="shared" si="20"/>
        <v>0.18867924528301888</v>
      </c>
      <c r="L11" s="11">
        <f t="shared" si="21"/>
        <v>0.25188916876574308</v>
      </c>
      <c r="M11" s="11">
        <f t="shared" si="22"/>
        <v>0.59523809523809523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-0.24567341313218416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0.224901043540842</v>
      </c>
      <c r="Q11" s="11">
        <f>2*'OddsRatio_working_3-way'!K11*'OddsRatio_working_3-way'!L11*'OddsRatio_working_3-way'!M11</f>
        <v>5.6578878878199255E-2</v>
      </c>
      <c r="R11" s="11">
        <f t="shared" si="23"/>
        <v>0</v>
      </c>
      <c r="S11" s="11">
        <f t="shared" si="24"/>
        <v>-0.91544722187677008</v>
      </c>
      <c r="T11" s="11">
        <f t="shared" si="25"/>
        <v>-0.2303011878935271</v>
      </c>
      <c r="U11" s="11">
        <f>'OddsRatio_working_3-way'!S11-'OddsRatio_working_3-way'!R11^2/3</f>
        <v>-0.91544722187677008</v>
      </c>
      <c r="V11" s="11">
        <f>'OddsRatio_working_3-way'!S11*'OddsRatio_working_3-way'!R11/3-2*'OddsRatio_working_3-way'!R11^3/27-'OddsRatio_working_3-way'!T11</f>
        <v>0.2303011878935271</v>
      </c>
      <c r="W11" s="11">
        <f>'OddsRatio_working_3-way'!V11^2+4*'OddsRatio_working_3-way'!U11^3/27</f>
        <v>-6.0618355464773503E-2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0.16856526377781927</v>
      </c>
      <c r="Y11" s="11">
        <f>IF('OddsRatio_working_3-way'!W11&gt;=0,IF('OddsRatio_working_3-way'!V11+SQRT('OddsRatio_working_3-way'!W11)&gt;0,0,PI()),ACOS('OddsRatio_working_3-way'!V11/(2*'OddsRatio_working_3-way'!X11)))</f>
        <v>0.81876763701401356</v>
      </c>
      <c r="Z11" s="11">
        <f>'OddsRatio_working_3-way'!X11^(1/3)*COS('OddsRatio_working_3-way'!Y11/3)</f>
        <v>0.53195704367831054</v>
      </c>
      <c r="AA11" s="11">
        <f>'OddsRatio_working_3-way'!X11^(1/3)*COS(('OddsRatio_working_3-way'!Y11+2*PI())/3)</f>
        <v>-0.39492844712012048</v>
      </c>
      <c r="AB11" s="11">
        <f>'OddsRatio_working_3-way'!X11^(1/3)*COS(('OddsRatio_working_3-way'!Y11+4*PI())/3)</f>
        <v>-0.13702859655818975</v>
      </c>
      <c r="AC11" s="11">
        <f>'OddsRatio_working_3-way'!X11^(1/3)*SIN('OddsRatio_working_3-way'!Y11/3)</f>
        <v>0.1488985481458949</v>
      </c>
      <c r="AD11" s="11">
        <f>'OddsRatio_working_3-way'!X11^(1/3)*SIN(('OddsRatio_working_3-way'!Y11+2*PI())/3)</f>
        <v>0.3862390394745378</v>
      </c>
      <c r="AE11" s="11">
        <f>'OddsRatio_working_3-way'!X11^(1/3)*SIN(('OddsRatio_working_3-way'!Y11+4*PI())/3)</f>
        <v>-0.53513758762043262</v>
      </c>
      <c r="AF11" s="11">
        <f>-'OddsRatio_working_3-way'!U11/(3*'OddsRatio_working_3-way'!X11^(1/3))*COS(('OddsRatio_working_3-way'!Y11)/3)</f>
        <v>0.53195704367831054</v>
      </c>
      <c r="AG11" s="11">
        <f>-'OddsRatio_working_3-way'!U11/(3*'OddsRatio_working_3-way'!X11^(1/3))*COS(('OddsRatio_working_3-way'!Y11+2*PI())/3)</f>
        <v>-0.39492844712012048</v>
      </c>
      <c r="AH11" s="11">
        <f>-'OddsRatio_working_3-way'!U11/(3*'OddsRatio_working_3-way'!X11^(1/3))*COS(('OddsRatio_working_3-way'!Y11+4*PI())/3)</f>
        <v>-0.13702859655818975</v>
      </c>
      <c r="AI11" s="11">
        <f>'OddsRatio_working_3-way'!U11/(3*'OddsRatio_working_3-way'!X11^(1/3))*SIN(('OddsRatio_working_3-way'!Y11)/3)</f>
        <v>-0.1488985481458949</v>
      </c>
      <c r="AJ11" s="11">
        <f>'OddsRatio_working_3-way'!U11/(3*'OddsRatio_working_3-way'!X11^(1/3))*SIN(('OddsRatio_working_3-way'!Y11+2*PI())/3)</f>
        <v>-0.3862390394745378</v>
      </c>
      <c r="AK11" s="11">
        <f>'OddsRatio_working_3-way'!U11/(3*'OddsRatio_working_3-way'!X11^(1/3))*SIN(('OddsRatio_working_3-way'!Y11+4*PI())/3)</f>
        <v>0.53513758762043262</v>
      </c>
      <c r="AL11" s="11">
        <f>'OddsRatio_working_3-way'!Z11+'OddsRatio_working_3-way'!AF11</f>
        <v>1.0639140873566211</v>
      </c>
      <c r="AM11" s="11">
        <f>'OddsRatio_working_3-way'!AA11+'OddsRatio_working_3-way'!AG11</f>
        <v>-0.78985689424024097</v>
      </c>
      <c r="AN11" s="11">
        <f>'OddsRatio_working_3-way'!AB11+'OddsRatio_working_3-way'!AH11</f>
        <v>-0.27405719311637949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1.0639140873566211</v>
      </c>
      <c r="AS11" s="11">
        <f>IF(('OddsRatio_working_3-way'!X11=0),IF(Q11&gt;0,-Q11^(1/3),(-Q11)^(1/3)),'OddsRatio_working_3-way'!AM11-'OddsRatio_working_3-way'!R11/3)</f>
        <v>-0.78985689424024097</v>
      </c>
      <c r="AT11" s="11">
        <f>IF(('OddsRatio_working_3-way'!X11=0),IF(Q11&gt;0,-Q11^(1/3),(-Q11)^(1/3)),'OddsRatio_working_3-way'!AN11-'OddsRatio_working_3-way'!R11/3)</f>
        <v>-0.27405719311637949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2.34</v>
      </c>
      <c r="B12" s="4">
        <f>IF('True_Odds_Calculator_3-way'!B13="","",'True_Odds_Calculator_3-way'!B13)</f>
        <v>3.56</v>
      </c>
      <c r="C12" s="4">
        <f>IF('True_Odds_Calculator_3-way'!C13="","",'True_Odds_Calculator_3-way'!C13)</f>
        <v>3.07</v>
      </c>
      <c r="D12" s="9">
        <f t="shared" si="13"/>
        <v>0.41482052024485122</v>
      </c>
      <c r="E12" s="9">
        <f t="shared" si="14"/>
        <v>0.27063360654375357</v>
      </c>
      <c r="F12" s="9">
        <f t="shared" si="15"/>
        <v>0.31454587321139543</v>
      </c>
      <c r="G12" s="9">
        <f t="shared" si="16"/>
        <v>1.0527471110568998</v>
      </c>
      <c r="H12" s="9">
        <f t="shared" si="17"/>
        <v>2.4106811288162451</v>
      </c>
      <c r="I12" s="9">
        <f t="shared" si="18"/>
        <v>3.6950326043056636</v>
      </c>
      <c r="J12" s="9">
        <f t="shared" si="19"/>
        <v>3.1791865198877827</v>
      </c>
      <c r="K12" s="11">
        <f t="shared" si="20"/>
        <v>0.42735042735042739</v>
      </c>
      <c r="L12" s="11">
        <f t="shared" si="21"/>
        <v>0.2808988764044944</v>
      </c>
      <c r="M12" s="11">
        <f t="shared" si="22"/>
        <v>0.32573289902280134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-0.27765843935371448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0.2334372187609387</v>
      </c>
      <c r="Q12" s="11">
        <f>2*'OddsRatio_working_3-way'!K12*'OddsRatio_working_3-way'!L12*'OddsRatio_working_3-way'!M12</f>
        <v>7.8203423370498751E-2</v>
      </c>
      <c r="R12" s="11">
        <f t="shared" si="23"/>
        <v>0</v>
      </c>
      <c r="S12" s="11">
        <f t="shared" si="24"/>
        <v>-0.8407351827817432</v>
      </c>
      <c r="T12" s="11">
        <f t="shared" si="25"/>
        <v>-0.28165332756507316</v>
      </c>
      <c r="U12" s="11">
        <f>'OddsRatio_working_3-way'!S12-'OddsRatio_working_3-way'!R12^2/3</f>
        <v>-0.8407351827817432</v>
      </c>
      <c r="V12" s="11">
        <f>'OddsRatio_working_3-way'!S12*'OddsRatio_working_3-way'!R12/3-2*'OddsRatio_working_3-way'!R12^3/27-'OddsRatio_working_3-way'!T12</f>
        <v>0.28165332756507316</v>
      </c>
      <c r="W12" s="11">
        <f>'OddsRatio_working_3-way'!V12^2+4*'OddsRatio_working_3-way'!U12^3/27</f>
        <v>-8.7101582350677526E-3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0.14835662705415806</v>
      </c>
      <c r="Y12" s="11">
        <f>IF('OddsRatio_working_3-way'!W12&gt;=0,IF('OddsRatio_working_3-way'!V12+SQRT('OddsRatio_working_3-way'!W12)&gt;0,0,PI()),ACOS('OddsRatio_working_3-way'!V12/(2*'OddsRatio_working_3-way'!X12)))</f>
        <v>0.31997216660052263</v>
      </c>
      <c r="Z12" s="11">
        <f>'OddsRatio_working_3-way'!X12^(1/3)*COS('OddsRatio_working_3-way'!Y12/3)</f>
        <v>0.52637355552844989</v>
      </c>
      <c r="AA12" s="11">
        <f>'OddsRatio_working_3-way'!X12^(1/3)*COS(('OddsRatio_working_3-way'!Y12+2*PI())/3)</f>
        <v>-0.31199206155285969</v>
      </c>
      <c r="AB12" s="11">
        <f>'OddsRatio_working_3-way'!X12^(1/3)*COS(('OddsRatio_working_3-way'!Y12+4*PI())/3)</f>
        <v>-0.21438149397559034</v>
      </c>
      <c r="AC12" s="11">
        <f>'OddsRatio_working_3-way'!X12^(1/3)*SIN('OddsRatio_working_3-way'!Y12/3)</f>
        <v>5.6355487466488649E-2</v>
      </c>
      <c r="AD12" s="11">
        <f>'OddsRatio_working_3-way'!X12^(1/3)*SIN(('OddsRatio_working_3-way'!Y12+2*PI())/3)</f>
        <v>0.42767512723473211</v>
      </c>
      <c r="AE12" s="11">
        <f>'OddsRatio_working_3-way'!X12^(1/3)*SIN(('OddsRatio_working_3-way'!Y12+4*PI())/3)</f>
        <v>-0.48403061470122072</v>
      </c>
      <c r="AF12" s="11">
        <f>-'OddsRatio_working_3-way'!U12/(3*'OddsRatio_working_3-way'!X12^(1/3))*COS(('OddsRatio_working_3-way'!Y12)/3)</f>
        <v>0.52637355552844989</v>
      </c>
      <c r="AG12" s="11">
        <f>-'OddsRatio_working_3-way'!U12/(3*'OddsRatio_working_3-way'!X12^(1/3))*COS(('OddsRatio_working_3-way'!Y12+2*PI())/3)</f>
        <v>-0.31199206155285969</v>
      </c>
      <c r="AH12" s="11">
        <f>-'OddsRatio_working_3-way'!U12/(3*'OddsRatio_working_3-way'!X12^(1/3))*COS(('OddsRatio_working_3-way'!Y12+4*PI())/3)</f>
        <v>-0.21438149397559034</v>
      </c>
      <c r="AI12" s="11">
        <f>'OddsRatio_working_3-way'!U12/(3*'OddsRatio_working_3-way'!X12^(1/3))*SIN(('OddsRatio_working_3-way'!Y12)/3)</f>
        <v>-5.6355487466488649E-2</v>
      </c>
      <c r="AJ12" s="11">
        <f>'OddsRatio_working_3-way'!U12/(3*'OddsRatio_working_3-way'!X12^(1/3))*SIN(('OddsRatio_working_3-way'!Y12+2*PI())/3)</f>
        <v>-0.42767512723473211</v>
      </c>
      <c r="AK12" s="11">
        <f>'OddsRatio_working_3-way'!U12/(3*'OddsRatio_working_3-way'!X12^(1/3))*SIN(('OddsRatio_working_3-way'!Y12+4*PI())/3)</f>
        <v>0.48403061470122072</v>
      </c>
      <c r="AL12" s="11">
        <f>'OddsRatio_working_3-way'!Z12+'OddsRatio_working_3-way'!AF12</f>
        <v>1.0527471110568998</v>
      </c>
      <c r="AM12" s="11">
        <f>'OddsRatio_working_3-way'!AA12+'OddsRatio_working_3-way'!AG12</f>
        <v>-0.62398412310571938</v>
      </c>
      <c r="AN12" s="11">
        <f>'OddsRatio_working_3-way'!AB12+'OddsRatio_working_3-way'!AH12</f>
        <v>-0.42876298795118067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1.0527471110568998</v>
      </c>
      <c r="AS12" s="11">
        <f>IF(('OddsRatio_working_3-way'!X12=0),IF(Q12&gt;0,-Q12^(1/3),(-Q12)^(1/3)),'OddsRatio_working_3-way'!AM12-'OddsRatio_working_3-way'!R12/3)</f>
        <v>-0.62398412310571938</v>
      </c>
      <c r="AT12" s="11">
        <f>IF(('OddsRatio_working_3-way'!X12=0),IF(Q12&gt;0,-Q12^(1/3),(-Q12)^(1/3)),'OddsRatio_working_3-way'!AN12-'OddsRatio_working_3-way'!R12/3)</f>
        <v>-0.42876298795118067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2.5</v>
      </c>
      <c r="B13" s="4">
        <f>IF('True_Odds_Calculator_3-way'!B14="","",'True_Odds_Calculator_3-way'!B14)</f>
        <v>3.35</v>
      </c>
      <c r="C13" s="4">
        <f>IF('True_Odds_Calculator_3-way'!C14="","",'True_Odds_Calculator_3-way'!C14)</f>
        <v>2.99</v>
      </c>
      <c r="D13" s="9">
        <f t="shared" si="13"/>
        <v>0.38819919946684894</v>
      </c>
      <c r="E13" s="9">
        <f t="shared" si="14"/>
        <v>0.28826235404981032</v>
      </c>
      <c r="F13" s="9">
        <f t="shared" si="15"/>
        <v>0.32353844648334068</v>
      </c>
      <c r="G13" s="9">
        <f t="shared" si="16"/>
        <v>1.0506647126413373</v>
      </c>
      <c r="H13" s="9">
        <f t="shared" si="17"/>
        <v>2.575997068962006</v>
      </c>
      <c r="I13" s="9">
        <f t="shared" si="18"/>
        <v>3.4690620747071432</v>
      </c>
      <c r="J13" s="9">
        <f t="shared" si="19"/>
        <v>3.0908227781562614</v>
      </c>
      <c r="K13" s="11">
        <f t="shared" si="20"/>
        <v>0.4</v>
      </c>
      <c r="L13" s="11">
        <f t="shared" si="21"/>
        <v>0.29850746268656714</v>
      </c>
      <c r="M13" s="11">
        <f t="shared" si="22"/>
        <v>0.33444816053511706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-0.28012778914790593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0.23321519492836812</v>
      </c>
      <c r="Q13" s="11">
        <f>2*'OddsRatio_working_3-way'!K13*'OddsRatio_working_3-way'!L13*'OddsRatio_working_3-way'!M13</f>
        <v>7.9868217441221981E-2</v>
      </c>
      <c r="R13" s="11">
        <f t="shared" si="23"/>
        <v>0</v>
      </c>
      <c r="S13" s="11">
        <f t="shared" si="24"/>
        <v>-0.83253145158416175</v>
      </c>
      <c r="T13" s="11">
        <f t="shared" si="25"/>
        <v>-0.28511351081649383</v>
      </c>
      <c r="U13" s="11">
        <f>'OddsRatio_working_3-way'!S13-'OddsRatio_working_3-way'!R13^2/3</f>
        <v>-0.83253145158416175</v>
      </c>
      <c r="V13" s="11">
        <f>'OddsRatio_working_3-way'!S13*'OddsRatio_working_3-way'!R13/3-2*'OddsRatio_working_3-way'!R13^3/27-'OddsRatio_working_3-way'!T13</f>
        <v>0.28511351081649383</v>
      </c>
      <c r="W13" s="11">
        <f>'OddsRatio_working_3-way'!V13^2+4*'OddsRatio_working_3-way'!U13^3/27</f>
        <v>-4.1969116901138803E-3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0.14619047997409135</v>
      </c>
      <c r="Y13" s="11">
        <f>IF('OddsRatio_working_3-way'!W13&gt;=0,IF('OddsRatio_working_3-way'!V13+SQRT('OddsRatio_working_3-way'!W13)&gt;0,0,PI()),ACOS('OddsRatio_working_3-way'!V13/(2*'OddsRatio_working_3-way'!X13)))</f>
        <v>0.22342674268870488</v>
      </c>
      <c r="Z13" s="11">
        <f>'OddsRatio_working_3-way'!X13^(1/3)*COS('OddsRatio_working_3-way'!Y13/3)</f>
        <v>0.52533235632066866</v>
      </c>
      <c r="AA13" s="11">
        <f>'OddsRatio_working_3-way'!X13^(1/3)*COS(('OddsRatio_working_3-way'!Y13+2*PI())/3)</f>
        <v>-0.29661171465588809</v>
      </c>
      <c r="AB13" s="11">
        <f>'OddsRatio_working_3-way'!X13^(1/3)*COS(('OddsRatio_working_3-way'!Y13+4*PI())/3)</f>
        <v>-0.2287206416647804</v>
      </c>
      <c r="AC13" s="11">
        <f>'OddsRatio_working_3-way'!X13^(1/3)*SIN('OddsRatio_working_3-way'!Y13/3)</f>
        <v>3.9196929266988499E-2</v>
      </c>
      <c r="AD13" s="11">
        <f>'OddsRatio_working_3-way'!X13^(1/3)*SIN(('OddsRatio_working_3-way'!Y13+2*PI())/3)</f>
        <v>0.43535270137014337</v>
      </c>
      <c r="AE13" s="11">
        <f>'OddsRatio_working_3-way'!X13^(1/3)*SIN(('OddsRatio_working_3-way'!Y13+4*PI())/3)</f>
        <v>-0.4745496306371319</v>
      </c>
      <c r="AF13" s="11">
        <f>-'OddsRatio_working_3-way'!U13/(3*'OddsRatio_working_3-way'!X13^(1/3))*COS(('OddsRatio_working_3-way'!Y13)/3)</f>
        <v>0.52533235632066877</v>
      </c>
      <c r="AG13" s="11">
        <f>-'OddsRatio_working_3-way'!U13/(3*'OddsRatio_working_3-way'!X13^(1/3))*COS(('OddsRatio_working_3-way'!Y13+2*PI())/3)</f>
        <v>-0.29661171465588815</v>
      </c>
      <c r="AH13" s="11">
        <f>-'OddsRatio_working_3-way'!U13/(3*'OddsRatio_working_3-way'!X13^(1/3))*COS(('OddsRatio_working_3-way'!Y13+4*PI())/3)</f>
        <v>-0.22872064166478043</v>
      </c>
      <c r="AI13" s="11">
        <f>'OddsRatio_working_3-way'!U13/(3*'OddsRatio_working_3-way'!X13^(1/3))*SIN(('OddsRatio_working_3-way'!Y13)/3)</f>
        <v>-3.9196929266988506E-2</v>
      </c>
      <c r="AJ13" s="11">
        <f>'OddsRatio_working_3-way'!U13/(3*'OddsRatio_working_3-way'!X13^(1/3))*SIN(('OddsRatio_working_3-way'!Y13+2*PI())/3)</f>
        <v>-0.43535270137014342</v>
      </c>
      <c r="AK13" s="11">
        <f>'OddsRatio_working_3-way'!U13/(3*'OddsRatio_working_3-way'!X13^(1/3))*SIN(('OddsRatio_working_3-way'!Y13+4*PI())/3)</f>
        <v>0.47454963063713201</v>
      </c>
      <c r="AL13" s="11">
        <f>'OddsRatio_working_3-way'!Z13+'OddsRatio_working_3-way'!AF13</f>
        <v>1.0506647126413373</v>
      </c>
      <c r="AM13" s="11">
        <f>'OddsRatio_working_3-way'!AA13+'OddsRatio_working_3-way'!AG13</f>
        <v>-0.59322342931177618</v>
      </c>
      <c r="AN13" s="11">
        <f>'OddsRatio_working_3-way'!AB13+'OddsRatio_working_3-way'!AH13</f>
        <v>-0.4574412833295608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1.0506647126413373</v>
      </c>
      <c r="AS13" s="11">
        <f>IF(('OddsRatio_working_3-way'!X13=0),IF(Q13&gt;0,-Q13^(1/3),(-Q13)^(1/3)),'OddsRatio_working_3-way'!AM13-'OddsRatio_working_3-way'!R13/3)</f>
        <v>-0.59322342931177618</v>
      </c>
      <c r="AT13" s="11">
        <f>IF(('OddsRatio_working_3-way'!X13=0),IF(Q13&gt;0,-Q13^(1/3),(-Q13)^(1/3)),'OddsRatio_working_3-way'!AN13-'OddsRatio_working_3-way'!R13/3)</f>
        <v>-0.4574412833295608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2.17</v>
      </c>
      <c r="B14" s="4">
        <f>IF('True_Odds_Calculator_3-way'!B15="","",'True_Odds_Calculator_3-way'!B15)</f>
        <v>3.56</v>
      </c>
      <c r="C14" s="4">
        <f>IF('True_Odds_Calculator_3-way'!C15="","",'True_Odds_Calculator_3-way'!C15)</f>
        <v>3.43</v>
      </c>
      <c r="D14" s="9">
        <f t="shared" si="13"/>
        <v>0.4481768447870822</v>
      </c>
      <c r="E14" s="9">
        <f t="shared" si="14"/>
        <v>0.27070606820444498</v>
      </c>
      <c r="F14" s="9">
        <f t="shared" si="15"/>
        <v>0.28111708700847299</v>
      </c>
      <c r="G14" s="9">
        <f t="shared" si="16"/>
        <v>1.0523607542202891</v>
      </c>
      <c r="H14" s="9">
        <f t="shared" si="17"/>
        <v>2.231262082437738</v>
      </c>
      <c r="I14" s="9">
        <f t="shared" si="18"/>
        <v>3.6940435308039397</v>
      </c>
      <c r="J14" s="9">
        <f t="shared" si="19"/>
        <v>3.5572366327553029</v>
      </c>
      <c r="K14" s="11">
        <f t="shared" si="20"/>
        <v>0.46082949308755761</v>
      </c>
      <c r="L14" s="11">
        <f t="shared" si="21"/>
        <v>0.2808988764044944</v>
      </c>
      <c r="M14" s="11">
        <f t="shared" si="22"/>
        <v>0.29154518950437314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-0.27468076533895591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0.23247532327278767</v>
      </c>
      <c r="Q14" s="11">
        <f>2*'OddsRatio_working_3-way'!K14*'OddsRatio_working_3-way'!L14*'OddsRatio_working_3-way'!M14</f>
        <v>7.5479001062593379E-2</v>
      </c>
      <c r="R14" s="11">
        <f t="shared" si="23"/>
        <v>0</v>
      </c>
      <c r="S14" s="11">
        <f t="shared" si="24"/>
        <v>-0.84634729696458089</v>
      </c>
      <c r="T14" s="11">
        <f t="shared" si="25"/>
        <v>-0.27478808343005867</v>
      </c>
      <c r="U14" s="11">
        <f>'OddsRatio_working_3-way'!S14-'OddsRatio_working_3-way'!R14^2/3</f>
        <v>-0.84634729696458089</v>
      </c>
      <c r="V14" s="11">
        <f>'OddsRatio_working_3-way'!S14*'OddsRatio_working_3-way'!R14/3-2*'OddsRatio_working_3-way'!R14^3/27-'OddsRatio_working_3-way'!T14</f>
        <v>0.27478808343005867</v>
      </c>
      <c r="W14" s="11">
        <f>'OddsRatio_working_3-way'!V14^2+4*'OddsRatio_working_3-way'!U14^3/27</f>
        <v>-1.4305100337594551E-2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0.1498445787580914</v>
      </c>
      <c r="Y14" s="11">
        <f>IF('OddsRatio_working_3-way'!W14&gt;=0,IF('OddsRatio_working_3-way'!V14+SQRT('OddsRatio_working_3-way'!W14)&gt;0,0,PI()),ACOS('OddsRatio_working_3-way'!V14/(2*'OddsRatio_working_3-way'!X14)))</f>
        <v>0.41052775498648209</v>
      </c>
      <c r="Z14" s="11">
        <f>'OddsRatio_working_3-way'!X14^(1/3)*COS('OddsRatio_working_3-way'!Y14/3)</f>
        <v>0.52618037711014465</v>
      </c>
      <c r="AA14" s="11">
        <f>'OddsRatio_working_3-way'!X14^(1/3)*COS(('OddsRatio_working_3-way'!Y14+2*PI())/3)</f>
        <v>-0.32583954950253297</v>
      </c>
      <c r="AB14" s="11">
        <f>'OddsRatio_working_3-way'!X14^(1/3)*COS(('OddsRatio_working_3-way'!Y14+4*PI())/3)</f>
        <v>-0.20034082760761185</v>
      </c>
      <c r="AC14" s="11">
        <f>'OddsRatio_working_3-way'!X14^(1/3)*SIN('OddsRatio_working_3-way'!Y14/3)</f>
        <v>7.2456720868986663E-2</v>
      </c>
      <c r="AD14" s="11">
        <f>'OddsRatio_working_3-way'!X14^(1/3)*SIN(('OddsRatio_working_3-way'!Y14+2*PI())/3)</f>
        <v>0.41945721311576784</v>
      </c>
      <c r="AE14" s="11">
        <f>'OddsRatio_working_3-way'!X14^(1/3)*SIN(('OddsRatio_working_3-way'!Y14+4*PI())/3)</f>
        <v>-0.49191393398475458</v>
      </c>
      <c r="AF14" s="11">
        <f>-'OddsRatio_working_3-way'!U14/(3*'OddsRatio_working_3-way'!X14^(1/3))*COS(('OddsRatio_working_3-way'!Y14)/3)</f>
        <v>0.52618037711014454</v>
      </c>
      <c r="AG14" s="11">
        <f>-'OddsRatio_working_3-way'!U14/(3*'OddsRatio_working_3-way'!X14^(1/3))*COS(('OddsRatio_working_3-way'!Y14+2*PI())/3)</f>
        <v>-0.32583954950253285</v>
      </c>
      <c r="AH14" s="11">
        <f>-'OddsRatio_working_3-way'!U14/(3*'OddsRatio_working_3-way'!X14^(1/3))*COS(('OddsRatio_working_3-way'!Y14+4*PI())/3)</f>
        <v>-0.20034082760761182</v>
      </c>
      <c r="AI14" s="11">
        <f>'OddsRatio_working_3-way'!U14/(3*'OddsRatio_working_3-way'!X14^(1/3))*SIN(('OddsRatio_working_3-way'!Y14)/3)</f>
        <v>-7.2456720868986649E-2</v>
      </c>
      <c r="AJ14" s="11">
        <f>'OddsRatio_working_3-way'!U14/(3*'OddsRatio_working_3-way'!X14^(1/3))*SIN(('OddsRatio_working_3-way'!Y14+2*PI())/3)</f>
        <v>-0.41945721311576778</v>
      </c>
      <c r="AK14" s="11">
        <f>'OddsRatio_working_3-way'!U14/(3*'OddsRatio_working_3-way'!X14^(1/3))*SIN(('OddsRatio_working_3-way'!Y14+4*PI())/3)</f>
        <v>0.49191393398475447</v>
      </c>
      <c r="AL14" s="11">
        <f>'OddsRatio_working_3-way'!Z14+'OddsRatio_working_3-way'!AF14</f>
        <v>1.0523607542202891</v>
      </c>
      <c r="AM14" s="11">
        <f>'OddsRatio_working_3-way'!AA14+'OddsRatio_working_3-way'!AG14</f>
        <v>-0.65167909900506582</v>
      </c>
      <c r="AN14" s="11">
        <f>'OddsRatio_working_3-way'!AB14+'OddsRatio_working_3-way'!AH14</f>
        <v>-0.4006816552152237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1.0523607542202891</v>
      </c>
      <c r="AS14" s="11">
        <f>IF(('OddsRatio_working_3-way'!X14=0),IF(Q14&gt;0,-Q14^(1/3),(-Q14)^(1/3)),'OddsRatio_working_3-way'!AM14-'OddsRatio_working_3-way'!R14/3)</f>
        <v>-0.65167909900506582</v>
      </c>
      <c r="AT14" s="11">
        <f>IF(('OddsRatio_working_3-way'!X14=0),IF(Q14&gt;0,-Q14^(1/3),(-Q14)^(1/3)),'OddsRatio_working_3-way'!AN14-'OddsRatio_working_3-way'!R14/3)</f>
        <v>-0.4006816552152237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2.21</v>
      </c>
      <c r="B15" s="4">
        <f>IF('True_Odds_Calculator_3-way'!B16="","",'True_Odds_Calculator_3-way'!B16)</f>
        <v>3.7</v>
      </c>
      <c r="C15" s="4">
        <f>IF('True_Odds_Calculator_3-way'!C16="","",'True_Odds_Calculator_3-way'!C16)</f>
        <v>3.21</v>
      </c>
      <c r="D15" s="9">
        <f t="shared" si="13"/>
        <v>0.43954087706274414</v>
      </c>
      <c r="E15" s="9">
        <f t="shared" si="14"/>
        <v>0.26005994717793579</v>
      </c>
      <c r="F15" s="9">
        <f t="shared" si="15"/>
        <v>0.30039917575932001</v>
      </c>
      <c r="G15" s="9">
        <f t="shared" si="16"/>
        <v>1.0538026881473987</v>
      </c>
      <c r="H15" s="9">
        <f t="shared" si="17"/>
        <v>2.2751012526583523</v>
      </c>
      <c r="I15" s="9">
        <f t="shared" si="18"/>
        <v>3.8452672579979774</v>
      </c>
      <c r="J15" s="9">
        <f t="shared" si="19"/>
        <v>3.3289039408057515</v>
      </c>
      <c r="K15" s="11">
        <f t="shared" si="20"/>
        <v>0.45248868778280543</v>
      </c>
      <c r="L15" s="11">
        <f t="shared" si="21"/>
        <v>0.27027027027027023</v>
      </c>
      <c r="M15" s="11">
        <f t="shared" si="22"/>
        <v>0.3115264797507788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-0.27506946198534987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0.2331591116637845</v>
      </c>
      <c r="Q15" s="11">
        <f>2*'OddsRatio_working_3-way'!K15*'OddsRatio_working_3-way'!L15*'OddsRatio_working_3-way'!M15</f>
        <v>7.6195788125419772E-2</v>
      </c>
      <c r="R15" s="11">
        <f t="shared" si="23"/>
        <v>0</v>
      </c>
      <c r="S15" s="11">
        <f t="shared" si="24"/>
        <v>-0.84763721127357461</v>
      </c>
      <c r="T15" s="11">
        <f t="shared" si="25"/>
        <v>-0.27700562459920736</v>
      </c>
      <c r="U15" s="11">
        <f>'OddsRatio_working_3-way'!S15-'OddsRatio_working_3-way'!R15^2/3</f>
        <v>-0.84763721127357461</v>
      </c>
      <c r="V15" s="11">
        <f>'OddsRatio_working_3-way'!S15*'OddsRatio_working_3-way'!R15/3-2*'OddsRatio_working_3-way'!R15^3/27-'OddsRatio_working_3-way'!T15</f>
        <v>0.27700562459920736</v>
      </c>
      <c r="W15" s="11">
        <f>'OddsRatio_working_3-way'!V15^2+4*'OddsRatio_working_3-way'!U15^3/27</f>
        <v>-1.3492754801070872E-2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0.15018727547687577</v>
      </c>
      <c r="Y15" s="11">
        <f>IF('OddsRatio_working_3-way'!W15&gt;=0,IF('OddsRatio_working_3-way'!V15+SQRT('OddsRatio_working_3-way'!W15)&gt;0,0,PI()),ACOS('OddsRatio_working_3-way'!V15/(2*'OddsRatio_working_3-way'!X15)))</f>
        <v>0.39706307766456117</v>
      </c>
      <c r="Z15" s="11">
        <f>'OddsRatio_working_3-way'!X15^(1/3)*COS('OddsRatio_working_3-way'!Y15/3)</f>
        <v>0.52690134407369937</v>
      </c>
      <c r="AA15" s="11">
        <f>'OddsRatio_working_3-way'!X15^(1/3)*COS(('OddsRatio_working_3-way'!Y15+2*PI())/3)</f>
        <v>-0.32420042947167832</v>
      </c>
      <c r="AB15" s="11">
        <f>'OddsRatio_working_3-way'!X15^(1/3)*COS(('OddsRatio_working_3-way'!Y15+4*PI())/3)</f>
        <v>-0.20270091460202069</v>
      </c>
      <c r="AC15" s="11">
        <f>'OddsRatio_working_3-way'!X15^(1/3)*SIN('OddsRatio_working_3-way'!Y15/3)</f>
        <v>7.0147777616405713E-2</v>
      </c>
      <c r="AD15" s="11">
        <f>'OddsRatio_working_3-way'!X15^(1/3)*SIN(('OddsRatio_working_3-way'!Y15+2*PI())/3)</f>
        <v>0.42123606044778611</v>
      </c>
      <c r="AE15" s="11">
        <f>'OddsRatio_working_3-way'!X15^(1/3)*SIN(('OddsRatio_working_3-way'!Y15+4*PI())/3)</f>
        <v>-0.49138383806419184</v>
      </c>
      <c r="AF15" s="11">
        <f>-'OddsRatio_working_3-way'!U15/(3*'OddsRatio_working_3-way'!X15^(1/3))*COS(('OddsRatio_working_3-way'!Y15)/3)</f>
        <v>0.52690134407369926</v>
      </c>
      <c r="AG15" s="11">
        <f>-'OddsRatio_working_3-way'!U15/(3*'OddsRatio_working_3-way'!X15^(1/3))*COS(('OddsRatio_working_3-way'!Y15+2*PI())/3)</f>
        <v>-0.32420042947167826</v>
      </c>
      <c r="AH15" s="11">
        <f>-'OddsRatio_working_3-way'!U15/(3*'OddsRatio_working_3-way'!X15^(1/3))*COS(('OddsRatio_working_3-way'!Y15+4*PI())/3)</f>
        <v>-0.20270091460202064</v>
      </c>
      <c r="AI15" s="11">
        <f>'OddsRatio_working_3-way'!U15/(3*'OddsRatio_working_3-way'!X15^(1/3))*SIN(('OddsRatio_working_3-way'!Y15)/3)</f>
        <v>-7.0147777616405699E-2</v>
      </c>
      <c r="AJ15" s="11">
        <f>'OddsRatio_working_3-way'!U15/(3*'OddsRatio_working_3-way'!X15^(1/3))*SIN(('OddsRatio_working_3-way'!Y15+2*PI())/3)</f>
        <v>-0.421236060447786</v>
      </c>
      <c r="AK15" s="11">
        <f>'OddsRatio_working_3-way'!U15/(3*'OddsRatio_working_3-way'!X15^(1/3))*SIN(('OddsRatio_working_3-way'!Y15+4*PI())/3)</f>
        <v>0.49138383806419172</v>
      </c>
      <c r="AL15" s="11">
        <f>'OddsRatio_working_3-way'!Z15+'OddsRatio_working_3-way'!AF15</f>
        <v>1.0538026881473987</v>
      </c>
      <c r="AM15" s="11">
        <f>'OddsRatio_working_3-way'!AA15+'OddsRatio_working_3-way'!AG15</f>
        <v>-0.64840085894335653</v>
      </c>
      <c r="AN15" s="11">
        <f>'OddsRatio_working_3-way'!AB15+'OddsRatio_working_3-way'!AH15</f>
        <v>-0.40540182920404133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1.0538026881473987</v>
      </c>
      <c r="AS15" s="11">
        <f>IF(('OddsRatio_working_3-way'!X15=0),IF(Q15&gt;0,-Q15^(1/3),(-Q15)^(1/3)),'OddsRatio_working_3-way'!AM15-'OddsRatio_working_3-way'!R15/3)</f>
        <v>-0.64840085894335653</v>
      </c>
      <c r="AT15" s="11">
        <f>IF(('OddsRatio_working_3-way'!X15=0),IF(Q15&gt;0,-Q15^(1/3),(-Q15)^(1/3)),'OddsRatio_working_3-way'!AN15-'OddsRatio_working_3-way'!R15/3)</f>
        <v>-0.40540182920404133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2.23</v>
      </c>
      <c r="B16" s="4">
        <f>IF('True_Odds_Calculator_3-way'!B17="","",'True_Odds_Calculator_3-way'!B17)</f>
        <v>3.28</v>
      </c>
      <c r="C16" s="4">
        <f>IF('True_Odds_Calculator_3-way'!C17="","",'True_Odds_Calculator_3-way'!C17)</f>
        <v>3.56</v>
      </c>
      <c r="D16" s="9">
        <f t="shared" si="13"/>
        <v>0.43557100225875306</v>
      </c>
      <c r="E16" s="9">
        <f t="shared" si="14"/>
        <v>0.29394134979386982</v>
      </c>
      <c r="F16" s="9">
        <f t="shared" si="15"/>
        <v>0.27048764794737701</v>
      </c>
      <c r="G16" s="9">
        <f t="shared" si="16"/>
        <v>1.0535259731194659</v>
      </c>
      <c r="H16" s="9">
        <f t="shared" si="17"/>
        <v>2.2958369469369431</v>
      </c>
      <c r="I16" s="9">
        <f t="shared" si="18"/>
        <v>3.4020392187123822</v>
      </c>
      <c r="J16" s="9">
        <f t="shared" si="19"/>
        <v>3.6970264911858326</v>
      </c>
      <c r="K16" s="11">
        <f t="shared" si="20"/>
        <v>0.44843049327354262</v>
      </c>
      <c r="L16" s="11">
        <f t="shared" si="21"/>
        <v>0.3048780487804878</v>
      </c>
      <c r="M16" s="11">
        <f t="shared" si="22"/>
        <v>0.2808988764044944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-0.27570917519020499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0.23310950724260104</v>
      </c>
      <c r="Q16" s="11">
        <f>2*'OddsRatio_working_3-way'!K16*'OddsRatio_working_3-way'!L16*'OddsRatio_working_3-way'!M16</f>
        <v>7.6807086406128849E-2</v>
      </c>
      <c r="R16" s="11">
        <f t="shared" si="23"/>
        <v>0</v>
      </c>
      <c r="S16" s="11">
        <f t="shared" si="24"/>
        <v>-0.84549056839252634</v>
      </c>
      <c r="T16" s="11">
        <f t="shared" si="25"/>
        <v>-0.2785800884324634</v>
      </c>
      <c r="U16" s="11">
        <f>'OddsRatio_working_3-way'!S16-'OddsRatio_working_3-way'!R16^2/3</f>
        <v>-0.84549056839252634</v>
      </c>
      <c r="V16" s="11">
        <f>'OddsRatio_working_3-way'!S16*'OddsRatio_working_3-way'!R16/3-2*'OddsRatio_working_3-way'!R16^3/27-'OddsRatio_working_3-way'!T16</f>
        <v>0.2785800884324634</v>
      </c>
      <c r="W16" s="11">
        <f>'OddsRatio_working_3-way'!V16^2+4*'OddsRatio_working_3-way'!U16^3/27</f>
        <v>-1.1934255732495139E-2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0.14961711249346971</v>
      </c>
      <c r="Y16" s="11">
        <f>IF('OddsRatio_working_3-way'!W16&gt;=0,IF('OddsRatio_working_3-way'!V16+SQRT('OddsRatio_working_3-way'!W16)&gt;0,0,PI()),ACOS('OddsRatio_working_3-way'!V16/(2*'OddsRatio_working_3-way'!X16)))</f>
        <v>0.37371725526041222</v>
      </c>
      <c r="Z16" s="11">
        <f>'OddsRatio_working_3-way'!X16^(1/3)*COS('OddsRatio_working_3-way'!Y16/3)</f>
        <v>0.52676298655973297</v>
      </c>
      <c r="AA16" s="11">
        <f>'OddsRatio_working_3-way'!X16^(1/3)*COS(('OddsRatio_working_3-way'!Y16+2*PI())/3)</f>
        <v>-0.32050599845176719</v>
      </c>
      <c r="AB16" s="11">
        <f>'OddsRatio_working_3-way'!X16^(1/3)*COS(('OddsRatio_working_3-way'!Y16+4*PI())/3)</f>
        <v>-0.2062569881079655</v>
      </c>
      <c r="AC16" s="11">
        <f>'OddsRatio_working_3-way'!X16^(1/3)*SIN('OddsRatio_working_3-way'!Y16/3)</f>
        <v>6.5961696876642203E-2</v>
      </c>
      <c r="AD16" s="11">
        <f>'OddsRatio_working_3-way'!X16^(1/3)*SIN(('OddsRatio_working_3-way'!Y16+2*PI())/3)</f>
        <v>0.4232092796957686</v>
      </c>
      <c r="AE16" s="11">
        <f>'OddsRatio_working_3-way'!X16^(1/3)*SIN(('OddsRatio_working_3-way'!Y16+4*PI())/3)</f>
        <v>-0.48917097657241082</v>
      </c>
      <c r="AF16" s="11">
        <f>-'OddsRatio_working_3-way'!U16/(3*'OddsRatio_working_3-way'!X16^(1/3))*COS(('OddsRatio_working_3-way'!Y16)/3)</f>
        <v>0.52676298655973286</v>
      </c>
      <c r="AG16" s="11">
        <f>-'OddsRatio_working_3-way'!U16/(3*'OddsRatio_working_3-way'!X16^(1/3))*COS(('OddsRatio_working_3-way'!Y16+2*PI())/3)</f>
        <v>-0.32050599845176714</v>
      </c>
      <c r="AH16" s="11">
        <f>-'OddsRatio_working_3-way'!U16/(3*'OddsRatio_working_3-way'!X16^(1/3))*COS(('OddsRatio_working_3-way'!Y16+4*PI())/3)</f>
        <v>-0.20625698810796547</v>
      </c>
      <c r="AI16" s="11">
        <f>'OddsRatio_working_3-way'!U16/(3*'OddsRatio_working_3-way'!X16^(1/3))*SIN(('OddsRatio_working_3-way'!Y16)/3)</f>
        <v>-6.596169687664219E-2</v>
      </c>
      <c r="AJ16" s="11">
        <f>'OddsRatio_working_3-way'!U16/(3*'OddsRatio_working_3-way'!X16^(1/3))*SIN(('OddsRatio_working_3-way'!Y16+2*PI())/3)</f>
        <v>-0.42320927969576849</v>
      </c>
      <c r="AK16" s="11">
        <f>'OddsRatio_working_3-way'!U16/(3*'OddsRatio_working_3-way'!X16^(1/3))*SIN(('OddsRatio_working_3-way'!Y16+4*PI())/3)</f>
        <v>0.48917097657241071</v>
      </c>
      <c r="AL16" s="11">
        <f>'OddsRatio_working_3-way'!Z16+'OddsRatio_working_3-way'!AF16</f>
        <v>1.0535259731194659</v>
      </c>
      <c r="AM16" s="11">
        <f>'OddsRatio_working_3-way'!AA16+'OddsRatio_working_3-way'!AG16</f>
        <v>-0.64101199690353439</v>
      </c>
      <c r="AN16" s="11">
        <f>'OddsRatio_working_3-way'!AB16+'OddsRatio_working_3-way'!AH16</f>
        <v>-0.412513976215931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1.0535259731194659</v>
      </c>
      <c r="AS16" s="11">
        <f>IF(('OddsRatio_working_3-way'!X16=0),IF(Q16&gt;0,-Q16^(1/3),(-Q16)^(1/3)),'OddsRatio_working_3-way'!AM16-'OddsRatio_working_3-way'!R16/3)</f>
        <v>-0.64101199690353439</v>
      </c>
      <c r="AT16" s="11">
        <f>IF(('OddsRatio_working_3-way'!X16=0),IF(Q16&gt;0,-Q16^(1/3),(-Q16)^(1/3)),'OddsRatio_working_3-way'!AN16-'OddsRatio_working_3-way'!R16/3)</f>
        <v>-0.412513976215931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1.93</v>
      </c>
      <c r="B17" s="4">
        <f>IF('True_Odds_Calculator_3-way'!B18="","",'True_Odds_Calculator_3-way'!B18)</f>
        <v>3.67</v>
      </c>
      <c r="C17" s="4">
        <f>IF('True_Odds_Calculator_3-way'!C18="","",'True_Odds_Calculator_3-way'!C18)</f>
        <v>4.09</v>
      </c>
      <c r="D17" s="9">
        <f t="shared" si="13"/>
        <v>0.50415600898349822</v>
      </c>
      <c r="E17" s="9">
        <f t="shared" si="14"/>
        <v>0.26153130019344167</v>
      </c>
      <c r="F17" s="9">
        <f t="shared" si="15"/>
        <v>0.2343126908230603</v>
      </c>
      <c r="G17" s="9">
        <f t="shared" si="16"/>
        <v>1.0575408648072375</v>
      </c>
      <c r="H17" s="9">
        <f t="shared" si="17"/>
        <v>1.9835130042707305</v>
      </c>
      <c r="I17" s="9">
        <f t="shared" si="18"/>
        <v>3.8236341090353232</v>
      </c>
      <c r="J17" s="9">
        <f t="shared" si="19"/>
        <v>4.2678012722543635</v>
      </c>
      <c r="K17" s="11">
        <f t="shared" si="20"/>
        <v>0.5181347150259068</v>
      </c>
      <c r="L17" s="11">
        <f t="shared" si="21"/>
        <v>0.27247956403269757</v>
      </c>
      <c r="M17" s="11">
        <f t="shared" si="22"/>
        <v>0.24449877750611249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-0.26485367784932756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0.23092951130379247</v>
      </c>
      <c r="Q17" s="11">
        <f>2*'OddsRatio_working_3-way'!K17*'OddsRatio_working_3-way'!L17*'OddsRatio_working_3-way'!M17</f>
        <v>6.9037223110251886E-2</v>
      </c>
      <c r="R17" s="11">
        <f t="shared" si="23"/>
        <v>0</v>
      </c>
      <c r="S17" s="11">
        <f t="shared" si="24"/>
        <v>-0.87191355309464802</v>
      </c>
      <c r="T17" s="11">
        <f t="shared" si="25"/>
        <v>-0.26066174980408024</v>
      </c>
      <c r="U17" s="11">
        <f>'OddsRatio_working_3-way'!S17-'OddsRatio_working_3-way'!R17^2/3</f>
        <v>-0.87191355309464802</v>
      </c>
      <c r="V17" s="11">
        <f>'OddsRatio_working_3-way'!S17*'OddsRatio_working_3-way'!R17/3-2*'OddsRatio_working_3-way'!R17^3/27-'OddsRatio_working_3-way'!T17</f>
        <v>0.26066174980408024</v>
      </c>
      <c r="W17" s="11">
        <f>'OddsRatio_working_3-way'!V17^2+4*'OddsRatio_working_3-way'!U17^3/27</f>
        <v>-3.0256588339869273E-2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0.15668530255802091</v>
      </c>
      <c r="Y17" s="11">
        <f>IF('OddsRatio_working_3-way'!W17&gt;=0,IF('OddsRatio_working_3-way'!V17+SQRT('OddsRatio_working_3-way'!W17)&gt;0,0,PI()),ACOS('OddsRatio_working_3-way'!V17/(2*'OddsRatio_working_3-way'!X17)))</f>
        <v>0.58845321288682884</v>
      </c>
      <c r="Z17" s="11">
        <f>'OddsRatio_working_3-way'!X17^(1/3)*COS('OddsRatio_working_3-way'!Y17/3)</f>
        <v>0.52877043240361876</v>
      </c>
      <c r="AA17" s="11">
        <f>'OddsRatio_working_3-way'!X17^(1/3)*COS(('OddsRatio_working_3-way'!Y17+2*PI())/3)</f>
        <v>-0.35537840625155703</v>
      </c>
      <c r="AB17" s="11">
        <f>'OddsRatio_working_3-way'!X17^(1/3)*COS(('OddsRatio_working_3-way'!Y17+4*PI())/3)</f>
        <v>-0.1733920261520619</v>
      </c>
      <c r="AC17" s="11">
        <f>'OddsRatio_working_3-way'!X17^(1/3)*SIN('OddsRatio_working_3-way'!Y17/3)</f>
        <v>0.10506988553928916</v>
      </c>
      <c r="AD17" s="11">
        <f>'OddsRatio_working_3-way'!X17^(1/3)*SIN(('OddsRatio_working_3-way'!Y17+2*PI())/3)</f>
        <v>0.4053936844619716</v>
      </c>
      <c r="AE17" s="11">
        <f>'OddsRatio_working_3-way'!X17^(1/3)*SIN(('OddsRatio_working_3-way'!Y17+4*PI())/3)</f>
        <v>-0.51046357000126075</v>
      </c>
      <c r="AF17" s="11">
        <f>-'OddsRatio_working_3-way'!U17/(3*'OddsRatio_working_3-way'!X17^(1/3))*COS(('OddsRatio_working_3-way'!Y17)/3)</f>
        <v>0.52877043240361876</v>
      </c>
      <c r="AG17" s="11">
        <f>-'OddsRatio_working_3-way'!U17/(3*'OddsRatio_working_3-way'!X17^(1/3))*COS(('OddsRatio_working_3-way'!Y17+2*PI())/3)</f>
        <v>-0.35537840625155703</v>
      </c>
      <c r="AH17" s="11">
        <f>-'OddsRatio_working_3-way'!U17/(3*'OddsRatio_working_3-way'!X17^(1/3))*COS(('OddsRatio_working_3-way'!Y17+4*PI())/3)</f>
        <v>-0.1733920261520619</v>
      </c>
      <c r="AI17" s="11">
        <f>'OddsRatio_working_3-way'!U17/(3*'OddsRatio_working_3-way'!X17^(1/3))*SIN(('OddsRatio_working_3-way'!Y17)/3)</f>
        <v>-0.10506988553928916</v>
      </c>
      <c r="AJ17" s="11">
        <f>'OddsRatio_working_3-way'!U17/(3*'OddsRatio_working_3-way'!X17^(1/3))*SIN(('OddsRatio_working_3-way'!Y17+2*PI())/3)</f>
        <v>-0.4053936844619716</v>
      </c>
      <c r="AK17" s="11">
        <f>'OddsRatio_working_3-way'!U17/(3*'OddsRatio_working_3-way'!X17^(1/3))*SIN(('OddsRatio_working_3-way'!Y17+4*PI())/3)</f>
        <v>0.51046357000126075</v>
      </c>
      <c r="AL17" s="11">
        <f>'OddsRatio_working_3-way'!Z17+'OddsRatio_working_3-way'!AF17</f>
        <v>1.0575408648072375</v>
      </c>
      <c r="AM17" s="11">
        <f>'OddsRatio_working_3-way'!AA17+'OddsRatio_working_3-way'!AG17</f>
        <v>-0.71075681250311407</v>
      </c>
      <c r="AN17" s="11">
        <f>'OddsRatio_working_3-way'!AB17+'OddsRatio_working_3-way'!AH17</f>
        <v>-0.34678405230412379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1.0575408648072375</v>
      </c>
      <c r="AS17" s="11">
        <f>IF(('OddsRatio_working_3-way'!X17=0),IF(Q17&gt;0,-Q17^(1/3),(-Q17)^(1/3)),'OddsRatio_working_3-way'!AM17-'OddsRatio_working_3-way'!R17/3)</f>
        <v>-0.71075681250311407</v>
      </c>
      <c r="AT17" s="11">
        <f>IF(('OddsRatio_working_3-way'!X17=0),IF(Q17&gt;0,-Q17^(1/3),(-Q17)^(1/3)),'OddsRatio_working_3-way'!AN17-'OddsRatio_working_3-way'!R17/3)</f>
        <v>-0.34678405230412379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2.98</v>
      </c>
      <c r="B18" s="4">
        <f>IF('True_Odds_Calculator_3-way'!B19="","",'True_Odds_Calculator_3-way'!B19)</f>
        <v>3.32</v>
      </c>
      <c r="C18" s="4">
        <f>IF('True_Odds_Calculator_3-way'!C19="","",'True_Odds_Calculator_3-way'!C19)</f>
        <v>2.5299999999999998</v>
      </c>
      <c r="D18" s="9">
        <f t="shared" si="13"/>
        <v>0.3249552913661703</v>
      </c>
      <c r="E18" s="9">
        <f t="shared" si="14"/>
        <v>0.29120029435986622</v>
      </c>
      <c r="F18" s="9">
        <f t="shared" si="15"/>
        <v>0.38384441427396376</v>
      </c>
      <c r="G18" s="9">
        <f t="shared" si="16"/>
        <v>1.0491648546292289</v>
      </c>
      <c r="H18" s="9">
        <f t="shared" si="17"/>
        <v>3.0773464121658729</v>
      </c>
      <c r="I18" s="9">
        <f t="shared" si="18"/>
        <v>3.4340624627398109</v>
      </c>
      <c r="J18" s="9">
        <f t="shared" si="19"/>
        <v>2.6052222275827193</v>
      </c>
      <c r="K18" s="11">
        <f t="shared" si="20"/>
        <v>0.33557046979865773</v>
      </c>
      <c r="L18" s="11">
        <f t="shared" si="21"/>
        <v>0.30120481927710846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-0.28078230634824097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0.23291297668057703</v>
      </c>
      <c r="Q18" s="11">
        <f>2*'OddsRatio_working_3-way'!K18*'OddsRatio_working_3-way'!L18*'OddsRatio_working_3-way'!M18</f>
        <v>7.9901535739477544E-2</v>
      </c>
      <c r="R18" s="11">
        <f t="shared" si="23"/>
        <v>0</v>
      </c>
      <c r="S18" s="11">
        <f t="shared" si="24"/>
        <v>-0.82951443668144142</v>
      </c>
      <c r="T18" s="11">
        <f t="shared" si="25"/>
        <v>-0.28456755975349624</v>
      </c>
      <c r="U18" s="11">
        <f>'OddsRatio_working_3-way'!S18-'OddsRatio_working_3-way'!R18^2/3</f>
        <v>-0.82951443668144142</v>
      </c>
      <c r="V18" s="11">
        <f>'OddsRatio_working_3-way'!S18*'OddsRatio_working_3-way'!R18/3-2*'OddsRatio_working_3-way'!R18^3/27-'OddsRatio_working_3-way'!T18</f>
        <v>0.28456755975349624</v>
      </c>
      <c r="W18" s="11">
        <f>'OddsRatio_working_3-way'!V18^2+4*'OddsRatio_working_3-way'!U18^3/27</f>
        <v>-3.5819073798924045E-3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0.14539652974190276</v>
      </c>
      <c r="Y18" s="11">
        <f>IF('OddsRatio_working_3-way'!W18&gt;=0,IF('OddsRatio_working_3-way'!V18+SQRT('OddsRatio_working_3-way'!W18)&gt;0,0,PI()),ACOS('OddsRatio_working_3-way'!V18/(2*'OddsRatio_working_3-way'!X18)))</f>
        <v>0.20729458351538654</v>
      </c>
      <c r="Z18" s="11">
        <f>'OddsRatio_working_3-way'!X18^(1/3)*COS('OddsRatio_working_3-way'!Y18/3)</f>
        <v>0.52458242731461446</v>
      </c>
      <c r="AA18" s="11">
        <f>'OddsRatio_working_3-way'!X18^(1/3)*COS(('OddsRatio_working_3-way'!Y18+2*PI())/3)</f>
        <v>-0.29373269716064615</v>
      </c>
      <c r="AB18" s="11">
        <f>'OddsRatio_working_3-way'!X18^(1/3)*COS(('OddsRatio_working_3-way'!Y18+4*PI())/3)</f>
        <v>-0.23084973015396854</v>
      </c>
      <c r="AC18" s="11">
        <f>'OddsRatio_working_3-way'!X18^(1/3)*SIN('OddsRatio_working_3-way'!Y18/3)</f>
        <v>3.630549792874789E-2</v>
      </c>
      <c r="AD18" s="11">
        <f>'OddsRatio_working_3-way'!X18^(1/3)*SIN(('OddsRatio_working_3-way'!Y18+2*PI())/3)</f>
        <v>0.43614895946898613</v>
      </c>
      <c r="AE18" s="11">
        <f>'OddsRatio_working_3-way'!X18^(1/3)*SIN(('OddsRatio_working_3-way'!Y18+4*PI())/3)</f>
        <v>-0.47245445739773384</v>
      </c>
      <c r="AF18" s="11">
        <f>-'OddsRatio_working_3-way'!U18/(3*'OddsRatio_working_3-way'!X18^(1/3))*COS(('OddsRatio_working_3-way'!Y18)/3)</f>
        <v>0.52458242731461446</v>
      </c>
      <c r="AG18" s="11">
        <f>-'OddsRatio_working_3-way'!U18/(3*'OddsRatio_working_3-way'!X18^(1/3))*COS(('OddsRatio_working_3-way'!Y18+2*PI())/3)</f>
        <v>-0.29373269716064615</v>
      </c>
      <c r="AH18" s="11">
        <f>-'OddsRatio_working_3-way'!U18/(3*'OddsRatio_working_3-way'!X18^(1/3))*COS(('OddsRatio_working_3-way'!Y18+4*PI())/3)</f>
        <v>-0.23084973015396854</v>
      </c>
      <c r="AI18" s="11">
        <f>'OddsRatio_working_3-way'!U18/(3*'OddsRatio_working_3-way'!X18^(1/3))*SIN(('OddsRatio_working_3-way'!Y18)/3)</f>
        <v>-3.630549792874789E-2</v>
      </c>
      <c r="AJ18" s="11">
        <f>'OddsRatio_working_3-way'!U18/(3*'OddsRatio_working_3-way'!X18^(1/3))*SIN(('OddsRatio_working_3-way'!Y18+2*PI())/3)</f>
        <v>-0.43614895946898613</v>
      </c>
      <c r="AK18" s="11">
        <f>'OddsRatio_working_3-way'!U18/(3*'OddsRatio_working_3-way'!X18^(1/3))*SIN(('OddsRatio_working_3-way'!Y18+4*PI())/3)</f>
        <v>0.47245445739773384</v>
      </c>
      <c r="AL18" s="11">
        <f>'OddsRatio_working_3-way'!Z18+'OddsRatio_working_3-way'!AF18</f>
        <v>1.0491648546292289</v>
      </c>
      <c r="AM18" s="11">
        <f>'OddsRatio_working_3-way'!AA18+'OddsRatio_working_3-way'!AG18</f>
        <v>-0.5874653943212923</v>
      </c>
      <c r="AN18" s="11">
        <f>'OddsRatio_working_3-way'!AB18+'OddsRatio_working_3-way'!AH18</f>
        <v>-0.46169946030793707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1.0491648546292289</v>
      </c>
      <c r="AS18" s="11">
        <f>IF(('OddsRatio_working_3-way'!X18=0),IF(Q18&gt;0,-Q18^(1/3),(-Q18)^(1/3)),'OddsRatio_working_3-way'!AM18-'OddsRatio_working_3-way'!R18/3)</f>
        <v>-0.5874653943212923</v>
      </c>
      <c r="AT18" s="11">
        <f>IF(('OddsRatio_working_3-way'!X18=0),IF(Q18&gt;0,-Q18^(1/3),(-Q18)^(1/3)),'OddsRatio_working_3-way'!AN18-'OddsRatio_working_3-way'!R18/3)</f>
        <v>-0.46169946030793707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1.65</v>
      </c>
      <c r="B19" s="4">
        <f>IF('True_Odds_Calculator_3-way'!B20="","",'True_Odds_Calculator_3-way'!B20)</f>
        <v>3.94</v>
      </c>
      <c r="C19" s="4">
        <f>IF('True_Odds_Calculator_3-way'!C20="","",'True_Odds_Calculator_3-way'!C20)</f>
        <v>5.6</v>
      </c>
      <c r="D19" s="9">
        <f t="shared" si="13"/>
        <v>0.58985371099473283</v>
      </c>
      <c r="E19" s="9">
        <f t="shared" si="14"/>
        <v>0.24125123830459397</v>
      </c>
      <c r="F19" s="9">
        <f t="shared" si="15"/>
        <v>0.16889505070067326</v>
      </c>
      <c r="G19" s="9">
        <f t="shared" si="16"/>
        <v>1.0697470898559271</v>
      </c>
      <c r="H19" s="9">
        <f t="shared" si="17"/>
        <v>1.6953356084063522</v>
      </c>
      <c r="I19" s="9">
        <f t="shared" si="18"/>
        <v>4.1450564441764266</v>
      </c>
      <c r="J19" s="9">
        <f t="shared" si="19"/>
        <v>5.920836613337265</v>
      </c>
      <c r="K19" s="11">
        <f t="shared" si="20"/>
        <v>0.60606060606060608</v>
      </c>
      <c r="L19" s="11">
        <f t="shared" si="21"/>
        <v>0.25380710659898476</v>
      </c>
      <c r="M19" s="11">
        <f t="shared" si="22"/>
        <v>0.17857142857142858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-0.24146285186894323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0.2249653899400092</v>
      </c>
      <c r="Q19" s="11">
        <f>2*'OddsRatio_working_3-way'!K19*'OddsRatio_working_3-way'!L19*'OddsRatio_working_3-way'!M19</f>
        <v>5.4936603159953412E-2</v>
      </c>
      <c r="R19" s="11">
        <f t="shared" si="23"/>
        <v>0</v>
      </c>
      <c r="S19" s="11">
        <f t="shared" si="24"/>
        <v>-0.93167701863354024</v>
      </c>
      <c r="T19" s="11">
        <f t="shared" si="25"/>
        <v>-0.22751575546606603</v>
      </c>
      <c r="U19" s="11">
        <f>'OddsRatio_working_3-way'!S19-'OddsRatio_working_3-way'!R19^2/3</f>
        <v>-0.93167701863354024</v>
      </c>
      <c r="V19" s="11">
        <f>'OddsRatio_working_3-way'!S19*'OddsRatio_working_3-way'!R19/3-2*'OddsRatio_working_3-way'!R19^3/27-'OddsRatio_working_3-way'!T19</f>
        <v>0.22751575546606603</v>
      </c>
      <c r="W19" s="11">
        <f>'OddsRatio_working_3-way'!V19^2+4*'OddsRatio_working_3-way'!U19^3/27</f>
        <v>-6.8046390131321119E-2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0.17306776788054432</v>
      </c>
      <c r="Y19" s="11">
        <f>IF('OddsRatio_working_3-way'!W19&gt;=0,IF('OddsRatio_working_3-way'!V19+SQRT('OddsRatio_working_3-way'!W19)&gt;0,0,PI()),ACOS('OddsRatio_working_3-way'!V19/(2*'OddsRatio_working_3-way'!X19)))</f>
        <v>0.85356252641906294</v>
      </c>
      <c r="Z19" s="11">
        <f>'OddsRatio_working_3-way'!X19^(1/3)*COS('OddsRatio_working_3-way'!Y19/3)</f>
        <v>0.53487354492796357</v>
      </c>
      <c r="AA19" s="11">
        <f>'OddsRatio_working_3-way'!X19^(1/3)*COS(('OddsRatio_working_3-way'!Y19+2*PI())/3)</f>
        <v>-0.40290622607080201</v>
      </c>
      <c r="AB19" s="11">
        <f>'OddsRatio_working_3-way'!X19^(1/3)*COS(('OddsRatio_working_3-way'!Y19+4*PI())/3)</f>
        <v>-0.13196731885716145</v>
      </c>
      <c r="AC19" s="11">
        <f>'OddsRatio_working_3-way'!X19^(1/3)*SIN('OddsRatio_working_3-way'!Y19/3)</f>
        <v>0.15642665101373832</v>
      </c>
      <c r="AD19" s="11">
        <f>'OddsRatio_working_3-way'!X19^(1/3)*SIN(('OddsRatio_working_3-way'!Y19+2*PI())/3)</f>
        <v>0.38500075221298458</v>
      </c>
      <c r="AE19" s="11">
        <f>'OddsRatio_working_3-way'!X19^(1/3)*SIN(('OddsRatio_working_3-way'!Y19+4*PI())/3)</f>
        <v>-0.54142740322672289</v>
      </c>
      <c r="AF19" s="11">
        <f>-'OddsRatio_working_3-way'!U19/(3*'OddsRatio_working_3-way'!X19^(1/3))*COS(('OddsRatio_working_3-way'!Y19)/3)</f>
        <v>0.53487354492796346</v>
      </c>
      <c r="AG19" s="11">
        <f>-'OddsRatio_working_3-way'!U19/(3*'OddsRatio_working_3-way'!X19^(1/3))*COS(('OddsRatio_working_3-way'!Y19+2*PI())/3)</f>
        <v>-0.4029062260708019</v>
      </c>
      <c r="AH19" s="11">
        <f>-'OddsRatio_working_3-way'!U19/(3*'OddsRatio_working_3-way'!X19^(1/3))*COS(('OddsRatio_working_3-way'!Y19+4*PI())/3)</f>
        <v>-0.13196731885716143</v>
      </c>
      <c r="AI19" s="11">
        <f>'OddsRatio_working_3-way'!U19/(3*'OddsRatio_working_3-way'!X19^(1/3))*SIN(('OddsRatio_working_3-way'!Y19)/3)</f>
        <v>-0.15642665101373829</v>
      </c>
      <c r="AJ19" s="11">
        <f>'OddsRatio_working_3-way'!U19/(3*'OddsRatio_working_3-way'!X19^(1/3))*SIN(('OddsRatio_working_3-way'!Y19+2*PI())/3)</f>
        <v>-0.38500075221298452</v>
      </c>
      <c r="AK19" s="11">
        <f>'OddsRatio_working_3-way'!U19/(3*'OddsRatio_working_3-way'!X19^(1/3))*SIN(('OddsRatio_working_3-way'!Y19+4*PI())/3)</f>
        <v>0.54142740322672278</v>
      </c>
      <c r="AL19" s="11">
        <f>'OddsRatio_working_3-way'!Z19+'OddsRatio_working_3-way'!AF19</f>
        <v>1.0697470898559271</v>
      </c>
      <c r="AM19" s="11">
        <f>'OddsRatio_working_3-way'!AA19+'OddsRatio_working_3-way'!AG19</f>
        <v>-0.80581245214160391</v>
      </c>
      <c r="AN19" s="11">
        <f>'OddsRatio_working_3-way'!AB19+'OddsRatio_working_3-way'!AH19</f>
        <v>-0.26393463771432291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1.0697470898559271</v>
      </c>
      <c r="AS19" s="11">
        <f>IF(('OddsRatio_working_3-way'!X19=0),IF(Q19&gt;0,-Q19^(1/3),(-Q19)^(1/3)),'OddsRatio_working_3-way'!AM19-'OddsRatio_working_3-way'!R19/3)</f>
        <v>-0.80581245214160391</v>
      </c>
      <c r="AT19" s="11">
        <f>IF(('OddsRatio_working_3-way'!X19=0),IF(Q19&gt;0,-Q19^(1/3),(-Q19)^(1/3)),'OddsRatio_working_3-way'!AN19-'OddsRatio_working_3-way'!R19/3)</f>
        <v>-0.26393463771432291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3.47</v>
      </c>
      <c r="B20" s="4">
        <f>IF('True_Odds_Calculator_3-way'!B21="","",'True_Odds_Calculator_3-way'!B21)</f>
        <v>3.19</v>
      </c>
      <c r="C20" s="4">
        <f>IF('True_Odds_Calculator_3-way'!C21="","",'True_Odds_Calculator_3-way'!C21)</f>
        <v>2.3199999999999998</v>
      </c>
      <c r="D20" s="9">
        <f t="shared" si="13"/>
        <v>0.27813686641415913</v>
      </c>
      <c r="E20" s="9">
        <f t="shared" si="14"/>
        <v>0.30292544939385863</v>
      </c>
      <c r="F20" s="9">
        <f t="shared" si="15"/>
        <v>0.41893768419198191</v>
      </c>
      <c r="G20" s="9">
        <f t="shared" si="16"/>
        <v>1.0507498864562836</v>
      </c>
      <c r="H20" s="9">
        <f t="shared" si="17"/>
        <v>3.5953522195470198</v>
      </c>
      <c r="I20" s="9">
        <f t="shared" si="18"/>
        <v>3.3011422513392614</v>
      </c>
      <c r="J20" s="9">
        <f t="shared" si="19"/>
        <v>2.3869898501222946</v>
      </c>
      <c r="K20" s="11">
        <f t="shared" si="20"/>
        <v>0.28818443804034583</v>
      </c>
      <c r="L20" s="11">
        <f t="shared" si="21"/>
        <v>0.31347962382445144</v>
      </c>
      <c r="M20" s="11">
        <f t="shared" si="22"/>
        <v>0.43103448275862072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-0.27803972901753415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0.23285900706427257</v>
      </c>
      <c r="Q20" s="11">
        <f>2*'OddsRatio_working_3-way'!K20*'OddsRatio_working_3-way'!L20*'OddsRatio_working_3-way'!M20</f>
        <v>7.787926657667979E-2</v>
      </c>
      <c r="R20" s="11">
        <f t="shared" si="23"/>
        <v>0</v>
      </c>
      <c r="S20" s="11">
        <f t="shared" si="24"/>
        <v>-0.83750263995397456</v>
      </c>
      <c r="T20" s="11">
        <f t="shared" si="25"/>
        <v>-0.28010121737591126</v>
      </c>
      <c r="U20" s="11">
        <f>'OddsRatio_working_3-way'!S20-'OddsRatio_working_3-way'!R20^2/3</f>
        <v>-0.83750263995397456</v>
      </c>
      <c r="V20" s="11">
        <f>'OddsRatio_working_3-way'!S20*'OddsRatio_working_3-way'!R20/3-2*'OddsRatio_working_3-way'!R20^3/27-'OddsRatio_working_3-way'!T20</f>
        <v>0.28010121737591126</v>
      </c>
      <c r="W20" s="11">
        <f>'OddsRatio_working_3-way'!V20^2+4*'OddsRatio_working_3-way'!U20^3/27</f>
        <v>-8.5704620146307142E-3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0.14750182540404222</v>
      </c>
      <c r="Y20" s="11">
        <f>IF('OddsRatio_working_3-way'!W20&gt;=0,IF('OddsRatio_working_3-way'!V20+SQRT('OddsRatio_working_3-way'!W20)&gt;0,0,PI()),ACOS('OddsRatio_working_3-way'!V20/(2*'OddsRatio_working_3-way'!X20)))</f>
        <v>0.31920913249018468</v>
      </c>
      <c r="Z20" s="11">
        <f>'OddsRatio_working_3-way'!X20^(1/3)*COS('OddsRatio_working_3-way'!Y20/3)</f>
        <v>0.52537494322814182</v>
      </c>
      <c r="AA20" s="11">
        <f>'OddsRatio_working_3-way'!X20^(1/3)*COS(('OddsRatio_working_3-way'!Y20+2*PI())/3)</f>
        <v>-0.31128311709299988</v>
      </c>
      <c r="AB20" s="11">
        <f>'OddsRatio_working_3-way'!X20^(1/3)*COS(('OddsRatio_working_3-way'!Y20+4*PI())/3)</f>
        <v>-0.21409182613514202</v>
      </c>
      <c r="AC20" s="11">
        <f>'OddsRatio_working_3-way'!X20^(1/3)*SIN('OddsRatio_working_3-way'!Y20/3)</f>
        <v>5.6113417997406614E-2</v>
      </c>
      <c r="AD20" s="11">
        <f>'OddsRatio_working_3-way'!X20^(1/3)*SIN(('OddsRatio_working_3-way'!Y20+2*PI())/3)</f>
        <v>0.4269313383486748</v>
      </c>
      <c r="AE20" s="11">
        <f>'OddsRatio_working_3-way'!X20^(1/3)*SIN(('OddsRatio_working_3-way'!Y20+4*PI())/3)</f>
        <v>-0.48304475634608124</v>
      </c>
      <c r="AF20" s="11">
        <f>-'OddsRatio_working_3-way'!U20/(3*'OddsRatio_working_3-way'!X20^(1/3))*COS(('OddsRatio_working_3-way'!Y20)/3)</f>
        <v>0.52537494322814171</v>
      </c>
      <c r="AG20" s="11">
        <f>-'OddsRatio_working_3-way'!U20/(3*'OddsRatio_working_3-way'!X20^(1/3))*COS(('OddsRatio_working_3-way'!Y20+2*PI())/3)</f>
        <v>-0.31128311709299983</v>
      </c>
      <c r="AH20" s="11">
        <f>-'OddsRatio_working_3-way'!U20/(3*'OddsRatio_working_3-way'!X20^(1/3))*COS(('OddsRatio_working_3-way'!Y20+4*PI())/3)</f>
        <v>-0.21409182613514199</v>
      </c>
      <c r="AI20" s="11">
        <f>'OddsRatio_working_3-way'!U20/(3*'OddsRatio_working_3-way'!X20^(1/3))*SIN(('OddsRatio_working_3-way'!Y20)/3)</f>
        <v>-5.6113417997406601E-2</v>
      </c>
      <c r="AJ20" s="11">
        <f>'OddsRatio_working_3-way'!U20/(3*'OddsRatio_working_3-way'!X20^(1/3))*SIN(('OddsRatio_working_3-way'!Y20+2*PI())/3)</f>
        <v>-0.42693133834867469</v>
      </c>
      <c r="AK20" s="11">
        <f>'OddsRatio_working_3-way'!U20/(3*'OddsRatio_working_3-way'!X20^(1/3))*SIN(('OddsRatio_working_3-way'!Y20+4*PI())/3)</f>
        <v>0.48304475634608113</v>
      </c>
      <c r="AL20" s="11">
        <f>'OddsRatio_working_3-way'!Z20+'OddsRatio_working_3-way'!AF20</f>
        <v>1.0507498864562836</v>
      </c>
      <c r="AM20" s="11">
        <f>'OddsRatio_working_3-way'!AA20+'OddsRatio_working_3-way'!AG20</f>
        <v>-0.62256623418599966</v>
      </c>
      <c r="AN20" s="11">
        <f>'OddsRatio_working_3-way'!AB20+'OddsRatio_working_3-way'!AH20</f>
        <v>-0.42818365227028399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1.0507498864562836</v>
      </c>
      <c r="AS20" s="11">
        <f>IF(('OddsRatio_working_3-way'!X20=0),IF(Q20&gt;0,-Q20^(1/3),(-Q20)^(1/3)),'OddsRatio_working_3-way'!AM20-'OddsRatio_working_3-way'!R20/3)</f>
        <v>-0.62256623418599966</v>
      </c>
      <c r="AT20" s="11">
        <f>IF(('OddsRatio_working_3-way'!X20=0),IF(Q20&gt;0,-Q20^(1/3),(-Q20)^(1/3)),'OddsRatio_working_3-way'!AN20-'OddsRatio_working_3-way'!R20/3)</f>
        <v>-0.42818365227028399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3.14</v>
      </c>
      <c r="C21" s="4">
        <f>IF('True_Odds_Calculator_3-way'!C22="","",'True_Odds_Calculator_3-way'!C22)</f>
        <v>3.22</v>
      </c>
      <c r="D21" s="9">
        <f t="shared" si="13"/>
        <v>0.39267380990024187</v>
      </c>
      <c r="E21" s="9">
        <f t="shared" si="14"/>
        <v>0.30754322119911848</v>
      </c>
      <c r="F21" s="9">
        <f t="shared" si="15"/>
        <v>0.29978296890063988</v>
      </c>
      <c r="G21" s="9">
        <f t="shared" si="16"/>
        <v>1.0521380791859607</v>
      </c>
      <c r="H21" s="9">
        <f t="shared" si="17"/>
        <v>2.5466429764033625</v>
      </c>
      <c r="I21" s="9">
        <f t="shared" si="18"/>
        <v>3.2515754894579558</v>
      </c>
      <c r="J21" s="9">
        <f t="shared" si="19"/>
        <v>3.3357465357928326</v>
      </c>
      <c r="K21" s="11">
        <f t="shared" si="20"/>
        <v>0.40485829959514169</v>
      </c>
      <c r="L21" s="11">
        <f t="shared" si="21"/>
        <v>0.31847133757961782</v>
      </c>
      <c r="M21" s="11">
        <f t="shared" si="22"/>
        <v>0.3105590062111801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-0.2796414913046843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0.23344580909914903</v>
      </c>
      <c r="Q21" s="11">
        <f>2*'OddsRatio_working_3-way'!K21*'OddsRatio_working_3-way'!L21*'OddsRatio_working_3-way'!M21</f>
        <v>8.0084325591474798E-2</v>
      </c>
      <c r="R21" s="11">
        <f t="shared" si="23"/>
        <v>0</v>
      </c>
      <c r="S21" s="11">
        <f t="shared" si="24"/>
        <v>-0.8348039055649199</v>
      </c>
      <c r="T21" s="11">
        <f t="shared" si="25"/>
        <v>-0.28638212883873754</v>
      </c>
      <c r="U21" s="11">
        <f>'OddsRatio_working_3-way'!S21-'OddsRatio_working_3-way'!R21^2/3</f>
        <v>-0.8348039055649199</v>
      </c>
      <c r="V21" s="11">
        <f>'OddsRatio_working_3-way'!S21*'OddsRatio_working_3-way'!R21/3-2*'OddsRatio_working_3-way'!R21^3/27-'OddsRatio_working_3-way'!T21</f>
        <v>0.28638212883873754</v>
      </c>
      <c r="W21" s="11">
        <f>'OddsRatio_working_3-way'!V21^2+4*'OddsRatio_working_3-way'!U21^3/27</f>
        <v>-4.1738400580589863E-3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0.14678944425287047</v>
      </c>
      <c r="Y21" s="11">
        <f>IF('OddsRatio_working_3-way'!W21&gt;=0,IF('OddsRatio_working_3-way'!V21+SQRT('OddsRatio_working_3-way'!W21)&gt;0,0,PI()),ACOS('OddsRatio_working_3-way'!V21/(2*'OddsRatio_working_3-way'!X21)))</f>
        <v>0.22187700161687274</v>
      </c>
      <c r="Z21" s="11">
        <f>'OddsRatio_working_3-way'!X21^(1/3)*COS('OddsRatio_working_3-way'!Y21/3)</f>
        <v>0.52606903959298046</v>
      </c>
      <c r="AA21" s="11">
        <f>'OddsRatio_working_3-way'!X21^(1/3)*COS(('OddsRatio_working_3-way'!Y21+2*PI())/3)</f>
        <v>-0.29679100920992557</v>
      </c>
      <c r="AB21" s="11">
        <f>'OddsRatio_working_3-way'!X21^(1/3)*COS(('OddsRatio_working_3-way'!Y21+4*PI())/3)</f>
        <v>-0.22927803038305503</v>
      </c>
      <c r="AC21" s="11">
        <f>'OddsRatio_working_3-way'!X21^(1/3)*SIN('OddsRatio_working_3-way'!Y21/3)</f>
        <v>3.8978636499487365E-2</v>
      </c>
      <c r="AD21" s="11">
        <f>'OddsRatio_working_3-way'!X21^(1/3)*SIN(('OddsRatio_working_3-way'!Y21+2*PI())/3)</f>
        <v>0.43609983418225917</v>
      </c>
      <c r="AE21" s="11">
        <f>'OddsRatio_working_3-way'!X21^(1/3)*SIN(('OddsRatio_working_3-way'!Y21+4*PI())/3)</f>
        <v>-0.47507847068174641</v>
      </c>
      <c r="AF21" s="11">
        <f>-'OddsRatio_working_3-way'!U21/(3*'OddsRatio_working_3-way'!X21^(1/3))*COS(('OddsRatio_working_3-way'!Y21)/3)</f>
        <v>0.52606903959298024</v>
      </c>
      <c r="AG21" s="11">
        <f>-'OddsRatio_working_3-way'!U21/(3*'OddsRatio_working_3-way'!X21^(1/3))*COS(('OddsRatio_working_3-way'!Y21+2*PI())/3)</f>
        <v>-0.29679100920992546</v>
      </c>
      <c r="AH21" s="11">
        <f>-'OddsRatio_working_3-way'!U21/(3*'OddsRatio_working_3-way'!X21^(1/3))*COS(('OddsRatio_working_3-way'!Y21+4*PI())/3)</f>
        <v>-0.22927803038305494</v>
      </c>
      <c r="AI21" s="11">
        <f>'OddsRatio_working_3-way'!U21/(3*'OddsRatio_working_3-way'!X21^(1/3))*SIN(('OddsRatio_working_3-way'!Y21)/3)</f>
        <v>-3.8978636499487351E-2</v>
      </c>
      <c r="AJ21" s="11">
        <f>'OddsRatio_working_3-way'!U21/(3*'OddsRatio_working_3-way'!X21^(1/3))*SIN(('OddsRatio_working_3-way'!Y21+2*PI())/3)</f>
        <v>-0.43609983418225901</v>
      </c>
      <c r="AK21" s="11">
        <f>'OddsRatio_working_3-way'!U21/(3*'OddsRatio_working_3-way'!X21^(1/3))*SIN(('OddsRatio_working_3-way'!Y21+4*PI())/3)</f>
        <v>0.47507847068174619</v>
      </c>
      <c r="AL21" s="11">
        <f>'OddsRatio_working_3-way'!Z21+'OddsRatio_working_3-way'!AF21</f>
        <v>1.0521380791859607</v>
      </c>
      <c r="AM21" s="11">
        <f>'OddsRatio_working_3-way'!AA21+'OddsRatio_working_3-way'!AG21</f>
        <v>-0.59358201841985103</v>
      </c>
      <c r="AN21" s="11">
        <f>'OddsRatio_working_3-way'!AB21+'OddsRatio_working_3-way'!AH21</f>
        <v>-0.45855606076611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1.0521380791859607</v>
      </c>
      <c r="AS21" s="11">
        <f>IF(('OddsRatio_working_3-way'!X21=0),IF(Q21&gt;0,-Q21^(1/3),(-Q21)^(1/3)),'OddsRatio_working_3-way'!AM21-'OddsRatio_working_3-way'!R21/3)</f>
        <v>-0.59358201841985103</v>
      </c>
      <c r="AT21" s="11">
        <f>IF(('OddsRatio_working_3-way'!X21=0),IF(Q21&gt;0,-Q21^(1/3),(-Q21)^(1/3)),'OddsRatio_working_3-way'!AN21-'OddsRatio_working_3-way'!R21/3)</f>
        <v>-0.45855606076611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3.27</v>
      </c>
      <c r="B22" s="4">
        <f>IF('True_Odds_Calculator_3-way'!B23="","",'True_Odds_Calculator_3-way'!B23)</f>
        <v>3.64</v>
      </c>
      <c r="C22" s="4">
        <f>IF('True_Odds_Calculator_3-way'!C23="","",'True_Odds_Calculator_3-way'!C23)</f>
        <v>2.21</v>
      </c>
      <c r="D22" s="9">
        <f t="shared" si="13"/>
        <v>0.29520097881831281</v>
      </c>
      <c r="E22" s="9">
        <f t="shared" si="14"/>
        <v>0.26478294318110168</v>
      </c>
      <c r="F22" s="9">
        <f t="shared" si="15"/>
        <v>0.4400160780005854</v>
      </c>
      <c r="G22" s="9">
        <f t="shared" si="16"/>
        <v>1.051772089452983</v>
      </c>
      <c r="H22" s="9">
        <f t="shared" si="17"/>
        <v>3.3875226430582721</v>
      </c>
      <c r="I22" s="9">
        <f t="shared" si="18"/>
        <v>3.7766783161558757</v>
      </c>
      <c r="J22" s="9">
        <f t="shared" si="19"/>
        <v>2.272644228238109</v>
      </c>
      <c r="K22" s="11">
        <f t="shared" si="20"/>
        <v>0.3058103975535168</v>
      </c>
      <c r="L22" s="11">
        <f t="shared" si="21"/>
        <v>0.27472527472527469</v>
      </c>
      <c r="M22" s="11">
        <f t="shared" si="22"/>
        <v>0.45248868778280543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-0.27565999528305984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0.23265372594942108</v>
      </c>
      <c r="Q22" s="11">
        <f>2*'OddsRatio_working_3-way'!K22*'OddsRatio_working_3-way'!L22*'OddsRatio_working_3-way'!M22</f>
        <v>7.6030629395235638E-2</v>
      </c>
      <c r="R22" s="11">
        <f t="shared" si="23"/>
        <v>0</v>
      </c>
      <c r="S22" s="11">
        <f t="shared" si="24"/>
        <v>-0.84398799220221266</v>
      </c>
      <c r="T22" s="11">
        <f t="shared" si="25"/>
        <v>-0.27581306934712829</v>
      </c>
      <c r="U22" s="11">
        <f>'OddsRatio_working_3-way'!S22-'OddsRatio_working_3-way'!R22^2/3</f>
        <v>-0.84398799220221266</v>
      </c>
      <c r="V22" s="11">
        <f>'OddsRatio_working_3-way'!S22*'OddsRatio_working_3-way'!R22/3-2*'OddsRatio_working_3-way'!R22^3/27-'OddsRatio_working_3-way'!T22</f>
        <v>0.27581306934712829</v>
      </c>
      <c r="W22" s="11">
        <f>'OddsRatio_working_3-way'!V22^2+4*'OddsRatio_working_3-way'!U22^3/27</f>
        <v>-1.2991732052152691E-2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0.1492184483189298</v>
      </c>
      <c r="Y22" s="11">
        <f>IF('OddsRatio_working_3-way'!W22&gt;=0,IF('OddsRatio_working_3-way'!V22+SQRT('OddsRatio_working_3-way'!W22)&gt;0,0,PI()),ACOS('OddsRatio_working_3-way'!V22/(2*'OddsRatio_working_3-way'!X22)))</f>
        <v>0.39188108306019731</v>
      </c>
      <c r="Z22" s="11">
        <f>'OddsRatio_working_3-way'!X22^(1/3)*COS('OddsRatio_working_3-way'!Y22/3)</f>
        <v>0.52588604472649148</v>
      </c>
      <c r="AA22" s="11">
        <f>'OddsRatio_working_3-way'!X22^(1/3)*COS(('OddsRatio_working_3-way'!Y22+2*PI())/3)</f>
        <v>-0.32277527973331499</v>
      </c>
      <c r="AB22" s="11">
        <f>'OddsRatio_working_3-way'!X22^(1/3)*COS(('OddsRatio_working_3-way'!Y22+4*PI())/3)</f>
        <v>-0.20311076499317657</v>
      </c>
      <c r="AC22" s="11">
        <f>'OddsRatio_working_3-way'!X22^(1/3)*SIN('OddsRatio_working_3-way'!Y22/3)</f>
        <v>6.908833979766496E-2</v>
      </c>
      <c r="AD22" s="11">
        <f>'OddsRatio_working_3-way'!X22^(1/3)*SIN(('OddsRatio_working_3-way'!Y22+2*PI())/3)</f>
        <v>0.42088650433002867</v>
      </c>
      <c r="AE22" s="11">
        <f>'OddsRatio_working_3-way'!X22^(1/3)*SIN(('OddsRatio_working_3-way'!Y22+4*PI())/3)</f>
        <v>-0.48997484412769343</v>
      </c>
      <c r="AF22" s="11">
        <f>-'OddsRatio_working_3-way'!U22/(3*'OddsRatio_working_3-way'!X22^(1/3))*COS(('OddsRatio_working_3-way'!Y22)/3)</f>
        <v>0.52588604472649136</v>
      </c>
      <c r="AG22" s="11">
        <f>-'OddsRatio_working_3-way'!U22/(3*'OddsRatio_working_3-way'!X22^(1/3))*COS(('OddsRatio_working_3-way'!Y22+2*PI())/3)</f>
        <v>-0.32277527973331488</v>
      </c>
      <c r="AH22" s="11">
        <f>-'OddsRatio_working_3-way'!U22/(3*'OddsRatio_working_3-way'!X22^(1/3))*COS(('OddsRatio_working_3-way'!Y22+4*PI())/3)</f>
        <v>-0.20311076499317651</v>
      </c>
      <c r="AI22" s="11">
        <f>'OddsRatio_working_3-way'!U22/(3*'OddsRatio_working_3-way'!X22^(1/3))*SIN(('OddsRatio_working_3-way'!Y22)/3)</f>
        <v>-6.9088339797664947E-2</v>
      </c>
      <c r="AJ22" s="11">
        <f>'OddsRatio_working_3-way'!U22/(3*'OddsRatio_working_3-way'!X22^(1/3))*SIN(('OddsRatio_working_3-way'!Y22+2*PI())/3)</f>
        <v>-0.42088650433002855</v>
      </c>
      <c r="AK22" s="11">
        <f>'OddsRatio_working_3-way'!U22/(3*'OddsRatio_working_3-way'!X22^(1/3))*SIN(('OddsRatio_working_3-way'!Y22+4*PI())/3)</f>
        <v>0.48997484412769338</v>
      </c>
      <c r="AL22" s="11">
        <f>'OddsRatio_working_3-way'!Z22+'OddsRatio_working_3-way'!AF22</f>
        <v>1.051772089452983</v>
      </c>
      <c r="AM22" s="11">
        <f>'OddsRatio_working_3-way'!AA22+'OddsRatio_working_3-way'!AG22</f>
        <v>-0.64555055946662987</v>
      </c>
      <c r="AN22" s="11">
        <f>'OddsRatio_working_3-way'!AB22+'OddsRatio_working_3-way'!AH22</f>
        <v>-0.40622152998635308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1.051772089452983</v>
      </c>
      <c r="AS22" s="11">
        <f>IF(('OddsRatio_working_3-way'!X22=0),IF(Q22&gt;0,-Q22^(1/3),(-Q22)^(1/3)),'OddsRatio_working_3-way'!AM22-'OddsRatio_working_3-way'!R22/3)</f>
        <v>-0.64555055946662987</v>
      </c>
      <c r="AT22" s="11">
        <f>IF(('OddsRatio_working_3-way'!X22=0),IF(Q22&gt;0,-Q22^(1/3),(-Q22)^(1/3)),'OddsRatio_working_3-way'!AN22-'OddsRatio_working_3-way'!R22/3)</f>
        <v>-0.40622152998635308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3.16</v>
      </c>
      <c r="B23" s="4">
        <f>IF('True_Odds_Calculator_3-way'!B24="","",'True_Odds_Calculator_3-way'!B24)</f>
        <v>3.45</v>
      </c>
      <c r="C23" s="4">
        <f>IF('True_Odds_Calculator_3-way'!C24="","",'True_Odds_Calculator_3-way'!C24)</f>
        <v>2.34</v>
      </c>
      <c r="D23" s="9">
        <f t="shared" si="13"/>
        <v>0.30555509026666833</v>
      </c>
      <c r="E23" s="9">
        <f t="shared" si="14"/>
        <v>0.27949608824198879</v>
      </c>
      <c r="F23" s="9">
        <f t="shared" si="15"/>
        <v>0.4149488214913426</v>
      </c>
      <c r="G23" s="9">
        <f t="shared" si="16"/>
        <v>1.052190859409688</v>
      </c>
      <c r="H23" s="9">
        <f t="shared" si="17"/>
        <v>3.2727322563249266</v>
      </c>
      <c r="I23" s="9">
        <f t="shared" si="18"/>
        <v>3.5778676055537355</v>
      </c>
      <c r="J23" s="9">
        <f t="shared" si="19"/>
        <v>2.4099357516089821</v>
      </c>
      <c r="K23" s="11">
        <f t="shared" si="20"/>
        <v>0.31645569620253161</v>
      </c>
      <c r="L23" s="11">
        <f t="shared" si="21"/>
        <v>0.28985507246376813</v>
      </c>
      <c r="M23" s="11">
        <f t="shared" si="22"/>
        <v>0.42735042735042739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-0.27797299013589583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0.23323564875573682</v>
      </c>
      <c r="Q23" s="11">
        <f>2*'OddsRatio_working_3-way'!K23*'OddsRatio_working_3-way'!L23*'OddsRatio_working_3-way'!M23</f>
        <v>7.8398537396886334E-2</v>
      </c>
      <c r="R23" s="11">
        <f t="shared" si="23"/>
        <v>0</v>
      </c>
      <c r="S23" s="11">
        <f t="shared" si="24"/>
        <v>-0.83905867487957109</v>
      </c>
      <c r="T23" s="11">
        <f t="shared" si="25"/>
        <v>-0.28203652937128443</v>
      </c>
      <c r="U23" s="11">
        <f>'OddsRatio_working_3-way'!S23-'OddsRatio_working_3-way'!R23^2/3</f>
        <v>-0.83905867487957109</v>
      </c>
      <c r="V23" s="11">
        <f>'OddsRatio_working_3-way'!S23*'OddsRatio_working_3-way'!R23/3-2*'OddsRatio_working_3-way'!R23^3/27-'OddsRatio_working_3-way'!T23</f>
        <v>0.28203652937128443</v>
      </c>
      <c r="W23" s="11">
        <f>'OddsRatio_working_3-way'!V23^2+4*'OddsRatio_working_3-way'!U23^3/27</f>
        <v>-7.9685272269102436E-3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0.14791309198876684</v>
      </c>
      <c r="Y23" s="11">
        <f>IF('OddsRatio_working_3-way'!W23&gt;=0,IF('OddsRatio_working_3-way'!V23+SQRT('OddsRatio_working_3-way'!W23)&gt;0,0,PI()),ACOS('OddsRatio_working_3-way'!V23/(2*'OddsRatio_working_3-way'!X23)))</f>
        <v>0.30653142915549614</v>
      </c>
      <c r="Z23" s="11">
        <f>'OddsRatio_working_3-way'!X23^(1/3)*COS('OddsRatio_working_3-way'!Y23/3)</f>
        <v>0.52609542970484402</v>
      </c>
      <c r="AA23" s="11">
        <f>'OddsRatio_working_3-way'!X23^(1/3)*COS(('OddsRatio_working_3-way'!Y23+2*PI())/3)</f>
        <v>-0.30976353500629955</v>
      </c>
      <c r="AB23" s="11">
        <f>'OddsRatio_working_3-way'!X23^(1/3)*COS(('OddsRatio_working_3-way'!Y23+4*PI())/3)</f>
        <v>-0.2163318946985443</v>
      </c>
      <c r="AC23" s="11">
        <f>'OddsRatio_working_3-way'!X23^(1/3)*SIN('OddsRatio_working_3-way'!Y23/3)</f>
        <v>5.3942782682510716E-2</v>
      </c>
      <c r="AD23" s="11">
        <f>'OddsRatio_working_3-way'!X23^(1/3)*SIN(('OddsRatio_working_3-way'!Y23+2*PI())/3)</f>
        <v>0.42864061559802996</v>
      </c>
      <c r="AE23" s="11">
        <f>'OddsRatio_working_3-way'!X23^(1/3)*SIN(('OddsRatio_working_3-way'!Y23+4*PI())/3)</f>
        <v>-0.4825833982805407</v>
      </c>
      <c r="AF23" s="11">
        <f>-'OddsRatio_working_3-way'!U23/(3*'OddsRatio_working_3-way'!X23^(1/3))*COS(('OddsRatio_working_3-way'!Y23)/3)</f>
        <v>0.52609542970484402</v>
      </c>
      <c r="AG23" s="11">
        <f>-'OddsRatio_working_3-way'!U23/(3*'OddsRatio_working_3-way'!X23^(1/3))*COS(('OddsRatio_working_3-way'!Y23+2*PI())/3)</f>
        <v>-0.30976353500629955</v>
      </c>
      <c r="AH23" s="11">
        <f>-'OddsRatio_working_3-way'!U23/(3*'OddsRatio_working_3-way'!X23^(1/3))*COS(('OddsRatio_working_3-way'!Y23+4*PI())/3)</f>
        <v>-0.2163318946985443</v>
      </c>
      <c r="AI23" s="11">
        <f>'OddsRatio_working_3-way'!U23/(3*'OddsRatio_working_3-way'!X23^(1/3))*SIN(('OddsRatio_working_3-way'!Y23)/3)</f>
        <v>-5.3942782682510716E-2</v>
      </c>
      <c r="AJ23" s="11">
        <f>'OddsRatio_working_3-way'!U23/(3*'OddsRatio_working_3-way'!X23^(1/3))*SIN(('OddsRatio_working_3-way'!Y23+2*PI())/3)</f>
        <v>-0.42864061559802996</v>
      </c>
      <c r="AK23" s="11">
        <f>'OddsRatio_working_3-way'!U23/(3*'OddsRatio_working_3-way'!X23^(1/3))*SIN(('OddsRatio_working_3-way'!Y23+4*PI())/3)</f>
        <v>0.4825833982805407</v>
      </c>
      <c r="AL23" s="11">
        <f>'OddsRatio_working_3-way'!Z23+'OddsRatio_working_3-way'!AF23</f>
        <v>1.052190859409688</v>
      </c>
      <c r="AM23" s="11">
        <f>'OddsRatio_working_3-way'!AA23+'OddsRatio_working_3-way'!AG23</f>
        <v>-0.6195270700125991</v>
      </c>
      <c r="AN23" s="11">
        <f>'OddsRatio_working_3-way'!AB23+'OddsRatio_working_3-way'!AH23</f>
        <v>-0.43266378939708861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1.052190859409688</v>
      </c>
      <c r="AS23" s="11">
        <f>IF(('OddsRatio_working_3-way'!X23=0),IF(Q23&gt;0,-Q23^(1/3),(-Q23)^(1/3)),'OddsRatio_working_3-way'!AM23-'OddsRatio_working_3-way'!R23/3)</f>
        <v>-0.6195270700125991</v>
      </c>
      <c r="AT23" s="11">
        <f>IF(('OddsRatio_working_3-way'!X23=0),IF(Q23&gt;0,-Q23^(1/3),(-Q23)^(1/3)),'OddsRatio_working_3-way'!AN23-'OddsRatio_working_3-way'!R23/3)</f>
        <v>-0.43266378939708861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2.57</v>
      </c>
      <c r="B24" s="4">
        <f>IF('True_Odds_Calculator_3-way'!B25="","",'True_Odds_Calculator_3-way'!B25)</f>
        <v>3.44</v>
      </c>
      <c r="C24" s="4">
        <f>IF('True_Odds_Calculator_3-way'!C25="","",'True_Odds_Calculator_3-way'!C25)</f>
        <v>2.83</v>
      </c>
      <c r="D24" s="9">
        <f t="shared" si="13"/>
        <v>0.37735805529587207</v>
      </c>
      <c r="E24" s="9">
        <f t="shared" si="14"/>
        <v>0.28055716717566959</v>
      </c>
      <c r="F24" s="9">
        <f t="shared" si="15"/>
        <v>0.34208477752845823</v>
      </c>
      <c r="G24" s="9">
        <f t="shared" si="16"/>
        <v>1.0509573609479392</v>
      </c>
      <c r="H24" s="9">
        <f t="shared" si="17"/>
        <v>2.6500030566882642</v>
      </c>
      <c r="I24" s="9">
        <f t="shared" si="18"/>
        <v>3.5643359607129717</v>
      </c>
      <c r="J24" s="9">
        <f t="shared" si="19"/>
        <v>2.9232519705347295</v>
      </c>
      <c r="K24" s="11">
        <f t="shared" si="20"/>
        <v>0.38910505836575876</v>
      </c>
      <c r="L24" s="11">
        <f t="shared" si="21"/>
        <v>0.29069767441860467</v>
      </c>
      <c r="M24" s="11">
        <f t="shared" si="22"/>
        <v>0.35335689045936397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-0.28019641028281017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0.23341826987180861</v>
      </c>
      <c r="Q24" s="11">
        <f>2*'OddsRatio_working_3-way'!K24*'OddsRatio_working_3-way'!L24*'OddsRatio_working_3-way'!M24</f>
        <v>7.9937763654728974E-2</v>
      </c>
      <c r="R24" s="11">
        <f t="shared" si="23"/>
        <v>0</v>
      </c>
      <c r="S24" s="11">
        <f t="shared" si="24"/>
        <v>-0.83305232082100178</v>
      </c>
      <c r="T24" s="11">
        <f t="shared" si="25"/>
        <v>-0.28529189069212385</v>
      </c>
      <c r="U24" s="11">
        <f>'OddsRatio_working_3-way'!S24-'OddsRatio_working_3-way'!R24^2/3</f>
        <v>-0.83305232082100178</v>
      </c>
      <c r="V24" s="11">
        <f>'OddsRatio_working_3-way'!S24*'OddsRatio_working_3-way'!R24/3-2*'OddsRatio_working_3-way'!R24^3/27-'OddsRatio_working_3-way'!T24</f>
        <v>0.28529189069212385</v>
      </c>
      <c r="W24" s="11">
        <f>'OddsRatio_working_3-way'!V24^2+4*'OddsRatio_working_3-way'!U24^3/27</f>
        <v>-4.2557161227308599E-3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0.14632769647047136</v>
      </c>
      <c r="Y24" s="11">
        <f>IF('OddsRatio_working_3-way'!W24&gt;=0,IF('OddsRatio_working_3-way'!V24+SQRT('OddsRatio_working_3-way'!W24)&gt;0,0,PI()),ACOS('OddsRatio_working_3-way'!V24/(2*'OddsRatio_working_3-way'!X24)))</f>
        <v>0.22479869242525941</v>
      </c>
      <c r="Z24" s="11">
        <f>'OddsRatio_working_3-way'!X24^(1/3)*COS('OddsRatio_working_3-way'!Y24/3)</f>
        <v>0.52547868047396962</v>
      </c>
      <c r="AA24" s="11">
        <f>'OddsRatio_working_3-way'!X24^(1/3)*COS(('OddsRatio_working_3-way'!Y24+2*PI())/3)</f>
        <v>-0.29690361222911565</v>
      </c>
      <c r="AB24" s="11">
        <f>'OddsRatio_working_3-way'!X24^(1/3)*COS(('OddsRatio_working_3-way'!Y24+4*PI())/3)</f>
        <v>-0.22857506824485405</v>
      </c>
      <c r="AC24" s="11">
        <f>'OddsRatio_working_3-way'!X24^(1/3)*SIN('OddsRatio_working_3-way'!Y24/3)</f>
        <v>3.9449503262648671E-2</v>
      </c>
      <c r="AD24" s="11">
        <f>'OddsRatio_working_3-way'!X24^(1/3)*SIN(('OddsRatio_working_3-way'!Y24+2*PI())/3)</f>
        <v>0.4353531348062592</v>
      </c>
      <c r="AE24" s="11">
        <f>'OddsRatio_working_3-way'!X24^(1/3)*SIN(('OddsRatio_working_3-way'!Y24+4*PI())/3)</f>
        <v>-0.47480263806890782</v>
      </c>
      <c r="AF24" s="11">
        <f>-'OddsRatio_working_3-way'!U24/(3*'OddsRatio_working_3-way'!X24^(1/3))*COS(('OddsRatio_working_3-way'!Y24)/3)</f>
        <v>0.52547868047396962</v>
      </c>
      <c r="AG24" s="11">
        <f>-'OddsRatio_working_3-way'!U24/(3*'OddsRatio_working_3-way'!X24^(1/3))*COS(('OddsRatio_working_3-way'!Y24+2*PI())/3)</f>
        <v>-0.29690361222911565</v>
      </c>
      <c r="AH24" s="11">
        <f>-'OddsRatio_working_3-way'!U24/(3*'OddsRatio_working_3-way'!X24^(1/3))*COS(('OddsRatio_working_3-way'!Y24+4*PI())/3)</f>
        <v>-0.22857506824485405</v>
      </c>
      <c r="AI24" s="11">
        <f>'OddsRatio_working_3-way'!U24/(3*'OddsRatio_working_3-way'!X24^(1/3))*SIN(('OddsRatio_working_3-way'!Y24)/3)</f>
        <v>-3.9449503262648671E-2</v>
      </c>
      <c r="AJ24" s="11">
        <f>'OddsRatio_working_3-way'!U24/(3*'OddsRatio_working_3-way'!X24^(1/3))*SIN(('OddsRatio_working_3-way'!Y24+2*PI())/3)</f>
        <v>-0.4353531348062592</v>
      </c>
      <c r="AK24" s="11">
        <f>'OddsRatio_working_3-way'!U24/(3*'OddsRatio_working_3-way'!X24^(1/3))*SIN(('OddsRatio_working_3-way'!Y24+4*PI())/3)</f>
        <v>0.47480263806890782</v>
      </c>
      <c r="AL24" s="11">
        <f>'OddsRatio_working_3-way'!Z24+'OddsRatio_working_3-way'!AF24</f>
        <v>1.0509573609479392</v>
      </c>
      <c r="AM24" s="11">
        <f>'OddsRatio_working_3-way'!AA24+'OddsRatio_working_3-way'!AG24</f>
        <v>-0.59380722445823131</v>
      </c>
      <c r="AN24" s="11">
        <f>'OddsRatio_working_3-way'!AB24+'OddsRatio_working_3-way'!AH24</f>
        <v>-0.45715013648970809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1.0509573609479392</v>
      </c>
      <c r="AS24" s="11">
        <f>IF(('OddsRatio_working_3-way'!X24=0),IF(Q24&gt;0,-Q24^(1/3),(-Q24)^(1/3)),'OddsRatio_working_3-way'!AM24-'OddsRatio_working_3-way'!R24/3)</f>
        <v>-0.59380722445823131</v>
      </c>
      <c r="AT24" s="11">
        <f>IF(('OddsRatio_working_3-way'!X24=0),IF(Q24&gt;0,-Q24^(1/3),(-Q24)^(1/3)),'OddsRatio_working_3-way'!AN24-'OddsRatio_working_3-way'!R24/3)</f>
        <v>-0.45715013648970809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4.3099999999999996</v>
      </c>
      <c r="B25" s="4">
        <f>IF('True_Odds_Calculator_3-way'!B26="","",'True_Odds_Calculator_3-way'!B26)</f>
        <v>3.67</v>
      </c>
      <c r="C25" s="4">
        <f>IF('True_Odds_Calculator_3-way'!C26="","",'True_Odds_Calculator_3-way'!C26)</f>
        <v>1.88</v>
      </c>
      <c r="D25" s="9">
        <f t="shared" si="13"/>
        <v>0.22172388024262796</v>
      </c>
      <c r="E25" s="9">
        <f t="shared" si="14"/>
        <v>0.26099974630968492</v>
      </c>
      <c r="F25" s="9">
        <f t="shared" si="15"/>
        <v>0.51727637344768718</v>
      </c>
      <c r="G25" s="9">
        <f t="shared" si="16"/>
        <v>1.0604574339467754</v>
      </c>
      <c r="H25" s="9">
        <f t="shared" si="17"/>
        <v>4.5101141063638259</v>
      </c>
      <c r="I25" s="9">
        <f t="shared" si="18"/>
        <v>3.8314213486378894</v>
      </c>
      <c r="J25" s="9">
        <f t="shared" si="19"/>
        <v>1.9332025418731622</v>
      </c>
      <c r="K25" s="11">
        <f t="shared" si="20"/>
        <v>0.23201856148491881</v>
      </c>
      <c r="L25" s="11">
        <f t="shared" si="21"/>
        <v>0.27247956403269757</v>
      </c>
      <c r="M25" s="11">
        <f t="shared" si="22"/>
        <v>0.53191489361702127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-0.2615295361955815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0.23068689949946994</v>
      </c>
      <c r="Q25" s="11">
        <f>2*'OddsRatio_working_3-way'!K25*'OddsRatio_working_3-way'!L25*'OddsRatio_working_3-way'!M25</f>
        <v>6.7255655830749272E-2</v>
      </c>
      <c r="R25" s="11">
        <f t="shared" si="23"/>
        <v>0</v>
      </c>
      <c r="S25" s="11">
        <f t="shared" si="24"/>
        <v>-0.8820682468803589</v>
      </c>
      <c r="T25" s="11">
        <f t="shared" si="25"/>
        <v>-0.25716275419252455</v>
      </c>
      <c r="U25" s="11">
        <f>'OddsRatio_working_3-way'!S25-'OddsRatio_working_3-way'!R25^2/3</f>
        <v>-0.8820682468803589</v>
      </c>
      <c r="V25" s="11">
        <f>'OddsRatio_working_3-way'!S25*'OddsRatio_working_3-way'!R25/3-2*'OddsRatio_working_3-way'!R25^3/27-'OddsRatio_working_3-way'!T25</f>
        <v>0.25716275419252455</v>
      </c>
      <c r="W25" s="11">
        <f>'OddsRatio_working_3-way'!V25^2+4*'OddsRatio_working_3-way'!U25^3/27</f>
        <v>-3.5539651631358665E-2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0.15943049721998256</v>
      </c>
      <c r="Y25" s="11">
        <f>IF('OddsRatio_working_3-way'!W25&gt;=0,IF('OddsRatio_working_3-way'!V25+SQRT('OddsRatio_working_3-way'!W25)&gt;0,0,PI()),ACOS('OddsRatio_working_3-way'!V25/(2*'OddsRatio_working_3-way'!X25)))</f>
        <v>0.63258093912918711</v>
      </c>
      <c r="Z25" s="11">
        <f>'OddsRatio_working_3-way'!X25^(1/3)*COS('OddsRatio_working_3-way'!Y25/3)</f>
        <v>0.53022871697338769</v>
      </c>
      <c r="AA25" s="11">
        <f>'OddsRatio_working_3-way'!X25^(1/3)*COS(('OddsRatio_working_3-way'!Y25+2*PI())/3)</f>
        <v>-0.36340063673882844</v>
      </c>
      <c r="AB25" s="11">
        <f>'OddsRatio_working_3-way'!X25^(1/3)*COS(('OddsRatio_working_3-way'!Y25+4*PI())/3)</f>
        <v>-0.16682808023455931</v>
      </c>
      <c r="AC25" s="11">
        <f>'OddsRatio_working_3-way'!X25^(1/3)*SIN('OddsRatio_working_3-way'!Y25/3)</f>
        <v>0.11349121841303274</v>
      </c>
      <c r="AD25" s="11">
        <f>'OddsRatio_working_3-way'!X25^(1/3)*SIN(('OddsRatio_working_3-way'!Y25+2*PI())/3)</f>
        <v>0.40244592950846669</v>
      </c>
      <c r="AE25" s="11">
        <f>'OddsRatio_working_3-way'!X25^(1/3)*SIN(('OddsRatio_working_3-way'!Y25+4*PI())/3)</f>
        <v>-0.51593714792149936</v>
      </c>
      <c r="AF25" s="11">
        <f>-'OddsRatio_working_3-way'!U25/(3*'OddsRatio_working_3-way'!X25^(1/3))*COS(('OddsRatio_working_3-way'!Y25)/3)</f>
        <v>0.53022871697338769</v>
      </c>
      <c r="AG25" s="11">
        <f>-'OddsRatio_working_3-way'!U25/(3*'OddsRatio_working_3-way'!X25^(1/3))*COS(('OddsRatio_working_3-way'!Y25+2*PI())/3)</f>
        <v>-0.36340063673882833</v>
      </c>
      <c r="AH25" s="11">
        <f>-'OddsRatio_working_3-way'!U25/(3*'OddsRatio_working_3-way'!X25^(1/3))*COS(('OddsRatio_working_3-way'!Y25+4*PI())/3)</f>
        <v>-0.16682808023455925</v>
      </c>
      <c r="AI25" s="11">
        <f>'OddsRatio_working_3-way'!U25/(3*'OddsRatio_working_3-way'!X25^(1/3))*SIN(('OddsRatio_working_3-way'!Y25)/3)</f>
        <v>-0.11349121841303272</v>
      </c>
      <c r="AJ25" s="11">
        <f>'OddsRatio_working_3-way'!U25/(3*'OddsRatio_working_3-way'!X25^(1/3))*SIN(('OddsRatio_working_3-way'!Y25+2*PI())/3)</f>
        <v>-0.40244592950846664</v>
      </c>
      <c r="AK25" s="11">
        <f>'OddsRatio_working_3-way'!U25/(3*'OddsRatio_working_3-way'!X25^(1/3))*SIN(('OddsRatio_working_3-way'!Y25+4*PI())/3)</f>
        <v>0.51593714792149925</v>
      </c>
      <c r="AL25" s="11">
        <f>'OddsRatio_working_3-way'!Z25+'OddsRatio_working_3-way'!AF25</f>
        <v>1.0604574339467754</v>
      </c>
      <c r="AM25" s="11">
        <f>'OddsRatio_working_3-way'!AA25+'OddsRatio_working_3-way'!AG25</f>
        <v>-0.72680127347765677</v>
      </c>
      <c r="AN25" s="11">
        <f>'OddsRatio_working_3-way'!AB25+'OddsRatio_working_3-way'!AH25</f>
        <v>-0.33365616046911856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1.0604574339467754</v>
      </c>
      <c r="AS25" s="11">
        <f>IF(('OddsRatio_working_3-way'!X25=0),IF(Q25&gt;0,-Q25^(1/3),(-Q25)^(1/3)),'OddsRatio_working_3-way'!AM25-'OddsRatio_working_3-way'!R25/3)</f>
        <v>-0.72680127347765677</v>
      </c>
      <c r="AT25" s="11">
        <f>IF(('OddsRatio_working_3-way'!X25=0),IF(Q25&gt;0,-Q25^(1/3),(-Q25)^(1/3)),'OddsRatio_working_3-way'!AN25-'OddsRatio_working_3-way'!R25/3)</f>
        <v>-0.33365616046911856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2.16</v>
      </c>
      <c r="B26" s="4">
        <f>IF('True_Odds_Calculator_3-way'!B27="","",'True_Odds_Calculator_3-way'!B27)</f>
        <v>3.39</v>
      </c>
      <c r="C26" s="4">
        <f>IF('True_Odds_Calculator_3-way'!C27="","",'True_Odds_Calculator_3-way'!C27)</f>
        <v>3.61</v>
      </c>
      <c r="D26" s="9">
        <f t="shared" si="13"/>
        <v>0.4496542582838694</v>
      </c>
      <c r="E26" s="9">
        <f t="shared" si="14"/>
        <v>0.28395218374487396</v>
      </c>
      <c r="F26" s="9">
        <f t="shared" si="15"/>
        <v>0.26639355797125663</v>
      </c>
      <c r="G26" s="9">
        <f t="shared" si="16"/>
        <v>1.0551128461426229</v>
      </c>
      <c r="H26" s="9">
        <f t="shared" si="17"/>
        <v>2.2239309015254429</v>
      </c>
      <c r="I26" s="9">
        <f t="shared" si="18"/>
        <v>3.5217197022808686</v>
      </c>
      <c r="J26" s="9">
        <f t="shared" si="19"/>
        <v>3.7538445284322459</v>
      </c>
      <c r="K26" s="11">
        <f t="shared" si="20"/>
        <v>0.46296296296296291</v>
      </c>
      <c r="L26" s="11">
        <f t="shared" si="21"/>
        <v>0.29498525073746312</v>
      </c>
      <c r="M26" s="11">
        <f t="shared" si="22"/>
        <v>0.2770083102493075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-0.27373841372566643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0.233034413735351</v>
      </c>
      <c r="Q26" s="11">
        <f>2*'OddsRatio_working_3-way'!K26*'OddsRatio_working_3-way'!L26*'OddsRatio_working_3-way'!M26</f>
        <v>7.5660523940049018E-2</v>
      </c>
      <c r="R26" s="11">
        <f t="shared" si="23"/>
        <v>0</v>
      </c>
      <c r="S26" s="11">
        <f t="shared" si="24"/>
        <v>-0.85130329559406326</v>
      </c>
      <c r="T26" s="11">
        <f t="shared" si="25"/>
        <v>-0.27639717389417634</v>
      </c>
      <c r="U26" s="11">
        <f>'OddsRatio_working_3-way'!S26-'OddsRatio_working_3-way'!R26^2/3</f>
        <v>-0.85130329559406326</v>
      </c>
      <c r="V26" s="11">
        <f>'OddsRatio_working_3-way'!S26*'OddsRatio_working_3-way'!R26/3-2*'OddsRatio_working_3-way'!R26^3/27-'OddsRatio_working_3-way'!T26</f>
        <v>0.27639717389417634</v>
      </c>
      <c r="W26" s="11">
        <f>'OddsRatio_working_3-way'!V26^2+4*'OddsRatio_working_3-way'!U26^3/27</f>
        <v>-1.5005228454626124E-2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0.15116268239161548</v>
      </c>
      <c r="Y26" s="11">
        <f>IF('OddsRatio_working_3-way'!W26&gt;=0,IF('OddsRatio_working_3-way'!V26+SQRT('OddsRatio_working_3-way'!W26)&gt;0,0,PI()),ACOS('OddsRatio_working_3-way'!V26/(2*'OddsRatio_working_3-way'!X26)))</f>
        <v>0.41717440163746233</v>
      </c>
      <c r="Z26" s="11">
        <f>'OddsRatio_working_3-way'!X26^(1/3)*COS('OddsRatio_working_3-way'!Y26/3)</f>
        <v>0.52755642307131156</v>
      </c>
      <c r="AA26" s="11">
        <f>'OddsRatio_working_3-way'!X26^(1/3)*COS(('OddsRatio_working_3-way'!Y26+2*PI())/3)</f>
        <v>-0.32772341663868415</v>
      </c>
      <c r="AB26" s="11">
        <f>'OddsRatio_working_3-way'!X26^(1/3)*COS(('OddsRatio_working_3-way'!Y26+4*PI())/3)</f>
        <v>-0.19983300643262747</v>
      </c>
      <c r="AC26" s="11">
        <f>'OddsRatio_working_3-way'!X26^(1/3)*SIN('OddsRatio_working_3-way'!Y26/3)</f>
        <v>7.3837562759238584E-2</v>
      </c>
      <c r="AD26" s="11">
        <f>'OddsRatio_working_3-way'!X26^(1/3)*SIN(('OddsRatio_working_3-way'!Y26+2*PI())/3)</f>
        <v>0.41995848292978738</v>
      </c>
      <c r="AE26" s="11">
        <f>'OddsRatio_working_3-way'!X26^(1/3)*SIN(('OddsRatio_working_3-way'!Y26+4*PI())/3)</f>
        <v>-0.49379604568902596</v>
      </c>
      <c r="AF26" s="11">
        <f>-'OddsRatio_working_3-way'!U26/(3*'OddsRatio_working_3-way'!X26^(1/3))*COS(('OddsRatio_working_3-way'!Y26)/3)</f>
        <v>0.52755642307131145</v>
      </c>
      <c r="AG26" s="11">
        <f>-'OddsRatio_working_3-way'!U26/(3*'OddsRatio_working_3-way'!X26^(1/3))*COS(('OddsRatio_working_3-way'!Y26+2*PI())/3)</f>
        <v>-0.3277234166386841</v>
      </c>
      <c r="AH26" s="11">
        <f>-'OddsRatio_working_3-way'!U26/(3*'OddsRatio_working_3-way'!X26^(1/3))*COS(('OddsRatio_working_3-way'!Y26+4*PI())/3)</f>
        <v>-0.19983300643262744</v>
      </c>
      <c r="AI26" s="11">
        <f>'OddsRatio_working_3-way'!U26/(3*'OddsRatio_working_3-way'!X26^(1/3))*SIN(('OddsRatio_working_3-way'!Y26)/3)</f>
        <v>-7.383756275923857E-2</v>
      </c>
      <c r="AJ26" s="11">
        <f>'OddsRatio_working_3-way'!U26/(3*'OddsRatio_working_3-way'!X26^(1/3))*SIN(('OddsRatio_working_3-way'!Y26+2*PI())/3)</f>
        <v>-0.41995848292978732</v>
      </c>
      <c r="AK26" s="11">
        <f>'OddsRatio_working_3-way'!U26/(3*'OddsRatio_working_3-way'!X26^(1/3))*SIN(('OddsRatio_working_3-way'!Y26+4*PI())/3)</f>
        <v>0.49379604568902585</v>
      </c>
      <c r="AL26" s="11">
        <f>'OddsRatio_working_3-way'!Z26+'OddsRatio_working_3-way'!AF26</f>
        <v>1.0551128461426229</v>
      </c>
      <c r="AM26" s="11">
        <f>'OddsRatio_working_3-way'!AA26+'OddsRatio_working_3-way'!AG26</f>
        <v>-0.65544683327736819</v>
      </c>
      <c r="AN26" s="11">
        <f>'OddsRatio_working_3-way'!AB26+'OddsRatio_working_3-way'!AH26</f>
        <v>-0.39966601286525494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1.0551128461426229</v>
      </c>
      <c r="AS26" s="11">
        <f>IF(('OddsRatio_working_3-way'!X26=0),IF(Q26&gt;0,-Q26^(1/3),(-Q26)^(1/3)),'OddsRatio_working_3-way'!AM26-'OddsRatio_working_3-way'!R26/3)</f>
        <v>-0.65544683327736819</v>
      </c>
      <c r="AT26" s="11">
        <f>IF(('OddsRatio_working_3-way'!X26=0),IF(Q26&gt;0,-Q26^(1/3),(-Q26)^(1/3)),'OddsRatio_working_3-way'!AN26-'OddsRatio_working_3-way'!R26/3)</f>
        <v>-0.39966601286525494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1.99</v>
      </c>
      <c r="B27" s="4">
        <f>IF('True_Odds_Calculator_3-way'!B28="","",'True_Odds_Calculator_3-way'!B28)</f>
        <v>3.53</v>
      </c>
      <c r="C27" s="4">
        <f>IF('True_Odds_Calculator_3-way'!C28="","",'True_Odds_Calculator_3-way'!C28)</f>
        <v>4.0199999999999996</v>
      </c>
      <c r="D27" s="9">
        <f t="shared" si="13"/>
        <v>0.48890788885428993</v>
      </c>
      <c r="E27" s="9">
        <f t="shared" si="14"/>
        <v>0.27236720112166152</v>
      </c>
      <c r="F27" s="9">
        <f t="shared" si="15"/>
        <v>0.2387249100240485</v>
      </c>
      <c r="G27" s="9">
        <f t="shared" si="16"/>
        <v>1.0559343988756944</v>
      </c>
      <c r="H27" s="9">
        <f t="shared" si="17"/>
        <v>2.0453750548869376</v>
      </c>
      <c r="I27" s="9">
        <f t="shared" si="18"/>
        <v>3.6715140291555075</v>
      </c>
      <c r="J27" s="9">
        <f t="shared" si="19"/>
        <v>4.1889218846045964</v>
      </c>
      <c r="K27" s="11">
        <f t="shared" si="20"/>
        <v>0.50251256281407031</v>
      </c>
      <c r="L27" s="11">
        <f t="shared" si="21"/>
        <v>0.28328611898016998</v>
      </c>
      <c r="M27" s="11">
        <f t="shared" si="22"/>
        <v>0.24875621890547267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-0.2678605916989284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0.23159219207109072</v>
      </c>
      <c r="Q27" s="11">
        <f>2*'OddsRatio_working_3-way'!K27*'OddsRatio_working_3-way'!L27*'OddsRatio_working_3-way'!M27</f>
        <v>7.0823300327550687E-2</v>
      </c>
      <c r="R27" s="11">
        <f t="shared" si="23"/>
        <v>0</v>
      </c>
      <c r="S27" s="11">
        <f t="shared" si="24"/>
        <v>-0.86459971809289937</v>
      </c>
      <c r="T27" s="11">
        <f t="shared" si="25"/>
        <v>-0.26440358351464816</v>
      </c>
      <c r="U27" s="11">
        <f>'OddsRatio_working_3-way'!S27-'OddsRatio_working_3-way'!R27^2/3</f>
        <v>-0.86459971809289937</v>
      </c>
      <c r="V27" s="11">
        <f>'OddsRatio_working_3-way'!S27*'OddsRatio_working_3-way'!R27/3-2*'OddsRatio_working_3-way'!R27^3/27-'OddsRatio_working_3-way'!T27</f>
        <v>0.26440358351464816</v>
      </c>
      <c r="W27" s="11">
        <f>'OddsRatio_working_3-way'!V27^2+4*'OddsRatio_working_3-way'!U27^3/27</f>
        <v>-2.5841343236684897E-2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0.15471796777691368</v>
      </c>
      <c r="Y27" s="11">
        <f>IF('OddsRatio_working_3-way'!W27&gt;=0,IF('OddsRatio_working_3-way'!V27+SQRT('OddsRatio_working_3-way'!W27)&gt;0,0,PI()),ACOS('OddsRatio_working_3-way'!V27/(2*'OddsRatio_working_3-way'!X27)))</f>
        <v>0.54626742810483608</v>
      </c>
      <c r="Z27" s="11">
        <f>'OddsRatio_working_3-way'!X27^(1/3)*COS('OddsRatio_working_3-way'!Y27/3)</f>
        <v>0.5279671994378472</v>
      </c>
      <c r="AA27" s="11">
        <f>'OddsRatio_working_3-way'!X27^(1/3)*COS(('OddsRatio_working_3-way'!Y27+2*PI())/3)</f>
        <v>-0.34817330669989704</v>
      </c>
      <c r="AB27" s="11">
        <f>'OddsRatio_working_3-way'!X27^(1/3)*COS(('OddsRatio_working_3-way'!Y27+4*PI())/3)</f>
        <v>-0.17979389273795052</v>
      </c>
      <c r="AC27" s="11">
        <f>'OddsRatio_working_3-way'!X27^(1/3)*SIN('OddsRatio_working_3-way'!Y27/3)</f>
        <v>9.7213899976921467E-2</v>
      </c>
      <c r="AD27" s="11">
        <f>'OddsRatio_working_3-way'!X27^(1/3)*SIN(('OddsRatio_working_3-way'!Y27+2*PI())/3)</f>
        <v>0.40862605708964017</v>
      </c>
      <c r="AE27" s="11">
        <f>'OddsRatio_working_3-way'!X27^(1/3)*SIN(('OddsRatio_working_3-way'!Y27+4*PI())/3)</f>
        <v>-0.50583995706656149</v>
      </c>
      <c r="AF27" s="11">
        <f>-'OddsRatio_working_3-way'!U27/(3*'OddsRatio_working_3-way'!X27^(1/3))*COS(('OddsRatio_working_3-way'!Y27)/3)</f>
        <v>0.5279671994378472</v>
      </c>
      <c r="AG27" s="11">
        <f>-'OddsRatio_working_3-way'!U27/(3*'OddsRatio_working_3-way'!X27^(1/3))*COS(('OddsRatio_working_3-way'!Y27+2*PI())/3)</f>
        <v>-0.34817330669989704</v>
      </c>
      <c r="AH27" s="11">
        <f>-'OddsRatio_working_3-way'!U27/(3*'OddsRatio_working_3-way'!X27^(1/3))*COS(('OddsRatio_working_3-way'!Y27+4*PI())/3)</f>
        <v>-0.17979389273795052</v>
      </c>
      <c r="AI27" s="11">
        <f>'OddsRatio_working_3-way'!U27/(3*'OddsRatio_working_3-way'!X27^(1/3))*SIN(('OddsRatio_working_3-way'!Y27)/3)</f>
        <v>-9.7213899976921467E-2</v>
      </c>
      <c r="AJ27" s="11">
        <f>'OddsRatio_working_3-way'!U27/(3*'OddsRatio_working_3-way'!X27^(1/3))*SIN(('OddsRatio_working_3-way'!Y27+2*PI())/3)</f>
        <v>-0.40862605708964017</v>
      </c>
      <c r="AK27" s="11">
        <f>'OddsRatio_working_3-way'!U27/(3*'OddsRatio_working_3-way'!X27^(1/3))*SIN(('OddsRatio_working_3-way'!Y27+4*PI())/3)</f>
        <v>0.50583995706656149</v>
      </c>
      <c r="AL27" s="11">
        <f>'OddsRatio_working_3-way'!Z27+'OddsRatio_working_3-way'!AF27</f>
        <v>1.0559343988756944</v>
      </c>
      <c r="AM27" s="11">
        <f>'OddsRatio_working_3-way'!AA27+'OddsRatio_working_3-way'!AG27</f>
        <v>-0.69634661339979409</v>
      </c>
      <c r="AN27" s="11">
        <f>'OddsRatio_working_3-way'!AB27+'OddsRatio_working_3-way'!AH27</f>
        <v>-0.35958778547590103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1.0559343988756944</v>
      </c>
      <c r="AS27" s="11">
        <f>IF(('OddsRatio_working_3-way'!X27=0),IF(Q27&gt;0,-Q27^(1/3),(-Q27)^(1/3)),'OddsRatio_working_3-way'!AM27-'OddsRatio_working_3-way'!R27/3)</f>
        <v>-0.69634661339979409</v>
      </c>
      <c r="AT27" s="11">
        <f>IF(('OddsRatio_working_3-way'!X27=0),IF(Q27&gt;0,-Q27^(1/3),(-Q27)^(1/3)),'OddsRatio_working_3-way'!AN27-'OddsRatio_working_3-way'!R27/3)</f>
        <v>-0.35958778547590103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2.68</v>
      </c>
      <c r="B28" s="4">
        <f>IF('True_Odds_Calculator_3-way'!B29="","",'True_Odds_Calculator_3-way'!B29)</f>
        <v>3.1</v>
      </c>
      <c r="C28" s="4">
        <f>IF('True_Odds_Calculator_3-way'!C29="","",'True_Odds_Calculator_3-way'!C29)</f>
        <v>2.97</v>
      </c>
      <c r="D28" s="9">
        <f t="shared" si="13"/>
        <v>0.36189893448320398</v>
      </c>
      <c r="E28" s="9">
        <f t="shared" si="14"/>
        <v>0.31210957188823546</v>
      </c>
      <c r="F28" s="9">
        <f t="shared" si="15"/>
        <v>0.32599149362856056</v>
      </c>
      <c r="G28" s="9">
        <f t="shared" si="16"/>
        <v>1.0495252309875052</v>
      </c>
      <c r="H28" s="9">
        <f t="shared" si="17"/>
        <v>2.7632023880590086</v>
      </c>
      <c r="I28" s="9">
        <f t="shared" si="18"/>
        <v>3.2040029850737608</v>
      </c>
      <c r="J28" s="9">
        <f t="shared" si="19"/>
        <v>3.0675647050453856</v>
      </c>
      <c r="K28" s="11">
        <f t="shared" si="20"/>
        <v>0.37313432835820892</v>
      </c>
      <c r="L28" s="11">
        <f t="shared" si="21"/>
        <v>0.32258064516129031</v>
      </c>
      <c r="M28" s="11">
        <f t="shared" si="22"/>
        <v>0.33670033670033667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-0.28167082476182148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0.23303164853477804</v>
      </c>
      <c r="Q28" s="11">
        <f>2*'OddsRatio_working_3-way'!K28*'OddsRatio_working_3-way'!L28*'OddsRatio_working_3-way'!M28</f>
        <v>8.1054486446879306E-2</v>
      </c>
      <c r="R28" s="11">
        <f t="shared" si="23"/>
        <v>0</v>
      </c>
      <c r="S28" s="11">
        <f t="shared" si="24"/>
        <v>-0.82731908330167903</v>
      </c>
      <c r="T28" s="11">
        <f t="shared" si="25"/>
        <v>-0.28776315940927966</v>
      </c>
      <c r="U28" s="11">
        <f>'OddsRatio_working_3-way'!S28-'OddsRatio_working_3-way'!R28^2/3</f>
        <v>-0.82731908330167903</v>
      </c>
      <c r="V28" s="11">
        <f>'OddsRatio_working_3-way'!S28*'OddsRatio_working_3-way'!R28/3-2*'OddsRatio_working_3-way'!R28^3/27-'OddsRatio_working_3-way'!T28</f>
        <v>0.28776315940927966</v>
      </c>
      <c r="W28" s="11">
        <f>'OddsRatio_working_3-way'!V28^2+4*'OddsRatio_working_3-way'!U28^3/27</f>
        <v>-1.0833606206715612E-3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0.14481971251687567</v>
      </c>
      <c r="Y28" s="11">
        <f>IF('OddsRatio_working_3-way'!W28&gt;=0,IF('OddsRatio_working_3-way'!V28+SQRT('OddsRatio_working_3-way'!W28)&gt;0,0,PI()),ACOS('OddsRatio_working_3-way'!V28/(2*'OddsRatio_working_3-way'!X28)))</f>
        <v>0.11388539793860297</v>
      </c>
      <c r="Z28" s="11">
        <f>'OddsRatio_working_3-way'!X28^(1/3)*COS('OddsRatio_working_3-way'!Y28/3)</f>
        <v>0.52476261549375258</v>
      </c>
      <c r="AA28" s="11">
        <f>'OddsRatio_working_3-way'!X28^(1/3)*COS(('OddsRatio_working_3-way'!Y28+2*PI())/3)</f>
        <v>-0.27964163394706126</v>
      </c>
      <c r="AB28" s="11">
        <f>'OddsRatio_working_3-way'!X28^(1/3)*COS(('OddsRatio_working_3-way'!Y28+4*PI())/3)</f>
        <v>-0.24512098154669143</v>
      </c>
      <c r="AC28" s="11">
        <f>'OddsRatio_working_3-way'!X28^(1/3)*SIN('OddsRatio_working_3-way'!Y28/3)</f>
        <v>1.9930507955955235E-2</v>
      </c>
      <c r="AD28" s="11">
        <f>'OddsRatio_working_3-way'!X28^(1/3)*SIN(('OddsRatio_working_3-way'!Y28+2*PI())/3)</f>
        <v>0.44449250199597767</v>
      </c>
      <c r="AE28" s="11">
        <f>'OddsRatio_working_3-way'!X28^(1/3)*SIN(('OddsRatio_working_3-way'!Y28+4*PI())/3)</f>
        <v>-0.4644230099519327</v>
      </c>
      <c r="AF28" s="11">
        <f>-'OddsRatio_working_3-way'!U28/(3*'OddsRatio_working_3-way'!X28^(1/3))*COS(('OddsRatio_working_3-way'!Y28)/3)</f>
        <v>0.52476261549375247</v>
      </c>
      <c r="AG28" s="11">
        <f>-'OddsRatio_working_3-way'!U28/(3*'OddsRatio_working_3-way'!X28^(1/3))*COS(('OddsRatio_working_3-way'!Y28+2*PI())/3)</f>
        <v>-0.27964163394706121</v>
      </c>
      <c r="AH28" s="11">
        <f>-'OddsRatio_working_3-way'!U28/(3*'OddsRatio_working_3-way'!X28^(1/3))*COS(('OddsRatio_working_3-way'!Y28+4*PI())/3)</f>
        <v>-0.24512098154669137</v>
      </c>
      <c r="AI28" s="11">
        <f>'OddsRatio_working_3-way'!U28/(3*'OddsRatio_working_3-way'!X28^(1/3))*SIN(('OddsRatio_working_3-way'!Y28)/3)</f>
        <v>-1.9930507955955232E-2</v>
      </c>
      <c r="AJ28" s="11">
        <f>'OddsRatio_working_3-way'!U28/(3*'OddsRatio_working_3-way'!X28^(1/3))*SIN(('OddsRatio_working_3-way'!Y28+2*PI())/3)</f>
        <v>-0.44449250199597756</v>
      </c>
      <c r="AK28" s="11">
        <f>'OddsRatio_working_3-way'!U28/(3*'OddsRatio_working_3-way'!X28^(1/3))*SIN(('OddsRatio_working_3-way'!Y28+4*PI())/3)</f>
        <v>0.46442300995193259</v>
      </c>
      <c r="AL28" s="11">
        <f>'OddsRatio_working_3-way'!Z28+'OddsRatio_working_3-way'!AF28</f>
        <v>1.0495252309875052</v>
      </c>
      <c r="AM28" s="11">
        <f>'OddsRatio_working_3-way'!AA28+'OddsRatio_working_3-way'!AG28</f>
        <v>-0.55928326789412242</v>
      </c>
      <c r="AN28" s="11">
        <f>'OddsRatio_working_3-way'!AB28+'OddsRatio_working_3-way'!AH28</f>
        <v>-0.4902419630933828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1.0495252309875052</v>
      </c>
      <c r="AS28" s="11">
        <f>IF(('OddsRatio_working_3-way'!X28=0),IF(Q28&gt;0,-Q28^(1/3),(-Q28)^(1/3)),'OddsRatio_working_3-way'!AM28-'OddsRatio_working_3-way'!R28/3)</f>
        <v>-0.55928326789412242</v>
      </c>
      <c r="AT28" s="11">
        <f>IF(('OddsRatio_working_3-way'!X28=0),IF(Q28&gt;0,-Q28^(1/3),(-Q28)^(1/3)),'OddsRatio_working_3-way'!AN28-'OddsRatio_working_3-way'!R28/3)</f>
        <v>-0.4902419630933828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1.79</v>
      </c>
      <c r="B29" s="4">
        <f>IF('True_Odds_Calculator_3-way'!B30="","",'True_Odds_Calculator_3-way'!B30)</f>
        <v>3.66</v>
      </c>
      <c r="C29" s="4">
        <f>IF('True_Odds_Calculator_3-way'!C30="","",'True_Odds_Calculator_3-way'!C30)</f>
        <v>4.87</v>
      </c>
      <c r="D29" s="9">
        <f t="shared" si="13"/>
        <v>0.54339825688036869</v>
      </c>
      <c r="E29" s="9">
        <f t="shared" si="14"/>
        <v>0.26114661366067177</v>
      </c>
      <c r="F29" s="9">
        <f t="shared" si="15"/>
        <v>0.19545512945895963</v>
      </c>
      <c r="G29" s="9">
        <f t="shared" si="16"/>
        <v>1.0636340523854377</v>
      </c>
      <c r="H29" s="9">
        <f t="shared" si="17"/>
        <v>1.840270901384496</v>
      </c>
      <c r="I29" s="9">
        <f t="shared" si="18"/>
        <v>3.8292665793452647</v>
      </c>
      <c r="J29" s="9">
        <f t="shared" si="19"/>
        <v>5.1162637827316439</v>
      </c>
      <c r="K29" s="11">
        <f t="shared" si="20"/>
        <v>0.55865921787709494</v>
      </c>
      <c r="L29" s="11">
        <f t="shared" si="21"/>
        <v>0.27322404371584696</v>
      </c>
      <c r="M29" s="11">
        <f t="shared" si="22"/>
        <v>0.20533880903490759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-0.25489224084837536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0.22942883691051125</v>
      </c>
      <c r="Q29" s="11">
        <f>2*'OddsRatio_working_3-way'!K29*'OddsRatio_working_3-way'!L29*'OddsRatio_working_3-way'!M29</f>
        <v>6.2685474565713453E-2</v>
      </c>
      <c r="R29" s="11">
        <f t="shared" si="23"/>
        <v>0</v>
      </c>
      <c r="S29" s="11">
        <f t="shared" si="24"/>
        <v>-0.90010129828545382</v>
      </c>
      <c r="T29" s="11">
        <f t="shared" si="25"/>
        <v>-0.24592931647143546</v>
      </c>
      <c r="U29" s="11">
        <f>'OddsRatio_working_3-way'!S29-'OddsRatio_working_3-way'!R29^2/3</f>
        <v>-0.90010129828545382</v>
      </c>
      <c r="V29" s="11">
        <f>'OddsRatio_working_3-way'!S29*'OddsRatio_working_3-way'!R29/3-2*'OddsRatio_working_3-way'!R29^3/27-'OddsRatio_working_3-way'!T29</f>
        <v>0.24592931647143546</v>
      </c>
      <c r="W29" s="11">
        <f>'OddsRatio_working_3-way'!V29^2+4*'OddsRatio_working_3-way'!U29^3/27</f>
        <v>-4.7555242787346963E-2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0.16434450971013179</v>
      </c>
      <c r="Y29" s="11">
        <f>IF('OddsRatio_working_3-way'!W29&gt;=0,IF('OddsRatio_working_3-way'!V29+SQRT('OddsRatio_working_3-way'!W29)&gt;0,0,PI()),ACOS('OddsRatio_working_3-way'!V29/(2*'OddsRatio_working_3-way'!X29)))</f>
        <v>0.72543218613633476</v>
      </c>
      <c r="Z29" s="11">
        <f>'OddsRatio_working_3-way'!X29^(1/3)*COS('OddsRatio_working_3-way'!Y29/3)</f>
        <v>0.53181702619271887</v>
      </c>
      <c r="AA29" s="11">
        <f>'OddsRatio_working_3-way'!X29^(1/3)*COS(('OddsRatio_working_3-way'!Y29+2*PI())/3)</f>
        <v>-0.37950126180864824</v>
      </c>
      <c r="AB29" s="11">
        <f>'OddsRatio_working_3-way'!X29^(1/3)*COS(('OddsRatio_working_3-way'!Y29+4*PI())/3)</f>
        <v>-0.15231576438407046</v>
      </c>
      <c r="AC29" s="11">
        <f>'OddsRatio_working_3-way'!X29^(1/3)*SIN('OddsRatio_working_3-way'!Y29/3)</f>
        <v>0.13116560809405906</v>
      </c>
      <c r="AD29" s="11">
        <f>'OddsRatio_working_3-way'!X29^(1/3)*SIN(('OddsRatio_working_3-way'!Y29+2*PI())/3)</f>
        <v>0.39498425080095922</v>
      </c>
      <c r="AE29" s="11">
        <f>'OddsRatio_working_3-way'!X29^(1/3)*SIN(('OddsRatio_working_3-way'!Y29+4*PI())/3)</f>
        <v>-0.5261498588950182</v>
      </c>
      <c r="AF29" s="11">
        <f>-'OddsRatio_working_3-way'!U29/(3*'OddsRatio_working_3-way'!X29^(1/3))*COS(('OddsRatio_working_3-way'!Y29)/3)</f>
        <v>0.53181702619271887</v>
      </c>
      <c r="AG29" s="11">
        <f>-'OddsRatio_working_3-way'!U29/(3*'OddsRatio_working_3-way'!X29^(1/3))*COS(('OddsRatio_working_3-way'!Y29+2*PI())/3)</f>
        <v>-0.37950126180864824</v>
      </c>
      <c r="AH29" s="11">
        <f>-'OddsRatio_working_3-way'!U29/(3*'OddsRatio_working_3-way'!X29^(1/3))*COS(('OddsRatio_working_3-way'!Y29+4*PI())/3)</f>
        <v>-0.15231576438407046</v>
      </c>
      <c r="AI29" s="11">
        <f>'OddsRatio_working_3-way'!U29/(3*'OddsRatio_working_3-way'!X29^(1/3))*SIN(('OddsRatio_working_3-way'!Y29)/3)</f>
        <v>-0.13116560809405906</v>
      </c>
      <c r="AJ29" s="11">
        <f>'OddsRatio_working_3-way'!U29/(3*'OddsRatio_working_3-way'!X29^(1/3))*SIN(('OddsRatio_working_3-way'!Y29+2*PI())/3)</f>
        <v>-0.39498425080095922</v>
      </c>
      <c r="AK29" s="11">
        <f>'OddsRatio_working_3-way'!U29/(3*'OddsRatio_working_3-way'!X29^(1/3))*SIN(('OddsRatio_working_3-way'!Y29+4*PI())/3)</f>
        <v>0.5261498588950182</v>
      </c>
      <c r="AL29" s="11">
        <f>'OddsRatio_working_3-way'!Z29+'OddsRatio_working_3-way'!AF29</f>
        <v>1.0636340523854377</v>
      </c>
      <c r="AM29" s="11">
        <f>'OddsRatio_working_3-way'!AA29+'OddsRatio_working_3-way'!AG29</f>
        <v>-0.75900252361729648</v>
      </c>
      <c r="AN29" s="11">
        <f>'OddsRatio_working_3-way'!AB29+'OddsRatio_working_3-way'!AH29</f>
        <v>-0.30463152876814092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1.0636340523854377</v>
      </c>
      <c r="AS29" s="11">
        <f>IF(('OddsRatio_working_3-way'!X29=0),IF(Q29&gt;0,-Q29^(1/3),(-Q29)^(1/3)),'OddsRatio_working_3-way'!AM29-'OddsRatio_working_3-way'!R29/3)</f>
        <v>-0.75900252361729648</v>
      </c>
      <c r="AT29" s="11">
        <f>IF(('OddsRatio_working_3-way'!X29=0),IF(Q29&gt;0,-Q29^(1/3),(-Q29)^(1/3)),'OddsRatio_working_3-way'!AN29-'OddsRatio_working_3-way'!R29/3)</f>
        <v>-0.30463152876814092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2.57</v>
      </c>
      <c r="B30" s="4">
        <f>IF('True_Odds_Calculator_3-way'!B31="","",'True_Odds_Calculator_3-way'!B31)</f>
        <v>3.26</v>
      </c>
      <c r="C30" s="4">
        <f>IF('True_Odds_Calculator_3-way'!C31="","",'True_Odds_Calculator_3-way'!C31)</f>
        <v>2.96</v>
      </c>
      <c r="D30" s="9">
        <f t="shared" si="13"/>
        <v>0.37719848591829297</v>
      </c>
      <c r="E30" s="9">
        <f t="shared" si="14"/>
        <v>0.29614033956002955</v>
      </c>
      <c r="F30" s="9">
        <f t="shared" si="15"/>
        <v>0.32666117452167776</v>
      </c>
      <c r="G30" s="9">
        <f t="shared" si="16"/>
        <v>1.0516714071815068</v>
      </c>
      <c r="H30" s="9">
        <f t="shared" si="17"/>
        <v>2.6511241092749653</v>
      </c>
      <c r="I30" s="9">
        <f t="shared" si="18"/>
        <v>3.3767773802302052</v>
      </c>
      <c r="J30" s="9">
        <f t="shared" si="19"/>
        <v>3.0612759580757536</v>
      </c>
      <c r="K30" s="11">
        <f t="shared" si="20"/>
        <v>0.38910505836575876</v>
      </c>
      <c r="L30" s="11">
        <f t="shared" si="21"/>
        <v>0.30674846625766872</v>
      </c>
      <c r="M30" s="11">
        <f t="shared" si="22"/>
        <v>0.33783783783783783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-0.28042822847196125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0.23347271264484981</v>
      </c>
      <c r="Q30" s="11">
        <f>2*'OddsRatio_working_3-way'!K30*'OddsRatio_working_3-way'!L30*'OddsRatio_working_3-way'!M30</f>
        <v>8.0646878288376453E-2</v>
      </c>
      <c r="R30" s="11">
        <f t="shared" si="23"/>
        <v>0</v>
      </c>
      <c r="S30" s="11">
        <f t="shared" si="24"/>
        <v>-0.83255781315964661</v>
      </c>
      <c r="T30" s="11">
        <f t="shared" si="25"/>
        <v>-0.28758473684271041</v>
      </c>
      <c r="U30" s="11">
        <f>'OddsRatio_working_3-way'!S30-'OddsRatio_working_3-way'!R30^2/3</f>
        <v>-0.83255781315964661</v>
      </c>
      <c r="V30" s="11">
        <f>'OddsRatio_working_3-way'!S30*'OddsRatio_working_3-way'!R30/3-2*'OddsRatio_working_3-way'!R30^3/27-'OddsRatio_working_3-way'!T30</f>
        <v>0.28758473684271041</v>
      </c>
      <c r="W30" s="11">
        <f>'OddsRatio_working_3-way'!V30^2+4*'OddsRatio_working_3-way'!U30^3/27</f>
        <v>-2.7897657703114948E-3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0.14619742357100765</v>
      </c>
      <c r="Y30" s="11">
        <f>IF('OddsRatio_working_3-way'!W30&gt;=0,IF('OddsRatio_working_3-way'!V30+SQRT('OddsRatio_working_3-way'!W30)&gt;0,0,PI()),ACOS('OddsRatio_working_3-way'!V30/(2*'OddsRatio_working_3-way'!X30)))</f>
        <v>0.18163721476991368</v>
      </c>
      <c r="Z30" s="11">
        <f>'OddsRatio_working_3-way'!X30^(1/3)*COS('OddsRatio_working_3-way'!Y30/3)</f>
        <v>0.52583570359075338</v>
      </c>
      <c r="AA30" s="11">
        <f>'OddsRatio_working_3-way'!X30^(1/3)*COS(('OddsRatio_working_3-way'!Y30+2*PI())/3)</f>
        <v>-0.29052333878301562</v>
      </c>
      <c r="AB30" s="11">
        <f>'OddsRatio_working_3-way'!X30^(1/3)*COS(('OddsRatio_working_3-way'!Y30+4*PI())/3)</f>
        <v>-0.23531236480773787</v>
      </c>
      <c r="AC30" s="11">
        <f>'OddsRatio_working_3-way'!X30^(1/3)*SIN('OddsRatio_working_3-way'!Y30/3)</f>
        <v>3.1876070686847967E-2</v>
      </c>
      <c r="AD30" s="11">
        <f>'OddsRatio_working_3-way'!X30^(1/3)*SIN(('OddsRatio_working_3-way'!Y30+2*PI())/3)</f>
        <v>0.43944904218303255</v>
      </c>
      <c r="AE30" s="11">
        <f>'OddsRatio_working_3-way'!X30^(1/3)*SIN(('OddsRatio_working_3-way'!Y30+4*PI())/3)</f>
        <v>-0.47132511286988055</v>
      </c>
      <c r="AF30" s="11">
        <f>-'OddsRatio_working_3-way'!U30/(3*'OddsRatio_working_3-way'!X30^(1/3))*COS(('OddsRatio_working_3-way'!Y30)/3)</f>
        <v>0.52583570359075338</v>
      </c>
      <c r="AG30" s="11">
        <f>-'OddsRatio_working_3-way'!U30/(3*'OddsRatio_working_3-way'!X30^(1/3))*COS(('OddsRatio_working_3-way'!Y30+2*PI())/3)</f>
        <v>-0.29052333878301562</v>
      </c>
      <c r="AH30" s="11">
        <f>-'OddsRatio_working_3-way'!U30/(3*'OddsRatio_working_3-way'!X30^(1/3))*COS(('OddsRatio_working_3-way'!Y30+4*PI())/3)</f>
        <v>-0.23531236480773787</v>
      </c>
      <c r="AI30" s="11">
        <f>'OddsRatio_working_3-way'!U30/(3*'OddsRatio_working_3-way'!X30^(1/3))*SIN(('OddsRatio_working_3-way'!Y30)/3)</f>
        <v>-3.1876070686847967E-2</v>
      </c>
      <c r="AJ30" s="11">
        <f>'OddsRatio_working_3-way'!U30/(3*'OddsRatio_working_3-way'!X30^(1/3))*SIN(('OddsRatio_working_3-way'!Y30+2*PI())/3)</f>
        <v>-0.43944904218303255</v>
      </c>
      <c r="AK30" s="11">
        <f>'OddsRatio_working_3-way'!U30/(3*'OddsRatio_working_3-way'!X30^(1/3))*SIN(('OddsRatio_working_3-way'!Y30+4*PI())/3)</f>
        <v>0.47132511286988055</v>
      </c>
      <c r="AL30" s="11">
        <f>'OddsRatio_working_3-way'!Z30+'OddsRatio_working_3-way'!AF30</f>
        <v>1.0516714071815068</v>
      </c>
      <c r="AM30" s="11">
        <f>'OddsRatio_working_3-way'!AA30+'OddsRatio_working_3-way'!AG30</f>
        <v>-0.58104667756603123</v>
      </c>
      <c r="AN30" s="11">
        <f>'OddsRatio_working_3-way'!AB30+'OddsRatio_working_3-way'!AH30</f>
        <v>-0.47062472961547575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1.0516714071815068</v>
      </c>
      <c r="AS30" s="11">
        <f>IF(('OddsRatio_working_3-way'!X30=0),IF(Q30&gt;0,-Q30^(1/3),(-Q30)^(1/3)),'OddsRatio_working_3-way'!AM30-'OddsRatio_working_3-way'!R30/3)</f>
        <v>-0.58104667756603123</v>
      </c>
      <c r="AT30" s="11">
        <f>IF(('OddsRatio_working_3-way'!X30=0),IF(Q30&gt;0,-Q30^(1/3),(-Q30)^(1/3)),'OddsRatio_working_3-way'!AN30-'OddsRatio_working_3-way'!R30/3)</f>
        <v>-0.47062472961547575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</v>
      </c>
      <c r="B31" s="4">
        <f>IF('True_Odds_Calculator_3-way'!B32="","",'True_Odds_Calculator_3-way'!B32)</f>
        <v>3.73</v>
      </c>
      <c r="C31" s="4">
        <f>IF('True_Odds_Calculator_3-way'!C32="","",'True_Odds_Calculator_3-way'!C32)</f>
        <v>4.1399999999999997</v>
      </c>
      <c r="D31" s="9">
        <f t="shared" si="13"/>
        <v>0.51192364326886075</v>
      </c>
      <c r="E31" s="9">
        <f t="shared" si="14"/>
        <v>0.25693535930050626</v>
      </c>
      <c r="F31" s="9">
        <f t="shared" si="15"/>
        <v>0.23114099743063318</v>
      </c>
      <c r="G31" s="9">
        <f t="shared" si="16"/>
        <v>1.0593514680660707</v>
      </c>
      <c r="H31" s="9">
        <f t="shared" si="17"/>
        <v>1.9534163212594637</v>
      </c>
      <c r="I31" s="9">
        <f t="shared" si="18"/>
        <v>3.8920295078203728</v>
      </c>
      <c r="J31" s="9">
        <f t="shared" si="19"/>
        <v>4.3263636097274611</v>
      </c>
      <c r="K31" s="11">
        <f t="shared" si="20"/>
        <v>0.52631578947368418</v>
      </c>
      <c r="L31" s="11">
        <f t="shared" si="21"/>
        <v>0.26809651474530832</v>
      </c>
      <c r="M31" s="11">
        <f t="shared" si="22"/>
        <v>0.24154589371980678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-0.26294930705946595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0.23074159735898009</v>
      </c>
      <c r="Q31" s="11">
        <f>2*'OddsRatio_working_3-way'!K31*'OddsRatio_working_3-way'!L31*'OddsRatio_working_3-way'!M31</f>
        <v>6.8165907639285109E-2</v>
      </c>
      <c r="R31" s="11">
        <f t="shared" si="23"/>
        <v>0</v>
      </c>
      <c r="S31" s="11">
        <f t="shared" si="24"/>
        <v>-0.87751361636711944</v>
      </c>
      <c r="T31" s="11">
        <f t="shared" si="25"/>
        <v>-0.25923592802573692</v>
      </c>
      <c r="U31" s="11">
        <f>'OddsRatio_working_3-way'!S31-'OddsRatio_working_3-way'!R31^2/3</f>
        <v>-0.87751361636711944</v>
      </c>
      <c r="V31" s="11">
        <f>'OddsRatio_working_3-way'!S31*'OddsRatio_working_3-way'!R31/3-2*'OddsRatio_working_3-way'!R31^3/27-'OddsRatio_working_3-way'!T31</f>
        <v>0.25923592802573692</v>
      </c>
      <c r="W31" s="11">
        <f>'OddsRatio_working_3-way'!V31^2+4*'OddsRatio_working_3-way'!U31^3/27</f>
        <v>-3.2902206054180913E-2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0.15819724431350404</v>
      </c>
      <c r="Y31" s="11">
        <f>IF('OddsRatio_working_3-way'!W31&gt;=0,IF('OddsRatio_working_3-way'!V31+SQRT('OddsRatio_working_3-way'!W31)&gt;0,0,PI()),ACOS('OddsRatio_working_3-way'!V31/(2*'OddsRatio_working_3-way'!X31)))</f>
        <v>0.61053048183123126</v>
      </c>
      <c r="Z31" s="11">
        <f>'OddsRatio_working_3-way'!X31^(1/3)*COS('OddsRatio_working_3-way'!Y31/3)</f>
        <v>0.52967573403303547</v>
      </c>
      <c r="AA31" s="11">
        <f>'OddsRatio_working_3-way'!X31^(1/3)*COS(('OddsRatio_working_3-way'!Y31+2*PI())/3)</f>
        <v>-0.35950104187455684</v>
      </c>
      <c r="AB31" s="11">
        <f>'OddsRatio_working_3-way'!X31^(1/3)*COS(('OddsRatio_working_3-way'!Y31+4*PI())/3)</f>
        <v>-0.17017469215847869</v>
      </c>
      <c r="AC31" s="11">
        <f>'OddsRatio_working_3-way'!X31^(1/3)*SIN('OddsRatio_working_3-way'!Y31/3)</f>
        <v>0.10930761897326692</v>
      </c>
      <c r="AD31" s="11">
        <f>'OddsRatio_working_3-way'!X31^(1/3)*SIN(('OddsRatio_working_3-way'!Y31+2*PI())/3)</f>
        <v>0.40405883195414499</v>
      </c>
      <c r="AE31" s="11">
        <f>'OddsRatio_working_3-way'!X31^(1/3)*SIN(('OddsRatio_working_3-way'!Y31+4*PI())/3)</f>
        <v>-0.51336645092741195</v>
      </c>
      <c r="AF31" s="11">
        <f>-'OddsRatio_working_3-way'!U31/(3*'OddsRatio_working_3-way'!X31^(1/3))*COS(('OddsRatio_working_3-way'!Y31)/3)</f>
        <v>0.52967573403303536</v>
      </c>
      <c r="AG31" s="11">
        <f>-'OddsRatio_working_3-way'!U31/(3*'OddsRatio_working_3-way'!X31^(1/3))*COS(('OddsRatio_working_3-way'!Y31+2*PI())/3)</f>
        <v>-0.35950104187455678</v>
      </c>
      <c r="AH31" s="11">
        <f>-'OddsRatio_working_3-way'!U31/(3*'OddsRatio_working_3-way'!X31^(1/3))*COS(('OddsRatio_working_3-way'!Y31+4*PI())/3)</f>
        <v>-0.17017469215847866</v>
      </c>
      <c r="AI31" s="11">
        <f>'OddsRatio_working_3-way'!U31/(3*'OddsRatio_working_3-way'!X31^(1/3))*SIN(('OddsRatio_working_3-way'!Y31)/3)</f>
        <v>-0.10930761897326691</v>
      </c>
      <c r="AJ31" s="11">
        <f>'OddsRatio_working_3-way'!U31/(3*'OddsRatio_working_3-way'!X31^(1/3))*SIN(('OddsRatio_working_3-way'!Y31+2*PI())/3)</f>
        <v>-0.40405883195414488</v>
      </c>
      <c r="AK31" s="11">
        <f>'OddsRatio_working_3-way'!U31/(3*'OddsRatio_working_3-way'!X31^(1/3))*SIN(('OddsRatio_working_3-way'!Y31+4*PI())/3)</f>
        <v>0.51336645092741184</v>
      </c>
      <c r="AL31" s="11">
        <f>'OddsRatio_working_3-way'!Z31+'OddsRatio_working_3-way'!AF31</f>
        <v>1.0593514680660707</v>
      </c>
      <c r="AM31" s="11">
        <f>'OddsRatio_working_3-way'!AA31+'OddsRatio_working_3-way'!AG31</f>
        <v>-0.71900208374911356</v>
      </c>
      <c r="AN31" s="11">
        <f>'OddsRatio_working_3-way'!AB31+'OddsRatio_working_3-way'!AH31</f>
        <v>-0.34034938431695738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1.0593514680660707</v>
      </c>
      <c r="AS31" s="11">
        <f>IF(('OddsRatio_working_3-way'!X31=0),IF(Q31&gt;0,-Q31^(1/3),(-Q31)^(1/3)),'OddsRatio_working_3-way'!AM31-'OddsRatio_working_3-way'!R31/3)</f>
        <v>-0.71900208374911356</v>
      </c>
      <c r="AT31" s="11">
        <f>IF(('OddsRatio_working_3-way'!X31=0),IF(Q31&gt;0,-Q31^(1/3),(-Q31)^(1/3)),'OddsRatio_working_3-way'!AN31-'OddsRatio_working_3-way'!R31/3)</f>
        <v>-0.34034938431695738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2.58</v>
      </c>
      <c r="B32" s="4">
        <f>IF('True_Odds_Calculator_3-way'!B33="","",'True_Odds_Calculator_3-way'!B33)</f>
        <v>3.39</v>
      </c>
      <c r="C32" s="4">
        <f>IF('True_Odds_Calculator_3-way'!C33="","",'True_Odds_Calculator_3-way'!C33)</f>
        <v>2.85</v>
      </c>
      <c r="D32" s="9">
        <f t="shared" si="13"/>
        <v>0.3757734859623405</v>
      </c>
      <c r="E32" s="9">
        <f t="shared" si="14"/>
        <v>0.28467367890091072</v>
      </c>
      <c r="F32" s="9">
        <f t="shared" si="15"/>
        <v>0.339552835136749</v>
      </c>
      <c r="G32" s="9">
        <f t="shared" si="16"/>
        <v>1.0513782556104243</v>
      </c>
      <c r="H32" s="9">
        <f t="shared" si="17"/>
        <v>2.6611776438644705</v>
      </c>
      <c r="I32" s="9">
        <f t="shared" si="18"/>
        <v>3.5127940309089141</v>
      </c>
      <c r="J32" s="9">
        <f t="shared" si="19"/>
        <v>2.945049772879285</v>
      </c>
      <c r="K32" s="11">
        <f t="shared" si="20"/>
        <v>0.38759689922480617</v>
      </c>
      <c r="L32" s="11">
        <f t="shared" si="21"/>
        <v>0.29498525073746312</v>
      </c>
      <c r="M32" s="11">
        <f t="shared" si="22"/>
        <v>0.35087719298245612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-0.28026086115794868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0.2334848577848545</v>
      </c>
      <c r="Q32" s="11">
        <f>2*'OddsRatio_working_3-way'!K32*'OddsRatio_working_3-way'!L32*'OddsRatio_working_3-way'!M32</f>
        <v>8.0235346317819423E-2</v>
      </c>
      <c r="R32" s="11">
        <f t="shared" si="23"/>
        <v>0</v>
      </c>
      <c r="S32" s="11">
        <f t="shared" si="24"/>
        <v>-0.83309833852707571</v>
      </c>
      <c r="T32" s="11">
        <f t="shared" si="25"/>
        <v>-0.2862880888409195</v>
      </c>
      <c r="U32" s="11">
        <f>'OddsRatio_working_3-way'!S32-'OddsRatio_working_3-way'!R32^2/3</f>
        <v>-0.83309833852707571</v>
      </c>
      <c r="V32" s="11">
        <f>'OddsRatio_working_3-way'!S32*'OddsRatio_working_3-way'!R32/3-2*'OddsRatio_working_3-way'!R32^3/27-'OddsRatio_working_3-way'!T32</f>
        <v>0.2862880888409195</v>
      </c>
      <c r="W32" s="11">
        <f>'OddsRatio_working_3-way'!V32^2+4*'OddsRatio_working_3-way'!U32^3/27</f>
        <v>-3.7005034076785792E-3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0.14633982132340534</v>
      </c>
      <c r="Y32" s="11">
        <f>IF('OddsRatio_working_3-way'!W32&gt;=0,IF('OddsRatio_working_3-way'!V32+SQRT('OddsRatio_working_3-way'!W32)&gt;0,0,PI()),ACOS('OddsRatio_working_3-way'!V32/(2*'OddsRatio_working_3-way'!X32)))</f>
        <v>0.20937050154354053</v>
      </c>
      <c r="Z32" s="11">
        <f>'OddsRatio_working_3-way'!X32^(1/3)*COS('OddsRatio_working_3-way'!Y32/3)</f>
        <v>0.52568912780521215</v>
      </c>
      <c r="AA32" s="11">
        <f>'OddsRatio_working_3-way'!X32^(1/3)*COS(('OddsRatio_working_3-way'!Y32+2*PI())/3)</f>
        <v>-0.29466893054697801</v>
      </c>
      <c r="AB32" s="11">
        <f>'OddsRatio_working_3-way'!X32^(1/3)*COS(('OddsRatio_working_3-way'!Y32+4*PI())/3)</f>
        <v>-0.23102019725823428</v>
      </c>
      <c r="AC32" s="11">
        <f>'OddsRatio_working_3-way'!X32^(1/3)*SIN('OddsRatio_working_3-way'!Y32/3)</f>
        <v>3.6747613297835019E-2</v>
      </c>
      <c r="AD32" s="11">
        <f>'OddsRatio_working_3-way'!X32^(1/3)*SIN(('OddsRatio_working_3-way'!Y32+2*PI())/3)</f>
        <v>0.43688633252368081</v>
      </c>
      <c r="AE32" s="11">
        <f>'OddsRatio_working_3-way'!X32^(1/3)*SIN(('OddsRatio_working_3-way'!Y32+4*PI())/3)</f>
        <v>-0.47363394582151569</v>
      </c>
      <c r="AF32" s="11">
        <f>-'OddsRatio_working_3-way'!U32/(3*'OddsRatio_working_3-way'!X32^(1/3))*COS(('OddsRatio_working_3-way'!Y32)/3)</f>
        <v>0.52568912780521215</v>
      </c>
      <c r="AG32" s="11">
        <f>-'OddsRatio_working_3-way'!U32/(3*'OddsRatio_working_3-way'!X32^(1/3))*COS(('OddsRatio_working_3-way'!Y32+2*PI())/3)</f>
        <v>-0.29466893054697801</v>
      </c>
      <c r="AH32" s="11">
        <f>-'OddsRatio_working_3-way'!U32/(3*'OddsRatio_working_3-way'!X32^(1/3))*COS(('OddsRatio_working_3-way'!Y32+4*PI())/3)</f>
        <v>-0.23102019725823428</v>
      </c>
      <c r="AI32" s="11">
        <f>'OddsRatio_working_3-way'!U32/(3*'OddsRatio_working_3-way'!X32^(1/3))*SIN(('OddsRatio_working_3-way'!Y32)/3)</f>
        <v>-3.6747613297835019E-2</v>
      </c>
      <c r="AJ32" s="11">
        <f>'OddsRatio_working_3-way'!U32/(3*'OddsRatio_working_3-way'!X32^(1/3))*SIN(('OddsRatio_working_3-way'!Y32+2*PI())/3)</f>
        <v>-0.43688633252368081</v>
      </c>
      <c r="AK32" s="11">
        <f>'OddsRatio_working_3-way'!U32/(3*'OddsRatio_working_3-way'!X32^(1/3))*SIN(('OddsRatio_working_3-way'!Y32+4*PI())/3)</f>
        <v>0.47363394582151569</v>
      </c>
      <c r="AL32" s="11">
        <f>'OddsRatio_working_3-way'!Z32+'OddsRatio_working_3-way'!AF32</f>
        <v>1.0513782556104243</v>
      </c>
      <c r="AM32" s="11">
        <f>'OddsRatio_working_3-way'!AA32+'OddsRatio_working_3-way'!AG32</f>
        <v>-0.58933786109395603</v>
      </c>
      <c r="AN32" s="11">
        <f>'OddsRatio_working_3-way'!AB32+'OddsRatio_working_3-way'!AH32</f>
        <v>-0.46204039451646856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1.0513782556104243</v>
      </c>
      <c r="AS32" s="11">
        <f>IF(('OddsRatio_working_3-way'!X32=0),IF(Q32&gt;0,-Q32^(1/3),(-Q32)^(1/3)),'OddsRatio_working_3-way'!AM32-'OddsRatio_working_3-way'!R32/3)</f>
        <v>-0.58933786109395603</v>
      </c>
      <c r="AT32" s="11">
        <f>IF(('OddsRatio_working_3-way'!X32=0),IF(Q32&gt;0,-Q32^(1/3),(-Q32)^(1/3)),'OddsRatio_working_3-way'!AN32-'OddsRatio_working_3-way'!R32/3)</f>
        <v>-0.46204039451646856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1.77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4.82</v>
      </c>
      <c r="D33" s="9">
        <f t="shared" si="13"/>
        <v>0.54536501123342729</v>
      </c>
      <c r="E33" s="9">
        <f t="shared" si="14"/>
        <v>0.25991927443912299</v>
      </c>
      <c r="F33" s="9">
        <f t="shared" si="15"/>
        <v>0.1947157143274498</v>
      </c>
      <c r="G33" s="9">
        <f t="shared" si="16"/>
        <v>1.0826419703949068</v>
      </c>
      <c r="H33" s="9">
        <f t="shared" si="17"/>
        <v>1.8336343172040783</v>
      </c>
      <c r="I33" s="9">
        <f t="shared" si="18"/>
        <v>3.8473483821386054</v>
      </c>
      <c r="J33" s="9">
        <f t="shared" si="19"/>
        <v>5.1356923269085444</v>
      </c>
      <c r="K33" s="11">
        <f t="shared" si="20"/>
        <v>0.56497175141242939</v>
      </c>
      <c r="L33" s="11">
        <f t="shared" si="21"/>
        <v>0.27548209366391185</v>
      </c>
      <c r="M33" s="11">
        <f t="shared" si="22"/>
        <v>0.20746887966804978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-0.24979452020734827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0.23313649767370462</v>
      </c>
      <c r="Q33" s="11">
        <f>2*'OddsRatio_working_3-way'!K33*'OddsRatio_working_3-way'!L33*'OddsRatio_working_3-way'!M33</f>
        <v>6.458074727803452E-2</v>
      </c>
      <c r="R33" s="11">
        <f t="shared" si="23"/>
        <v>0</v>
      </c>
      <c r="S33" s="11">
        <f t="shared" si="24"/>
        <v>-0.93331309862275502</v>
      </c>
      <c r="T33" s="11">
        <f t="shared" si="25"/>
        <v>-0.25853548438303464</v>
      </c>
      <c r="U33" s="11">
        <f>'OddsRatio_working_3-way'!S33-'OddsRatio_working_3-way'!R33^2/3</f>
        <v>-0.93331309862275502</v>
      </c>
      <c r="V33" s="11">
        <f>'OddsRatio_working_3-way'!S33*'OddsRatio_working_3-way'!R33/3-2*'OddsRatio_working_3-way'!R33^3/27-'OddsRatio_working_3-way'!T33</f>
        <v>0.25853548438303464</v>
      </c>
      <c r="W33" s="11">
        <f>'OddsRatio_working_3-way'!V33^2+4*'OddsRatio_working_3-way'!U33^3/27</f>
        <v>-5.3601500817026068E-2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0.17352384382426844</v>
      </c>
      <c r="Y33" s="11">
        <f>IF('OddsRatio_working_3-way'!W33&gt;=0,IF('OddsRatio_working_3-way'!V33+SQRT('OddsRatio_working_3-way'!W33)&gt;0,0,PI()),ACOS('OddsRatio_working_3-way'!V33/(2*'OddsRatio_working_3-way'!X33)))</f>
        <v>0.73032646264171908</v>
      </c>
      <c r="Z33" s="11">
        <f>'OddsRatio_working_3-way'!X33^(1/3)*COS('OddsRatio_working_3-way'!Y33/3)</f>
        <v>0.54132098519745331</v>
      </c>
      <c r="AA33" s="11">
        <f>'OddsRatio_working_3-way'!X33^(1/3)*COS(('OddsRatio_working_3-way'!Y33+2*PI())/3)</f>
        <v>-0.38709488568913858</v>
      </c>
      <c r="AB33" s="11">
        <f>'OddsRatio_working_3-way'!X33^(1/3)*COS(('OddsRatio_working_3-way'!Y33+4*PI())/3)</f>
        <v>-0.15422609950831484</v>
      </c>
      <c r="AC33" s="11">
        <f>'OddsRatio_working_3-way'!X33^(1/3)*SIN('OddsRatio_working_3-way'!Y33/3)</f>
        <v>0.13444685638736012</v>
      </c>
      <c r="AD33" s="11">
        <f>'OddsRatio_working_3-way'!X33^(1/3)*SIN(('OddsRatio_working_3-way'!Y33+2*PI())/3)</f>
        <v>0.40157429658893462</v>
      </c>
      <c r="AE33" s="11">
        <f>'OddsRatio_working_3-way'!X33^(1/3)*SIN(('OddsRatio_working_3-way'!Y33+4*PI())/3)</f>
        <v>-0.5360211529762946</v>
      </c>
      <c r="AF33" s="11">
        <f>-'OddsRatio_working_3-way'!U33/(3*'OddsRatio_working_3-way'!X33^(1/3))*COS(('OddsRatio_working_3-way'!Y33)/3)</f>
        <v>0.54132098519745342</v>
      </c>
      <c r="AG33" s="11">
        <f>-'OddsRatio_working_3-way'!U33/(3*'OddsRatio_working_3-way'!X33^(1/3))*COS(('OddsRatio_working_3-way'!Y33+2*PI())/3)</f>
        <v>-0.38709488568913869</v>
      </c>
      <c r="AH33" s="11">
        <f>-'OddsRatio_working_3-way'!U33/(3*'OddsRatio_working_3-way'!X33^(1/3))*COS(('OddsRatio_working_3-way'!Y33+4*PI())/3)</f>
        <v>-0.15422609950831487</v>
      </c>
      <c r="AI33" s="11">
        <f>'OddsRatio_working_3-way'!U33/(3*'OddsRatio_working_3-way'!X33^(1/3))*SIN(('OddsRatio_working_3-way'!Y33)/3)</f>
        <v>-0.13444685638736015</v>
      </c>
      <c r="AJ33" s="11">
        <f>'OddsRatio_working_3-way'!U33/(3*'OddsRatio_working_3-way'!X33^(1/3))*SIN(('OddsRatio_working_3-way'!Y33+2*PI())/3)</f>
        <v>-0.40157429658893468</v>
      </c>
      <c r="AK33" s="11">
        <f>'OddsRatio_working_3-way'!U33/(3*'OddsRatio_working_3-way'!X33^(1/3))*SIN(('OddsRatio_working_3-way'!Y33+4*PI())/3)</f>
        <v>0.53602115297629471</v>
      </c>
      <c r="AL33" s="11">
        <f>'OddsRatio_working_3-way'!Z33+'OddsRatio_working_3-way'!AF33</f>
        <v>1.0826419703949068</v>
      </c>
      <c r="AM33" s="11">
        <f>'OddsRatio_working_3-way'!AA33+'OddsRatio_working_3-way'!AG33</f>
        <v>-0.77418977137827727</v>
      </c>
      <c r="AN33" s="11">
        <f>'OddsRatio_working_3-way'!AB33+'OddsRatio_working_3-way'!AH33</f>
        <v>-0.30845219901662968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1.0826419703949068</v>
      </c>
      <c r="AS33" s="11">
        <f>IF(('OddsRatio_working_3-way'!X33=0),IF(Q33&gt;0,-Q33^(1/3),(-Q33)^(1/3)),'OddsRatio_working_3-way'!AM33-'OddsRatio_working_3-way'!R33/3)</f>
        <v>-0.77418977137827727</v>
      </c>
      <c r="AT33" s="11">
        <f>IF(('OddsRatio_working_3-way'!X33=0),IF(Q33&gt;0,-Q33^(1/3),(-Q33)^(1/3)),'OddsRatio_working_3-way'!AN33-'OddsRatio_working_3-way'!R33/3)</f>
        <v>-0.30845219901662968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2.16</v>
      </c>
      <c r="B34" s="4">
        <f>IF('True_Odds_Calculator_3-way'!B35="","",'True_Odds_Calculator_3-way'!B35)</f>
        <v>3.52</v>
      </c>
      <c r="C34" s="4">
        <f>IF('True_Odds_Calculator_3-way'!C35="","",'True_Odds_Calculator_3-way'!C35)</f>
        <v>3.35</v>
      </c>
      <c r="D34" s="9">
        <f t="shared" si="13"/>
        <v>0.44570954237742716</v>
      </c>
      <c r="E34" s="9">
        <f t="shared" si="14"/>
        <v>0.27015028104065691</v>
      </c>
      <c r="F34" s="9">
        <f t="shared" si="15"/>
        <v>0.28414017658191593</v>
      </c>
      <c r="G34" s="9">
        <f t="shared" si="16"/>
        <v>1.0720807072022189</v>
      </c>
      <c r="H34" s="9">
        <f t="shared" si="17"/>
        <v>2.2436136203545747</v>
      </c>
      <c r="I34" s="9">
        <f t="shared" si="18"/>
        <v>3.7016433821495918</v>
      </c>
      <c r="J34" s="9">
        <f t="shared" si="19"/>
        <v>3.519389661925215</v>
      </c>
      <c r="K34" s="11">
        <f t="shared" si="20"/>
        <v>0.46296296296296291</v>
      </c>
      <c r="L34" s="11">
        <f t="shared" si="21"/>
        <v>0.28409090909090912</v>
      </c>
      <c r="M34" s="11">
        <f t="shared" si="22"/>
        <v>0.29850746268656714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-0.26970262324739946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0.23674242424242425</v>
      </c>
      <c r="Q34" s="11">
        <f>2*'OddsRatio_working_3-way'!K34*'OddsRatio_working_3-way'!L34*'OddsRatio_working_3-way'!M34</f>
        <v>7.8521533745414332E-2</v>
      </c>
      <c r="R34" s="11">
        <f t="shared" si="23"/>
        <v>0</v>
      </c>
      <c r="S34" s="11">
        <f t="shared" si="24"/>
        <v>-0.87779058798868015</v>
      </c>
      <c r="T34" s="11">
        <f t="shared" si="25"/>
        <v>-0.29114115687850084</v>
      </c>
      <c r="U34" s="11">
        <f>'OddsRatio_working_3-way'!S34-'OddsRatio_working_3-way'!R34^2/3</f>
        <v>-0.87779058798868015</v>
      </c>
      <c r="V34" s="11">
        <f>'OddsRatio_working_3-way'!S34*'OddsRatio_working_3-way'!R34/3-2*'OddsRatio_working_3-way'!R34^3/27-'OddsRatio_working_3-way'!T34</f>
        <v>0.29114115687850084</v>
      </c>
      <c r="W34" s="11">
        <f>'OddsRatio_working_3-way'!V34^2+4*'OddsRatio_working_3-way'!U34^3/27</f>
        <v>-1.5437118681647294E-2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0.1582721484581219</v>
      </c>
      <c r="Y34" s="11">
        <f>IF('OddsRatio_working_3-way'!W34&gt;=0,IF('OddsRatio_working_3-way'!V34+SQRT('OddsRatio_working_3-way'!W34)&gt;0,0,PI()),ACOS('OddsRatio_working_3-way'!V34/(2*'OddsRatio_working_3-way'!X34)))</f>
        <v>0.40335695674048844</v>
      </c>
      <c r="Z34" s="11">
        <f>'OddsRatio_working_3-way'!X34^(1/3)*COS('OddsRatio_working_3-way'!Y34/3)</f>
        <v>0.53604035360110946</v>
      </c>
      <c r="AA34" s="11">
        <f>'OddsRatio_working_3-way'!X34^(1/3)*COS(('OddsRatio_working_3-way'!Y34+2*PI())/3)</f>
        <v>-0.33081509284133087</v>
      </c>
      <c r="AB34" s="11">
        <f>'OddsRatio_working_3-way'!X34^(1/3)*COS(('OddsRatio_working_3-way'!Y34+4*PI())/3)</f>
        <v>-0.20522526075977882</v>
      </c>
      <c r="AC34" s="11">
        <f>'OddsRatio_working_3-way'!X34^(1/3)*SIN('OddsRatio_working_3-way'!Y34/3)</f>
        <v>7.2509323359764219E-2</v>
      </c>
      <c r="AD34" s="11">
        <f>'OddsRatio_working_3-way'!X34^(1/3)*SIN(('OddsRatio_working_3-way'!Y34+2*PI())/3)</f>
        <v>0.42796990199227214</v>
      </c>
      <c r="AE34" s="11">
        <f>'OddsRatio_working_3-way'!X34^(1/3)*SIN(('OddsRatio_working_3-way'!Y34+4*PI())/3)</f>
        <v>-0.50047922535203615</v>
      </c>
      <c r="AF34" s="11">
        <f>-'OddsRatio_working_3-way'!U34/(3*'OddsRatio_working_3-way'!X34^(1/3))*COS(('OddsRatio_working_3-way'!Y34)/3)</f>
        <v>0.53604035360110946</v>
      </c>
      <c r="AG34" s="11">
        <f>-'OddsRatio_working_3-way'!U34/(3*'OddsRatio_working_3-way'!X34^(1/3))*COS(('OddsRatio_working_3-way'!Y34+2*PI())/3)</f>
        <v>-0.33081509284133087</v>
      </c>
      <c r="AH34" s="11">
        <f>-'OddsRatio_working_3-way'!U34/(3*'OddsRatio_working_3-way'!X34^(1/3))*COS(('OddsRatio_working_3-way'!Y34+4*PI())/3)</f>
        <v>-0.20522526075977882</v>
      </c>
      <c r="AI34" s="11">
        <f>'OddsRatio_working_3-way'!U34/(3*'OddsRatio_working_3-way'!X34^(1/3))*SIN(('OddsRatio_working_3-way'!Y34)/3)</f>
        <v>-7.2509323359764219E-2</v>
      </c>
      <c r="AJ34" s="11">
        <f>'OddsRatio_working_3-way'!U34/(3*'OddsRatio_working_3-way'!X34^(1/3))*SIN(('OddsRatio_working_3-way'!Y34+2*PI())/3)</f>
        <v>-0.42796990199227214</v>
      </c>
      <c r="AK34" s="11">
        <f>'OddsRatio_working_3-way'!U34/(3*'OddsRatio_working_3-way'!X34^(1/3))*SIN(('OddsRatio_working_3-way'!Y34+4*PI())/3)</f>
        <v>0.50047922535203615</v>
      </c>
      <c r="AL34" s="11">
        <f>'OddsRatio_working_3-way'!Z34+'OddsRatio_working_3-way'!AF34</f>
        <v>1.0720807072022189</v>
      </c>
      <c r="AM34" s="11">
        <f>'OddsRatio_working_3-way'!AA34+'OddsRatio_working_3-way'!AG34</f>
        <v>-0.66163018568266174</v>
      </c>
      <c r="AN34" s="11">
        <f>'OddsRatio_working_3-way'!AB34+'OddsRatio_working_3-way'!AH34</f>
        <v>-0.41045052151955763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1.0720807072022189</v>
      </c>
      <c r="AS34" s="11">
        <f>IF(('OddsRatio_working_3-way'!X34=0),IF(Q34&gt;0,-Q34^(1/3),(-Q34)^(1/3)),'OddsRatio_working_3-way'!AM34-'OddsRatio_working_3-way'!R34/3)</f>
        <v>-0.66163018568266174</v>
      </c>
      <c r="AT34" s="11">
        <f>IF(('OddsRatio_working_3-way'!X34=0),IF(Q34&gt;0,-Q34^(1/3),(-Q34)^(1/3)),'OddsRatio_working_3-way'!AN34-'OddsRatio_working_3-way'!R34/3)</f>
        <v>-0.41045052151955763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3.14</v>
      </c>
      <c r="B35" s="4">
        <f>IF('True_Odds_Calculator_3-way'!B36="","",'True_Odds_Calculator_3-way'!B36)</f>
        <v>3.86</v>
      </c>
      <c r="C35" s="4">
        <f>IF('True_Odds_Calculator_3-way'!C36="","",'True_Odds_Calculator_3-way'!C36)</f>
        <v>2.14</v>
      </c>
      <c r="D35" s="9">
        <f t="shared" si="13"/>
        <v>0.30372238209503305</v>
      </c>
      <c r="E35" s="9">
        <f t="shared" si="14"/>
        <v>0.24607617630912249</v>
      </c>
      <c r="F35" s="9">
        <f t="shared" si="15"/>
        <v>0.45020144159584463</v>
      </c>
      <c r="G35" s="9">
        <f t="shared" si="16"/>
        <v>1.0712525386126597</v>
      </c>
      <c r="H35" s="9">
        <f t="shared" si="17"/>
        <v>3.2924804326310912</v>
      </c>
      <c r="I35" s="9">
        <f t="shared" si="18"/>
        <v>4.0637822604322063</v>
      </c>
      <c r="J35" s="9">
        <f t="shared" si="19"/>
        <v>2.221227894018432</v>
      </c>
      <c r="K35" s="11">
        <f t="shared" si="20"/>
        <v>0.31847133757961782</v>
      </c>
      <c r="L35" s="11">
        <f t="shared" si="21"/>
        <v>0.2590673575129534</v>
      </c>
      <c r="M35" s="11">
        <f t="shared" si="22"/>
        <v>0.46728971962616822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-0.26900102306854567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0.2367214678149791</v>
      </c>
      <c r="Q35" s="11">
        <f>2*'OddsRatio_working_3-way'!K35*'OddsRatio_working_3-way'!L35*'OddsRatio_working_3-way'!M35</f>
        <v>7.7107969972305901E-2</v>
      </c>
      <c r="R35" s="11">
        <f t="shared" si="23"/>
        <v>0</v>
      </c>
      <c r="S35" s="11">
        <f t="shared" si="24"/>
        <v>-0.88000210971189785</v>
      </c>
      <c r="T35" s="11">
        <f t="shared" si="25"/>
        <v>-0.28664563834263779</v>
      </c>
      <c r="U35" s="11">
        <f>'OddsRatio_working_3-way'!S35-'OddsRatio_working_3-way'!R35^2/3</f>
        <v>-0.88000210971189785</v>
      </c>
      <c r="V35" s="11">
        <f>'OddsRatio_working_3-way'!S35*'OddsRatio_working_3-way'!R35/3-2*'OddsRatio_working_3-way'!R35^3/27-'OddsRatio_working_3-way'!T35</f>
        <v>0.28664563834263779</v>
      </c>
      <c r="W35" s="11">
        <f>'OddsRatio_working_3-way'!V35^2+4*'OddsRatio_working_3-way'!U35^3/27</f>
        <v>-1.8793818951650054E-2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0.15887065567035055</v>
      </c>
      <c r="Y35" s="11">
        <f>IF('OddsRatio_working_3-way'!W35&gt;=0,IF('OddsRatio_working_3-way'!V35+SQRT('OddsRatio_working_3-way'!W35)&gt;0,0,PI()),ACOS('OddsRatio_working_3-way'!V35/(2*'OddsRatio_working_3-way'!X35)))</f>
        <v>0.44610315815873514</v>
      </c>
      <c r="Z35" s="11">
        <f>'OddsRatio_working_3-way'!X35^(1/3)*COS('OddsRatio_working_3-way'!Y35/3)</f>
        <v>0.53562626930632984</v>
      </c>
      <c r="AA35" s="11">
        <f>'OddsRatio_working_3-way'!X35^(1/3)*COS(('OddsRatio_working_3-way'!Y35+2*PI())/3)</f>
        <v>-0.33730343721195172</v>
      </c>
      <c r="AB35" s="11">
        <f>'OddsRatio_working_3-way'!X35^(1/3)*COS(('OddsRatio_working_3-way'!Y35+4*PI())/3)</f>
        <v>-0.19832283209437801</v>
      </c>
      <c r="AC35" s="11">
        <f>'OddsRatio_working_3-way'!X35^(1/3)*SIN('OddsRatio_working_3-way'!Y35/3)</f>
        <v>8.0240489776768259E-2</v>
      </c>
      <c r="AD35" s="11">
        <f>'OddsRatio_working_3-way'!X35^(1/3)*SIN(('OddsRatio_working_3-way'!Y35+2*PI())/3)</f>
        <v>0.42374571126518268</v>
      </c>
      <c r="AE35" s="11">
        <f>'OddsRatio_working_3-way'!X35^(1/3)*SIN(('OddsRatio_working_3-way'!Y35+4*PI())/3)</f>
        <v>-0.50398620104195091</v>
      </c>
      <c r="AF35" s="11">
        <f>-'OddsRatio_working_3-way'!U35/(3*'OddsRatio_working_3-way'!X35^(1/3))*COS(('OddsRatio_working_3-way'!Y35)/3)</f>
        <v>0.53562626930632984</v>
      </c>
      <c r="AG35" s="11">
        <f>-'OddsRatio_working_3-way'!U35/(3*'OddsRatio_working_3-way'!X35^(1/3))*COS(('OddsRatio_working_3-way'!Y35+2*PI())/3)</f>
        <v>-0.33730343721195172</v>
      </c>
      <c r="AH35" s="11">
        <f>-'OddsRatio_working_3-way'!U35/(3*'OddsRatio_working_3-way'!X35^(1/3))*COS(('OddsRatio_working_3-way'!Y35+4*PI())/3)</f>
        <v>-0.19832283209437801</v>
      </c>
      <c r="AI35" s="11">
        <f>'OddsRatio_working_3-way'!U35/(3*'OddsRatio_working_3-way'!X35^(1/3))*SIN(('OddsRatio_working_3-way'!Y35)/3)</f>
        <v>-8.0240489776768259E-2</v>
      </c>
      <c r="AJ35" s="11">
        <f>'OddsRatio_working_3-way'!U35/(3*'OddsRatio_working_3-way'!X35^(1/3))*SIN(('OddsRatio_working_3-way'!Y35+2*PI())/3)</f>
        <v>-0.42374571126518268</v>
      </c>
      <c r="AK35" s="11">
        <f>'OddsRatio_working_3-way'!U35/(3*'OddsRatio_working_3-way'!X35^(1/3))*SIN(('OddsRatio_working_3-way'!Y35+4*PI())/3)</f>
        <v>0.50398620104195091</v>
      </c>
      <c r="AL35" s="11">
        <f>'OddsRatio_working_3-way'!Z35+'OddsRatio_working_3-way'!AF35</f>
        <v>1.0712525386126597</v>
      </c>
      <c r="AM35" s="11">
        <f>'OddsRatio_working_3-way'!AA35+'OddsRatio_working_3-way'!AG35</f>
        <v>-0.67460687442390344</v>
      </c>
      <c r="AN35" s="11">
        <f>'OddsRatio_working_3-way'!AB35+'OddsRatio_working_3-way'!AH35</f>
        <v>-0.39664566418875602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1.0712525386126597</v>
      </c>
      <c r="AS35" s="11">
        <f>IF(('OddsRatio_working_3-way'!X35=0),IF(Q35&gt;0,-Q35^(1/3),(-Q35)^(1/3)),'OddsRatio_working_3-way'!AM35-'OddsRatio_working_3-way'!R35/3)</f>
        <v>-0.67460687442390344</v>
      </c>
      <c r="AT35" s="11">
        <f>IF(('OddsRatio_working_3-way'!X35=0),IF(Q35&gt;0,-Q35^(1/3),(-Q35)^(1/3)),'OddsRatio_working_3-way'!AN35-'OddsRatio_working_3-way'!R35/3)</f>
        <v>-0.39664566418875602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3.61</v>
      </c>
      <c r="B36" s="4">
        <f>IF('True_Odds_Calculator_3-way'!B37="","",'True_Odds_Calculator_3-way'!B37)</f>
        <v>3.41</v>
      </c>
      <c r="C36" s="4">
        <f>IF('True_Odds_Calculator_3-way'!C37="","",'True_Odds_Calculator_3-way'!C37)</f>
        <v>2.1</v>
      </c>
      <c r="D36" s="9">
        <f t="shared" si="13"/>
        <v>0.26292790153280832</v>
      </c>
      <c r="E36" s="9">
        <f t="shared" si="14"/>
        <v>0.27866719779752824</v>
      </c>
      <c r="F36" s="9">
        <f t="shared" si="15"/>
        <v>0.45840490066966366</v>
      </c>
      <c r="G36" s="9">
        <f t="shared" si="16"/>
        <v>1.0740705007519127</v>
      </c>
      <c r="H36" s="9">
        <f t="shared" si="17"/>
        <v>3.8033240069624918</v>
      </c>
      <c r="I36" s="9">
        <f t="shared" si="18"/>
        <v>3.5885099068121105</v>
      </c>
      <c r="J36" s="9">
        <f t="shared" si="19"/>
        <v>2.1814775508271045</v>
      </c>
      <c r="K36" s="11">
        <f t="shared" si="20"/>
        <v>0.2770083102493075</v>
      </c>
      <c r="L36" s="11">
        <f t="shared" si="21"/>
        <v>0.29325513196480935</v>
      </c>
      <c r="M36" s="11">
        <f t="shared" si="22"/>
        <v>0.47619047619047616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-0.26765130142844407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0.23673940214017059</v>
      </c>
      <c r="Q36" s="11">
        <f>2*'OddsRatio_working_3-way'!K36*'OddsRatio_working_3-way'!L36*'OddsRatio_working_3-way'!M36</f>
        <v>7.7365817692866212E-2</v>
      </c>
      <c r="R36" s="11">
        <f t="shared" si="23"/>
        <v>0</v>
      </c>
      <c r="S36" s="11">
        <f t="shared" si="24"/>
        <v>-0.88450682240923939</v>
      </c>
      <c r="T36" s="11">
        <f t="shared" si="25"/>
        <v>-0.28905451712720248</v>
      </c>
      <c r="U36" s="11">
        <f>'OddsRatio_working_3-way'!S36-'OddsRatio_working_3-way'!R36^2/3</f>
        <v>-0.88450682240923939</v>
      </c>
      <c r="V36" s="11">
        <f>'OddsRatio_working_3-way'!S36*'OddsRatio_working_3-way'!R36/3-2*'OddsRatio_working_3-way'!R36^3/27-'OddsRatio_working_3-way'!T36</f>
        <v>0.28905451712720248</v>
      </c>
      <c r="W36" s="11">
        <f>'OddsRatio_working_3-way'!V36^2+4*'OddsRatio_working_3-way'!U36^3/27</f>
        <v>-1.8965406659405437E-2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0.16009209890797674</v>
      </c>
      <c r="Y36" s="11">
        <f>IF('OddsRatio_working_3-way'!W36&gt;=0,IF('OddsRatio_working_3-way'!V36+SQRT('OddsRatio_working_3-way'!W36)&gt;0,0,PI()),ACOS('OddsRatio_working_3-way'!V36/(2*'OddsRatio_working_3-way'!X36)))</f>
        <v>0.44461642490270825</v>
      </c>
      <c r="Z36" s="11">
        <f>'OddsRatio_working_3-way'!X36^(1/3)*COS('OddsRatio_working_3-way'!Y36/3)</f>
        <v>0.53703525037595634</v>
      </c>
      <c r="AA36" s="11">
        <f>'OddsRatio_working_3-way'!X36^(1/3)*COS(('OddsRatio_working_3-way'!Y36+2*PI())/3)</f>
        <v>-0.33795508260496049</v>
      </c>
      <c r="AB36" s="11">
        <f>'OddsRatio_working_3-way'!X36^(1/3)*COS(('OddsRatio_working_3-way'!Y36+4*PI())/3)</f>
        <v>-0.19908016777099571</v>
      </c>
      <c r="AC36" s="11">
        <f>'OddsRatio_working_3-way'!X36^(1/3)*SIN('OddsRatio_working_3-way'!Y36/3)</f>
        <v>8.0179469463075873E-2</v>
      </c>
      <c r="AD36" s="11">
        <f>'OddsRatio_working_3-way'!X36^(1/3)*SIN(('OddsRatio_working_3-way'!Y36+2*PI())/3)</f>
        <v>0.42499643482177679</v>
      </c>
      <c r="AE36" s="11">
        <f>'OddsRatio_working_3-way'!X36^(1/3)*SIN(('OddsRatio_working_3-way'!Y36+4*PI())/3)</f>
        <v>-0.50517590428485271</v>
      </c>
      <c r="AF36" s="11">
        <f>-'OddsRatio_working_3-way'!U36/(3*'OddsRatio_working_3-way'!X36^(1/3))*COS(('OddsRatio_working_3-way'!Y36)/3)</f>
        <v>0.53703525037595645</v>
      </c>
      <c r="AG36" s="11">
        <f>-'OddsRatio_working_3-way'!U36/(3*'OddsRatio_working_3-way'!X36^(1/3))*COS(('OddsRatio_working_3-way'!Y36+2*PI())/3)</f>
        <v>-0.3379550826049606</v>
      </c>
      <c r="AH36" s="11">
        <f>-'OddsRatio_working_3-way'!U36/(3*'OddsRatio_working_3-way'!X36^(1/3))*COS(('OddsRatio_working_3-way'!Y36+4*PI())/3)</f>
        <v>-0.19908016777099577</v>
      </c>
      <c r="AI36" s="11">
        <f>'OddsRatio_working_3-way'!U36/(3*'OddsRatio_working_3-way'!X36^(1/3))*SIN(('OddsRatio_working_3-way'!Y36)/3)</f>
        <v>-8.0179469463075886E-2</v>
      </c>
      <c r="AJ36" s="11">
        <f>'OddsRatio_working_3-way'!U36/(3*'OddsRatio_working_3-way'!X36^(1/3))*SIN(('OddsRatio_working_3-way'!Y36+2*PI())/3)</f>
        <v>-0.4249964348217769</v>
      </c>
      <c r="AK36" s="11">
        <f>'OddsRatio_working_3-way'!U36/(3*'OddsRatio_working_3-way'!X36^(1/3))*SIN(('OddsRatio_working_3-way'!Y36+4*PI())/3)</f>
        <v>0.50517590428485282</v>
      </c>
      <c r="AL36" s="11">
        <f>'OddsRatio_working_3-way'!Z36+'OddsRatio_working_3-way'!AF36</f>
        <v>1.0740705007519127</v>
      </c>
      <c r="AM36" s="11">
        <f>'OddsRatio_working_3-way'!AA36+'OddsRatio_working_3-way'!AG36</f>
        <v>-0.67591016520992109</v>
      </c>
      <c r="AN36" s="11">
        <f>'OddsRatio_working_3-way'!AB36+'OddsRatio_working_3-way'!AH36</f>
        <v>-0.39816033554199148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1.0740705007519127</v>
      </c>
      <c r="AS36" s="11">
        <f>IF(('OddsRatio_working_3-way'!X36=0),IF(Q36&gt;0,-Q36^(1/3),(-Q36)^(1/3)),'OddsRatio_working_3-way'!AM36-'OddsRatio_working_3-way'!R36/3)</f>
        <v>-0.67591016520992109</v>
      </c>
      <c r="AT36" s="11">
        <f>IF(('OddsRatio_working_3-way'!X36=0),IF(Q36&gt;0,-Q36^(1/3),(-Q36)^(1/3)),'OddsRatio_working_3-way'!AN36-'OddsRatio_working_3-way'!R36/3)</f>
        <v>-0.39816033554199148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3.23</v>
      </c>
      <c r="B37" s="4">
        <f>IF('True_Odds_Calculator_3-way'!B38="","",'True_Odds_Calculator_3-way'!B38)</f>
        <v>3.65</v>
      </c>
      <c r="C37" s="4">
        <f>IF('True_Odds_Calculator_3-way'!C38="","",'True_Odds_Calculator_3-way'!C38)</f>
        <v>2.16</v>
      </c>
      <c r="D37" s="9">
        <f t="shared" si="13"/>
        <v>0.29460673512464958</v>
      </c>
      <c r="E37" s="9">
        <f t="shared" si="14"/>
        <v>0.26005703075244047</v>
      </c>
      <c r="F37" s="9">
        <f t="shared" si="15"/>
        <v>0.44533623412290996</v>
      </c>
      <c r="G37" s="9">
        <f t="shared" si="16"/>
        <v>1.0737020305596596</v>
      </c>
      <c r="H37" s="9">
        <f t="shared" si="17"/>
        <v>3.3943555281480413</v>
      </c>
      <c r="I37" s="9">
        <f t="shared" si="18"/>
        <v>3.8453103809830975</v>
      </c>
      <c r="J37" s="9">
        <f t="shared" si="19"/>
        <v>2.2454943554492051</v>
      </c>
      <c r="K37" s="11">
        <f t="shared" si="20"/>
        <v>0.30959752321981426</v>
      </c>
      <c r="L37" s="11">
        <f t="shared" si="21"/>
        <v>0.27397260273972601</v>
      </c>
      <c r="M37" s="11">
        <f t="shared" si="22"/>
        <v>0.46296296296296291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-0.26919041268674415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0.23718531712933502</v>
      </c>
      <c r="Q37" s="11">
        <f>2*'OddsRatio_working_3-way'!K37*'OddsRatio_working_3-way'!L37*'OddsRatio_working_3-way'!M37</f>
        <v>7.8538184479912274E-2</v>
      </c>
      <c r="R37" s="11">
        <f t="shared" si="23"/>
        <v>0</v>
      </c>
      <c r="S37" s="11">
        <f t="shared" si="24"/>
        <v>-0.88110610909960851</v>
      </c>
      <c r="T37" s="11">
        <f t="shared" si="25"/>
        <v>-0.29175698976808234</v>
      </c>
      <c r="U37" s="11">
        <f>'OddsRatio_working_3-way'!S37-'OddsRatio_working_3-way'!R37^2/3</f>
        <v>-0.88110610909960851</v>
      </c>
      <c r="V37" s="11">
        <f>'OddsRatio_working_3-way'!S37*'OddsRatio_working_3-way'!R37/3-2*'OddsRatio_working_3-way'!R37^3/27-'OddsRatio_working_3-way'!T37</f>
        <v>0.29175698976808234</v>
      </c>
      <c r="W37" s="11">
        <f>'OddsRatio_working_3-way'!V37^2+4*'OddsRatio_working_3-way'!U37^3/27</f>
        <v>-1.6217850624235711E-2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0.15916971422256229</v>
      </c>
      <c r="Y37" s="11">
        <f>IF('OddsRatio_working_3-way'!W37&gt;=0,IF('OddsRatio_working_3-way'!V37+SQRT('OddsRatio_working_3-way'!W37)&gt;0,0,PI()),ACOS('OddsRatio_working_3-way'!V37/(2*'OddsRatio_working_3-way'!X37)))</f>
        <v>0.41156330139407649</v>
      </c>
      <c r="Z37" s="11">
        <f>'OddsRatio_working_3-way'!X37^(1/3)*COS('OddsRatio_working_3-way'!Y37/3)</f>
        <v>0.5368510152798297</v>
      </c>
      <c r="AA37" s="11">
        <f>'OddsRatio_working_3-way'!X37^(1/3)*COS(('OddsRatio_working_3-way'!Y37+2*PI())/3)</f>
        <v>-0.33261092514003043</v>
      </c>
      <c r="AB37" s="11">
        <f>'OddsRatio_working_3-way'!X37^(1/3)*COS(('OddsRatio_working_3-way'!Y37+4*PI())/3)</f>
        <v>-0.20424009013979938</v>
      </c>
      <c r="AC37" s="11">
        <f>'OddsRatio_working_3-way'!X37^(1/3)*SIN('OddsRatio_working_3-way'!Y37/3)</f>
        <v>7.4114936143480373E-2</v>
      </c>
      <c r="AD37" s="11">
        <f>'OddsRatio_working_3-way'!X37^(1/3)*SIN(('OddsRatio_working_3-way'!Y37+2*PI())/3)</f>
        <v>0.42786914920806013</v>
      </c>
      <c r="AE37" s="11">
        <f>'OddsRatio_working_3-way'!X37^(1/3)*SIN(('OddsRatio_working_3-way'!Y37+4*PI())/3)</f>
        <v>-0.5019840853515406</v>
      </c>
      <c r="AF37" s="11">
        <f>-'OddsRatio_working_3-way'!U37/(3*'OddsRatio_working_3-way'!X37^(1/3))*COS(('OddsRatio_working_3-way'!Y37)/3)</f>
        <v>0.53685101527982981</v>
      </c>
      <c r="AG37" s="11">
        <f>-'OddsRatio_working_3-way'!U37/(3*'OddsRatio_working_3-way'!X37^(1/3))*COS(('OddsRatio_working_3-way'!Y37+2*PI())/3)</f>
        <v>-0.33261092514003049</v>
      </c>
      <c r="AH37" s="11">
        <f>-'OddsRatio_working_3-way'!U37/(3*'OddsRatio_working_3-way'!X37^(1/3))*COS(('OddsRatio_working_3-way'!Y37+4*PI())/3)</f>
        <v>-0.20424009013979944</v>
      </c>
      <c r="AI37" s="11">
        <f>'OddsRatio_working_3-way'!U37/(3*'OddsRatio_working_3-way'!X37^(1/3))*SIN(('OddsRatio_working_3-way'!Y37)/3)</f>
        <v>-7.4114936143480387E-2</v>
      </c>
      <c r="AJ37" s="11">
        <f>'OddsRatio_working_3-way'!U37/(3*'OddsRatio_working_3-way'!X37^(1/3))*SIN(('OddsRatio_working_3-way'!Y37+2*PI())/3)</f>
        <v>-0.42786914920806018</v>
      </c>
      <c r="AK37" s="11">
        <f>'OddsRatio_working_3-way'!U37/(3*'OddsRatio_working_3-way'!X37^(1/3))*SIN(('OddsRatio_working_3-way'!Y37+4*PI())/3)</f>
        <v>0.5019840853515406</v>
      </c>
      <c r="AL37" s="11">
        <f>'OddsRatio_working_3-way'!Z37+'OddsRatio_working_3-way'!AF37</f>
        <v>1.0737020305596596</v>
      </c>
      <c r="AM37" s="11">
        <f>'OddsRatio_working_3-way'!AA37+'OddsRatio_working_3-way'!AG37</f>
        <v>-0.66522185028006087</v>
      </c>
      <c r="AN37" s="11">
        <f>'OddsRatio_working_3-way'!AB37+'OddsRatio_working_3-way'!AH37</f>
        <v>-0.40848018027959881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1.0737020305596596</v>
      </c>
      <c r="AS37" s="11">
        <f>IF(('OddsRatio_working_3-way'!X37=0),IF(Q37&gt;0,-Q37^(1/3),(-Q37)^(1/3)),'OddsRatio_working_3-way'!AM37-'OddsRatio_working_3-way'!R37/3)</f>
        <v>-0.66522185028006087</v>
      </c>
      <c r="AT37" s="11">
        <f>IF(('OddsRatio_working_3-way'!X37=0),IF(Q37&gt;0,-Q37^(1/3),(-Q37)^(1/3)),'OddsRatio_working_3-way'!AN37-'OddsRatio_working_3-way'!R37/3)</f>
        <v>-0.40848018027959881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3.33</v>
      </c>
      <c r="C38" s="4">
        <f>IF('True_Odds_Calculator_3-way'!C39="","",'True_Odds_Calculator_3-way'!C39)</f>
        <v>3.45</v>
      </c>
      <c r="D38" s="9">
        <f t="shared" si="13"/>
        <v>0.43773915837871391</v>
      </c>
      <c r="E38" s="9">
        <f t="shared" si="14"/>
        <v>0.28620460963150496</v>
      </c>
      <c r="F38" s="9">
        <f t="shared" si="15"/>
        <v>0.27605623198978124</v>
      </c>
      <c r="G38" s="9">
        <f t="shared" si="16"/>
        <v>1.0703879065479924</v>
      </c>
      <c r="H38" s="9">
        <f t="shared" si="17"/>
        <v>2.2844654878575912</v>
      </c>
      <c r="I38" s="9">
        <f t="shared" si="18"/>
        <v>3.4940038222568219</v>
      </c>
      <c r="J38" s="9">
        <f t="shared" si="19"/>
        <v>3.6224503710425813</v>
      </c>
      <c r="K38" s="11">
        <f t="shared" si="20"/>
        <v>0.45454545454545453</v>
      </c>
      <c r="L38" s="11">
        <f t="shared" si="21"/>
        <v>0.3003003003003003</v>
      </c>
      <c r="M38" s="11">
        <f t="shared" si="22"/>
        <v>0.28985507246376813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-0.27102992320383634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0.2366002366002366</v>
      </c>
      <c r="Q38" s="11">
        <f>2*'OddsRatio_working_3-way'!K38*'OddsRatio_working_3-way'!L38*'OddsRatio_working_3-way'!M38</f>
        <v>7.9130513913122619E-2</v>
      </c>
      <c r="R38" s="11">
        <f t="shared" si="23"/>
        <v>0</v>
      </c>
      <c r="S38" s="11">
        <f t="shared" si="24"/>
        <v>-0.87296721263612709</v>
      </c>
      <c r="T38" s="11">
        <f t="shared" si="25"/>
        <v>-0.29196227847362116</v>
      </c>
      <c r="U38" s="11">
        <f>'OddsRatio_working_3-way'!S38-'OddsRatio_working_3-way'!R38^2/3</f>
        <v>-0.87296721263612709</v>
      </c>
      <c r="V38" s="11">
        <f>'OddsRatio_working_3-way'!S38*'OddsRatio_working_3-way'!R38/3-2*'OddsRatio_working_3-way'!R38^3/27-'OddsRatio_working_3-way'!T38</f>
        <v>0.29196227847362116</v>
      </c>
      <c r="W38" s="11">
        <f>'OddsRatio_working_3-way'!V38^2+4*'OddsRatio_working_3-way'!U38^3/27</f>
        <v>-1.3315606498550334E-2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0.15696940669287968</v>
      </c>
      <c r="Y38" s="11">
        <f>IF('OddsRatio_working_3-way'!W38&gt;=0,IF('OddsRatio_working_3-way'!V38+SQRT('OddsRatio_working_3-way'!W38)&gt;0,0,PI()),ACOS('OddsRatio_working_3-way'!V38/(2*'OddsRatio_working_3-way'!X38)))</f>
        <v>0.37639057096751261</v>
      </c>
      <c r="Z38" s="11">
        <f>'OddsRatio_working_3-way'!X38^(1/3)*COS('OddsRatio_working_3-way'!Y38/3)</f>
        <v>0.53519395327399621</v>
      </c>
      <c r="AA38" s="11">
        <f>'OddsRatio_working_3-way'!X38^(1/3)*COS(('OddsRatio_working_3-way'!Y38+2*PI())/3)</f>
        <v>-0.32605531601852189</v>
      </c>
      <c r="AB38" s="11">
        <f>'OddsRatio_working_3-way'!X38^(1/3)*COS(('OddsRatio_working_3-way'!Y38+4*PI())/3)</f>
        <v>-0.20913863725547446</v>
      </c>
      <c r="AC38" s="11">
        <f>'OddsRatio_working_3-way'!X38^(1/3)*SIN('OddsRatio_working_3-way'!Y38/3)</f>
        <v>6.7501875956602564E-2</v>
      </c>
      <c r="AD38" s="11">
        <f>'OddsRatio_working_3-way'!X38^(1/3)*SIN(('OddsRatio_working_3-way'!Y38+2*PI())/3)</f>
        <v>0.42974062150880138</v>
      </c>
      <c r="AE38" s="11">
        <f>'OddsRatio_working_3-way'!X38^(1/3)*SIN(('OddsRatio_working_3-way'!Y38+4*PI())/3)</f>
        <v>-0.49724249746540378</v>
      </c>
      <c r="AF38" s="11">
        <f>-'OddsRatio_working_3-way'!U38/(3*'OddsRatio_working_3-way'!X38^(1/3))*COS(('OddsRatio_working_3-way'!Y38)/3)</f>
        <v>0.5351939532739961</v>
      </c>
      <c r="AG38" s="11">
        <f>-'OddsRatio_working_3-way'!U38/(3*'OddsRatio_working_3-way'!X38^(1/3))*COS(('OddsRatio_working_3-way'!Y38+2*PI())/3)</f>
        <v>-0.32605531601852183</v>
      </c>
      <c r="AH38" s="11">
        <f>-'OddsRatio_working_3-way'!U38/(3*'OddsRatio_working_3-way'!X38^(1/3))*COS(('OddsRatio_working_3-way'!Y38+4*PI())/3)</f>
        <v>-0.20913863725547444</v>
      </c>
      <c r="AI38" s="11">
        <f>'OddsRatio_working_3-way'!U38/(3*'OddsRatio_working_3-way'!X38^(1/3))*SIN(('OddsRatio_working_3-way'!Y38)/3)</f>
        <v>-6.750187595660255E-2</v>
      </c>
      <c r="AJ38" s="11">
        <f>'OddsRatio_working_3-way'!U38/(3*'OddsRatio_working_3-way'!X38^(1/3))*SIN(('OddsRatio_working_3-way'!Y38+2*PI())/3)</f>
        <v>-0.42974062150880127</v>
      </c>
      <c r="AK38" s="11">
        <f>'OddsRatio_working_3-way'!U38/(3*'OddsRatio_working_3-way'!X38^(1/3))*SIN(('OddsRatio_working_3-way'!Y38+4*PI())/3)</f>
        <v>0.49724249746540372</v>
      </c>
      <c r="AL38" s="11">
        <f>'OddsRatio_working_3-way'!Z38+'OddsRatio_working_3-way'!AF38</f>
        <v>1.0703879065479924</v>
      </c>
      <c r="AM38" s="11">
        <f>'OddsRatio_working_3-way'!AA38+'OddsRatio_working_3-way'!AG38</f>
        <v>-0.65211063203704378</v>
      </c>
      <c r="AN38" s="11">
        <f>'OddsRatio_working_3-way'!AB38+'OddsRatio_working_3-way'!AH38</f>
        <v>-0.41827727451094887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1.0703879065479924</v>
      </c>
      <c r="AS38" s="11">
        <f>IF(('OddsRatio_working_3-way'!X38=0),IF(Q38&gt;0,-Q38^(1/3),(-Q38)^(1/3)),'OddsRatio_working_3-way'!AM38-'OddsRatio_working_3-way'!R38/3)</f>
        <v>-0.65211063203704378</v>
      </c>
      <c r="AT38" s="11">
        <f>IF(('OddsRatio_working_3-way'!X38=0),IF(Q38&gt;0,-Q38^(1/3),(-Q38)^(1/3)),'OddsRatio_working_3-way'!AN38-'OddsRatio_working_3-way'!R38/3)</f>
        <v>-0.41827727451094887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2.66</v>
      </c>
      <c r="B39" s="4">
        <f>IF('True_Odds_Calculator_3-way'!B40="","",'True_Odds_Calculator_3-way'!B40)</f>
        <v>3.58</v>
      </c>
      <c r="C39" s="4">
        <f>IF('True_Odds_Calculator_3-way'!C40="","",'True_Odds_Calculator_3-way'!C40)</f>
        <v>2.57</v>
      </c>
      <c r="D39" s="9">
        <f t="shared" si="13"/>
        <v>0.36046040258869899</v>
      </c>
      <c r="E39" s="9">
        <f t="shared" si="14"/>
        <v>0.26613171193882207</v>
      </c>
      <c r="F39" s="9">
        <f t="shared" si="15"/>
        <v>0.373407885472479</v>
      </c>
      <c r="G39" s="9">
        <f t="shared" si="16"/>
        <v>1.0688131482704217</v>
      </c>
      <c r="H39" s="9">
        <f t="shared" si="17"/>
        <v>2.7742298261289009</v>
      </c>
      <c r="I39" s="9">
        <f t="shared" si="18"/>
        <v>3.7575379225376886</v>
      </c>
      <c r="J39" s="9">
        <f t="shared" si="19"/>
        <v>2.6780366427845625</v>
      </c>
      <c r="K39" s="11">
        <f t="shared" si="20"/>
        <v>0.37593984962406013</v>
      </c>
      <c r="L39" s="11">
        <f t="shared" si="21"/>
        <v>0.27932960893854747</v>
      </c>
      <c r="M39" s="11">
        <f t="shared" si="22"/>
        <v>0.38910505836575876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-0.27474491284403002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0.2373987051187737</v>
      </c>
      <c r="Q39" s="11">
        <f>2*'OddsRatio_working_3-way'!K39*'OddsRatio_working_3-way'!L39*'OddsRatio_working_3-way'!M39</f>
        <v>8.1720724653622609E-2</v>
      </c>
      <c r="R39" s="11">
        <f t="shared" si="23"/>
        <v>0</v>
      </c>
      <c r="S39" s="11">
        <f t="shared" si="24"/>
        <v>-0.86406952056485431</v>
      </c>
      <c r="T39" s="11">
        <f t="shared" si="25"/>
        <v>-0.29744217575382248</v>
      </c>
      <c r="U39" s="11">
        <f>'OddsRatio_working_3-way'!S39-'OddsRatio_working_3-way'!R39^2/3</f>
        <v>-0.86406952056485431</v>
      </c>
      <c r="V39" s="11">
        <f>'OddsRatio_working_3-way'!S39*'OddsRatio_working_3-way'!R39/3-2*'OddsRatio_working_3-way'!R39^3/27-'OddsRatio_working_3-way'!T39</f>
        <v>0.29744217575382248</v>
      </c>
      <c r="W39" s="11">
        <f>'OddsRatio_working_3-way'!V39^2+4*'OddsRatio_working_3-way'!U39^3/27</f>
        <v>-7.1027071937208863E-3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0.15457567330509084</v>
      </c>
      <c r="Y39" s="11">
        <f>IF('OddsRatio_working_3-way'!W39&gt;=0,IF('OddsRatio_working_3-way'!V39+SQRT('OddsRatio_working_3-way'!W39)&gt;0,0,PI()),ACOS('OddsRatio_working_3-way'!V39/(2*'OddsRatio_working_3-way'!X39)))</f>
        <v>0.27610410673507157</v>
      </c>
      <c r="Z39" s="11">
        <f>'OddsRatio_working_3-way'!X39^(1/3)*COS('OddsRatio_working_3-way'!Y39/3)</f>
        <v>0.53440657413521087</v>
      </c>
      <c r="AA39" s="11">
        <f>'OddsRatio_working_3-way'!X39^(1/3)*COS(('OddsRatio_working_3-way'!Y39+2*PI())/3)</f>
        <v>-0.30991851013870764</v>
      </c>
      <c r="AB39" s="11">
        <f>'OddsRatio_working_3-way'!X39^(1/3)*COS(('OddsRatio_working_3-way'!Y39+4*PI())/3)</f>
        <v>-0.22448806399650298</v>
      </c>
      <c r="AC39" s="11">
        <f>'OddsRatio_working_3-way'!X39^(1/3)*SIN('OddsRatio_working_3-way'!Y39/3)</f>
        <v>4.9323291077191606E-2</v>
      </c>
      <c r="AD39" s="11">
        <f>'OddsRatio_working_3-way'!X39^(1/3)*SIN(('OddsRatio_working_3-way'!Y39+2*PI())/3)</f>
        <v>0.43814802361190885</v>
      </c>
      <c r="AE39" s="11">
        <f>'OddsRatio_working_3-way'!X39^(1/3)*SIN(('OddsRatio_working_3-way'!Y39+4*PI())/3)</f>
        <v>-0.48747131468910049</v>
      </c>
      <c r="AF39" s="11">
        <f>-'OddsRatio_working_3-way'!U39/(3*'OddsRatio_working_3-way'!X39^(1/3))*COS(('OddsRatio_working_3-way'!Y39)/3)</f>
        <v>0.53440657413521098</v>
      </c>
      <c r="AG39" s="11">
        <f>-'OddsRatio_working_3-way'!U39/(3*'OddsRatio_working_3-way'!X39^(1/3))*COS(('OddsRatio_working_3-way'!Y39+2*PI())/3)</f>
        <v>-0.30991851013870769</v>
      </c>
      <c r="AH39" s="11">
        <f>-'OddsRatio_working_3-way'!U39/(3*'OddsRatio_working_3-way'!X39^(1/3))*COS(('OddsRatio_working_3-way'!Y39+4*PI())/3)</f>
        <v>-0.22448806399650303</v>
      </c>
      <c r="AI39" s="11">
        <f>'OddsRatio_working_3-way'!U39/(3*'OddsRatio_working_3-way'!X39^(1/3))*SIN(('OddsRatio_working_3-way'!Y39)/3)</f>
        <v>-4.9323291077191612E-2</v>
      </c>
      <c r="AJ39" s="11">
        <f>'OddsRatio_working_3-way'!U39/(3*'OddsRatio_working_3-way'!X39^(1/3))*SIN(('OddsRatio_working_3-way'!Y39+2*PI())/3)</f>
        <v>-0.43814802361190897</v>
      </c>
      <c r="AK39" s="11">
        <f>'OddsRatio_working_3-way'!U39/(3*'OddsRatio_working_3-way'!X39^(1/3))*SIN(('OddsRatio_working_3-way'!Y39+4*PI())/3)</f>
        <v>0.48747131468910054</v>
      </c>
      <c r="AL39" s="11">
        <f>'OddsRatio_working_3-way'!Z39+'OddsRatio_working_3-way'!AF39</f>
        <v>1.0688131482704217</v>
      </c>
      <c r="AM39" s="11">
        <f>'OddsRatio_working_3-way'!AA39+'OddsRatio_working_3-way'!AG39</f>
        <v>-0.61983702027741527</v>
      </c>
      <c r="AN39" s="11">
        <f>'OddsRatio_working_3-way'!AB39+'OddsRatio_working_3-way'!AH39</f>
        <v>-0.44897612799300601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1.0688131482704217</v>
      </c>
      <c r="AS39" s="11">
        <f>IF(('OddsRatio_working_3-way'!X39=0),IF(Q39&gt;0,-Q39^(1/3),(-Q39)^(1/3)),'OddsRatio_working_3-way'!AM39-'OddsRatio_working_3-way'!R39/3)</f>
        <v>-0.61983702027741527</v>
      </c>
      <c r="AT39" s="11">
        <f>IF(('OddsRatio_working_3-way'!X39=0),IF(Q39&gt;0,-Q39^(1/3),(-Q39)^(1/3)),'OddsRatio_working_3-way'!AN39-'OddsRatio_working_3-way'!R39/3)</f>
        <v>-0.44897612799300601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2.56</v>
      </c>
      <c r="B40" s="4">
        <f>IF('True_Odds_Calculator_3-way'!B41="","",'True_Odds_Calculator_3-way'!B41)</f>
        <v>3.61</v>
      </c>
      <c r="C40" s="4">
        <f>IF('True_Odds_Calculator_3-way'!C41="","",'True_Odds_Calculator_3-way'!C41)</f>
        <v>2.65</v>
      </c>
      <c r="D40" s="9">
        <f t="shared" si="13"/>
        <v>0.37467722234226308</v>
      </c>
      <c r="E40" s="9">
        <f t="shared" si="14"/>
        <v>0.26369186568258213</v>
      </c>
      <c r="F40" s="9">
        <f t="shared" si="15"/>
        <v>0.36163091197515512</v>
      </c>
      <c r="G40" s="9">
        <f t="shared" si="16"/>
        <v>1.0698486870648773</v>
      </c>
      <c r="H40" s="9">
        <f t="shared" si="17"/>
        <v>2.6689639518212083</v>
      </c>
      <c r="I40" s="9">
        <f t="shared" si="18"/>
        <v>3.7923050732393295</v>
      </c>
      <c r="J40" s="9">
        <f t="shared" si="19"/>
        <v>2.7652503336570473</v>
      </c>
      <c r="K40" s="11">
        <f t="shared" si="20"/>
        <v>0.390625</v>
      </c>
      <c r="L40" s="11">
        <f t="shared" si="21"/>
        <v>0.2770083102493075</v>
      </c>
      <c r="M40" s="11">
        <f t="shared" si="22"/>
        <v>0.37735849056603776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-0.27431907568076108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0.23764569069147545</v>
      </c>
      <c r="Q40" s="11">
        <f>2*'OddsRatio_working_3-way'!K40*'OddsRatio_working_3-way'!L40*'OddsRatio_working_3-way'!M40</f>
        <v>8.1665185804630752E-2</v>
      </c>
      <c r="R40" s="11">
        <f t="shared" si="23"/>
        <v>0</v>
      </c>
      <c r="S40" s="11">
        <f t="shared" si="24"/>
        <v>-0.86631121113879705</v>
      </c>
      <c r="T40" s="11">
        <f t="shared" si="25"/>
        <v>-0.29770144712673441</v>
      </c>
      <c r="U40" s="11">
        <f>'OddsRatio_working_3-way'!S40-'OddsRatio_working_3-way'!R40^2/3</f>
        <v>-0.86631121113879705</v>
      </c>
      <c r="V40" s="11">
        <f>'OddsRatio_working_3-way'!S40*'OddsRatio_working_3-way'!R40/3-2*'OddsRatio_working_3-way'!R40^3/27-'OddsRatio_working_3-way'!T40</f>
        <v>0.29770144712673441</v>
      </c>
      <c r="W40" s="11">
        <f>'OddsRatio_working_3-way'!V40^2+4*'OddsRatio_working_3-way'!U40^3/27</f>
        <v>-7.6941938060599152E-3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0.1551775961820937</v>
      </c>
      <c r="Y40" s="11">
        <f>IF('OddsRatio_working_3-way'!W40&gt;=0,IF('OddsRatio_working_3-way'!V40+SQRT('OddsRatio_working_3-way'!W40)&gt;0,0,PI()),ACOS('OddsRatio_working_3-way'!V40/(2*'OddsRatio_working_3-way'!X40)))</f>
        <v>0.28653769951109798</v>
      </c>
      <c r="Z40" s="11">
        <f>'OddsRatio_working_3-way'!X40^(1/3)*COS('OddsRatio_working_3-way'!Y40/3)</f>
        <v>0.53492434353243878</v>
      </c>
      <c r="AA40" s="11">
        <f>'OddsRatio_working_3-way'!X40^(1/3)*COS(('OddsRatio_working_3-way'!Y40+2*PI())/3)</f>
        <v>-0.31184418171384726</v>
      </c>
      <c r="AB40" s="11">
        <f>'OddsRatio_working_3-way'!X40^(1/3)*COS(('OddsRatio_working_3-way'!Y40+4*PI())/3)</f>
        <v>-0.22308016181859169</v>
      </c>
      <c r="AC40" s="11">
        <f>'OddsRatio_working_3-way'!X40^(1/3)*SIN('OddsRatio_working_3-way'!Y40/3)</f>
        <v>5.1247930780879303E-2</v>
      </c>
      <c r="AD40" s="11">
        <f>'OddsRatio_working_3-way'!X40^(1/3)*SIN(('OddsRatio_working_3-way'!Y40+2*PI())/3)</f>
        <v>0.43763410521136653</v>
      </c>
      <c r="AE40" s="11">
        <f>'OddsRatio_working_3-way'!X40^(1/3)*SIN(('OddsRatio_working_3-way'!Y40+4*PI())/3)</f>
        <v>-0.48888203599224567</v>
      </c>
      <c r="AF40" s="11">
        <f>-'OddsRatio_working_3-way'!U40/(3*'OddsRatio_working_3-way'!X40^(1/3))*COS(('OddsRatio_working_3-way'!Y40)/3)</f>
        <v>0.53492434353243856</v>
      </c>
      <c r="AG40" s="11">
        <f>-'OddsRatio_working_3-way'!U40/(3*'OddsRatio_working_3-way'!X40^(1/3))*COS(('OddsRatio_working_3-way'!Y40+2*PI())/3)</f>
        <v>-0.31184418171384715</v>
      </c>
      <c r="AH40" s="11">
        <f>-'OddsRatio_working_3-way'!U40/(3*'OddsRatio_working_3-way'!X40^(1/3))*COS(('OddsRatio_working_3-way'!Y40+4*PI())/3)</f>
        <v>-0.22308016181859158</v>
      </c>
      <c r="AI40" s="11">
        <f>'OddsRatio_working_3-way'!U40/(3*'OddsRatio_working_3-way'!X40^(1/3))*SIN(('OddsRatio_working_3-way'!Y40)/3)</f>
        <v>-5.1247930780879282E-2</v>
      </c>
      <c r="AJ40" s="11">
        <f>'OddsRatio_working_3-way'!U40/(3*'OddsRatio_working_3-way'!X40^(1/3))*SIN(('OddsRatio_working_3-way'!Y40+2*PI())/3)</f>
        <v>-0.43763410521136636</v>
      </c>
      <c r="AK40" s="11">
        <f>'OddsRatio_working_3-way'!U40/(3*'OddsRatio_working_3-way'!X40^(1/3))*SIN(('OddsRatio_working_3-way'!Y40+4*PI())/3)</f>
        <v>0.48888203599224545</v>
      </c>
      <c r="AL40" s="11">
        <f>'OddsRatio_working_3-way'!Z40+'OddsRatio_working_3-way'!AF40</f>
        <v>1.0698486870648773</v>
      </c>
      <c r="AM40" s="11">
        <f>'OddsRatio_working_3-way'!AA40+'OddsRatio_working_3-way'!AG40</f>
        <v>-0.6236883634276944</v>
      </c>
      <c r="AN40" s="11">
        <f>'OddsRatio_working_3-way'!AB40+'OddsRatio_working_3-way'!AH40</f>
        <v>-0.44616032363718328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1.0698486870648773</v>
      </c>
      <c r="AS40" s="11">
        <f>IF(('OddsRatio_working_3-way'!X40=0),IF(Q40&gt;0,-Q40^(1/3),(-Q40)^(1/3)),'OddsRatio_working_3-way'!AM40-'OddsRatio_working_3-way'!R40/3)</f>
        <v>-0.6236883634276944</v>
      </c>
      <c r="AT40" s="11">
        <f>IF(('OddsRatio_working_3-way'!X40=0),IF(Q40&gt;0,-Q40^(1/3),(-Q40)^(1/3)),'OddsRatio_working_3-way'!AN40-'OddsRatio_working_3-way'!R40/3)</f>
        <v>-0.44616032363718328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1.69</v>
      </c>
      <c r="B41" s="4">
        <f>IF('True_Odds_Calculator_3-way'!B42="","",'True_Odds_Calculator_3-way'!B42)</f>
        <v>4.07</v>
      </c>
      <c r="C41" s="4">
        <f>IF('True_Odds_Calculator_3-way'!C42="","",'True_Odds_Calculator_3-way'!C42)</f>
        <v>4.6900000000000004</v>
      </c>
      <c r="D41" s="9">
        <f t="shared" si="13"/>
        <v>0.57076712985743838</v>
      </c>
      <c r="E41" s="9">
        <f t="shared" si="14"/>
        <v>0.23009771500561929</v>
      </c>
      <c r="F41" s="9">
        <f t="shared" si="15"/>
        <v>0.19913515513694233</v>
      </c>
      <c r="G41" s="9">
        <f t="shared" si="16"/>
        <v>1.0898956699738376</v>
      </c>
      <c r="H41" s="9">
        <f t="shared" si="17"/>
        <v>1.7520280122819476</v>
      </c>
      <c r="I41" s="9">
        <f t="shared" si="18"/>
        <v>4.3459797068196817</v>
      </c>
      <c r="J41" s="9">
        <f t="shared" si="19"/>
        <v>5.0217150222034608</v>
      </c>
      <c r="K41" s="11">
        <f t="shared" si="20"/>
        <v>0.59171597633136097</v>
      </c>
      <c r="L41" s="11">
        <f t="shared" si="21"/>
        <v>0.24570024570024568</v>
      </c>
      <c r="M41" s="11">
        <f t="shared" si="22"/>
        <v>0.21321961620469082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-0.24230360510498283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0.23094167755476597</v>
      </c>
      <c r="Q41" s="11">
        <f>2*'OddsRatio_working_3-way'!K41*'OddsRatio_working_3-way'!L41*'OddsRatio_working_3-way'!M41</f>
        <v>6.1997765786514343E-2</v>
      </c>
      <c r="R41" s="11">
        <f t="shared" si="23"/>
        <v>0</v>
      </c>
      <c r="S41" s="11">
        <f t="shared" si="24"/>
        <v>-0.95310871439451306</v>
      </c>
      <c r="T41" s="11">
        <f t="shared" si="25"/>
        <v>-0.25586811124684911</v>
      </c>
      <c r="U41" s="11">
        <f>'OddsRatio_working_3-way'!S41-'OddsRatio_working_3-way'!R41^2/3</f>
        <v>-0.95310871439451306</v>
      </c>
      <c r="V41" s="11">
        <f>'OddsRatio_working_3-way'!S41*'OddsRatio_working_3-way'!R41/3-2*'OddsRatio_working_3-way'!R41^3/27-'OddsRatio_working_3-way'!T41</f>
        <v>0.25586811124684911</v>
      </c>
      <c r="W41" s="11">
        <f>'OddsRatio_working_3-way'!V41^2+4*'OddsRatio_working_3-way'!U41^3/27</f>
        <v>-6.2801052901172855E-2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0.17907368822233685</v>
      </c>
      <c r="Y41" s="11">
        <f>IF('OddsRatio_working_3-way'!W41&gt;=0,IF('OddsRatio_working_3-way'!V41+SQRT('OddsRatio_working_3-way'!W41)&gt;0,0,PI()),ACOS('OddsRatio_working_3-way'!V41/(2*'OddsRatio_working_3-way'!X41)))</f>
        <v>0.77499963199401301</v>
      </c>
      <c r="Z41" s="11">
        <f>'OddsRatio_working_3-way'!X41^(1/3)*COS('OddsRatio_working_3-way'!Y41/3)</f>
        <v>0.54494783498691868</v>
      </c>
      <c r="AA41" s="11">
        <f>'OddsRatio_working_3-way'!X41^(1/3)*COS(('OddsRatio_working_3-way'!Y41+2*PI())/3)</f>
        <v>-0.39717785269973405</v>
      </c>
      <c r="AB41" s="11">
        <f>'OddsRatio_working_3-way'!X41^(1/3)*COS(('OddsRatio_working_3-way'!Y41+4*PI())/3)</f>
        <v>-0.14776998228718433</v>
      </c>
      <c r="AC41" s="11">
        <f>'OddsRatio_working_3-way'!X41^(1/3)*SIN('OddsRatio_working_3-way'!Y41/3)</f>
        <v>0.14399570112069685</v>
      </c>
      <c r="AD41" s="11">
        <f>'OddsRatio_working_3-way'!X41^(1/3)*SIN(('OddsRatio_working_3-way'!Y41+2*PI())/3)</f>
        <v>0.39994081827565359</v>
      </c>
      <c r="AE41" s="11">
        <f>'OddsRatio_working_3-way'!X41^(1/3)*SIN(('OddsRatio_working_3-way'!Y41+4*PI())/3)</f>
        <v>-0.54393651939635035</v>
      </c>
      <c r="AF41" s="11">
        <f>-'OddsRatio_working_3-way'!U41/(3*'OddsRatio_working_3-way'!X41^(1/3))*COS(('OddsRatio_working_3-way'!Y41)/3)</f>
        <v>0.54494783498691879</v>
      </c>
      <c r="AG41" s="11">
        <f>-'OddsRatio_working_3-way'!U41/(3*'OddsRatio_working_3-way'!X41^(1/3))*COS(('OddsRatio_working_3-way'!Y41+2*PI())/3)</f>
        <v>-0.3971778526997341</v>
      </c>
      <c r="AH41" s="11">
        <f>-'OddsRatio_working_3-way'!U41/(3*'OddsRatio_working_3-way'!X41^(1/3))*COS(('OddsRatio_working_3-way'!Y41+4*PI())/3)</f>
        <v>-0.14776998228718435</v>
      </c>
      <c r="AI41" s="11">
        <f>'OddsRatio_working_3-way'!U41/(3*'OddsRatio_working_3-way'!X41^(1/3))*SIN(('OddsRatio_working_3-way'!Y41)/3)</f>
        <v>-0.14399570112069687</v>
      </c>
      <c r="AJ41" s="11">
        <f>'OddsRatio_working_3-way'!U41/(3*'OddsRatio_working_3-way'!X41^(1/3))*SIN(('OddsRatio_working_3-way'!Y41+2*PI())/3)</f>
        <v>-0.3999408182756537</v>
      </c>
      <c r="AK41" s="11">
        <f>'OddsRatio_working_3-way'!U41/(3*'OddsRatio_working_3-way'!X41^(1/3))*SIN(('OddsRatio_working_3-way'!Y41+4*PI())/3)</f>
        <v>0.54393651939635046</v>
      </c>
      <c r="AL41" s="11">
        <f>'OddsRatio_working_3-way'!Z41+'OddsRatio_working_3-way'!AF41</f>
        <v>1.0898956699738376</v>
      </c>
      <c r="AM41" s="11">
        <f>'OddsRatio_working_3-way'!AA41+'OddsRatio_working_3-way'!AG41</f>
        <v>-0.79435570539946809</v>
      </c>
      <c r="AN41" s="11">
        <f>'OddsRatio_working_3-way'!AB41+'OddsRatio_working_3-way'!AH41</f>
        <v>-0.29553996457436871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1.0898956699738376</v>
      </c>
      <c r="AS41" s="11">
        <f>IF(('OddsRatio_working_3-way'!X41=0),IF(Q41&gt;0,-Q41^(1/3),(-Q41)^(1/3)),'OddsRatio_working_3-way'!AM41-'OddsRatio_working_3-way'!R41/3)</f>
        <v>-0.79435570539946809</v>
      </c>
      <c r="AT41" s="11">
        <f>IF(('OddsRatio_working_3-way'!X41=0),IF(Q41&gt;0,-Q41^(1/3),(-Q41)^(1/3)),'OddsRatio_working_3-way'!AN41-'OddsRatio_working_3-way'!R41/3)</f>
        <v>-0.29553996457436871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1.85</v>
      </c>
      <c r="B42" s="4">
        <f>IF('True_Odds_Calculator_3-way'!B43="","",'True_Odds_Calculator_3-way'!B43)</f>
        <v>3.87</v>
      </c>
      <c r="C42" s="4">
        <f>IF('True_Odds_Calculator_3-way'!C43="","",'True_Odds_Calculator_3-way'!C43)</f>
        <v>4.04</v>
      </c>
      <c r="D42" s="9">
        <f t="shared" si="13"/>
        <v>0.52187582646205111</v>
      </c>
      <c r="E42" s="9">
        <f t="shared" si="14"/>
        <v>0.24429552078351563</v>
      </c>
      <c r="F42" s="9">
        <f t="shared" si="15"/>
        <v>0.23382865275443346</v>
      </c>
      <c r="G42" s="9">
        <f t="shared" si="16"/>
        <v>1.0778407413599704</v>
      </c>
      <c r="H42" s="9">
        <f t="shared" si="17"/>
        <v>1.9161646301559752</v>
      </c>
      <c r="I42" s="9">
        <f t="shared" si="18"/>
        <v>4.0934029277031145</v>
      </c>
      <c r="J42" s="9">
        <f t="shared" si="19"/>
        <v>4.2766358537343097</v>
      </c>
      <c r="K42" s="11">
        <f t="shared" si="20"/>
        <v>0.54054054054054046</v>
      </c>
      <c r="L42" s="11">
        <f t="shared" si="21"/>
        <v>0.25839793281653745</v>
      </c>
      <c r="M42" s="11">
        <f t="shared" si="22"/>
        <v>0.24752475247524752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-0.25639546984239603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0.23371287474441974</v>
      </c>
      <c r="Q42" s="11">
        <f>2*'OddsRatio_working_3-way'!K42*'OddsRatio_working_3-way'!L42*'OddsRatio_working_3-way'!M42</f>
        <v>6.9145820930301694E-2</v>
      </c>
      <c r="R42" s="11">
        <f t="shared" si="23"/>
        <v>0</v>
      </c>
      <c r="S42" s="11">
        <f t="shared" si="24"/>
        <v>-0.91153277742419136</v>
      </c>
      <c r="T42" s="11">
        <f t="shared" si="25"/>
        <v>-0.26968425367579624</v>
      </c>
      <c r="U42" s="11">
        <f>'OddsRatio_working_3-way'!S42-'OddsRatio_working_3-way'!R42^2/3</f>
        <v>-0.91153277742419136</v>
      </c>
      <c r="V42" s="11">
        <f>'OddsRatio_working_3-way'!S42*'OddsRatio_working_3-way'!R42/3-2*'OddsRatio_working_3-way'!R42^3/27-'OddsRatio_working_3-way'!T42</f>
        <v>0.26968425367579624</v>
      </c>
      <c r="W42" s="11">
        <f>'OddsRatio_working_3-way'!V42^2+4*'OddsRatio_working_3-way'!U42^3/27</f>
        <v>-3.9475632420979401E-2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0.16748524494836151</v>
      </c>
      <c r="Y42" s="11">
        <f>IF('OddsRatio_working_3-way'!W42&gt;=0,IF('OddsRatio_working_3-way'!V42+SQRT('OddsRatio_working_3-way'!W42)&gt;0,0,PI()),ACOS('OddsRatio_working_3-way'!V42/(2*'OddsRatio_working_3-way'!X42)))</f>
        <v>0.63495473819924908</v>
      </c>
      <c r="Z42" s="11">
        <f>'OddsRatio_working_3-way'!X42^(1/3)*COS('OddsRatio_working_3-way'!Y42/3)</f>
        <v>0.53892037067998522</v>
      </c>
      <c r="AA42" s="11">
        <f>'OddsRatio_working_3-way'!X42^(1/3)*COS(('OddsRatio_working_3-way'!Y42+2*PI())/3)</f>
        <v>-0.36974388244803835</v>
      </c>
      <c r="AB42" s="11">
        <f>'OddsRatio_working_3-way'!X42^(1/3)*COS(('OddsRatio_working_3-way'!Y42+4*PI())/3)</f>
        <v>-0.16917648823194681</v>
      </c>
      <c r="AC42" s="11">
        <f>'OddsRatio_working_3-way'!X42^(1/3)*SIN('OddsRatio_working_3-way'!Y42/3)</f>
        <v>0.11579763904132226</v>
      </c>
      <c r="AD42" s="11">
        <f>'OddsRatio_working_3-way'!X42^(1/3)*SIN(('OddsRatio_working_3-way'!Y42+2*PI())/3)</f>
        <v>0.40881991210513258</v>
      </c>
      <c r="AE42" s="11">
        <f>'OddsRatio_working_3-way'!X42^(1/3)*SIN(('OddsRatio_working_3-way'!Y42+4*PI())/3)</f>
        <v>-0.5246175511464547</v>
      </c>
      <c r="AF42" s="11">
        <f>-'OddsRatio_working_3-way'!U42/(3*'OddsRatio_working_3-way'!X42^(1/3))*COS(('OddsRatio_working_3-way'!Y42)/3)</f>
        <v>0.53892037067998522</v>
      </c>
      <c r="AG42" s="11">
        <f>-'OddsRatio_working_3-way'!U42/(3*'OddsRatio_working_3-way'!X42^(1/3))*COS(('OddsRatio_working_3-way'!Y42+2*PI())/3)</f>
        <v>-0.36974388244803835</v>
      </c>
      <c r="AH42" s="11">
        <f>-'OddsRatio_working_3-way'!U42/(3*'OddsRatio_working_3-way'!X42^(1/3))*COS(('OddsRatio_working_3-way'!Y42+4*PI())/3)</f>
        <v>-0.16917648823194681</v>
      </c>
      <c r="AI42" s="11">
        <f>'OddsRatio_working_3-way'!U42/(3*'OddsRatio_working_3-way'!X42^(1/3))*SIN(('OddsRatio_working_3-way'!Y42)/3)</f>
        <v>-0.11579763904132226</v>
      </c>
      <c r="AJ42" s="11">
        <f>'OddsRatio_working_3-way'!U42/(3*'OddsRatio_working_3-way'!X42^(1/3))*SIN(('OddsRatio_working_3-way'!Y42+2*PI())/3)</f>
        <v>-0.40881991210513258</v>
      </c>
      <c r="AK42" s="11">
        <f>'OddsRatio_working_3-way'!U42/(3*'OddsRatio_working_3-way'!X42^(1/3))*SIN(('OddsRatio_working_3-way'!Y42+4*PI())/3)</f>
        <v>0.5246175511464547</v>
      </c>
      <c r="AL42" s="11">
        <f>'OddsRatio_working_3-way'!Z42+'OddsRatio_working_3-way'!AF42</f>
        <v>1.0778407413599704</v>
      </c>
      <c r="AM42" s="11">
        <f>'OddsRatio_working_3-way'!AA42+'OddsRatio_working_3-way'!AG42</f>
        <v>-0.7394877648960767</v>
      </c>
      <c r="AN42" s="11">
        <f>'OddsRatio_working_3-way'!AB42+'OddsRatio_working_3-way'!AH42</f>
        <v>-0.33835297646389362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1.0778407413599704</v>
      </c>
      <c r="AS42" s="11">
        <f>IF(('OddsRatio_working_3-way'!X42=0),IF(Q42&gt;0,-Q42^(1/3),(-Q42)^(1/3)),'OddsRatio_working_3-way'!AM42-'OddsRatio_working_3-way'!R42/3)</f>
        <v>-0.7394877648960767</v>
      </c>
      <c r="AT42" s="11">
        <f>IF(('OddsRatio_working_3-way'!X42=0),IF(Q42&gt;0,-Q42^(1/3),(-Q42)^(1/3)),'OddsRatio_working_3-way'!AN42-'OddsRatio_working_3-way'!R42/3)</f>
        <v>-0.33835297646389362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2.41</v>
      </c>
      <c r="B43" s="4">
        <f>IF('True_Odds_Calculator_3-way'!B44="","",'True_Odds_Calculator_3-way'!B44)</f>
        <v>3.61</v>
      </c>
      <c r="C43" s="4">
        <f>IF('True_Odds_Calculator_3-way'!C44="","",'True_Odds_Calculator_3-way'!C44)</f>
        <v>2.84</v>
      </c>
      <c r="D43" s="9">
        <f t="shared" si="13"/>
        <v>0.39893607842354345</v>
      </c>
      <c r="E43" s="9">
        <f t="shared" si="14"/>
        <v>0.26392625088155347</v>
      </c>
      <c r="F43" s="9">
        <f t="shared" si="15"/>
        <v>0.33713767069490302</v>
      </c>
      <c r="G43" s="9">
        <f t="shared" si="16"/>
        <v>1.0685583286618159</v>
      </c>
      <c r="H43" s="9">
        <f t="shared" si="17"/>
        <v>2.5066672434131605</v>
      </c>
      <c r="I43" s="9">
        <f t="shared" si="18"/>
        <v>3.7889372378073389</v>
      </c>
      <c r="J43" s="9">
        <f t="shared" si="19"/>
        <v>2.9661473247377406</v>
      </c>
      <c r="K43" s="11">
        <f t="shared" si="20"/>
        <v>0.41493775933609955</v>
      </c>
      <c r="L43" s="11">
        <f t="shared" si="21"/>
        <v>0.2770083102493075</v>
      </c>
      <c r="M43" s="11">
        <f t="shared" si="22"/>
        <v>0.35211267605633806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-0.27405318799152534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0.23716742125839252</v>
      </c>
      <c r="Q43" s="11">
        <f>2*'OddsRatio_working_3-way'!K43*'OddsRatio_working_3-way'!L43*'OddsRatio_working_3-way'!M43</f>
        <v>8.0944512374878E-2</v>
      </c>
      <c r="R43" s="11">
        <f t="shared" si="23"/>
        <v>0</v>
      </c>
      <c r="S43" s="11">
        <f t="shared" si="24"/>
        <v>-0.86540654022870389</v>
      </c>
      <c r="T43" s="11">
        <f t="shared" si="25"/>
        <v>-0.29536059393471126</v>
      </c>
      <c r="U43" s="11">
        <f>'OddsRatio_working_3-way'!S43-'OddsRatio_working_3-way'!R43^2/3</f>
        <v>-0.86540654022870389</v>
      </c>
      <c r="V43" s="11">
        <f>'OddsRatio_working_3-way'!S43*'OddsRatio_working_3-way'!R43/3-2*'OddsRatio_working_3-way'!R43^3/27-'OddsRatio_working_3-way'!T43</f>
        <v>0.29536059393471126</v>
      </c>
      <c r="W43" s="11">
        <f>'OddsRatio_working_3-way'!V43^2+4*'OddsRatio_working_3-way'!U43^3/27</f>
        <v>-8.7810239421748509E-3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0.1549345865128573</v>
      </c>
      <c r="Y43" s="11">
        <f>IF('OddsRatio_working_3-way'!W43&gt;=0,IF('OddsRatio_working_3-way'!V43+SQRT('OddsRatio_working_3-way'!W43)&gt;0,0,PI()),ACOS('OddsRatio_working_3-way'!V43/(2*'OddsRatio_working_3-way'!X43)))</f>
        <v>0.30721860987569261</v>
      </c>
      <c r="Z43" s="11">
        <f>'OddsRatio_working_3-way'!X43^(1/3)*COS('OddsRatio_working_3-way'!Y43/3)</f>
        <v>0.53427916433090783</v>
      </c>
      <c r="AA43" s="11">
        <f>'OddsRatio_working_3-way'!X43^(1/3)*COS(('OddsRatio_working_3-way'!Y43+2*PI())/3)</f>
        <v>-0.31468919813210505</v>
      </c>
      <c r="AB43" s="11">
        <f>'OddsRatio_working_3-way'!X43^(1/3)*COS(('OddsRatio_working_3-way'!Y43+4*PI())/3)</f>
        <v>-0.21958996619880314</v>
      </c>
      <c r="AC43" s="11">
        <f>'OddsRatio_working_3-way'!X43^(1/3)*SIN('OddsRatio_working_3-way'!Y43/3)</f>
        <v>5.4905567156418721E-2</v>
      </c>
      <c r="AD43" s="11">
        <f>'OddsRatio_working_3-way'!X43^(1/3)*SIN(('OddsRatio_working_3-way'!Y43+2*PI())/3)</f>
        <v>0.43524654544507757</v>
      </c>
      <c r="AE43" s="11">
        <f>'OddsRatio_working_3-way'!X43^(1/3)*SIN(('OddsRatio_working_3-way'!Y43+4*PI())/3)</f>
        <v>-0.4901521126014961</v>
      </c>
      <c r="AF43" s="11">
        <f>-'OddsRatio_working_3-way'!U43/(3*'OddsRatio_working_3-way'!X43^(1/3))*COS(('OddsRatio_working_3-way'!Y43)/3)</f>
        <v>0.53427916433090794</v>
      </c>
      <c r="AG43" s="11">
        <f>-'OddsRatio_working_3-way'!U43/(3*'OddsRatio_working_3-way'!X43^(1/3))*COS(('OddsRatio_working_3-way'!Y43+2*PI())/3)</f>
        <v>-0.31468919813210511</v>
      </c>
      <c r="AH43" s="11">
        <f>-'OddsRatio_working_3-way'!U43/(3*'OddsRatio_working_3-way'!X43^(1/3))*COS(('OddsRatio_working_3-way'!Y43+4*PI())/3)</f>
        <v>-0.21958996619880317</v>
      </c>
      <c r="AI43" s="11">
        <f>'OddsRatio_working_3-way'!U43/(3*'OddsRatio_working_3-way'!X43^(1/3))*SIN(('OddsRatio_working_3-way'!Y43)/3)</f>
        <v>-5.4905567156418734E-2</v>
      </c>
      <c r="AJ43" s="11">
        <f>'OddsRatio_working_3-way'!U43/(3*'OddsRatio_working_3-way'!X43^(1/3))*SIN(('OddsRatio_working_3-way'!Y43+2*PI())/3)</f>
        <v>-0.43524654544507768</v>
      </c>
      <c r="AK43" s="11">
        <f>'OddsRatio_working_3-way'!U43/(3*'OddsRatio_working_3-way'!X43^(1/3))*SIN(('OddsRatio_working_3-way'!Y43+4*PI())/3)</f>
        <v>0.49015211260149621</v>
      </c>
      <c r="AL43" s="11">
        <f>'OddsRatio_working_3-way'!Z43+'OddsRatio_working_3-way'!AF43</f>
        <v>1.0685583286618159</v>
      </c>
      <c r="AM43" s="11">
        <f>'OddsRatio_working_3-way'!AA43+'OddsRatio_working_3-way'!AG43</f>
        <v>-0.6293783962642101</v>
      </c>
      <c r="AN43" s="11">
        <f>'OddsRatio_working_3-way'!AB43+'OddsRatio_working_3-way'!AH43</f>
        <v>-0.43917993239760633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1.0685583286618159</v>
      </c>
      <c r="AS43" s="11">
        <f>IF(('OddsRatio_working_3-way'!X43=0),IF(Q43&gt;0,-Q43^(1/3),(-Q43)^(1/3)),'OddsRatio_working_3-way'!AM43-'OddsRatio_working_3-way'!R43/3)</f>
        <v>-0.6293783962642101</v>
      </c>
      <c r="AT43" s="11">
        <f>IF(('OddsRatio_working_3-way'!X43=0),IF(Q43&gt;0,-Q43^(1/3),(-Q43)^(1/3)),'OddsRatio_working_3-way'!AN43-'OddsRatio_working_3-way'!R43/3)</f>
        <v>-0.43917993239760633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2.7</v>
      </c>
      <c r="B44" s="4">
        <f>IF('True_Odds_Calculator_3-way'!B45="","",'True_Odds_Calculator_3-way'!B45)</f>
        <v>3.33</v>
      </c>
      <c r="C44" s="4">
        <f>IF('True_Odds_Calculator_3-way'!C45="","",'True_Odds_Calculator_3-way'!C45)</f>
        <v>2.8</v>
      </c>
      <c r="D44" s="9">
        <f t="shared" si="13"/>
        <v>0.36072108541120834</v>
      </c>
      <c r="E44" s="9">
        <f t="shared" si="14"/>
        <v>0.29163100439452783</v>
      </c>
      <c r="F44" s="9">
        <f t="shared" si="15"/>
        <v>0.34764791019426411</v>
      </c>
      <c r="G44" s="9">
        <f t="shared" si="16"/>
        <v>1.0424852761730561</v>
      </c>
      <c r="H44" s="9">
        <f t="shared" si="17"/>
        <v>2.7722249694941952</v>
      </c>
      <c r="I44" s="9">
        <f t="shared" si="18"/>
        <v>3.4289906934832204</v>
      </c>
      <c r="J44" s="9">
        <f t="shared" si="19"/>
        <v>2.8764734971115011</v>
      </c>
      <c r="K44" s="11">
        <f t="shared" si="20"/>
        <v>0.37037037037037035</v>
      </c>
      <c r="L44" s="11">
        <f t="shared" si="21"/>
        <v>0.3003003003003003</v>
      </c>
      <c r="M44" s="11">
        <f t="shared" si="22"/>
        <v>0.35714285714285715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-0.28321178321178331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0.23158078713634267</v>
      </c>
      <c r="Q44" s="11">
        <f>2*'OddsRatio_working_3-way'!K44*'OddsRatio_working_3-way'!L44*'OddsRatio_working_3-way'!M44</f>
        <v>7.9444523888968333E-2</v>
      </c>
      <c r="R44" s="11">
        <f t="shared" si="23"/>
        <v>0</v>
      </c>
      <c r="S44" s="11">
        <f t="shared" si="24"/>
        <v>-0.81769474599567971</v>
      </c>
      <c r="T44" s="11">
        <f t="shared" si="25"/>
        <v>-0.28051277735700852</v>
      </c>
      <c r="U44" s="11">
        <f>'OddsRatio_working_3-way'!S44-'OddsRatio_working_3-way'!R44^2/3</f>
        <v>-0.81769474599567971</v>
      </c>
      <c r="V44" s="11">
        <f>'OddsRatio_working_3-way'!S44*'OddsRatio_working_3-way'!R44/3-2*'OddsRatio_working_3-way'!R44^3/27-'OddsRatio_working_3-way'!T44</f>
        <v>0.28051277735700852</v>
      </c>
      <c r="W44" s="11">
        <f>'OddsRatio_working_3-way'!V44^2+4*'OddsRatio_working_3-way'!U44^3/27</f>
        <v>-2.3097524496993732E-3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0.14230000940815324</v>
      </c>
      <c r="Y44" s="11">
        <f>IF('OddsRatio_working_3-way'!W44&gt;=0,IF('OddsRatio_working_3-way'!V44+SQRT('OddsRatio_working_3-way'!W44)&gt;0,0,PI()),ACOS('OddsRatio_working_3-way'!V44/(2*'OddsRatio_working_3-way'!X44)))</f>
        <v>0.16968123314720751</v>
      </c>
      <c r="Z44" s="11">
        <f>'OddsRatio_working_3-way'!X44^(1/3)*COS('OddsRatio_working_3-way'!Y44/3)</f>
        <v>0.52124263808652804</v>
      </c>
      <c r="AA44" s="11">
        <f>'OddsRatio_working_3-way'!X44^(1/3)*COS(('OddsRatio_working_3-way'!Y44+2*PI())/3)</f>
        <v>-0.28618047942398489</v>
      </c>
      <c r="AB44" s="11">
        <f>'OddsRatio_working_3-way'!X44^(1/3)*COS(('OddsRatio_working_3-way'!Y44+4*PI())/3)</f>
        <v>-0.2350621586625431</v>
      </c>
      <c r="AC44" s="11">
        <f>'OddsRatio_working_3-way'!X44^(1/3)*SIN('OddsRatio_working_3-way'!Y44/3)</f>
        <v>2.9513176252140134E-2</v>
      </c>
      <c r="AD44" s="11">
        <f>'OddsRatio_working_3-way'!X44^(1/3)*SIN(('OddsRatio_working_3-way'!Y44+2*PI())/3)</f>
        <v>0.43665277799248148</v>
      </c>
      <c r="AE44" s="11">
        <f>'OddsRatio_working_3-way'!X44^(1/3)*SIN(('OddsRatio_working_3-way'!Y44+4*PI())/3)</f>
        <v>-0.46616595424462159</v>
      </c>
      <c r="AF44" s="11">
        <f>-'OddsRatio_working_3-way'!U44/(3*'OddsRatio_working_3-way'!X44^(1/3))*COS(('OddsRatio_working_3-way'!Y44)/3)</f>
        <v>0.52124263808652804</v>
      </c>
      <c r="AG44" s="11">
        <f>-'OddsRatio_working_3-way'!U44/(3*'OddsRatio_working_3-way'!X44^(1/3))*COS(('OddsRatio_working_3-way'!Y44+2*PI())/3)</f>
        <v>-0.28618047942398489</v>
      </c>
      <c r="AH44" s="11">
        <f>-'OddsRatio_working_3-way'!U44/(3*'OddsRatio_working_3-way'!X44^(1/3))*COS(('OddsRatio_working_3-way'!Y44+4*PI())/3)</f>
        <v>-0.2350621586625431</v>
      </c>
      <c r="AI44" s="11">
        <f>'OddsRatio_working_3-way'!U44/(3*'OddsRatio_working_3-way'!X44^(1/3))*SIN(('OddsRatio_working_3-way'!Y44)/3)</f>
        <v>-2.9513176252140134E-2</v>
      </c>
      <c r="AJ44" s="11">
        <f>'OddsRatio_working_3-way'!U44/(3*'OddsRatio_working_3-way'!X44^(1/3))*SIN(('OddsRatio_working_3-way'!Y44+2*PI())/3)</f>
        <v>-0.43665277799248148</v>
      </c>
      <c r="AK44" s="11">
        <f>'OddsRatio_working_3-way'!U44/(3*'OddsRatio_working_3-way'!X44^(1/3))*SIN(('OddsRatio_working_3-way'!Y44+4*PI())/3)</f>
        <v>0.46616595424462159</v>
      </c>
      <c r="AL44" s="11">
        <f>'OddsRatio_working_3-way'!Z44+'OddsRatio_working_3-way'!AF44</f>
        <v>1.0424852761730561</v>
      </c>
      <c r="AM44" s="11">
        <f>'OddsRatio_working_3-way'!AA44+'OddsRatio_working_3-way'!AG44</f>
        <v>-0.57236095884796978</v>
      </c>
      <c r="AN44" s="11">
        <f>'OddsRatio_working_3-way'!AB44+'OddsRatio_working_3-way'!AH44</f>
        <v>-0.47012431732508619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1.0424852761730561</v>
      </c>
      <c r="AS44" s="11">
        <f>IF(('OddsRatio_working_3-way'!X44=0),IF(Q44&gt;0,-Q44^(1/3),(-Q44)^(1/3)),'OddsRatio_working_3-way'!AM44-'OddsRatio_working_3-way'!R44/3)</f>
        <v>-0.57236095884796978</v>
      </c>
      <c r="AT44" s="11">
        <f>IF(('OddsRatio_working_3-way'!X44=0),IF(Q44&gt;0,-Q44^(1/3),(-Q44)^(1/3)),'OddsRatio_working_3-way'!AN44-'OddsRatio_working_3-way'!R44/3)</f>
        <v>-0.47012431732508619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3.29</v>
      </c>
      <c r="B45" s="4">
        <f>IF('True_Odds_Calculator_3-way'!B46="","",'True_Odds_Calculator_3-way'!B46)</f>
        <v>3.41</v>
      </c>
      <c r="C45" s="4">
        <f>IF('True_Odds_Calculator_3-way'!C46="","",'True_Odds_Calculator_3-way'!C46)</f>
        <v>2.3199999999999998</v>
      </c>
      <c r="D45" s="9">
        <f t="shared" si="13"/>
        <v>0.29497077306060115</v>
      </c>
      <c r="E45" s="9">
        <f t="shared" si="14"/>
        <v>0.28446141355866128</v>
      </c>
      <c r="F45" s="9">
        <f t="shared" si="15"/>
        <v>0.42056781338073751</v>
      </c>
      <c r="G45" s="9">
        <f t="shared" si="16"/>
        <v>1.0437407803827208</v>
      </c>
      <c r="H45" s="9">
        <f t="shared" si="17"/>
        <v>3.3901663870764307</v>
      </c>
      <c r="I45" s="9">
        <f t="shared" si="18"/>
        <v>3.5154152807223578</v>
      </c>
      <c r="J45" s="9">
        <f t="shared" si="19"/>
        <v>2.3777378301051915</v>
      </c>
      <c r="K45" s="11">
        <f t="shared" si="20"/>
        <v>0.303951367781155</v>
      </c>
      <c r="L45" s="11">
        <f t="shared" si="21"/>
        <v>0.29325513196480935</v>
      </c>
      <c r="M45" s="11">
        <f t="shared" si="22"/>
        <v>0.43103448275862072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-0.27989052341169351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0.23129073137356573</v>
      </c>
      <c r="Q45" s="11">
        <f>2*'OddsRatio_working_3-way'!K45*'OddsRatio_working_3-way'!L45*'OddsRatio_working_3-way'!M45</f>
        <v>7.6840774542712847E-2</v>
      </c>
      <c r="R45" s="11">
        <f t="shared" si="23"/>
        <v>0</v>
      </c>
      <c r="S45" s="11">
        <f t="shared" si="24"/>
        <v>-0.82636142358188414</v>
      </c>
      <c r="T45" s="11">
        <f t="shared" si="25"/>
        <v>-0.27453867893085848</v>
      </c>
      <c r="U45" s="11">
        <f>'OddsRatio_working_3-way'!S45-'OddsRatio_working_3-way'!R45^2/3</f>
        <v>-0.82636142358188414</v>
      </c>
      <c r="V45" s="11">
        <f>'OddsRatio_working_3-way'!S45*'OddsRatio_working_3-way'!R45/3-2*'OddsRatio_working_3-way'!R45^3/27-'OddsRatio_working_3-way'!T45</f>
        <v>0.27453867893085848</v>
      </c>
      <c r="W45" s="11">
        <f>'OddsRatio_working_3-way'!V45^2+4*'OddsRatio_working_3-way'!U45^3/27</f>
        <v>-8.2285243854459816E-3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0.14456833212580392</v>
      </c>
      <c r="Y45" s="11">
        <f>IF('OddsRatio_working_3-way'!W45&gt;=0,IF('OddsRatio_working_3-way'!V45+SQRT('OddsRatio_working_3-way'!W45)&gt;0,0,PI()),ACOS('OddsRatio_working_3-way'!V45/(2*'OddsRatio_working_3-way'!X45)))</f>
        <v>0.31912017154577654</v>
      </c>
      <c r="Z45" s="11">
        <f>'OddsRatio_working_3-way'!X45^(1/3)*COS('OddsRatio_working_3-way'!Y45/3)</f>
        <v>0.52187039019136039</v>
      </c>
      <c r="AA45" s="11">
        <f>'OddsRatio_working_3-way'!X45^(1/3)*COS(('OddsRatio_working_3-way'!Y45+2*PI())/3)</f>
        <v>-0.30919312477163025</v>
      </c>
      <c r="AB45" s="11">
        <f>'OddsRatio_working_3-way'!X45^(1/3)*COS(('OddsRatio_working_3-way'!Y45+4*PI())/3)</f>
        <v>-0.21267726541973028</v>
      </c>
      <c r="AC45" s="11">
        <f>'OddsRatio_working_3-way'!X45^(1/3)*SIN('OddsRatio_working_3-way'!Y45/3)</f>
        <v>5.5723457377887683E-2</v>
      </c>
      <c r="AD45" s="11">
        <f>'OddsRatio_working_3-way'!X45^(1/3)*SIN(('OddsRatio_working_3-way'!Y45+2*PI())/3)</f>
        <v>0.42409128669967167</v>
      </c>
      <c r="AE45" s="11">
        <f>'OddsRatio_working_3-way'!X45^(1/3)*SIN(('OddsRatio_working_3-way'!Y45+4*PI())/3)</f>
        <v>-0.4798147440775592</v>
      </c>
      <c r="AF45" s="11">
        <f>-'OddsRatio_working_3-way'!U45/(3*'OddsRatio_working_3-way'!X45^(1/3))*COS(('OddsRatio_working_3-way'!Y45)/3)</f>
        <v>0.52187039019136039</v>
      </c>
      <c r="AG45" s="11">
        <f>-'OddsRatio_working_3-way'!U45/(3*'OddsRatio_working_3-way'!X45^(1/3))*COS(('OddsRatio_working_3-way'!Y45+2*PI())/3)</f>
        <v>-0.30919312477163025</v>
      </c>
      <c r="AH45" s="11">
        <f>-'OddsRatio_working_3-way'!U45/(3*'OddsRatio_working_3-way'!X45^(1/3))*COS(('OddsRatio_working_3-way'!Y45+4*PI())/3)</f>
        <v>-0.21267726541973028</v>
      </c>
      <c r="AI45" s="11">
        <f>'OddsRatio_working_3-way'!U45/(3*'OddsRatio_working_3-way'!X45^(1/3))*SIN(('OddsRatio_working_3-way'!Y45)/3)</f>
        <v>-5.5723457377887683E-2</v>
      </c>
      <c r="AJ45" s="11">
        <f>'OddsRatio_working_3-way'!U45/(3*'OddsRatio_working_3-way'!X45^(1/3))*SIN(('OddsRatio_working_3-way'!Y45+2*PI())/3)</f>
        <v>-0.42409128669967167</v>
      </c>
      <c r="AK45" s="11">
        <f>'OddsRatio_working_3-way'!U45/(3*'OddsRatio_working_3-way'!X45^(1/3))*SIN(('OddsRatio_working_3-way'!Y45+4*PI())/3)</f>
        <v>0.4798147440775592</v>
      </c>
      <c r="AL45" s="11">
        <f>'OddsRatio_working_3-way'!Z45+'OddsRatio_working_3-way'!AF45</f>
        <v>1.0437407803827208</v>
      </c>
      <c r="AM45" s="11">
        <f>'OddsRatio_working_3-way'!AA45+'OddsRatio_working_3-way'!AG45</f>
        <v>-0.61838624954326049</v>
      </c>
      <c r="AN45" s="11">
        <f>'OddsRatio_working_3-way'!AB45+'OddsRatio_working_3-way'!AH45</f>
        <v>-0.42535453083946057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1.0437407803827208</v>
      </c>
      <c r="AS45" s="11">
        <f>IF(('OddsRatio_working_3-way'!X45=0),IF(Q45&gt;0,-Q45^(1/3),(-Q45)^(1/3)),'OddsRatio_working_3-way'!AM45-'OddsRatio_working_3-way'!R45/3)</f>
        <v>-0.61838624954326049</v>
      </c>
      <c r="AT45" s="11">
        <f>IF(('OddsRatio_working_3-way'!X45=0),IF(Q45&gt;0,-Q45^(1/3),(-Q45)^(1/3)),'OddsRatio_working_3-way'!AN45-'OddsRatio_working_3-way'!R45/3)</f>
        <v>-0.42535453083946057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1.82</v>
      </c>
      <c r="B46" s="4">
        <f>IF('True_Odds_Calculator_3-way'!B47="","",'True_Odds_Calculator_3-way'!B47)</f>
        <v>3.61</v>
      </c>
      <c r="C46" s="4">
        <f>IF('True_Odds_Calculator_3-way'!C47="","",'True_Odds_Calculator_3-way'!C47)</f>
        <v>4.92</v>
      </c>
      <c r="D46" s="9">
        <f t="shared" si="13"/>
        <v>0.53728161355273396</v>
      </c>
      <c r="E46" s="9">
        <f t="shared" si="14"/>
        <v>0.2672935962426044</v>
      </c>
      <c r="F46" s="9">
        <f t="shared" si="15"/>
        <v>0.19542479020466169</v>
      </c>
      <c r="G46" s="9">
        <f t="shared" si="16"/>
        <v>1.0502699160841615</v>
      </c>
      <c r="H46" s="9">
        <f t="shared" si="17"/>
        <v>1.8612213311890125</v>
      </c>
      <c r="I46" s="9">
        <f t="shared" si="18"/>
        <v>3.7412044809796616</v>
      </c>
      <c r="J46" s="9">
        <f t="shared" si="19"/>
        <v>5.1170580710499127</v>
      </c>
      <c r="K46" s="11">
        <f t="shared" si="20"/>
        <v>0.54945054945054939</v>
      </c>
      <c r="L46" s="11">
        <f t="shared" si="21"/>
        <v>0.2770083102493075</v>
      </c>
      <c r="M46" s="11">
        <f t="shared" si="22"/>
        <v>0.2032520325203252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-0.25953547837204349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0.22737548918212386</v>
      </c>
      <c r="Q46" s="11">
        <f>2*'OddsRatio_working_3-way'!K46*'OddsRatio_working_3-way'!L46*'OddsRatio_working_3-way'!M46</f>
        <v>6.1870881410101726E-2</v>
      </c>
      <c r="R46" s="11">
        <f t="shared" si="23"/>
        <v>0</v>
      </c>
      <c r="S46" s="11">
        <f t="shared" si="24"/>
        <v>-0.87608634707036714</v>
      </c>
      <c r="T46" s="11">
        <f t="shared" si="25"/>
        <v>-0.23839084274023595</v>
      </c>
      <c r="U46" s="11">
        <f>'OddsRatio_working_3-way'!S46-'OddsRatio_working_3-way'!R46^2/3</f>
        <v>-0.87608634707036714</v>
      </c>
      <c r="V46" s="11">
        <f>'OddsRatio_working_3-way'!S46*'OddsRatio_working_3-way'!R46/3-2*'OddsRatio_working_3-way'!R46^3/27-'OddsRatio_working_3-way'!T46</f>
        <v>0.23839084274023595</v>
      </c>
      <c r="W46" s="11">
        <f>'OddsRatio_working_3-way'!V46^2+4*'OddsRatio_working_3-way'!U46^3/27</f>
        <v>-4.2787610186924521E-2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0.1578114413543299</v>
      </c>
      <c r="Y46" s="11">
        <f>IF('OddsRatio_working_3-way'!W46&gt;=0,IF('OddsRatio_working_3-way'!V46+SQRT('OddsRatio_working_3-way'!W46)&gt;0,0,PI()),ACOS('OddsRatio_working_3-way'!V46/(2*'OddsRatio_working_3-way'!X46)))</f>
        <v>0.71468032620632871</v>
      </c>
      <c r="Z46" s="11">
        <f>'OddsRatio_working_3-way'!X46^(1/3)*COS('OddsRatio_working_3-way'!Y46/3)</f>
        <v>0.52513495804208077</v>
      </c>
      <c r="AA46" s="11">
        <f>'OddsRatio_working_3-way'!X46^(1/3)*COS(('OddsRatio_working_3-way'!Y46+2*PI())/3)</f>
        <v>-0.37300544191966667</v>
      </c>
      <c r="AB46" s="11">
        <f>'OddsRatio_working_3-way'!X46^(1/3)*COS(('OddsRatio_working_3-way'!Y46+4*PI())/3)</f>
        <v>-0.15212951612241421</v>
      </c>
      <c r="AC46" s="11">
        <f>'OddsRatio_working_3-way'!X46^(1/3)*SIN('OddsRatio_working_3-way'!Y46/3)</f>
        <v>0.12752277521655167</v>
      </c>
      <c r="AD46" s="11">
        <f>'OddsRatio_working_3-way'!X46^(1/3)*SIN(('OddsRatio_working_3-way'!Y46+2*PI())/3)</f>
        <v>0.39101882647144143</v>
      </c>
      <c r="AE46" s="11">
        <f>'OddsRatio_working_3-way'!X46^(1/3)*SIN(('OddsRatio_working_3-way'!Y46+4*PI())/3)</f>
        <v>-0.51854160168799301</v>
      </c>
      <c r="AF46" s="11">
        <f>-'OddsRatio_working_3-way'!U46/(3*'OddsRatio_working_3-way'!X46^(1/3))*COS(('OddsRatio_working_3-way'!Y46)/3)</f>
        <v>0.52513495804208066</v>
      </c>
      <c r="AG46" s="11">
        <f>-'OddsRatio_working_3-way'!U46/(3*'OddsRatio_working_3-way'!X46^(1/3))*COS(('OddsRatio_working_3-way'!Y46+2*PI())/3)</f>
        <v>-0.37300544191966661</v>
      </c>
      <c r="AH46" s="11">
        <f>-'OddsRatio_working_3-way'!U46/(3*'OddsRatio_working_3-way'!X46^(1/3))*COS(('OddsRatio_working_3-way'!Y46+4*PI())/3)</f>
        <v>-0.15212951612241418</v>
      </c>
      <c r="AI46" s="11">
        <f>'OddsRatio_working_3-way'!U46/(3*'OddsRatio_working_3-way'!X46^(1/3))*SIN(('OddsRatio_working_3-way'!Y46)/3)</f>
        <v>-0.12752277521655164</v>
      </c>
      <c r="AJ46" s="11">
        <f>'OddsRatio_working_3-way'!U46/(3*'OddsRatio_working_3-way'!X46^(1/3))*SIN(('OddsRatio_working_3-way'!Y46+2*PI())/3)</f>
        <v>-0.39101882647144137</v>
      </c>
      <c r="AK46" s="11">
        <f>'OddsRatio_working_3-way'!U46/(3*'OddsRatio_working_3-way'!X46^(1/3))*SIN(('OddsRatio_working_3-way'!Y46+4*PI())/3)</f>
        <v>0.5185416016879929</v>
      </c>
      <c r="AL46" s="11">
        <f>'OddsRatio_working_3-way'!Z46+'OddsRatio_working_3-way'!AF46</f>
        <v>1.0502699160841615</v>
      </c>
      <c r="AM46" s="11">
        <f>'OddsRatio_working_3-way'!AA46+'OddsRatio_working_3-way'!AG46</f>
        <v>-0.74601088383933334</v>
      </c>
      <c r="AN46" s="11">
        <f>'OddsRatio_working_3-way'!AB46+'OddsRatio_working_3-way'!AH46</f>
        <v>-0.30425903224482842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1.0502699160841615</v>
      </c>
      <c r="AS46" s="11">
        <f>IF(('OddsRatio_working_3-way'!X46=0),IF(Q46&gt;0,-Q46^(1/3),(-Q46)^(1/3)),'OddsRatio_working_3-way'!AM46-'OddsRatio_working_3-way'!R46/3)</f>
        <v>-0.74601088383933334</v>
      </c>
      <c r="AT46" s="11">
        <f>IF(('OddsRatio_working_3-way'!X46=0),IF(Q46&gt;0,-Q46^(1/3),(-Q46)^(1/3)),'OddsRatio_working_3-way'!AN46-'OddsRatio_working_3-way'!R46/3)</f>
        <v>-0.30425903224482842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1.66</v>
      </c>
      <c r="B47" s="4">
        <f>IF('True_Odds_Calculator_3-way'!B48="","",'True_Odds_Calculator_3-way'!B48)</f>
        <v>4.0599999999999996</v>
      </c>
      <c r="C47" s="4">
        <f>IF('True_Odds_Calculator_3-way'!C48="","",'True_Odds_Calculator_3-way'!C48)</f>
        <v>5.47</v>
      </c>
      <c r="D47" s="9">
        <f t="shared" si="13"/>
        <v>0.58910324170416484</v>
      </c>
      <c r="E47" s="9">
        <f t="shared" si="14"/>
        <v>0.23619209379434239</v>
      </c>
      <c r="F47" s="9">
        <f t="shared" si="15"/>
        <v>0.17470466450149308</v>
      </c>
      <c r="G47" s="9">
        <f t="shared" si="16"/>
        <v>1.0568111017379578</v>
      </c>
      <c r="H47" s="9">
        <f t="shared" si="17"/>
        <v>1.6974953271470519</v>
      </c>
      <c r="I47" s="9">
        <f t="shared" si="18"/>
        <v>4.2338419713181503</v>
      </c>
      <c r="J47" s="9">
        <f t="shared" si="19"/>
        <v>5.723945624768672</v>
      </c>
      <c r="K47" s="11">
        <f t="shared" si="20"/>
        <v>0.60240963855421692</v>
      </c>
      <c r="L47" s="11">
        <f t="shared" si="21"/>
        <v>0.24630541871921185</v>
      </c>
      <c r="M47" s="11">
        <f t="shared" si="22"/>
        <v>0.18281535648994515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-0.24487894029807511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0.22215825414752371</v>
      </c>
      <c r="Q47" s="11">
        <f>2*'OddsRatio_working_3-way'!K47*'OddsRatio_working_3-way'!L47*'OddsRatio_working_3-way'!M47</f>
        <v>5.425109991392521E-2</v>
      </c>
      <c r="R47" s="11">
        <f t="shared" si="23"/>
        <v>0</v>
      </c>
      <c r="S47" s="11">
        <f t="shared" si="24"/>
        <v>-0.90721665928930029</v>
      </c>
      <c r="T47" s="11">
        <f t="shared" si="25"/>
        <v>-0.22154252974097691</v>
      </c>
      <c r="U47" s="11">
        <f>'OddsRatio_working_3-way'!S47-'OddsRatio_working_3-way'!R47^2/3</f>
        <v>-0.90721665928930029</v>
      </c>
      <c r="V47" s="11">
        <f>'OddsRatio_working_3-way'!S47*'OddsRatio_working_3-way'!R47/3-2*'OddsRatio_working_3-way'!R47^3/27-'OddsRatio_working_3-way'!T47</f>
        <v>0.22154252974097691</v>
      </c>
      <c r="W47" s="11">
        <f>'OddsRatio_working_3-way'!V47^2+4*'OddsRatio_working_3-way'!U47^3/27</f>
        <v>-6.1537792609354429E-2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0.16629708738684065</v>
      </c>
      <c r="Y47" s="11">
        <f>IF('OddsRatio_working_3-way'!W47&gt;=0,IF('OddsRatio_working_3-way'!V47+SQRT('OddsRatio_working_3-way'!W47)&gt;0,0,PI()),ACOS('OddsRatio_working_3-way'!V47/(2*'OddsRatio_working_3-way'!X47)))</f>
        <v>0.84182242747873814</v>
      </c>
      <c r="Z47" s="11">
        <f>'OddsRatio_working_3-way'!X47^(1/3)*COS('OddsRatio_working_3-way'!Y47/3)</f>
        <v>0.528405550868979</v>
      </c>
      <c r="AA47" s="11">
        <f>'OddsRatio_working_3-way'!X47^(1/3)*COS(('OddsRatio_working_3-way'!Y47+2*PI())/3)</f>
        <v>-0.39609229427682663</v>
      </c>
      <c r="AB47" s="11">
        <f>'OddsRatio_working_3-way'!X47^(1/3)*COS(('OddsRatio_working_3-way'!Y47+4*PI())/3)</f>
        <v>-0.13231325659215276</v>
      </c>
      <c r="AC47" s="11">
        <f>'OddsRatio_working_3-way'!X47^(1/3)*SIN('OddsRatio_working_3-way'!Y47/3)</f>
        <v>0.15229289841382712</v>
      </c>
      <c r="AD47" s="11">
        <f>'OddsRatio_working_3-way'!X47^(1/3)*SIN(('OddsRatio_working_3-way'!Y47+2*PI())/3)</f>
        <v>0.38146618134633276</v>
      </c>
      <c r="AE47" s="11">
        <f>'OddsRatio_working_3-way'!X47^(1/3)*SIN(('OddsRatio_working_3-way'!Y47+4*PI())/3)</f>
        <v>-0.53375907976015979</v>
      </c>
      <c r="AF47" s="11">
        <f>-'OddsRatio_working_3-way'!U47/(3*'OddsRatio_working_3-way'!X47^(1/3))*COS(('OddsRatio_working_3-way'!Y47)/3)</f>
        <v>0.52840555086897889</v>
      </c>
      <c r="AG47" s="11">
        <f>-'OddsRatio_working_3-way'!U47/(3*'OddsRatio_working_3-way'!X47^(1/3))*COS(('OddsRatio_working_3-way'!Y47+2*PI())/3)</f>
        <v>-0.39609229427682652</v>
      </c>
      <c r="AH47" s="11">
        <f>-'OddsRatio_working_3-way'!U47/(3*'OddsRatio_working_3-way'!X47^(1/3))*COS(('OddsRatio_working_3-way'!Y47+4*PI())/3)</f>
        <v>-0.13231325659215273</v>
      </c>
      <c r="AI47" s="11">
        <f>'OddsRatio_working_3-way'!U47/(3*'OddsRatio_working_3-way'!X47^(1/3))*SIN(('OddsRatio_working_3-way'!Y47)/3)</f>
        <v>-0.15229289841382709</v>
      </c>
      <c r="AJ47" s="11">
        <f>'OddsRatio_working_3-way'!U47/(3*'OddsRatio_working_3-way'!X47^(1/3))*SIN(('OddsRatio_working_3-way'!Y47+2*PI())/3)</f>
        <v>-0.38146618134633264</v>
      </c>
      <c r="AK47" s="11">
        <f>'OddsRatio_working_3-way'!U47/(3*'OddsRatio_working_3-way'!X47^(1/3))*SIN(('OddsRatio_working_3-way'!Y47+4*PI())/3)</f>
        <v>0.53375907976015968</v>
      </c>
      <c r="AL47" s="11">
        <f>'OddsRatio_working_3-way'!Z47+'OddsRatio_working_3-way'!AF47</f>
        <v>1.0568111017379578</v>
      </c>
      <c r="AM47" s="11">
        <f>'OddsRatio_working_3-way'!AA47+'OddsRatio_working_3-way'!AG47</f>
        <v>-0.79218458855365315</v>
      </c>
      <c r="AN47" s="11">
        <f>'OddsRatio_working_3-way'!AB47+'OddsRatio_working_3-way'!AH47</f>
        <v>-0.26462651318430552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1.0568111017379578</v>
      </c>
      <c r="AS47" s="11">
        <f>IF(('OddsRatio_working_3-way'!X47=0),IF(Q47&gt;0,-Q47^(1/3),(-Q47)^(1/3)),'OddsRatio_working_3-way'!AM47-'OddsRatio_working_3-way'!R47/3)</f>
        <v>-0.79218458855365315</v>
      </c>
      <c r="AT47" s="11">
        <f>IF(('OddsRatio_working_3-way'!X47=0),IF(Q47&gt;0,-Q47^(1/3),(-Q47)^(1/3)),'OddsRatio_working_3-way'!AN47-'OddsRatio_working_3-way'!R47/3)</f>
        <v>-0.26462651318430552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1.58</v>
      </c>
      <c r="B48" s="4">
        <f>IF('True_Odds_Calculator_3-way'!B49="","",'True_Odds_Calculator_3-way'!B49)</f>
        <v>4.37</v>
      </c>
      <c r="C48" s="4">
        <f>IF('True_Odds_Calculator_3-way'!C49="","",'True_Odds_Calculator_3-way'!C49)</f>
        <v>5.31</v>
      </c>
      <c r="D48" s="9">
        <f t="shared" si="13"/>
        <v>0.61173976187753176</v>
      </c>
      <c r="E48" s="9">
        <f t="shared" si="14"/>
        <v>0.21332325354104209</v>
      </c>
      <c r="F48" s="9">
        <f t="shared" si="15"/>
        <v>0.17493698458142617</v>
      </c>
      <c r="G48" s="9">
        <f t="shared" si="16"/>
        <v>1.0942793739692245</v>
      </c>
      <c r="H48" s="9">
        <f t="shared" si="17"/>
        <v>1.6346820369021502</v>
      </c>
      <c r="I48" s="9">
        <f t="shared" si="18"/>
        <v>4.6877214902762869</v>
      </c>
      <c r="J48" s="9">
        <f t="shared" si="19"/>
        <v>5.7163441018073566</v>
      </c>
      <c r="K48" s="11">
        <f t="shared" si="20"/>
        <v>0.63291139240506322</v>
      </c>
      <c r="L48" s="11">
        <f t="shared" si="21"/>
        <v>0.22883295194508008</v>
      </c>
      <c r="M48" s="11">
        <f t="shared" si="22"/>
        <v>0.18832391713747648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-0.22977465335618119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0.22529263904578906</v>
      </c>
      <c r="Q48" s="11">
        <f>2*'OddsRatio_working_3-way'!K48*'OddsRatio_working_3-way'!L48*'OddsRatio_working_3-way'!M48</f>
        <v>5.4550275798011888E-2</v>
      </c>
      <c r="R48" s="11">
        <f t="shared" si="23"/>
        <v>0</v>
      </c>
      <c r="S48" s="11">
        <f t="shared" si="24"/>
        <v>-0.9804938697766441</v>
      </c>
      <c r="T48" s="11">
        <f t="shared" si="25"/>
        <v>-0.2374077166529405</v>
      </c>
      <c r="U48" s="11">
        <f>'OddsRatio_working_3-way'!S48-'OddsRatio_working_3-way'!R48^2/3</f>
        <v>-0.9804938697766441</v>
      </c>
      <c r="V48" s="11">
        <f>'OddsRatio_working_3-way'!S48*'OddsRatio_working_3-way'!R48/3-2*'OddsRatio_working_3-way'!R48^3/27-'OddsRatio_working_3-way'!T48</f>
        <v>0.2374077166529405</v>
      </c>
      <c r="W48" s="11">
        <f>'OddsRatio_working_3-way'!V48^2+4*'OddsRatio_working_3-way'!U48^3/27</f>
        <v>-8.3284339748978295E-2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0.18684670432960623</v>
      </c>
      <c r="Y48" s="11">
        <f>IF('OddsRatio_working_3-way'!W48&gt;=0,IF('OddsRatio_working_3-way'!V48+SQRT('OddsRatio_working_3-way'!W48)&gt;0,0,PI()),ACOS('OddsRatio_working_3-way'!V48/(2*'OddsRatio_working_3-way'!X48)))</f>
        <v>0.88239838213222843</v>
      </c>
      <c r="Z48" s="11">
        <f>'OddsRatio_working_3-way'!X48^(1/3)*COS('OddsRatio_working_3-way'!Y48/3)</f>
        <v>0.54713968698461224</v>
      </c>
      <c r="AA48" s="11">
        <f>'OddsRatio_working_3-way'!X48^(1/3)*COS(('OddsRatio_working_3-way'!Y48+2*PI())/3)</f>
        <v>-0.41710412385398982</v>
      </c>
      <c r="AB48" s="11">
        <f>'OddsRatio_working_3-way'!X48^(1/3)*COS(('OddsRatio_working_3-way'!Y48+4*PI())/3)</f>
        <v>-0.13003556313062253</v>
      </c>
      <c r="AC48" s="11">
        <f>'OddsRatio_working_3-way'!X48^(1/3)*SIN('OddsRatio_working_3-way'!Y48/3)</f>
        <v>0.16573911080951473</v>
      </c>
      <c r="AD48" s="11">
        <f>'OddsRatio_working_3-way'!X48^(1/3)*SIN(('OddsRatio_working_3-way'!Y48+2*PI())/3)</f>
        <v>0.39096731294258291</v>
      </c>
      <c r="AE48" s="11">
        <f>'OddsRatio_working_3-way'!X48^(1/3)*SIN(('OddsRatio_working_3-way'!Y48+4*PI())/3)</f>
        <v>-0.55670642375209745</v>
      </c>
      <c r="AF48" s="11">
        <f>-'OddsRatio_working_3-way'!U48/(3*'OddsRatio_working_3-way'!X48^(1/3))*COS(('OddsRatio_working_3-way'!Y48)/3)</f>
        <v>0.54713968698461224</v>
      </c>
      <c r="AG48" s="11">
        <f>-'OddsRatio_working_3-way'!U48/(3*'OddsRatio_working_3-way'!X48^(1/3))*COS(('OddsRatio_working_3-way'!Y48+2*PI())/3)</f>
        <v>-0.41710412385398987</v>
      </c>
      <c r="AH48" s="11">
        <f>-'OddsRatio_working_3-way'!U48/(3*'OddsRatio_working_3-way'!X48^(1/3))*COS(('OddsRatio_working_3-way'!Y48+4*PI())/3)</f>
        <v>-0.13003556313062256</v>
      </c>
      <c r="AI48" s="11">
        <f>'OddsRatio_working_3-way'!U48/(3*'OddsRatio_working_3-way'!X48^(1/3))*SIN(('OddsRatio_working_3-way'!Y48)/3)</f>
        <v>-0.16573911080951476</v>
      </c>
      <c r="AJ48" s="11">
        <f>'OddsRatio_working_3-way'!U48/(3*'OddsRatio_working_3-way'!X48^(1/3))*SIN(('OddsRatio_working_3-way'!Y48+2*PI())/3)</f>
        <v>-0.39096731294258297</v>
      </c>
      <c r="AK48" s="11">
        <f>'OddsRatio_working_3-way'!U48/(3*'OddsRatio_working_3-way'!X48^(1/3))*SIN(('OddsRatio_working_3-way'!Y48+4*PI())/3)</f>
        <v>0.55670642375209756</v>
      </c>
      <c r="AL48" s="11">
        <f>'OddsRatio_working_3-way'!Z48+'OddsRatio_working_3-way'!AF48</f>
        <v>1.0942793739692245</v>
      </c>
      <c r="AM48" s="11">
        <f>'OddsRatio_working_3-way'!AA48+'OddsRatio_working_3-way'!AG48</f>
        <v>-0.83420824770797974</v>
      </c>
      <c r="AN48" s="11">
        <f>'OddsRatio_working_3-way'!AB48+'OddsRatio_working_3-way'!AH48</f>
        <v>-0.26007112626124507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1.0942793739692245</v>
      </c>
      <c r="AS48" s="11">
        <f>IF(('OddsRatio_working_3-way'!X48=0),IF(Q48&gt;0,-Q48^(1/3),(-Q48)^(1/3)),'OddsRatio_working_3-way'!AM48-'OddsRatio_working_3-way'!R48/3)</f>
        <v>-0.83420824770797974</v>
      </c>
      <c r="AT48" s="11">
        <f>IF(('OddsRatio_working_3-way'!X48=0),IF(Q48&gt;0,-Q48^(1/3),(-Q48)^(1/3)),'OddsRatio_working_3-way'!AN48-'OddsRatio_working_3-way'!R48/3)</f>
        <v>-0.26007112626124507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2.17</v>
      </c>
      <c r="B2" s="4">
        <f>IF('True_Odds_Calculator_2-way'!B3="","",'True_Odds_Calculator_2-way'!B3)</f>
        <v>1.75</v>
      </c>
      <c r="C2" s="4">
        <f t="shared" ref="C2:C65" si="0">IF(A2="","",((1/A2)+(1/B2))-1)</f>
        <v>3.2258064516129004E-2</v>
      </c>
      <c r="D2" s="4">
        <f>IF(A2="","",(2*A2)/(2-($C2*A2)))</f>
        <v>2.2487046632124348</v>
      </c>
      <c r="E2" s="4">
        <f>IF(B2="","",(2*B2)/(2-($C2*B2)))</f>
        <v>1.8008298755186722</v>
      </c>
      <c r="G2" s="4">
        <f t="shared" ref="G2:G65" si="1">IF(A2="","",C2+1)</f>
        <v>1.032258064516129</v>
      </c>
    </row>
    <row r="3" spans="1:7" x14ac:dyDescent="0.2">
      <c r="A3" s="4">
        <f>IF('True_Odds_Calculator_2-way'!A4="","",'True_Odds_Calculator_2-way'!A4)</f>
        <v>2.0699999999999998</v>
      </c>
      <c r="B3" s="4">
        <f>IF('True_Odds_Calculator_2-way'!B4="","",'True_Odds_Calculator_2-way'!B4)</f>
        <v>1.83</v>
      </c>
      <c r="C3" s="4">
        <f t="shared" si="0"/>
        <v>2.9539874871307603E-2</v>
      </c>
      <c r="D3" s="4">
        <f t="shared" ref="D3:D66" si="2">IF(A3="","",(2*A3)/(2-($C3*A3)))</f>
        <v>2.1352836729517204</v>
      </c>
      <c r="E3" s="4">
        <f t="shared" ref="E3:E66" si="3">IF(B3="","",(2*B3)/(2-($C3*B3)))</f>
        <v>1.8808371192373576</v>
      </c>
      <c r="G3" s="4">
        <f t="shared" si="1"/>
        <v>1.0295398748713076</v>
      </c>
    </row>
    <row r="4" spans="1:7" x14ac:dyDescent="0.2">
      <c r="A4" s="4">
        <f>IF('True_Odds_Calculator_2-way'!A5="","",'True_Odds_Calculator_2-way'!A5)</f>
        <v>2.08</v>
      </c>
      <c r="B4" s="4">
        <f>IF('True_Odds_Calculator_2-way'!B5="","",'True_Odds_Calculator_2-way'!B5)</f>
        <v>1.83</v>
      </c>
      <c r="C4" s="4">
        <f t="shared" si="0"/>
        <v>2.7217318200924545E-2</v>
      </c>
      <c r="D4" s="4">
        <f t="shared" si="2"/>
        <v>2.1405916094927453</v>
      </c>
      <c r="E4" s="4">
        <f t="shared" si="3"/>
        <v>1.8767379942806428</v>
      </c>
      <c r="G4" s="4">
        <f t="shared" si="1"/>
        <v>1.0272173182009245</v>
      </c>
    </row>
    <row r="5" spans="1:7" x14ac:dyDescent="0.2">
      <c r="A5" s="4">
        <f>IF('True_Odds_Calculator_2-way'!A6="","",'True_Odds_Calculator_2-way'!A6)</f>
        <v>1.91</v>
      </c>
      <c r="B5" s="4">
        <f>IF('True_Odds_Calculator_2-way'!B6="","",'True_Odds_Calculator_2-way'!B6)</f>
        <v>1.98</v>
      </c>
      <c r="C5" s="4">
        <f t="shared" si="0"/>
        <v>2.861071447458885E-2</v>
      </c>
      <c r="D5" s="4">
        <f t="shared" si="2"/>
        <v>1.9636533568721115</v>
      </c>
      <c r="E5" s="4">
        <f t="shared" si="3"/>
        <v>2.0377175494369308</v>
      </c>
      <c r="G5" s="4">
        <f t="shared" si="1"/>
        <v>1.0286107144745888</v>
      </c>
    </row>
    <row r="6" spans="1:7" x14ac:dyDescent="0.2">
      <c r="A6" s="4">
        <f>IF('True_Odds_Calculator_2-way'!A7="","",'True_Odds_Calculator_2-way'!A7)</f>
        <v>2.2599999999999998</v>
      </c>
      <c r="B6" s="4">
        <f>IF('True_Odds_Calculator_2-way'!B7="","",'True_Odds_Calculator_2-way'!B7)</f>
        <v>1.69</v>
      </c>
      <c r="C6" s="4">
        <f t="shared" si="0"/>
        <v>3.4193852437555794E-2</v>
      </c>
      <c r="D6" s="4">
        <f t="shared" si="2"/>
        <v>2.3508340001231001</v>
      </c>
      <c r="E6" s="4">
        <f t="shared" si="3"/>
        <v>1.740283410033262</v>
      </c>
      <c r="G6" s="4">
        <f t="shared" si="1"/>
        <v>1.0341938524375558</v>
      </c>
    </row>
    <row r="7" spans="1:7" x14ac:dyDescent="0.2">
      <c r="A7" s="4">
        <f>IF('True_Odds_Calculator_2-way'!A8="","",'True_Odds_Calculator_2-way'!A8)</f>
        <v>2.36</v>
      </c>
      <c r="B7" s="4">
        <f>IF('True_Odds_Calculator_2-way'!B8="","",'True_Odds_Calculator_2-way'!B8)</f>
        <v>1.64</v>
      </c>
      <c r="C7" s="4">
        <f t="shared" si="0"/>
        <v>3.3484911120297722E-2</v>
      </c>
      <c r="D7" s="4">
        <f t="shared" si="2"/>
        <v>2.4570848146267141</v>
      </c>
      <c r="E7" s="4">
        <f t="shared" si="3"/>
        <v>1.6863018473335656</v>
      </c>
      <c r="G7" s="4">
        <f t="shared" si="1"/>
        <v>1.0334849111202977</v>
      </c>
    </row>
    <row r="8" spans="1:7" x14ac:dyDescent="0.2">
      <c r="A8" s="4">
        <f>IF('True_Odds_Calculator_2-way'!A9="","",'True_Odds_Calculator_2-way'!A9)</f>
        <v>1.97</v>
      </c>
      <c r="B8" s="4">
        <f>IF('True_Odds_Calculator_2-way'!B9="","",'True_Odds_Calculator_2-way'!B9)</f>
        <v>1.92</v>
      </c>
      <c r="C8" s="4">
        <f t="shared" si="0"/>
        <v>2.844754653130277E-2</v>
      </c>
      <c r="D8" s="4">
        <f t="shared" si="2"/>
        <v>2.0267924123888115</v>
      </c>
      <c r="E8" s="4">
        <f t="shared" si="3"/>
        <v>1.9739066903246005</v>
      </c>
      <c r="G8" s="4">
        <f t="shared" si="1"/>
        <v>1.0284475465313028</v>
      </c>
    </row>
    <row r="9" spans="1:7" x14ac:dyDescent="0.2">
      <c r="A9" s="4">
        <f>IF('True_Odds_Calculator_2-way'!A10="","",'True_Odds_Calculator_2-way'!A10)</f>
        <v>2.0499999999999998</v>
      </c>
      <c r="B9" s="4">
        <f>IF('True_Odds_Calculator_2-way'!B10="","",'True_Odds_Calculator_2-way'!B10)</f>
        <v>1.83</v>
      </c>
      <c r="C9" s="4">
        <f t="shared" si="0"/>
        <v>3.4252965480474407E-2</v>
      </c>
      <c r="D9" s="4">
        <f t="shared" si="2"/>
        <v>2.1245929491717397</v>
      </c>
      <c r="E9" s="4">
        <f t="shared" si="3"/>
        <v>1.8892106257081707</v>
      </c>
      <c r="G9" s="4">
        <f t="shared" si="1"/>
        <v>1.0342529654804744</v>
      </c>
    </row>
    <row r="10" spans="1:7" x14ac:dyDescent="0.2">
      <c r="A10" s="4">
        <f>IF('True_Odds_Calculator_2-way'!A11="","",'True_Odds_Calculator_2-way'!A11)</f>
        <v>1.84</v>
      </c>
      <c r="B10" s="4">
        <f>IF('True_Odds_Calculator_2-way'!B11="","",'True_Odds_Calculator_2-way'!B11)</f>
        <v>2.04</v>
      </c>
      <c r="C10" s="4">
        <f t="shared" si="0"/>
        <v>3.3674339300937772E-2</v>
      </c>
      <c r="D10" s="4">
        <f t="shared" si="2"/>
        <v>1.8988263860785108</v>
      </c>
      <c r="E10" s="4">
        <f t="shared" si="3"/>
        <v>2.1125619090499774</v>
      </c>
      <c r="G10" s="4">
        <f t="shared" si="1"/>
        <v>1.0336743393009378</v>
      </c>
    </row>
    <row r="11" spans="1:7" x14ac:dyDescent="0.2">
      <c r="A11" s="4">
        <f>IF('True_Odds_Calculator_2-way'!A12="","",'True_Odds_Calculator_2-way'!A12)</f>
        <v>2.02</v>
      </c>
      <c r="B11" s="4">
        <f>IF('True_Odds_Calculator_2-way'!B12="","",'True_Odds_Calculator_2-way'!B12)</f>
        <v>1.86</v>
      </c>
      <c r="C11" s="4">
        <f t="shared" si="0"/>
        <v>3.2683913552645549E-2</v>
      </c>
      <c r="D11" s="4">
        <f t="shared" si="2"/>
        <v>2.0889580785055042</v>
      </c>
      <c r="E11" s="4">
        <f t="shared" si="3"/>
        <v>1.918308996221791</v>
      </c>
      <c r="G11" s="4">
        <f t="shared" si="1"/>
        <v>1.0326839135526455</v>
      </c>
    </row>
    <row r="12" spans="1:7" x14ac:dyDescent="0.2">
      <c r="A12" s="4">
        <f>IF('True_Odds_Calculator_2-way'!A13="","",'True_Odds_Calculator_2-way'!A13)</f>
        <v>1.97</v>
      </c>
      <c r="B12" s="4">
        <f>IF('True_Odds_Calculator_2-way'!B13="","",'True_Odds_Calculator_2-way'!B13)</f>
        <v>1.9</v>
      </c>
      <c r="C12" s="4">
        <f t="shared" si="0"/>
        <v>3.3930002671653803E-2</v>
      </c>
      <c r="D12" s="4">
        <f t="shared" si="2"/>
        <v>2.0381159814865235</v>
      </c>
      <c r="E12" s="4">
        <f t="shared" si="3"/>
        <v>1.9632835038027801</v>
      </c>
      <c r="G12" s="4">
        <f t="shared" si="1"/>
        <v>1.0339300026716538</v>
      </c>
    </row>
    <row r="13" spans="1:7" x14ac:dyDescent="0.2">
      <c r="A13" s="4">
        <f>IF('True_Odds_Calculator_2-way'!A14="","",'True_Odds_Calculator_2-way'!A14)</f>
        <v>2.0499999999999998</v>
      </c>
      <c r="B13" s="4">
        <f>IF('True_Odds_Calculator_2-way'!B14="","",'True_Odds_Calculator_2-way'!B14)</f>
        <v>1.83</v>
      </c>
      <c r="C13" s="4">
        <f t="shared" si="0"/>
        <v>3.4252965480474407E-2</v>
      </c>
      <c r="D13" s="4">
        <f t="shared" si="2"/>
        <v>2.1245929491717397</v>
      </c>
      <c r="E13" s="4">
        <f t="shared" si="3"/>
        <v>1.8892106257081707</v>
      </c>
      <c r="G13" s="4">
        <f t="shared" si="1"/>
        <v>1.0342529654804744</v>
      </c>
    </row>
    <row r="14" spans="1:7" x14ac:dyDescent="0.2">
      <c r="A14" s="4">
        <f>IF('True_Odds_Calculator_2-way'!A15="","",'True_Odds_Calculator_2-way'!A15)</f>
        <v>1.95</v>
      </c>
      <c r="B14" s="4">
        <f>IF('True_Odds_Calculator_2-way'!B15="","",'True_Odds_Calculator_2-way'!B15)</f>
        <v>1.92</v>
      </c>
      <c r="C14" s="4">
        <f t="shared" si="0"/>
        <v>3.3653846153846256E-2</v>
      </c>
      <c r="D14" s="4">
        <f t="shared" si="2"/>
        <v>2.0161550888529889</v>
      </c>
      <c r="E14" s="4">
        <f t="shared" si="3"/>
        <v>1.9841017488076311</v>
      </c>
      <c r="G14" s="4">
        <f t="shared" si="1"/>
        <v>1.0336538461538463</v>
      </c>
    </row>
    <row r="15" spans="1:7" x14ac:dyDescent="0.2">
      <c r="A15" s="4">
        <f>IF('True_Odds_Calculator_2-way'!A16="","",'True_Odds_Calculator_2-way'!A16)</f>
        <v>1.88</v>
      </c>
      <c r="B15" s="4">
        <f>IF('True_Odds_Calculator_2-way'!B16="","",'True_Odds_Calculator_2-way'!B16)</f>
        <v>2</v>
      </c>
      <c r="C15" s="4">
        <f t="shared" si="0"/>
        <v>3.1914893617021267E-2</v>
      </c>
      <c r="D15" s="4">
        <f t="shared" si="2"/>
        <v>1.9381443298969072</v>
      </c>
      <c r="E15" s="4">
        <f t="shared" si="3"/>
        <v>2.0659340659340657</v>
      </c>
      <c r="G15" s="4">
        <f t="shared" si="1"/>
        <v>1.0319148936170213</v>
      </c>
    </row>
    <row r="16" spans="1:7" x14ac:dyDescent="0.2">
      <c r="A16" s="4">
        <f>IF('True_Odds_Calculator_2-way'!A17="","",'True_Odds_Calculator_2-way'!A17)</f>
        <v>2.38</v>
      </c>
      <c r="B16" s="4">
        <f>IF('True_Odds_Calculator_2-way'!B17="","",'True_Odds_Calculator_2-way'!B17)</f>
        <v>1.62</v>
      </c>
      <c r="C16" s="4">
        <f t="shared" si="0"/>
        <v>3.7452017844174623E-2</v>
      </c>
      <c r="D16" s="4">
        <f t="shared" si="2"/>
        <v>2.4910195115648013</v>
      </c>
      <c r="E16" s="4">
        <f t="shared" si="3"/>
        <v>1.6706820348383742</v>
      </c>
      <c r="G16" s="4">
        <f t="shared" si="1"/>
        <v>1.0374520178441746</v>
      </c>
    </row>
    <row r="17" spans="1:7" x14ac:dyDescent="0.2">
      <c r="A17" s="4">
        <f>IF('True_Odds_Calculator_2-way'!A18="","",'True_Odds_Calculator_2-way'!A18)</f>
        <v>2</v>
      </c>
      <c r="B17" s="4">
        <f>IF('True_Odds_Calculator_2-way'!B18="","",'True_Odds_Calculator_2-way'!B18)</f>
        <v>1.87</v>
      </c>
      <c r="C17" s="4">
        <f t="shared" si="0"/>
        <v>3.475935828876997E-2</v>
      </c>
      <c r="D17" s="4">
        <f t="shared" si="2"/>
        <v>2.0720221606648197</v>
      </c>
      <c r="E17" s="4">
        <f t="shared" si="3"/>
        <v>1.9328165374677002</v>
      </c>
      <c r="G17" s="4">
        <f t="shared" si="1"/>
        <v>1.03475935828877</v>
      </c>
    </row>
    <row r="18" spans="1:7" x14ac:dyDescent="0.2">
      <c r="A18" s="4">
        <f>IF('True_Odds_Calculator_2-way'!A19="","",'True_Odds_Calculator_2-way'!A19)</f>
        <v>2.06</v>
      </c>
      <c r="B18" s="4">
        <f>IF('True_Odds_Calculator_2-way'!B19="","",'True_Odds_Calculator_2-way'!B19)</f>
        <v>1.82</v>
      </c>
      <c r="C18" s="4">
        <f t="shared" si="0"/>
        <v>3.4887442654432999E-2</v>
      </c>
      <c r="D18" s="4">
        <f t="shared" si="2"/>
        <v>2.1367833124358828</v>
      </c>
      <c r="E18" s="4">
        <f t="shared" si="3"/>
        <v>1.8796751228316457</v>
      </c>
      <c r="G18" s="4">
        <f t="shared" si="1"/>
        <v>1.034887442654433</v>
      </c>
    </row>
    <row r="19" spans="1:7" x14ac:dyDescent="0.2">
      <c r="A19" s="4">
        <f>IF('True_Odds_Calculator_2-way'!A20="","",'True_Odds_Calculator_2-way'!A20)</f>
        <v>1.93</v>
      </c>
      <c r="B19" s="4">
        <f>IF('True_Odds_Calculator_2-way'!B20="","",'True_Odds_Calculator_2-way'!B20)</f>
        <v>1.93</v>
      </c>
      <c r="C19" s="4">
        <f t="shared" si="0"/>
        <v>3.62694300518136E-2</v>
      </c>
      <c r="D19" s="4">
        <f t="shared" si="2"/>
        <v>2.0000000000000004</v>
      </c>
      <c r="E19" s="4">
        <f t="shared" si="3"/>
        <v>2.0000000000000004</v>
      </c>
      <c r="G19" s="4">
        <f t="shared" si="1"/>
        <v>1.0362694300518136</v>
      </c>
    </row>
    <row r="20" spans="1:7" x14ac:dyDescent="0.2">
      <c r="A20" s="4">
        <f>IF('True_Odds_Calculator_2-way'!A21="","",'True_Odds_Calculator_2-way'!A21)</f>
        <v>2.4300000000000002</v>
      </c>
      <c r="B20" s="4">
        <f>IF('True_Odds_Calculator_2-way'!B21="","",'True_Odds_Calculator_2-way'!B21)</f>
        <v>1.6</v>
      </c>
      <c r="C20" s="4">
        <f t="shared" si="0"/>
        <v>3.652263374485587E-2</v>
      </c>
      <c r="D20" s="4">
        <f t="shared" si="2"/>
        <v>2.5428384565075208</v>
      </c>
      <c r="E20" s="4">
        <f t="shared" si="3"/>
        <v>1.6481559983043661</v>
      </c>
      <c r="G20" s="4">
        <f t="shared" si="1"/>
        <v>1.0365226337448559</v>
      </c>
    </row>
    <row r="21" spans="1:7" x14ac:dyDescent="0.2">
      <c r="A21" s="4">
        <f>IF('True_Odds_Calculator_2-way'!A22="","",'True_Odds_Calculator_2-way'!A22)</f>
        <v>2.44</v>
      </c>
      <c r="B21" s="4">
        <f>IF('True_Odds_Calculator_2-way'!B22="","",'True_Odds_Calculator_2-way'!B22)</f>
        <v>1.59</v>
      </c>
      <c r="C21" s="4">
        <f t="shared" si="0"/>
        <v>3.8766883183833478E-2</v>
      </c>
      <c r="D21" s="4">
        <f t="shared" si="2"/>
        <v>2.561130182202271</v>
      </c>
      <c r="E21" s="4">
        <f t="shared" si="3"/>
        <v>1.640561569688769</v>
      </c>
      <c r="G21" s="4">
        <f t="shared" si="1"/>
        <v>1.0387668831838335</v>
      </c>
    </row>
    <row r="22" spans="1:7" x14ac:dyDescent="0.2">
      <c r="A22" s="4">
        <f>IF('True_Odds_Calculator_2-way'!A23="","",'True_Odds_Calculator_2-way'!A23)</f>
        <v>2.11</v>
      </c>
      <c r="B22" s="4">
        <f>IF('True_Odds_Calculator_2-way'!B23="","",'True_Odds_Calculator_2-way'!B23)</f>
        <v>1.77</v>
      </c>
      <c r="C22" s="4">
        <f t="shared" si="0"/>
        <v>3.8905400701529036E-2</v>
      </c>
      <c r="D22" s="4">
        <f t="shared" si="2"/>
        <v>2.2003122514507911</v>
      </c>
      <c r="E22" s="4">
        <f t="shared" si="3"/>
        <v>1.8331165484575556</v>
      </c>
      <c r="G22" s="4">
        <f t="shared" si="1"/>
        <v>1.038905400701529</v>
      </c>
    </row>
    <row r="23" spans="1:7" x14ac:dyDescent="0.2">
      <c r="A23" s="4">
        <f>IF('True_Odds_Calculator_2-way'!A24="","",'True_Odds_Calculator_2-way'!A24)</f>
        <v>2.0499999999999998</v>
      </c>
      <c r="B23" s="4">
        <f>IF('True_Odds_Calculator_2-way'!B24="","",'True_Odds_Calculator_2-way'!B24)</f>
        <v>1.83</v>
      </c>
      <c r="C23" s="4">
        <f t="shared" si="0"/>
        <v>3.4252965480474407E-2</v>
      </c>
      <c r="D23" s="4">
        <f t="shared" si="2"/>
        <v>2.1245929491717397</v>
      </c>
      <c r="E23" s="4">
        <f t="shared" si="3"/>
        <v>1.8892106257081707</v>
      </c>
      <c r="G23" s="4">
        <f t="shared" si="1"/>
        <v>1.0342529654804744</v>
      </c>
    </row>
    <row r="24" spans="1:7" x14ac:dyDescent="0.2">
      <c r="A24" s="4">
        <f>IF('True_Odds_Calculator_2-way'!A25="","",'True_Odds_Calculator_2-way'!A25)</f>
        <v>2.0499999999999998</v>
      </c>
      <c r="B24" s="4">
        <f>IF('True_Odds_Calculator_2-way'!B25="","",'True_Odds_Calculator_2-way'!B25)</f>
        <v>1.83</v>
      </c>
      <c r="C24" s="4">
        <f t="shared" si="0"/>
        <v>3.4252965480474407E-2</v>
      </c>
      <c r="D24" s="4">
        <f t="shared" si="2"/>
        <v>2.1245929491717397</v>
      </c>
      <c r="E24" s="4">
        <f t="shared" si="3"/>
        <v>1.8892106257081707</v>
      </c>
      <c r="G24" s="4">
        <f t="shared" si="1"/>
        <v>1.0342529654804744</v>
      </c>
    </row>
    <row r="25" spans="1:7" x14ac:dyDescent="0.2">
      <c r="A25" s="4">
        <f>IF('True_Odds_Calculator_2-way'!A26="","",'True_Odds_Calculator_2-way'!A26)</f>
        <v>1.9</v>
      </c>
      <c r="B25" s="4">
        <f>IF('True_Odds_Calculator_2-way'!B26="","",'True_Odds_Calculator_2-way'!B26)</f>
        <v>1.97</v>
      </c>
      <c r="C25" s="4">
        <f t="shared" si="0"/>
        <v>3.3930002671653803E-2</v>
      </c>
      <c r="D25" s="4">
        <f t="shared" si="2"/>
        <v>1.9632835038027801</v>
      </c>
      <c r="E25" s="4">
        <f t="shared" si="3"/>
        <v>2.0381159814865235</v>
      </c>
      <c r="G25" s="4">
        <f t="shared" si="1"/>
        <v>1.0339300026716538</v>
      </c>
    </row>
    <row r="26" spans="1:7" x14ac:dyDescent="0.2">
      <c r="A26" s="4">
        <f>IF('True_Odds_Calculator_2-way'!A27="","",'True_Odds_Calculator_2-way'!A27)</f>
        <v>2.17</v>
      </c>
      <c r="B26" s="4">
        <f>IF('True_Odds_Calculator_2-way'!B27="","",'True_Odds_Calculator_2-way'!B27)</f>
        <v>1.73</v>
      </c>
      <c r="C26" s="4">
        <f t="shared" si="0"/>
        <v>3.8864175168482618E-2</v>
      </c>
      <c r="D26" s="4">
        <f t="shared" si="2"/>
        <v>2.2655321203343295</v>
      </c>
      <c r="E26" s="4">
        <f t="shared" si="3"/>
        <v>1.7901814453637255</v>
      </c>
      <c r="G26" s="4">
        <f t="shared" si="1"/>
        <v>1.0388641751684826</v>
      </c>
    </row>
    <row r="27" spans="1:7" x14ac:dyDescent="0.2">
      <c r="A27" s="4">
        <f>IF('True_Odds_Calculator_2-way'!A28="","",'True_Odds_Calculator_2-way'!A28)</f>
        <v>1.97</v>
      </c>
      <c r="B27" s="4">
        <f>IF('True_Odds_Calculator_2-way'!B28="","",'True_Odds_Calculator_2-way'!B28)</f>
        <v>1.9</v>
      </c>
      <c r="C27" s="4">
        <f t="shared" si="0"/>
        <v>3.3930002671653803E-2</v>
      </c>
      <c r="D27" s="4">
        <f t="shared" si="2"/>
        <v>2.0381159814865235</v>
      </c>
      <c r="E27" s="4">
        <f t="shared" si="3"/>
        <v>1.9632835038027801</v>
      </c>
      <c r="G27" s="4">
        <f t="shared" si="1"/>
        <v>1.0339300026716538</v>
      </c>
    </row>
    <row r="28" spans="1:7" x14ac:dyDescent="0.2">
      <c r="A28" s="4">
        <f>IF('True_Odds_Calculator_2-way'!A29="","",'True_Odds_Calculator_2-way'!A29)</f>
        <v>2.4</v>
      </c>
      <c r="B28" s="4">
        <f>IF('True_Odds_Calculator_2-way'!B29="","",'True_Odds_Calculator_2-way'!B29)</f>
        <v>1.61</v>
      </c>
      <c r="C28" s="4">
        <f t="shared" si="0"/>
        <v>3.7784679089026829E-2</v>
      </c>
      <c r="D28" s="4">
        <f t="shared" si="2"/>
        <v>2.5139882888744305</v>
      </c>
      <c r="E28" s="4">
        <f t="shared" si="3"/>
        <v>1.6605070906746886</v>
      </c>
      <c r="G28" s="4">
        <f t="shared" si="1"/>
        <v>1.0377846790890268</v>
      </c>
    </row>
    <row r="29" spans="1:7" x14ac:dyDescent="0.2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1.82</v>
      </c>
      <c r="C29" s="4">
        <f t="shared" si="0"/>
        <v>3.2542336890162948E-2</v>
      </c>
      <c r="D29" s="4">
        <f t="shared" si="2"/>
        <v>2.1421504520384373</v>
      </c>
      <c r="E29" s="4">
        <f t="shared" si="3"/>
        <v>1.8755413949320454</v>
      </c>
      <c r="G29" s="4">
        <f t="shared" si="1"/>
        <v>1.0325423368901629</v>
      </c>
    </row>
    <row r="30" spans="1:7" x14ac:dyDescent="0.2">
      <c r="A30" s="4">
        <f>IF('True_Odds_Calculator_2-way'!A31="","",'True_Odds_Calculator_2-way'!A31)</f>
        <v>2.25</v>
      </c>
      <c r="B30" s="4">
        <f>IF('True_Odds_Calculator_2-way'!B31="","",'True_Odds_Calculator_2-way'!B31)</f>
        <v>1.68</v>
      </c>
      <c r="C30" s="4">
        <f t="shared" si="0"/>
        <v>3.9682539682539542E-2</v>
      </c>
      <c r="D30" s="4">
        <f t="shared" si="2"/>
        <v>2.3551401869158877</v>
      </c>
      <c r="E30" s="4">
        <f t="shared" si="3"/>
        <v>1.7379310344827583</v>
      </c>
      <c r="G30" s="4">
        <f t="shared" si="1"/>
        <v>1.0396825396825395</v>
      </c>
    </row>
    <row r="31" spans="1:7" x14ac:dyDescent="0.2">
      <c r="A31" s="4">
        <f>IF('True_Odds_Calculator_2-way'!A32="","",'True_Odds_Calculator_2-way'!A32)</f>
        <v>2.06</v>
      </c>
      <c r="B31" s="4">
        <f>IF('True_Odds_Calculator_2-way'!B32="","",'True_Odds_Calculator_2-way'!B32)</f>
        <v>1.82</v>
      </c>
      <c r="C31" s="4">
        <f t="shared" si="0"/>
        <v>3.4887442654432999E-2</v>
      </c>
      <c r="D31" s="4">
        <f t="shared" si="2"/>
        <v>2.1367833124358828</v>
      </c>
      <c r="E31" s="4">
        <f t="shared" si="3"/>
        <v>1.8796751228316457</v>
      </c>
      <c r="G31" s="4">
        <f t="shared" si="1"/>
        <v>1.034887442654433</v>
      </c>
    </row>
    <row r="32" spans="1:7" x14ac:dyDescent="0.2">
      <c r="A32" s="4">
        <f>IF('True_Odds_Calculator_2-way'!A33="","",'True_Odds_Calculator_2-way'!A33)</f>
        <v>2.02</v>
      </c>
      <c r="B32" s="4">
        <f>IF('True_Odds_Calculator_2-way'!B33="","",'True_Odds_Calculator_2-way'!B33)</f>
        <v>1.86</v>
      </c>
      <c r="C32" s="4">
        <f t="shared" si="0"/>
        <v>3.2683913552645549E-2</v>
      </c>
      <c r="D32" s="4">
        <f t="shared" si="2"/>
        <v>2.0889580785055042</v>
      </c>
      <c r="E32" s="4">
        <f t="shared" si="3"/>
        <v>1.918308996221791</v>
      </c>
      <c r="G32" s="4">
        <f t="shared" si="1"/>
        <v>1.0326839135526455</v>
      </c>
    </row>
    <row r="33" spans="1:7" x14ac:dyDescent="0.2">
      <c r="A33" s="4">
        <f>IF('True_Odds_Calculator_2-way'!A34="","",'True_Odds_Calculator_2-way'!A34)</f>
        <v>2.0299999999999998</v>
      </c>
      <c r="B33" s="4">
        <f>IF('True_Odds_Calculator_2-way'!B34="","",'True_Odds_Calculator_2-way'!B34)</f>
        <v>1.82</v>
      </c>
      <c r="C33" s="4">
        <f t="shared" si="0"/>
        <v>4.2061386888973207E-2</v>
      </c>
      <c r="D33" s="4">
        <f t="shared" si="2"/>
        <v>2.1205303334672561</v>
      </c>
      <c r="E33" s="4">
        <f t="shared" si="3"/>
        <v>1.8924345643599858</v>
      </c>
      <c r="G33" s="4">
        <f t="shared" si="1"/>
        <v>1.0420613868889732</v>
      </c>
    </row>
    <row r="34" spans="1:7" x14ac:dyDescent="0.2">
      <c r="A34" s="4">
        <f>IF('True_Odds_Calculator_2-way'!A35="","",'True_Odds_Calculator_2-way'!A35)</f>
        <v>1.95</v>
      </c>
      <c r="B34" s="4">
        <f>IF('True_Odds_Calculator_2-way'!B35="","",'True_Odds_Calculator_2-way'!B35)</f>
        <v>1.88</v>
      </c>
      <c r="C34" s="4">
        <f t="shared" si="0"/>
        <v>4.4735406437534042E-2</v>
      </c>
      <c r="D34" s="4">
        <f t="shared" si="2"/>
        <v>2.0389321468298109</v>
      </c>
      <c r="E34" s="4">
        <f t="shared" si="3"/>
        <v>1.9625267665952888</v>
      </c>
      <c r="G34" s="4">
        <f t="shared" si="1"/>
        <v>1.044735406437534</v>
      </c>
    </row>
    <row r="35" spans="1:7" x14ac:dyDescent="0.2">
      <c r="A35" s="4">
        <f>IF('True_Odds_Calculator_2-way'!A36="","",'True_Odds_Calculator_2-way'!A36)</f>
        <v>1.74</v>
      </c>
      <c r="B35" s="4">
        <f>IF('True_Odds_Calculator_2-way'!B36="","",'True_Odds_Calculator_2-way'!B36)</f>
        <v>2.12</v>
      </c>
      <c r="C35" s="4">
        <f t="shared" si="0"/>
        <v>4.6410756885707949E-2</v>
      </c>
      <c r="D35" s="4">
        <f t="shared" si="2"/>
        <v>1.8132127408572549</v>
      </c>
      <c r="E35" s="4">
        <f t="shared" si="3"/>
        <v>2.2296905222437133</v>
      </c>
      <c r="G35" s="4">
        <f t="shared" si="1"/>
        <v>1.0464107568857079</v>
      </c>
    </row>
    <row r="36" spans="1:7" x14ac:dyDescent="0.2">
      <c r="A36" s="4">
        <f>IF('True_Odds_Calculator_2-way'!A37="","",'True_Odds_Calculator_2-way'!A37)</f>
        <v>1.92</v>
      </c>
      <c r="B36" s="4">
        <f>IF('True_Odds_Calculator_2-way'!B37="","",'True_Odds_Calculator_2-way'!B37)</f>
        <v>1.92</v>
      </c>
      <c r="C36" s="4">
        <f t="shared" si="0"/>
        <v>4.1666666666666741E-2</v>
      </c>
      <c r="D36" s="4">
        <f t="shared" si="2"/>
        <v>2</v>
      </c>
      <c r="E36" s="4">
        <f t="shared" si="3"/>
        <v>2</v>
      </c>
      <c r="G36" s="4">
        <f t="shared" si="1"/>
        <v>1.0416666666666667</v>
      </c>
    </row>
    <row r="37" spans="1:7" x14ac:dyDescent="0.2">
      <c r="A37" s="4">
        <f>IF('True_Odds_Calculator_2-way'!A38="","",'True_Odds_Calculator_2-way'!A38)</f>
        <v>1.81</v>
      </c>
      <c r="B37" s="4">
        <f>IF('True_Odds_Calculator_2-way'!B38="","",'True_Odds_Calculator_2-way'!B38)</f>
        <v>2.0299999999999998</v>
      </c>
      <c r="C37" s="4">
        <f t="shared" si="0"/>
        <v>4.5097025283727721E-2</v>
      </c>
      <c r="D37" s="4">
        <f t="shared" si="2"/>
        <v>1.8870143543127138</v>
      </c>
      <c r="E37" s="4">
        <f t="shared" si="3"/>
        <v>2.1273774715571898</v>
      </c>
      <c r="G37" s="4">
        <f t="shared" si="1"/>
        <v>1.0450970252837277</v>
      </c>
    </row>
    <row r="38" spans="1:7" x14ac:dyDescent="0.2">
      <c r="A38" s="4">
        <f>IF('True_Odds_Calculator_2-way'!A39="","",'True_Odds_Calculator_2-way'!A39)</f>
        <v>2.23</v>
      </c>
      <c r="B38" s="4">
        <f>IF('True_Odds_Calculator_2-way'!B39="","",'True_Odds_Calculator_2-way'!B39)</f>
        <v>1.67</v>
      </c>
      <c r="C38" s="4">
        <f t="shared" si="0"/>
        <v>4.7232888483123459E-2</v>
      </c>
      <c r="D38" s="4">
        <f t="shared" si="2"/>
        <v>2.3539711134287793</v>
      </c>
      <c r="E38" s="4">
        <f t="shared" si="3"/>
        <v>1.7385681940197473</v>
      </c>
      <c r="G38" s="4">
        <f t="shared" si="1"/>
        <v>1.0472328884831235</v>
      </c>
    </row>
    <row r="39" spans="1:7" x14ac:dyDescent="0.2">
      <c r="A39" s="4">
        <f>IF('True_Odds_Calculator_2-way'!A40="","",'True_Odds_Calculator_2-way'!A40)</f>
        <v>1.88</v>
      </c>
      <c r="B39" s="4">
        <f>IF('True_Odds_Calculator_2-way'!B40="","",'True_Odds_Calculator_2-way'!B40)</f>
        <v>1.96</v>
      </c>
      <c r="C39" s="4">
        <f t="shared" si="0"/>
        <v>4.2118975249674229E-2</v>
      </c>
      <c r="D39" s="4">
        <f t="shared" si="2"/>
        <v>1.9575010624734379</v>
      </c>
      <c r="E39" s="4">
        <f t="shared" si="3"/>
        <v>2.044385264092321</v>
      </c>
      <c r="G39" s="4">
        <f t="shared" si="1"/>
        <v>1.0421189752496742</v>
      </c>
    </row>
    <row r="40" spans="1:7" x14ac:dyDescent="0.2">
      <c r="A40" s="4">
        <f>IF('True_Odds_Calculator_2-way'!A41="","",'True_Odds_Calculator_2-way'!A41)</f>
        <v>1.74</v>
      </c>
      <c r="B40" s="4">
        <f>IF('True_Odds_Calculator_2-way'!B41="","",'True_Odds_Calculator_2-way'!B41)</f>
        <v>2.12</v>
      </c>
      <c r="C40" s="4">
        <f t="shared" si="0"/>
        <v>4.6410756885707949E-2</v>
      </c>
      <c r="D40" s="4">
        <f t="shared" si="2"/>
        <v>1.8132127408572549</v>
      </c>
      <c r="E40" s="4">
        <f t="shared" si="3"/>
        <v>2.2296905222437133</v>
      </c>
      <c r="G40" s="4">
        <f t="shared" si="1"/>
        <v>1.0464107568857079</v>
      </c>
    </row>
    <row r="41" spans="1:7" x14ac:dyDescent="0.2">
      <c r="A41" s="4">
        <f>IF('True_Odds_Calculator_2-way'!A42="","",'True_Odds_Calculator_2-way'!A42)</f>
        <v>1.74</v>
      </c>
      <c r="B41" s="4">
        <f>IF('True_Odds_Calculator_2-way'!B42="","",'True_Odds_Calculator_2-way'!B42)</f>
        <v>2.11</v>
      </c>
      <c r="C41" s="4">
        <f t="shared" si="0"/>
        <v>4.8646292967260418E-2</v>
      </c>
      <c r="D41" s="4">
        <f t="shared" si="2"/>
        <v>1.8168951353491363</v>
      </c>
      <c r="E41" s="4">
        <f t="shared" si="3"/>
        <v>2.2241473314351485</v>
      </c>
      <c r="G41" s="4">
        <f t="shared" si="1"/>
        <v>1.0486462929672604</v>
      </c>
    </row>
    <row r="42" spans="1:7" x14ac:dyDescent="0.2">
      <c r="A42" s="4">
        <f>IF('True_Odds_Calculator_2-way'!A43="","",'True_Odds_Calculator_2-way'!A43)</f>
        <v>1.79</v>
      </c>
      <c r="B42" s="4">
        <f>IF('True_Odds_Calculator_2-way'!B43="","",'True_Odds_Calculator_2-way'!B43)</f>
        <v>2.0499999999999998</v>
      </c>
      <c r="C42" s="4">
        <f t="shared" si="0"/>
        <v>4.6464095925875526E-2</v>
      </c>
      <c r="D42" s="4">
        <f t="shared" si="2"/>
        <v>1.8676676421936633</v>
      </c>
      <c r="E42" s="4">
        <f t="shared" si="3"/>
        <v>2.1525150315295498</v>
      </c>
      <c r="G42" s="4">
        <f t="shared" si="1"/>
        <v>1.0464640959258755</v>
      </c>
    </row>
    <row r="43" spans="1:7" x14ac:dyDescent="0.2">
      <c r="A43" s="4">
        <f>IF('True_Odds_Calculator_2-way'!A44="","",'True_Odds_Calculator_2-way'!A44)</f>
        <v>1.79</v>
      </c>
      <c r="B43" s="4">
        <f>IF('True_Odds_Calculator_2-way'!B44="","",'True_Odds_Calculator_2-way'!B44)</f>
        <v>2.0499999999999998</v>
      </c>
      <c r="C43" s="4">
        <f t="shared" si="0"/>
        <v>4.6464095925875526E-2</v>
      </c>
      <c r="D43" s="4">
        <f t="shared" si="2"/>
        <v>1.8676676421936633</v>
      </c>
      <c r="E43" s="4">
        <f t="shared" si="3"/>
        <v>2.1525150315295498</v>
      </c>
      <c r="G43" s="4">
        <f t="shared" si="1"/>
        <v>1.0464640959258755</v>
      </c>
    </row>
    <row r="44" spans="1:7" x14ac:dyDescent="0.2">
      <c r="A44" s="4">
        <f>IF('True_Odds_Calculator_2-way'!A45="","",'True_Odds_Calculator_2-way'!A45)</f>
        <v>2.2599999999999998</v>
      </c>
      <c r="B44" s="4">
        <f>IF('True_Odds_Calculator_2-way'!B45="","",'True_Odds_Calculator_2-way'!B45)</f>
        <v>1.69</v>
      </c>
      <c r="C44" s="4">
        <f t="shared" si="0"/>
        <v>3.4193852437555794E-2</v>
      </c>
      <c r="D44" s="4">
        <f t="shared" si="2"/>
        <v>2.3508340001231001</v>
      </c>
      <c r="E44" s="4">
        <f t="shared" si="3"/>
        <v>1.740283410033262</v>
      </c>
      <c r="G44" s="4">
        <f t="shared" si="1"/>
        <v>1.0341938524375558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2.12</v>
      </c>
      <c r="B46" s="4">
        <f>IF('True_Odds_Calculator_2-way'!B47="","",'True_Odds_Calculator_2-way'!B47)</f>
        <v>1.78</v>
      </c>
      <c r="C46" s="4">
        <f t="shared" si="0"/>
        <v>3.3495866016535869E-2</v>
      </c>
      <c r="D46" s="4">
        <f t="shared" si="2"/>
        <v>2.1980428704566637</v>
      </c>
      <c r="E46" s="4">
        <f t="shared" si="3"/>
        <v>1.8346946713341112</v>
      </c>
      <c r="G46" s="4">
        <f t="shared" si="1"/>
        <v>1.0334958660165359</v>
      </c>
    </row>
    <row r="47" spans="1:7" x14ac:dyDescent="0.2">
      <c r="A47" s="4">
        <f>IF('True_Odds_Calculator_2-way'!A48="","",'True_Odds_Calculator_2-way'!A48)</f>
        <v>2.08</v>
      </c>
      <c r="B47" s="4">
        <f>IF('True_Odds_Calculator_2-way'!B48="","",'True_Odds_Calculator_2-way'!B48)</f>
        <v>1.81</v>
      </c>
      <c r="C47" s="4">
        <f t="shared" si="0"/>
        <v>3.3255418614534626E-2</v>
      </c>
      <c r="D47" s="4">
        <f t="shared" si="2"/>
        <v>2.1545152798443401</v>
      </c>
      <c r="E47" s="4">
        <f t="shared" si="3"/>
        <v>1.8661643699811639</v>
      </c>
      <c r="G47" s="4">
        <f t="shared" si="1"/>
        <v>1.0332554186145346</v>
      </c>
    </row>
    <row r="48" spans="1:7" x14ac:dyDescent="0.2">
      <c r="A48" s="4">
        <f>IF('True_Odds_Calculator_2-way'!A49="","",'True_Odds_Calculator_2-way'!A49)</f>
        <v>1.67</v>
      </c>
      <c r="B48" s="4">
        <f>IF('True_Odds_Calculator_2-way'!B49="","",'True_Odds_Calculator_2-way'!B49)</f>
        <v>2.23</v>
      </c>
      <c r="C48" s="4">
        <f t="shared" si="0"/>
        <v>4.7232888483123459E-2</v>
      </c>
      <c r="D48" s="4">
        <f t="shared" si="2"/>
        <v>1.7385681940197473</v>
      </c>
      <c r="E48" s="4">
        <f t="shared" si="3"/>
        <v>2.3539711134287793</v>
      </c>
      <c r="G48" s="4">
        <f t="shared" si="1"/>
        <v>1.0472328884831235</v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3.85</v>
      </c>
      <c r="B2" s="4">
        <f>IF('True_Odds_Calculator_3-way'!B3="","",'True_Odds_Calculator_3-way'!B3)</f>
        <v>3.33</v>
      </c>
      <c r="C2" s="4">
        <f>IF('True_Odds_Calculator_3-way'!C3="","",'True_Odds_Calculator_3-way'!C3)</f>
        <v>2.13</v>
      </c>
      <c r="D2" s="4">
        <f>IF(A2="","",((1/A2)+(1/B2)+(1/C2))-1)</f>
        <v>2.9524128115677506E-2</v>
      </c>
      <c r="E2" s="4">
        <f>IF(A2="","",(3*A2)/(3-($D2*A2)))</f>
        <v>4.001618515405938</v>
      </c>
      <c r="F2" s="4">
        <f>IF(B2="","",(3*B2)/(3-($D2*B2)))</f>
        <v>3.4428275961625143</v>
      </c>
      <c r="G2" s="4">
        <f>IF(C2="","",(3*C2)/(3-($D2*C2)))</f>
        <v>2.1756053237176793</v>
      </c>
      <c r="I2" s="4">
        <f>IF(A2="","",D2+1)</f>
        <v>1.0295241281156775</v>
      </c>
    </row>
    <row r="3" spans="1:9" x14ac:dyDescent="0.2">
      <c r="A3" s="4">
        <f>IF('True_Odds_Calculator_3-way'!A4="","",'True_Odds_Calculator_3-way'!A4)</f>
        <v>2.77</v>
      </c>
      <c r="B3" s="4">
        <f>IF('True_Odds_Calculator_3-way'!B4="","",'True_Odds_Calculator_3-way'!B4)</f>
        <v>3.41</v>
      </c>
      <c r="C3" s="4">
        <f>IF('True_Odds_Calculator_3-way'!C4="","",'True_Odds_Calculator_3-way'!C4)</f>
        <v>2.68</v>
      </c>
      <c r="D3" s="4">
        <f t="shared" ref="D3:D66" si="0">IF(A3="","",((1/A3)+(1/B3)+(1/C3))-1)</f>
        <v>2.7400290647928038E-2</v>
      </c>
      <c r="E3" s="4">
        <f t="shared" ref="E3:E66" si="1">IF(A3="","",(3*A3)/(3-($D3*A3)))</f>
        <v>2.8418989105024117</v>
      </c>
      <c r="F3" s="4">
        <f t="shared" ref="F3:F66" si="2">IF(B3="","",(3*B3)/(3-($D3*B3)))</f>
        <v>3.5196185080012325</v>
      </c>
      <c r="G3" s="4">
        <f t="shared" ref="G3:G66" si="3">IF(C3="","",(3*C3)/(3-($D3*C3)))</f>
        <v>2.7472459686328885</v>
      </c>
      <c r="I3" s="4">
        <f t="shared" ref="I3:I66" si="4">IF(A3="","",D3+1)</f>
        <v>1.027400290647928</v>
      </c>
    </row>
    <row r="4" spans="1:9" x14ac:dyDescent="0.2">
      <c r="A4" s="4">
        <f>IF('True_Odds_Calculator_3-way'!A5="","",'True_Odds_Calculator_3-way'!A5)</f>
        <v>1.56</v>
      </c>
      <c r="B4" s="4">
        <f>IF('True_Odds_Calculator_3-way'!B5="","",'True_Odds_Calculator_3-way'!B5)</f>
        <v>4.13</v>
      </c>
      <c r="C4" s="4">
        <f>IF('True_Odds_Calculator_3-way'!C5="","",'True_Odds_Calculator_3-way'!C5)</f>
        <v>6.74</v>
      </c>
      <c r="D4" s="4">
        <f t="shared" si="0"/>
        <v>3.1524344153222916E-2</v>
      </c>
      <c r="E4" s="4">
        <f t="shared" si="1"/>
        <v>1.58599873639622</v>
      </c>
      <c r="F4" s="4">
        <f t="shared" si="2"/>
        <v>4.3173673253823646</v>
      </c>
      <c r="G4" s="4">
        <f t="shared" si="3"/>
        <v>7.2537442080702563</v>
      </c>
      <c r="I4" s="4">
        <f t="shared" si="4"/>
        <v>1.0315243441532229</v>
      </c>
    </row>
    <row r="5" spans="1:9" x14ac:dyDescent="0.2">
      <c r="A5" s="4">
        <f>IF('True_Odds_Calculator_3-way'!A6="","",'True_Odds_Calculator_3-way'!A6)</f>
        <v>1.58</v>
      </c>
      <c r="B5" s="4">
        <f>IF('True_Odds_Calculator_3-way'!B6="","",'True_Odds_Calculator_3-way'!B6)</f>
        <v>4.12</v>
      </c>
      <c r="C5" s="4">
        <f>IF('True_Odds_Calculator_3-way'!C6="","",'True_Odds_Calculator_3-way'!C6)</f>
        <v>6.35</v>
      </c>
      <c r="D5" s="4">
        <f t="shared" si="0"/>
        <v>3.3110153967634837E-2</v>
      </c>
      <c r="E5" s="4">
        <f t="shared" si="1"/>
        <v>1.6080410428987715</v>
      </c>
      <c r="F5" s="4">
        <f t="shared" si="2"/>
        <v>4.3162661379808664</v>
      </c>
      <c r="G5" s="4">
        <f t="shared" si="3"/>
        <v>6.8285675897128639</v>
      </c>
      <c r="I5" s="4">
        <f t="shared" si="4"/>
        <v>1.0331101539676348</v>
      </c>
    </row>
    <row r="6" spans="1:9" x14ac:dyDescent="0.2">
      <c r="A6" s="4">
        <f>IF('True_Odds_Calculator_3-way'!A7="","",'True_Odds_Calculator_3-way'!A7)</f>
        <v>1.98</v>
      </c>
      <c r="B6" s="4">
        <f>IF('True_Odds_Calculator_3-way'!B7="","",'True_Odds_Calculator_3-way'!B7)</f>
        <v>3.39</v>
      </c>
      <c r="C6" s="4">
        <f>IF('True_Odds_Calculator_3-way'!C7="","",'True_Odds_Calculator_3-way'!C7)</f>
        <v>4.38</v>
      </c>
      <c r="D6" s="4">
        <f t="shared" si="0"/>
        <v>2.8346258071073382E-2</v>
      </c>
      <c r="E6" s="4">
        <f t="shared" si="1"/>
        <v>2.0177491206151208</v>
      </c>
      <c r="F6" s="4">
        <f t="shared" si="2"/>
        <v>3.5021792549792661</v>
      </c>
      <c r="G6" s="4">
        <f t="shared" si="3"/>
        <v>4.5690944254113672</v>
      </c>
      <c r="I6" s="4">
        <f t="shared" si="4"/>
        <v>1.0283462580710734</v>
      </c>
    </row>
    <row r="7" spans="1:9" x14ac:dyDescent="0.2">
      <c r="A7" s="4">
        <f>IF('True_Odds_Calculator_3-way'!A8="","",'True_Odds_Calculator_3-way'!A8)</f>
        <v>2.5099999999999998</v>
      </c>
      <c r="B7" s="4">
        <f>IF('True_Odds_Calculator_3-way'!B8="","",'True_Odds_Calculator_3-way'!B8)</f>
        <v>3.19</v>
      </c>
      <c r="C7" s="4">
        <f>IF('True_Odds_Calculator_3-way'!C8="","",'True_Odds_Calculator_3-way'!C8)</f>
        <v>3.17</v>
      </c>
      <c r="D7" s="4">
        <f t="shared" si="0"/>
        <v>2.7343411575654786E-2</v>
      </c>
      <c r="E7" s="4">
        <f t="shared" si="1"/>
        <v>2.5687664957441876</v>
      </c>
      <c r="F7" s="4">
        <f t="shared" si="2"/>
        <v>3.2855272331943377</v>
      </c>
      <c r="G7" s="4">
        <f t="shared" si="3"/>
        <v>3.264315446956366</v>
      </c>
      <c r="I7" s="4">
        <f t="shared" si="4"/>
        <v>1.0273434115756548</v>
      </c>
    </row>
    <row r="8" spans="1:9" x14ac:dyDescent="0.2">
      <c r="A8" s="4">
        <f>IF('True_Odds_Calculator_3-way'!A9="","",'True_Odds_Calculator_3-way'!A9)</f>
        <v>1.99</v>
      </c>
      <c r="B8" s="4">
        <f>IF('True_Odds_Calculator_3-way'!B9="","",'True_Odds_Calculator_3-way'!B9)</f>
        <v>3.69</v>
      </c>
      <c r="C8" s="4">
        <f>IF('True_Odds_Calculator_3-way'!C9="","",'True_Odds_Calculator_3-way'!C9)</f>
        <v>3.91</v>
      </c>
      <c r="D8" s="4">
        <f t="shared" si="0"/>
        <v>2.9269748544495489E-2</v>
      </c>
      <c r="E8" s="4">
        <f t="shared" si="1"/>
        <v>2.0294020583356329</v>
      </c>
      <c r="F8" s="4">
        <f t="shared" si="2"/>
        <v>3.827807940345354</v>
      </c>
      <c r="G8" s="4">
        <f t="shared" si="3"/>
        <v>4.0650754703365974</v>
      </c>
      <c r="I8" s="4">
        <f t="shared" si="4"/>
        <v>1.0292697485444955</v>
      </c>
    </row>
    <row r="9" spans="1:9" x14ac:dyDescent="0.2">
      <c r="A9" s="4">
        <f>IF('True_Odds_Calculator_3-way'!A10="","",'True_Odds_Calculator_3-way'!A10)</f>
        <v>2.0299999999999998</v>
      </c>
      <c r="B9" s="4">
        <f>IF('True_Odds_Calculator_3-way'!B10="","",'True_Odds_Calculator_3-way'!B10)</f>
        <v>3.58</v>
      </c>
      <c r="C9" s="4">
        <f>IF('True_Odds_Calculator_3-way'!C10="","",'True_Odds_Calculator_3-way'!C10)</f>
        <v>3.8</v>
      </c>
      <c r="D9" s="4">
        <f t="shared" si="0"/>
        <v>3.5098341113813269E-2</v>
      </c>
      <c r="E9" s="4">
        <f t="shared" si="1"/>
        <v>2.0793851423798375</v>
      </c>
      <c r="F9" s="4">
        <f t="shared" si="2"/>
        <v>3.7364996265681438</v>
      </c>
      <c r="G9" s="4">
        <f t="shared" si="3"/>
        <v>3.9768001797155654</v>
      </c>
      <c r="I9" s="4">
        <f t="shared" si="4"/>
        <v>1.0350983411138133</v>
      </c>
    </row>
    <row r="10" spans="1:9" x14ac:dyDescent="0.2">
      <c r="A10" s="4">
        <f>IF('True_Odds_Calculator_3-way'!A11="","",'True_Odds_Calculator_3-way'!A11)</f>
        <v>1.56</v>
      </c>
      <c r="B10" s="4">
        <f>IF('True_Odds_Calculator_3-way'!B11="","",'True_Odds_Calculator_3-way'!B11)</f>
        <v>4.32</v>
      </c>
      <c r="C10" s="4">
        <f>IF('True_Odds_Calculator_3-way'!C11="","",'True_Odds_Calculator_3-way'!C11)</f>
        <v>6.01</v>
      </c>
      <c r="D10" s="4">
        <f t="shared" si="0"/>
        <v>3.8896473588653224E-2</v>
      </c>
      <c r="E10" s="4">
        <f t="shared" si="1"/>
        <v>1.5922041866079115</v>
      </c>
      <c r="F10" s="4">
        <f t="shared" si="2"/>
        <v>4.5763241339663097</v>
      </c>
      <c r="G10" s="4">
        <f t="shared" si="3"/>
        <v>6.5178910291236125</v>
      </c>
      <c r="I10" s="4">
        <f t="shared" si="4"/>
        <v>1.0388964735886532</v>
      </c>
    </row>
    <row r="11" spans="1:9" x14ac:dyDescent="0.2">
      <c r="A11" s="4">
        <f>IF('True_Odds_Calculator_3-way'!A12="","",'True_Odds_Calculator_3-way'!A12)</f>
        <v>5.3</v>
      </c>
      <c r="B11" s="4">
        <f>IF('True_Odds_Calculator_3-way'!B12="","",'True_Odds_Calculator_3-way'!B12)</f>
        <v>3.97</v>
      </c>
      <c r="C11" s="4">
        <f>IF('True_Odds_Calculator_3-way'!C12="","",'True_Odds_Calculator_3-way'!C12)</f>
        <v>1.68</v>
      </c>
      <c r="D11" s="4">
        <f t="shared" si="0"/>
        <v>3.5806509286857136E-2</v>
      </c>
      <c r="E11" s="4">
        <f t="shared" si="1"/>
        <v>5.657908945594853</v>
      </c>
      <c r="F11" s="4">
        <f t="shared" si="2"/>
        <v>4.1674712374461018</v>
      </c>
      <c r="G11" s="4">
        <f t="shared" si="3"/>
        <v>1.7143760605057321</v>
      </c>
      <c r="I11" s="4">
        <f t="shared" si="4"/>
        <v>1.0358065092868571</v>
      </c>
    </row>
    <row r="12" spans="1:9" x14ac:dyDescent="0.2">
      <c r="A12" s="4">
        <f>IF('True_Odds_Calculator_3-way'!A13="","",'True_Odds_Calculator_3-way'!A13)</f>
        <v>2.34</v>
      </c>
      <c r="B12" s="4">
        <f>IF('True_Odds_Calculator_3-way'!B13="","",'True_Odds_Calculator_3-way'!B13)</f>
        <v>3.56</v>
      </c>
      <c r="C12" s="4">
        <f>IF('True_Odds_Calculator_3-way'!C13="","",'True_Odds_Calculator_3-way'!C13)</f>
        <v>3.07</v>
      </c>
      <c r="D12" s="4">
        <f t="shared" si="0"/>
        <v>3.3982202777723014E-2</v>
      </c>
      <c r="E12" s="4">
        <f t="shared" si="1"/>
        <v>2.4037131035616679</v>
      </c>
      <c r="F12" s="4">
        <f t="shared" si="2"/>
        <v>3.7095912993933755</v>
      </c>
      <c r="G12" s="4">
        <f t="shared" si="3"/>
        <v>3.1806059564894102</v>
      </c>
      <c r="I12" s="4">
        <f t="shared" si="4"/>
        <v>1.033982202777723</v>
      </c>
    </row>
    <row r="13" spans="1:9" x14ac:dyDescent="0.2">
      <c r="A13" s="4">
        <f>IF('True_Odds_Calculator_3-way'!A14="","",'True_Odds_Calculator_3-way'!A14)</f>
        <v>2.5</v>
      </c>
      <c r="B13" s="4">
        <f>IF('True_Odds_Calculator_3-way'!B14="","",'True_Odds_Calculator_3-way'!B14)</f>
        <v>3.35</v>
      </c>
      <c r="C13" s="4">
        <f>IF('True_Odds_Calculator_3-way'!C14="","",'True_Odds_Calculator_3-way'!C14)</f>
        <v>2.99</v>
      </c>
      <c r="D13" s="4">
        <f t="shared" si="0"/>
        <v>3.2955623221684327E-2</v>
      </c>
      <c r="E13" s="4">
        <f t="shared" si="1"/>
        <v>2.5705963369462008</v>
      </c>
      <c r="F13" s="4">
        <f t="shared" si="2"/>
        <v>3.4779916434217992</v>
      </c>
      <c r="G13" s="4">
        <f t="shared" si="3"/>
        <v>3.0915441516888036</v>
      </c>
      <c r="I13" s="4">
        <f t="shared" si="4"/>
        <v>1.0329556232216843</v>
      </c>
    </row>
    <row r="14" spans="1:9" x14ac:dyDescent="0.2">
      <c r="A14" s="4">
        <f>IF('True_Odds_Calculator_3-way'!A15="","",'True_Odds_Calculator_3-way'!A15)</f>
        <v>2.17</v>
      </c>
      <c r="B14" s="4">
        <f>IF('True_Odds_Calculator_3-way'!B15="","",'True_Odds_Calculator_3-way'!B15)</f>
        <v>3.56</v>
      </c>
      <c r="C14" s="4">
        <f>IF('True_Odds_Calculator_3-way'!C15="","",'True_Odds_Calculator_3-way'!C15)</f>
        <v>3.43</v>
      </c>
      <c r="D14" s="4">
        <f t="shared" si="0"/>
        <v>3.3273558996425034E-2</v>
      </c>
      <c r="E14" s="4">
        <f t="shared" si="1"/>
        <v>2.2235152865104646</v>
      </c>
      <c r="F14" s="4">
        <f t="shared" si="2"/>
        <v>3.7063435802435283</v>
      </c>
      <c r="G14" s="4">
        <f t="shared" si="3"/>
        <v>3.565647088966255</v>
      </c>
      <c r="I14" s="4">
        <f t="shared" si="4"/>
        <v>1.033273558996425</v>
      </c>
    </row>
    <row r="15" spans="1:9" x14ac:dyDescent="0.2">
      <c r="A15" s="4">
        <f>IF('True_Odds_Calculator_3-way'!A16="","",'True_Odds_Calculator_3-way'!A16)</f>
        <v>2.21</v>
      </c>
      <c r="B15" s="4">
        <f>IF('True_Odds_Calculator_3-way'!B16="","",'True_Odds_Calculator_3-way'!B16)</f>
        <v>3.7</v>
      </c>
      <c r="C15" s="4">
        <f>IF('True_Odds_Calculator_3-way'!C16="","",'True_Odds_Calculator_3-way'!C16)</f>
        <v>3.21</v>
      </c>
      <c r="D15" s="4">
        <f t="shared" si="0"/>
        <v>3.4285437803854402E-2</v>
      </c>
      <c r="E15" s="4">
        <f t="shared" si="1"/>
        <v>2.2672641528176354</v>
      </c>
      <c r="F15" s="4">
        <f t="shared" si="2"/>
        <v>3.8633637795800979</v>
      </c>
      <c r="G15" s="4">
        <f t="shared" si="3"/>
        <v>3.3322447946707441</v>
      </c>
      <c r="I15" s="4">
        <f t="shared" si="4"/>
        <v>1.0342854378038544</v>
      </c>
    </row>
    <row r="16" spans="1:9" x14ac:dyDescent="0.2">
      <c r="A16" s="4">
        <f>IF('True_Odds_Calculator_3-way'!A17="","",'True_Odds_Calculator_3-way'!A17)</f>
        <v>2.23</v>
      </c>
      <c r="B16" s="4">
        <f>IF('True_Odds_Calculator_3-way'!B17="","",'True_Odds_Calculator_3-way'!B17)</f>
        <v>3.28</v>
      </c>
      <c r="C16" s="4">
        <f>IF('True_Odds_Calculator_3-way'!C17="","",'True_Odds_Calculator_3-way'!C17)</f>
        <v>3.56</v>
      </c>
      <c r="D16" s="4">
        <f t="shared" si="0"/>
        <v>3.4207418458524819E-2</v>
      </c>
      <c r="E16" s="4">
        <f t="shared" si="1"/>
        <v>2.2881828010961094</v>
      </c>
      <c r="F16" s="4">
        <f t="shared" si="2"/>
        <v>3.4074385806230083</v>
      </c>
      <c r="G16" s="4">
        <f t="shared" si="3"/>
        <v>3.7106246565722665</v>
      </c>
      <c r="I16" s="4">
        <f t="shared" si="4"/>
        <v>1.0342074184585248</v>
      </c>
    </row>
    <row r="17" spans="1:9" x14ac:dyDescent="0.2">
      <c r="A17" s="4">
        <f>IF('True_Odds_Calculator_3-way'!A18="","",'True_Odds_Calculator_3-way'!A18)</f>
        <v>1.93</v>
      </c>
      <c r="B17" s="4">
        <f>IF('True_Odds_Calculator_3-way'!B18="","",'True_Odds_Calculator_3-way'!B18)</f>
        <v>3.67</v>
      </c>
      <c r="C17" s="4">
        <f>IF('True_Odds_Calculator_3-way'!C18="","",'True_Odds_Calculator_3-way'!C18)</f>
        <v>4.09</v>
      </c>
      <c r="D17" s="4">
        <f t="shared" si="0"/>
        <v>3.511305656471686E-2</v>
      </c>
      <c r="E17" s="4">
        <f t="shared" si="1"/>
        <v>1.9746051449141531</v>
      </c>
      <c r="F17" s="4">
        <f t="shared" si="2"/>
        <v>3.8347203053810874</v>
      </c>
      <c r="G17" s="4">
        <f t="shared" si="3"/>
        <v>4.2956355103200226</v>
      </c>
      <c r="I17" s="4">
        <f t="shared" si="4"/>
        <v>1.0351130565647169</v>
      </c>
    </row>
    <row r="18" spans="1:9" x14ac:dyDescent="0.2">
      <c r="A18" s="4">
        <f>IF('True_Odds_Calculator_3-way'!A19="","",'True_Odds_Calculator_3-way'!A19)</f>
        <v>2.98</v>
      </c>
      <c r="B18" s="4">
        <f>IF('True_Odds_Calculator_3-way'!B19="","",'True_Odds_Calculator_3-way'!B19)</f>
        <v>3.32</v>
      </c>
      <c r="C18" s="4">
        <f>IF('True_Odds_Calculator_3-way'!C19="","",'True_Odds_Calculator_3-way'!C19)</f>
        <v>2.5299999999999998</v>
      </c>
      <c r="D18" s="4">
        <f t="shared" si="0"/>
        <v>3.2032206071813674E-2</v>
      </c>
      <c r="E18" s="4">
        <f t="shared" si="1"/>
        <v>3.0779357862242782</v>
      </c>
      <c r="F18" s="4">
        <f t="shared" si="2"/>
        <v>3.4420159358955882</v>
      </c>
      <c r="G18" s="4">
        <f t="shared" si="3"/>
        <v>2.6002425014044808</v>
      </c>
      <c r="I18" s="4">
        <f t="shared" si="4"/>
        <v>1.0320322060718137</v>
      </c>
    </row>
    <row r="19" spans="1:9" x14ac:dyDescent="0.2">
      <c r="A19" s="4">
        <f>IF('True_Odds_Calculator_3-way'!A20="","",'True_Odds_Calculator_3-way'!A20)</f>
        <v>1.65</v>
      </c>
      <c r="B19" s="4">
        <f>IF('True_Odds_Calculator_3-way'!B20="","",'True_Odds_Calculator_3-way'!B20)</f>
        <v>3.94</v>
      </c>
      <c r="C19" s="4">
        <f>IF('True_Odds_Calculator_3-way'!C20="","",'True_Odds_Calculator_3-way'!C20)</f>
        <v>5.6</v>
      </c>
      <c r="D19" s="4">
        <f t="shared" si="0"/>
        <v>3.8439141231019436E-2</v>
      </c>
      <c r="E19" s="4">
        <f t="shared" si="1"/>
        <v>1.6856369400209281</v>
      </c>
      <c r="F19" s="4">
        <f t="shared" si="2"/>
        <v>4.1494798750788355</v>
      </c>
      <c r="G19" s="4">
        <f t="shared" si="3"/>
        <v>6.0328774387414654</v>
      </c>
      <c r="I19" s="4">
        <f t="shared" si="4"/>
        <v>1.0384391412310194</v>
      </c>
    </row>
    <row r="20" spans="1:9" x14ac:dyDescent="0.2">
      <c r="A20" s="4">
        <f>IF('True_Odds_Calculator_3-way'!A21="","",'True_Odds_Calculator_3-way'!A21)</f>
        <v>3.47</v>
      </c>
      <c r="B20" s="4">
        <f>IF('True_Odds_Calculator_3-way'!B21="","",'True_Odds_Calculator_3-way'!B21)</f>
        <v>3.19</v>
      </c>
      <c r="C20" s="4">
        <f>IF('True_Odds_Calculator_3-way'!C21="","",'True_Odds_Calculator_3-way'!C21)</f>
        <v>2.3199999999999998</v>
      </c>
      <c r="D20" s="4">
        <f t="shared" si="0"/>
        <v>3.2698544623418035E-2</v>
      </c>
      <c r="E20" s="4">
        <f t="shared" si="1"/>
        <v>3.6063987489207823</v>
      </c>
      <c r="F20" s="4">
        <f t="shared" si="2"/>
        <v>3.3049099078925765</v>
      </c>
      <c r="G20" s="4">
        <f t="shared" si="3"/>
        <v>2.380187502687825</v>
      </c>
      <c r="I20" s="4">
        <f t="shared" si="4"/>
        <v>1.032698544623418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3.14</v>
      </c>
      <c r="C21" s="4">
        <f>IF('True_Odds_Calculator_3-way'!C22="","",'True_Odds_Calculator_3-way'!C22)</f>
        <v>3.22</v>
      </c>
      <c r="D21" s="4">
        <f t="shared" si="0"/>
        <v>3.3888643385939554E-2</v>
      </c>
      <c r="E21" s="4">
        <f t="shared" si="1"/>
        <v>2.5408951669255684</v>
      </c>
      <c r="F21" s="4">
        <f t="shared" si="2"/>
        <v>3.2554719596125392</v>
      </c>
      <c r="G21" s="4">
        <f t="shared" si="3"/>
        <v>3.3415447144463535</v>
      </c>
      <c r="I21" s="4">
        <f t="shared" si="4"/>
        <v>1.0338886433859396</v>
      </c>
    </row>
    <row r="22" spans="1:9" x14ac:dyDescent="0.2">
      <c r="A22" s="4">
        <f>IF('True_Odds_Calculator_3-way'!A23="","",'True_Odds_Calculator_3-way'!A23)</f>
        <v>3.27</v>
      </c>
      <c r="B22" s="4">
        <f>IF('True_Odds_Calculator_3-way'!B23="","",'True_Odds_Calculator_3-way'!B23)</f>
        <v>3.64</v>
      </c>
      <c r="C22" s="4">
        <f>IF('True_Odds_Calculator_3-way'!C23="","",'True_Odds_Calculator_3-way'!C23)</f>
        <v>2.21</v>
      </c>
      <c r="D22" s="4">
        <f t="shared" si="0"/>
        <v>3.3024360061596925E-2</v>
      </c>
      <c r="E22" s="4">
        <f t="shared" si="1"/>
        <v>3.3921040514624696</v>
      </c>
      <c r="F22" s="4">
        <f t="shared" si="2"/>
        <v>3.7919414120768877</v>
      </c>
      <c r="G22" s="4">
        <f t="shared" si="3"/>
        <v>2.2651053591524697</v>
      </c>
      <c r="I22" s="4">
        <f t="shared" si="4"/>
        <v>1.0330243600615969</v>
      </c>
    </row>
    <row r="23" spans="1:9" x14ac:dyDescent="0.2">
      <c r="A23" s="4">
        <f>IF('True_Odds_Calculator_3-way'!A24="","",'True_Odds_Calculator_3-way'!A24)</f>
        <v>3.16</v>
      </c>
      <c r="B23" s="4">
        <f>IF('True_Odds_Calculator_3-way'!B24="","",'True_Odds_Calculator_3-way'!B24)</f>
        <v>3.45</v>
      </c>
      <c r="C23" s="4">
        <f>IF('True_Odds_Calculator_3-way'!C24="","",'True_Odds_Calculator_3-way'!C24)</f>
        <v>2.34</v>
      </c>
      <c r="D23" s="4">
        <f t="shared" si="0"/>
        <v>3.3661196016727235E-2</v>
      </c>
      <c r="E23" s="4">
        <f t="shared" si="1"/>
        <v>3.2761610734117919</v>
      </c>
      <c r="F23" s="4">
        <f t="shared" si="2"/>
        <v>3.5889287804438852</v>
      </c>
      <c r="G23" s="4">
        <f t="shared" si="3"/>
        <v>2.4030950209876636</v>
      </c>
      <c r="I23" s="4">
        <f t="shared" si="4"/>
        <v>1.0336611960167272</v>
      </c>
    </row>
    <row r="24" spans="1:9" x14ac:dyDescent="0.2">
      <c r="A24" s="4">
        <f>IF('True_Odds_Calculator_3-way'!A25="","",'True_Odds_Calculator_3-way'!A25)</f>
        <v>2.57</v>
      </c>
      <c r="B24" s="4">
        <f>IF('True_Odds_Calculator_3-way'!B25="","",'True_Odds_Calculator_3-way'!B25)</f>
        <v>3.44</v>
      </c>
      <c r="C24" s="4">
        <f>IF('True_Odds_Calculator_3-way'!C25="","",'True_Odds_Calculator_3-way'!C25)</f>
        <v>2.83</v>
      </c>
      <c r="D24" s="4">
        <f t="shared" si="0"/>
        <v>3.3159623243727454E-2</v>
      </c>
      <c r="E24" s="4">
        <f t="shared" si="1"/>
        <v>2.6451398091708884</v>
      </c>
      <c r="F24" s="4">
        <f t="shared" si="2"/>
        <v>3.5759692008409476</v>
      </c>
      <c r="G24" s="4">
        <f t="shared" si="3"/>
        <v>2.9213825340084085</v>
      </c>
      <c r="I24" s="4">
        <f t="shared" si="4"/>
        <v>1.0331596232437275</v>
      </c>
    </row>
    <row r="25" spans="1:9" x14ac:dyDescent="0.2">
      <c r="A25" s="4">
        <f>IF('True_Odds_Calculator_3-way'!A26="","",'True_Odds_Calculator_3-way'!A26)</f>
        <v>4.3099999999999996</v>
      </c>
      <c r="B25" s="4">
        <f>IF('True_Odds_Calculator_3-way'!B26="","",'True_Odds_Calculator_3-way'!B26)</f>
        <v>3.67</v>
      </c>
      <c r="C25" s="4">
        <f>IF('True_Odds_Calculator_3-way'!C26="","",'True_Odds_Calculator_3-way'!C26)</f>
        <v>1.88</v>
      </c>
      <c r="D25" s="4">
        <f t="shared" si="0"/>
        <v>3.6413019134637681E-2</v>
      </c>
      <c r="E25" s="4">
        <f t="shared" si="1"/>
        <v>4.5479168612359642</v>
      </c>
      <c r="F25" s="4">
        <f t="shared" si="2"/>
        <v>3.8411029289435064</v>
      </c>
      <c r="G25" s="4">
        <f t="shared" si="3"/>
        <v>1.9239011646167472</v>
      </c>
      <c r="I25" s="4">
        <f t="shared" si="4"/>
        <v>1.0364130191346377</v>
      </c>
    </row>
    <row r="26" spans="1:9" x14ac:dyDescent="0.2">
      <c r="A26" s="4">
        <f>IF('True_Odds_Calculator_3-way'!A27="","",'True_Odds_Calculator_3-way'!A27)</f>
        <v>2.16</v>
      </c>
      <c r="B26" s="4">
        <f>IF('True_Odds_Calculator_3-way'!B27="","",'True_Odds_Calculator_3-way'!B27)</f>
        <v>3.39</v>
      </c>
      <c r="C26" s="4">
        <f>IF('True_Odds_Calculator_3-way'!C27="","",'True_Odds_Calculator_3-way'!C27)</f>
        <v>3.61</v>
      </c>
      <c r="D26" s="4">
        <f t="shared" si="0"/>
        <v>3.4956523949733587E-2</v>
      </c>
      <c r="E26" s="4">
        <f t="shared" si="1"/>
        <v>2.2157679937984329</v>
      </c>
      <c r="F26" s="4">
        <f t="shared" si="2"/>
        <v>3.5294149691545118</v>
      </c>
      <c r="G26" s="4">
        <f t="shared" si="3"/>
        <v>3.7685203612916762</v>
      </c>
      <c r="I26" s="4">
        <f t="shared" si="4"/>
        <v>1.0349565239497336</v>
      </c>
    </row>
    <row r="27" spans="1:9" x14ac:dyDescent="0.2">
      <c r="A27" s="4">
        <f>IF('True_Odds_Calculator_3-way'!A28="","",'True_Odds_Calculator_3-way'!A28)</f>
        <v>1.99</v>
      </c>
      <c r="B27" s="4">
        <f>IF('True_Odds_Calculator_3-way'!B28="","",'True_Odds_Calculator_3-way'!B28)</f>
        <v>3.53</v>
      </c>
      <c r="C27" s="4">
        <f>IF('True_Odds_Calculator_3-way'!C28="","",'True_Odds_Calculator_3-way'!C28)</f>
        <v>4.0199999999999996</v>
      </c>
      <c r="D27" s="4">
        <f t="shared" si="0"/>
        <v>3.4554900699713009E-2</v>
      </c>
      <c r="E27" s="4">
        <f t="shared" si="1"/>
        <v>2.0366836767982996</v>
      </c>
      <c r="F27" s="4">
        <f t="shared" si="2"/>
        <v>3.6796115324132281</v>
      </c>
      <c r="G27" s="4">
        <f t="shared" si="3"/>
        <v>4.2151777658342535</v>
      </c>
      <c r="I27" s="4">
        <f t="shared" si="4"/>
        <v>1.034554900699713</v>
      </c>
    </row>
    <row r="28" spans="1:9" x14ac:dyDescent="0.2">
      <c r="A28" s="4">
        <f>IF('True_Odds_Calculator_3-way'!A29="","",'True_Odds_Calculator_3-way'!A29)</f>
        <v>2.68</v>
      </c>
      <c r="B28" s="4">
        <f>IF('True_Odds_Calculator_3-way'!B29="","",'True_Odds_Calculator_3-way'!B29)</f>
        <v>3.1</v>
      </c>
      <c r="C28" s="4">
        <f>IF('True_Odds_Calculator_3-way'!C29="","",'True_Odds_Calculator_3-way'!C29)</f>
        <v>2.97</v>
      </c>
      <c r="D28" s="4">
        <f t="shared" si="0"/>
        <v>3.2415310219835902E-2</v>
      </c>
      <c r="E28" s="4">
        <f t="shared" si="1"/>
        <v>2.7599208982758392</v>
      </c>
      <c r="F28" s="4">
        <f t="shared" si="2"/>
        <v>3.2074356903430661</v>
      </c>
      <c r="G28" s="4">
        <f t="shared" si="3"/>
        <v>3.0684707778426272</v>
      </c>
      <c r="I28" s="4">
        <f t="shared" si="4"/>
        <v>1.0324153102198359</v>
      </c>
    </row>
    <row r="29" spans="1:9" x14ac:dyDescent="0.2">
      <c r="A29" s="4">
        <f>IF('True_Odds_Calculator_3-way'!A30="","",'True_Odds_Calculator_3-way'!A30)</f>
        <v>1.79</v>
      </c>
      <c r="B29" s="4">
        <f>IF('True_Odds_Calculator_3-way'!B30="","",'True_Odds_Calculator_3-way'!B30)</f>
        <v>3.66</v>
      </c>
      <c r="C29" s="4">
        <f>IF('True_Odds_Calculator_3-way'!C30="","",'True_Odds_Calculator_3-way'!C30)</f>
        <v>4.87</v>
      </c>
      <c r="D29" s="4">
        <f t="shared" si="0"/>
        <v>3.7222070627849435E-2</v>
      </c>
      <c r="E29" s="4">
        <f t="shared" si="1"/>
        <v>1.8306573787542733</v>
      </c>
      <c r="F29" s="4">
        <f t="shared" si="2"/>
        <v>3.8341105092476386</v>
      </c>
      <c r="G29" s="4">
        <f t="shared" si="3"/>
        <v>5.1831880639974237</v>
      </c>
      <c r="I29" s="4">
        <f t="shared" si="4"/>
        <v>1.0372220706278494</v>
      </c>
    </row>
    <row r="30" spans="1:9" x14ac:dyDescent="0.2">
      <c r="A30" s="4">
        <f>IF('True_Odds_Calculator_3-way'!A31="","",'True_Odds_Calculator_3-way'!A31)</f>
        <v>2.57</v>
      </c>
      <c r="B30" s="4">
        <f>IF('True_Odds_Calculator_3-way'!B31="","",'True_Odds_Calculator_3-way'!B31)</f>
        <v>3.26</v>
      </c>
      <c r="C30" s="4">
        <f>IF('True_Odds_Calculator_3-way'!C31="","",'True_Odds_Calculator_3-way'!C31)</f>
        <v>2.96</v>
      </c>
      <c r="D30" s="4">
        <f t="shared" si="0"/>
        <v>3.369136246126514E-2</v>
      </c>
      <c r="E30" s="4">
        <f t="shared" si="1"/>
        <v>2.6463805422577629</v>
      </c>
      <c r="F30" s="4">
        <f t="shared" si="2"/>
        <v>3.3838884908591216</v>
      </c>
      <c r="G30" s="4">
        <f t="shared" si="3"/>
        <v>3.0617801371179927</v>
      </c>
      <c r="I30" s="4">
        <f t="shared" si="4"/>
        <v>1.0336913624612651</v>
      </c>
    </row>
    <row r="31" spans="1:9" x14ac:dyDescent="0.2">
      <c r="A31" s="4">
        <f>IF('True_Odds_Calculator_3-way'!A32="","",'True_Odds_Calculator_3-way'!A32)</f>
        <v>1.9</v>
      </c>
      <c r="B31" s="4">
        <f>IF('True_Odds_Calculator_3-way'!B32="","",'True_Odds_Calculator_3-way'!B32)</f>
        <v>3.73</v>
      </c>
      <c r="C31" s="4">
        <f>IF('True_Odds_Calculator_3-way'!C32="","",'True_Odds_Calculator_3-way'!C32)</f>
        <v>4.1399999999999997</v>
      </c>
      <c r="D31" s="4">
        <f t="shared" si="0"/>
        <v>3.5958197938799286E-2</v>
      </c>
      <c r="E31" s="4">
        <f t="shared" si="1"/>
        <v>1.9442780658417484</v>
      </c>
      <c r="F31" s="4">
        <f t="shared" si="2"/>
        <v>3.9045654123811491</v>
      </c>
      <c r="G31" s="4">
        <f t="shared" si="3"/>
        <v>4.3561628785141817</v>
      </c>
      <c r="I31" s="4">
        <f t="shared" si="4"/>
        <v>1.0359581979387993</v>
      </c>
    </row>
    <row r="32" spans="1:9" x14ac:dyDescent="0.2">
      <c r="A32" s="4">
        <f>IF('True_Odds_Calculator_3-way'!A33="","",'True_Odds_Calculator_3-way'!A33)</f>
        <v>2.58</v>
      </c>
      <c r="B32" s="4">
        <f>IF('True_Odds_Calculator_3-way'!B33="","",'True_Odds_Calculator_3-way'!B33)</f>
        <v>3.39</v>
      </c>
      <c r="C32" s="4">
        <f>IF('True_Odds_Calculator_3-way'!C33="","",'True_Odds_Calculator_3-way'!C33)</f>
        <v>2.85</v>
      </c>
      <c r="D32" s="4">
        <f t="shared" si="0"/>
        <v>3.3459342944725412E-2</v>
      </c>
      <c r="E32" s="4">
        <f t="shared" si="1"/>
        <v>2.6564391287250264</v>
      </c>
      <c r="F32" s="4">
        <f t="shared" si="2"/>
        <v>3.5232092200837029</v>
      </c>
      <c r="G32" s="4">
        <f t="shared" si="3"/>
        <v>2.943565271917612</v>
      </c>
      <c r="I32" s="4">
        <f t="shared" si="4"/>
        <v>1.0334593429447254</v>
      </c>
    </row>
    <row r="33" spans="1:9" x14ac:dyDescent="0.2">
      <c r="A33" s="4">
        <f>IF('True_Odds_Calculator_3-way'!A34="","",'True_Odds_Calculator_3-way'!A34)</f>
        <v>1.77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4.82</v>
      </c>
      <c r="D33" s="4">
        <f t="shared" si="0"/>
        <v>4.7922724744390965E-2</v>
      </c>
      <c r="E33" s="4">
        <f t="shared" si="1"/>
        <v>1.8215018867897896</v>
      </c>
      <c r="F33" s="4">
        <f t="shared" si="2"/>
        <v>3.8534479476262256</v>
      </c>
      <c r="G33" s="4">
        <f t="shared" si="3"/>
        <v>5.2220783307146199</v>
      </c>
      <c r="I33" s="4">
        <f t="shared" si="4"/>
        <v>1.047922724744391</v>
      </c>
    </row>
    <row r="34" spans="1:9" x14ac:dyDescent="0.2">
      <c r="A34" s="4">
        <f>IF('True_Odds_Calculator_3-way'!A35="","",'True_Odds_Calculator_3-way'!A35)</f>
        <v>2.16</v>
      </c>
      <c r="B34" s="4">
        <f>IF('True_Odds_Calculator_3-way'!B35="","",'True_Odds_Calculator_3-way'!B35)</f>
        <v>3.52</v>
      </c>
      <c r="C34" s="4">
        <f>IF('True_Odds_Calculator_3-way'!C35="","",'True_Odds_Calculator_3-way'!C35)</f>
        <v>3.35</v>
      </c>
      <c r="D34" s="4">
        <f t="shared" si="0"/>
        <v>4.5561334740439108E-2</v>
      </c>
      <c r="E34" s="4">
        <f t="shared" si="1"/>
        <v>2.2332602281070111</v>
      </c>
      <c r="F34" s="4">
        <f t="shared" si="2"/>
        <v>3.718802074410926</v>
      </c>
      <c r="G34" s="4">
        <f t="shared" si="3"/>
        <v>3.5295734884374048</v>
      </c>
      <c r="I34" s="4">
        <f t="shared" si="4"/>
        <v>1.0455613347404391</v>
      </c>
    </row>
    <row r="35" spans="1:9" x14ac:dyDescent="0.2">
      <c r="A35" s="4">
        <f>IF('True_Odds_Calculator_3-way'!A36="","",'True_Odds_Calculator_3-way'!A36)</f>
        <v>3.14</v>
      </c>
      <c r="B35" s="4">
        <f>IF('True_Odds_Calculator_3-way'!B36="","",'True_Odds_Calculator_3-way'!B36)</f>
        <v>3.86</v>
      </c>
      <c r="C35" s="4">
        <f>IF('True_Odds_Calculator_3-way'!C36="","",'True_Odds_Calculator_3-way'!C36)</f>
        <v>2.14</v>
      </c>
      <c r="D35" s="4">
        <f t="shared" si="0"/>
        <v>4.482841471873944E-2</v>
      </c>
      <c r="E35" s="4">
        <f t="shared" si="1"/>
        <v>3.2945831852852701</v>
      </c>
      <c r="F35" s="4">
        <f t="shared" si="2"/>
        <v>4.0962696677668244</v>
      </c>
      <c r="G35" s="4">
        <f t="shared" si="3"/>
        <v>2.2106926508367302</v>
      </c>
      <c r="I35" s="4">
        <f t="shared" si="4"/>
        <v>1.0448284147187394</v>
      </c>
    </row>
    <row r="36" spans="1:9" x14ac:dyDescent="0.2">
      <c r="A36" s="4">
        <f>IF('True_Odds_Calculator_3-way'!A37="","",'True_Odds_Calculator_3-way'!A37)</f>
        <v>3.61</v>
      </c>
      <c r="B36" s="4">
        <f>IF('True_Odds_Calculator_3-way'!B37="","",'True_Odds_Calculator_3-way'!B37)</f>
        <v>3.41</v>
      </c>
      <c r="C36" s="4">
        <f>IF('True_Odds_Calculator_3-way'!C37="","",'True_Odds_Calculator_3-way'!C37)</f>
        <v>2.1</v>
      </c>
      <c r="D36" s="4">
        <f t="shared" si="0"/>
        <v>4.6453918404592898E-2</v>
      </c>
      <c r="E36" s="4">
        <f t="shared" si="1"/>
        <v>3.8237456556541694</v>
      </c>
      <c r="F36" s="4">
        <f t="shared" si="2"/>
        <v>3.6000944197202589</v>
      </c>
      <c r="G36" s="4">
        <f t="shared" si="3"/>
        <v>2.1705824417475688</v>
      </c>
      <c r="I36" s="4">
        <f t="shared" si="4"/>
        <v>1.0464539184045929</v>
      </c>
    </row>
    <row r="37" spans="1:9" x14ac:dyDescent="0.2">
      <c r="A37" s="4">
        <f>IF('True_Odds_Calculator_3-way'!A38="","",'True_Odds_Calculator_3-way'!A38)</f>
        <v>3.23</v>
      </c>
      <c r="B37" s="4">
        <f>IF('True_Odds_Calculator_3-way'!B38="","",'True_Odds_Calculator_3-way'!B38)</f>
        <v>3.65</v>
      </c>
      <c r="C37" s="4">
        <f>IF('True_Odds_Calculator_3-way'!C38="","",'True_Odds_Calculator_3-way'!C38)</f>
        <v>2.16</v>
      </c>
      <c r="D37" s="4">
        <f t="shared" si="0"/>
        <v>4.6533088922503296E-2</v>
      </c>
      <c r="E37" s="4">
        <f t="shared" si="1"/>
        <v>3.4003601723771109</v>
      </c>
      <c r="F37" s="4">
        <f t="shared" si="2"/>
        <v>3.8690471005428098</v>
      </c>
      <c r="G37" s="4">
        <f t="shared" si="3"/>
        <v>2.2348769231489327</v>
      </c>
      <c r="I37" s="4">
        <f t="shared" si="4"/>
        <v>1.0465330889225033</v>
      </c>
    </row>
    <row r="38" spans="1: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3.33</v>
      </c>
      <c r="C38" s="4">
        <f>IF('True_Odds_Calculator_3-way'!C39="","",'True_Odds_Calculator_3-way'!C39)</f>
        <v>3.45</v>
      </c>
      <c r="D38" s="4">
        <f t="shared" si="0"/>
        <v>4.470082730952285E-2</v>
      </c>
      <c r="E38" s="4">
        <f t="shared" si="1"/>
        <v>2.2745615061330646</v>
      </c>
      <c r="F38" s="4">
        <f t="shared" si="2"/>
        <v>3.5038539385033407</v>
      </c>
      <c r="G38" s="4">
        <f t="shared" si="3"/>
        <v>3.6369614642990764</v>
      </c>
      <c r="I38" s="4">
        <f t="shared" si="4"/>
        <v>1.0447008273095229</v>
      </c>
    </row>
    <row r="39" spans="1:9" x14ac:dyDescent="0.2">
      <c r="A39" s="4">
        <f>IF('True_Odds_Calculator_3-way'!A40="","",'True_Odds_Calculator_3-way'!A40)</f>
        <v>2.66</v>
      </c>
      <c r="B39" s="4">
        <f>IF('True_Odds_Calculator_3-way'!B40="","",'True_Odds_Calculator_3-way'!B40)</f>
        <v>3.58</v>
      </c>
      <c r="C39" s="4">
        <f>IF('True_Odds_Calculator_3-way'!C40="","",'True_Odds_Calculator_3-way'!C40)</f>
        <v>2.57</v>
      </c>
      <c r="D39" s="4">
        <f t="shared" si="0"/>
        <v>4.4374516928366248E-2</v>
      </c>
      <c r="E39" s="4">
        <f t="shared" si="1"/>
        <v>2.7689452732250617</v>
      </c>
      <c r="F39" s="4">
        <f t="shared" si="2"/>
        <v>3.7801737728571392</v>
      </c>
      <c r="G39" s="4">
        <f t="shared" si="3"/>
        <v>2.6715570214474744</v>
      </c>
      <c r="I39" s="4">
        <f t="shared" si="4"/>
        <v>1.0443745169283662</v>
      </c>
    </row>
    <row r="40" spans="1:9" x14ac:dyDescent="0.2">
      <c r="A40" s="4">
        <f>IF('True_Odds_Calculator_3-way'!A41="","",'True_Odds_Calculator_3-way'!A41)</f>
        <v>2.56</v>
      </c>
      <c r="B40" s="4">
        <f>IF('True_Odds_Calculator_3-way'!B41="","",'True_Odds_Calculator_3-way'!B41)</f>
        <v>3.61</v>
      </c>
      <c r="C40" s="4">
        <f>IF('True_Odds_Calculator_3-way'!C41="","",'True_Odds_Calculator_3-way'!C41)</f>
        <v>2.65</v>
      </c>
      <c r="D40" s="4">
        <f t="shared" si="0"/>
        <v>4.4991800815345151E-2</v>
      </c>
      <c r="E40" s="4">
        <f t="shared" si="1"/>
        <v>2.6622102469631459</v>
      </c>
      <c r="F40" s="4">
        <f t="shared" si="2"/>
        <v>3.8166330218897104</v>
      </c>
      <c r="G40" s="4">
        <f t="shared" si="3"/>
        <v>2.7596771806569822</v>
      </c>
      <c r="I40" s="4">
        <f t="shared" si="4"/>
        <v>1.0449918008153452</v>
      </c>
    </row>
    <row r="41" spans="1:9" x14ac:dyDescent="0.2">
      <c r="A41" s="4">
        <f>IF('True_Odds_Calculator_3-way'!A42="","",'True_Odds_Calculator_3-way'!A42)</f>
        <v>1.69</v>
      </c>
      <c r="B41" s="4">
        <f>IF('True_Odds_Calculator_3-way'!B42="","",'True_Odds_Calculator_3-way'!B42)</f>
        <v>4.07</v>
      </c>
      <c r="C41" s="4">
        <f>IF('True_Odds_Calculator_3-way'!C42="","",'True_Odds_Calculator_3-way'!C42)</f>
        <v>4.6900000000000004</v>
      </c>
      <c r="D41" s="4">
        <f t="shared" si="0"/>
        <v>5.063583823629747E-2</v>
      </c>
      <c r="E41" s="4">
        <f t="shared" si="1"/>
        <v>1.7396224799338691</v>
      </c>
      <c r="F41" s="4">
        <f t="shared" si="2"/>
        <v>4.3702161683177749</v>
      </c>
      <c r="G41" s="4">
        <f t="shared" si="3"/>
        <v>5.0931796332980674</v>
      </c>
      <c r="I41" s="4">
        <f t="shared" si="4"/>
        <v>1.0506358382362975</v>
      </c>
    </row>
    <row r="42" spans="1:9" x14ac:dyDescent="0.2">
      <c r="A42" s="4">
        <f>IF('True_Odds_Calculator_3-way'!A43="","",'True_Odds_Calculator_3-way'!A43)</f>
        <v>1.85</v>
      </c>
      <c r="B42" s="4">
        <f>IF('True_Odds_Calculator_3-way'!B43="","",'True_Odds_Calculator_3-way'!B43)</f>
        <v>3.87</v>
      </c>
      <c r="C42" s="4">
        <f>IF('True_Odds_Calculator_3-way'!C43="","",'True_Odds_Calculator_3-way'!C43)</f>
        <v>4.04</v>
      </c>
      <c r="D42" s="4">
        <f t="shared" si="0"/>
        <v>4.6463225832325428E-2</v>
      </c>
      <c r="E42" s="4">
        <f t="shared" si="1"/>
        <v>1.9045703644913312</v>
      </c>
      <c r="F42" s="4">
        <f t="shared" si="2"/>
        <v>4.1167478252288623</v>
      </c>
      <c r="G42" s="4">
        <f t="shared" si="3"/>
        <v>4.3096573159211662</v>
      </c>
      <c r="I42" s="4">
        <f t="shared" si="4"/>
        <v>1.0464632258323254</v>
      </c>
    </row>
    <row r="43" spans="1:9" x14ac:dyDescent="0.2">
      <c r="A43" s="4">
        <f>IF('True_Odds_Calculator_3-way'!A44="","",'True_Odds_Calculator_3-way'!A44)</f>
        <v>2.41</v>
      </c>
      <c r="B43" s="4">
        <f>IF('True_Odds_Calculator_3-way'!B44="","",'True_Odds_Calculator_3-way'!B44)</f>
        <v>3.61</v>
      </c>
      <c r="C43" s="4">
        <f>IF('True_Odds_Calculator_3-way'!C44="","",'True_Odds_Calculator_3-way'!C44)</f>
        <v>2.84</v>
      </c>
      <c r="D43" s="4">
        <f t="shared" si="0"/>
        <v>4.4058745641745167E-2</v>
      </c>
      <c r="E43" s="4">
        <f t="shared" si="1"/>
        <v>2.4984290453497886</v>
      </c>
      <c r="F43" s="4">
        <f t="shared" si="2"/>
        <v>3.8121078856714039</v>
      </c>
      <c r="G43" s="4">
        <f t="shared" si="3"/>
        <v>2.9636090076941639</v>
      </c>
      <c r="I43" s="4">
        <f t="shared" si="4"/>
        <v>1.0440587456417452</v>
      </c>
    </row>
    <row r="44" spans="1:9" x14ac:dyDescent="0.2">
      <c r="A44" s="4">
        <f>IF('True_Odds_Calculator_3-way'!A45="","",'True_Odds_Calculator_3-way'!A45)</f>
        <v>2.7</v>
      </c>
      <c r="B44" s="4">
        <f>IF('True_Odds_Calculator_3-way'!B45="","",'True_Odds_Calculator_3-way'!B45)</f>
        <v>3.33</v>
      </c>
      <c r="C44" s="4">
        <f>IF('True_Odds_Calculator_3-way'!C45="","",'True_Odds_Calculator_3-way'!C45)</f>
        <v>2.8</v>
      </c>
      <c r="D44" s="4">
        <f t="shared" si="0"/>
        <v>2.7813527813527861E-2</v>
      </c>
      <c r="E44" s="4">
        <f t="shared" si="1"/>
        <v>2.7693221569533368</v>
      </c>
      <c r="F44" s="4">
        <f t="shared" si="2"/>
        <v>3.4360822209483257</v>
      </c>
      <c r="G44" s="4">
        <f t="shared" si="3"/>
        <v>2.8746231844340913</v>
      </c>
      <c r="I44" s="4">
        <f t="shared" si="4"/>
        <v>1.0278135278135279</v>
      </c>
    </row>
    <row r="45" spans="1:9" x14ac:dyDescent="0.2">
      <c r="A45" s="4">
        <f>IF('True_Odds_Calculator_3-way'!A46="","",'True_Odds_Calculator_3-way'!A46)</f>
        <v>3.29</v>
      </c>
      <c r="B45" s="4">
        <f>IF('True_Odds_Calculator_3-way'!B46="","",'True_Odds_Calculator_3-way'!B46)</f>
        <v>3.41</v>
      </c>
      <c r="C45" s="4">
        <f>IF('True_Odds_Calculator_3-way'!C46="","",'True_Odds_Calculator_3-way'!C46)</f>
        <v>2.3199999999999998</v>
      </c>
      <c r="D45" s="4">
        <f t="shared" si="0"/>
        <v>2.8240982504585066E-2</v>
      </c>
      <c r="E45" s="4">
        <f t="shared" si="1"/>
        <v>3.395151033013041</v>
      </c>
      <c r="F45" s="4">
        <f t="shared" si="2"/>
        <v>3.5230933521415624</v>
      </c>
      <c r="G45" s="4">
        <f t="shared" si="3"/>
        <v>2.3717993704324885</v>
      </c>
      <c r="I45" s="4">
        <f t="shared" si="4"/>
        <v>1.0282409825045851</v>
      </c>
    </row>
    <row r="46" spans="1:9" x14ac:dyDescent="0.2">
      <c r="A46" s="4">
        <f>IF('True_Odds_Calculator_3-way'!A47="","",'True_Odds_Calculator_3-way'!A47)</f>
        <v>1.82</v>
      </c>
      <c r="B46" s="4">
        <f>IF('True_Odds_Calculator_3-way'!B47="","",'True_Odds_Calculator_3-way'!B47)</f>
        <v>3.61</v>
      </c>
      <c r="C46" s="4">
        <f>IF('True_Odds_Calculator_3-way'!C47="","",'True_Odds_Calculator_3-way'!C47)</f>
        <v>4.92</v>
      </c>
      <c r="D46" s="4">
        <f t="shared" si="0"/>
        <v>2.9710892220182084E-2</v>
      </c>
      <c r="E46" s="4">
        <f t="shared" si="1"/>
        <v>1.8534069333395307</v>
      </c>
      <c r="F46" s="4">
        <f t="shared" si="2"/>
        <v>3.7438505451769197</v>
      </c>
      <c r="G46" s="4">
        <f t="shared" si="3"/>
        <v>5.1720106853351409</v>
      </c>
      <c r="I46" s="4">
        <f t="shared" si="4"/>
        <v>1.0297108922201821</v>
      </c>
    </row>
    <row r="47" spans="1:9" x14ac:dyDescent="0.2">
      <c r="A47" s="4">
        <f>IF('True_Odds_Calculator_3-way'!A48="","",'True_Odds_Calculator_3-way'!A48)</f>
        <v>1.66</v>
      </c>
      <c r="B47" s="4">
        <f>IF('True_Odds_Calculator_3-way'!B48="","",'True_Odds_Calculator_3-way'!B48)</f>
        <v>4.0599999999999996</v>
      </c>
      <c r="C47" s="4">
        <f>IF('True_Odds_Calculator_3-way'!C48="","",'True_Odds_Calculator_3-way'!C48)</f>
        <v>5.47</v>
      </c>
      <c r="D47" s="4">
        <f t="shared" si="0"/>
        <v>3.1530413763373843E-2</v>
      </c>
      <c r="E47" s="4">
        <f t="shared" si="1"/>
        <v>1.6894759987639889</v>
      </c>
      <c r="F47" s="4">
        <f t="shared" si="2"/>
        <v>4.240966980404945</v>
      </c>
      <c r="G47" s="4">
        <f t="shared" si="3"/>
        <v>5.8036547488582837</v>
      </c>
      <c r="I47" s="4">
        <f t="shared" si="4"/>
        <v>1.0315304137633738</v>
      </c>
    </row>
    <row r="48" spans="1:9" x14ac:dyDescent="0.2">
      <c r="A48" s="4">
        <f>IF('True_Odds_Calculator_3-way'!A49="","",'True_Odds_Calculator_3-way'!A49)</f>
        <v>1.58</v>
      </c>
      <c r="B48" s="4">
        <f>IF('True_Odds_Calculator_3-way'!B49="","",'True_Odds_Calculator_3-way'!B49)</f>
        <v>4.37</v>
      </c>
      <c r="C48" s="4">
        <f>IF('True_Odds_Calculator_3-way'!C49="","",'True_Odds_Calculator_3-way'!C49)</f>
        <v>5.31</v>
      </c>
      <c r="D48" s="4">
        <f t="shared" si="0"/>
        <v>5.0068261487619781E-2</v>
      </c>
      <c r="E48" s="4">
        <f t="shared" si="1"/>
        <v>1.6227918600529319</v>
      </c>
      <c r="F48" s="4">
        <f t="shared" si="2"/>
        <v>4.7137897307956731</v>
      </c>
      <c r="G48" s="4">
        <f t="shared" si="3"/>
        <v>5.8263345630811019</v>
      </c>
      <c r="I48" s="4">
        <f t="shared" si="4"/>
        <v>1.0500682614876198</v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2.17</v>
      </c>
      <c r="B2" s="4">
        <f>IF('True_Odds_Calculator_2-way'!B3="","",'True_Odds_Calculator_2-way'!B3)</f>
        <v>1.75</v>
      </c>
      <c r="C2" s="4">
        <f>1/A2</f>
        <v>0.46082949308755761</v>
      </c>
      <c r="D2">
        <f>1/B2</f>
        <v>0.5714285714285714</v>
      </c>
      <c r="E2">
        <f>C2+D2-1</f>
        <v>3.2258064516129004E-2</v>
      </c>
      <c r="F2">
        <f>C2+D2-(C2*D2)-1</f>
        <v>-0.23107307439104674</v>
      </c>
      <c r="G2">
        <v>0</v>
      </c>
      <c r="H2">
        <f>C2*D2</f>
        <v>0.26333113890717574</v>
      </c>
      <c r="I2">
        <f>((-4*F2*H2)^0.5)/(2*F2)</f>
        <v>-1.0675210253672476</v>
      </c>
      <c r="J2">
        <f>(-((-4*F2*H2)^0.5))/(2*F2)</f>
        <v>1.0675210253672476</v>
      </c>
      <c r="K2">
        <f>IF(A2="","",(C2/($J2+C2-($J2*C2))))</f>
        <v>0.44464214228514221</v>
      </c>
      <c r="L2">
        <f>IF(B2="","",(D2/($J2+D2-($J2*D2))))</f>
        <v>0.55535785771485779</v>
      </c>
      <c r="M2">
        <f>IF(A2="","",1/K2)</f>
        <v>2.2489995996796797</v>
      </c>
      <c r="N2">
        <f>IF(B2="","",1/L2)</f>
        <v>1.8006407690254356</v>
      </c>
    </row>
    <row r="3" spans="1:14" x14ac:dyDescent="0.25">
      <c r="A3" s="4">
        <f>IF('True_Odds_Calculator_2-way'!A4="","",'True_Odds_Calculator_2-way'!A4)</f>
        <v>2.0699999999999998</v>
      </c>
      <c r="B3" s="4">
        <f>IF('True_Odds_Calculator_2-way'!B4="","",'True_Odds_Calculator_2-way'!B4)</f>
        <v>1.83</v>
      </c>
      <c r="C3" s="4">
        <f t="shared" ref="C3:C66" si="0">1/A3</f>
        <v>0.48309178743961356</v>
      </c>
      <c r="D3">
        <f t="shared" ref="D3:D66" si="1">1/B3</f>
        <v>0.54644808743169393</v>
      </c>
      <c r="E3">
        <f t="shared" ref="E3:E66" si="2">C3+D3-1</f>
        <v>2.9539874871307603E-2</v>
      </c>
      <c r="F3">
        <f t="shared" ref="F3:F66" si="3">C3+D3-(C3*D3)-1</f>
        <v>-0.23444470842902765</v>
      </c>
      <c r="G3">
        <v>0</v>
      </c>
      <c r="H3">
        <f t="shared" ref="H3:H66" si="4">C3*D3</f>
        <v>0.26398458330033525</v>
      </c>
      <c r="I3">
        <f t="shared" ref="I3:I66" si="5">((-4*F3*H3)^0.5)/(2*F3)</f>
        <v>-1.0611311532512866</v>
      </c>
      <c r="J3">
        <f t="shared" ref="J3:J66" si="6">(-((-4*F3*H3)^0.5))/(2*F3)</f>
        <v>1.0611311532512866</v>
      </c>
      <c r="K3">
        <f t="shared" ref="K3:K66" si="7">IF(A3="","",(C3/($J3+C3-($J3*C3))))</f>
        <v>0.46829407167694814</v>
      </c>
      <c r="L3">
        <f t="shared" ref="L3:L66" si="8">IF(B3="","",(D3/($J3+D3-($J3*D3))))</f>
        <v>0.53170592832305175</v>
      </c>
      <c r="M3">
        <f t="shared" ref="M3:M66" si="9">IF(A3="","",1/K3)</f>
        <v>2.1354103339788768</v>
      </c>
      <c r="N3">
        <f t="shared" ref="N3:N66" si="10">IF(B3="","",1/L3)</f>
        <v>1.8807388571985679</v>
      </c>
    </row>
    <row r="4" spans="1:14" x14ac:dyDescent="0.25">
      <c r="A4" s="4">
        <f>IF('True_Odds_Calculator_2-way'!A5="","",'True_Odds_Calculator_2-way'!A5)</f>
        <v>2.08</v>
      </c>
      <c r="B4" s="4">
        <f>IF('True_Odds_Calculator_2-way'!B5="","",'True_Odds_Calculator_2-way'!B5)</f>
        <v>1.83</v>
      </c>
      <c r="C4" s="4">
        <f t="shared" si="0"/>
        <v>0.48076923076923073</v>
      </c>
      <c r="D4">
        <f t="shared" si="1"/>
        <v>0.54644808743169393</v>
      </c>
      <c r="E4">
        <f t="shared" si="2"/>
        <v>2.7217318200924545E-2</v>
      </c>
      <c r="F4">
        <f t="shared" si="3"/>
        <v>-0.23549810844892827</v>
      </c>
      <c r="G4">
        <v>0</v>
      </c>
      <c r="H4">
        <f t="shared" si="4"/>
        <v>0.26271542664985281</v>
      </c>
      <c r="I4">
        <f t="shared" si="5"/>
        <v>-1.0562070842074627</v>
      </c>
      <c r="J4">
        <f t="shared" si="6"/>
        <v>1.0562070842074627</v>
      </c>
      <c r="K4">
        <f t="shared" si="7"/>
        <v>0.46713612113428016</v>
      </c>
      <c r="L4">
        <f t="shared" si="8"/>
        <v>0.53286387886572006</v>
      </c>
      <c r="M4">
        <f t="shared" si="9"/>
        <v>2.1407036509440598</v>
      </c>
      <c r="N4">
        <f t="shared" si="10"/>
        <v>1.8766518798921943</v>
      </c>
    </row>
    <row r="5" spans="1:14" x14ac:dyDescent="0.25">
      <c r="A5" s="4">
        <f>IF('True_Odds_Calculator_2-way'!A6="","",'True_Odds_Calculator_2-way'!A6)</f>
        <v>1.91</v>
      </c>
      <c r="B5" s="4">
        <f>IF('True_Odds_Calculator_2-way'!B6="","",'True_Odds_Calculator_2-way'!B6)</f>
        <v>1.98</v>
      </c>
      <c r="C5" s="4">
        <f t="shared" si="0"/>
        <v>0.52356020942408377</v>
      </c>
      <c r="D5">
        <f t="shared" si="1"/>
        <v>0.50505050505050508</v>
      </c>
      <c r="E5">
        <f t="shared" si="2"/>
        <v>2.861071447458885E-2</v>
      </c>
      <c r="F5">
        <f t="shared" si="3"/>
        <v>-0.23581363371939279</v>
      </c>
      <c r="G5">
        <v>0</v>
      </c>
      <c r="H5">
        <f t="shared" si="4"/>
        <v>0.2644243481939817</v>
      </c>
      <c r="I5">
        <f t="shared" si="5"/>
        <v>-1.0589275952301447</v>
      </c>
      <c r="J5">
        <f t="shared" si="6"/>
        <v>1.0589275952301447</v>
      </c>
      <c r="K5">
        <f t="shared" si="7"/>
        <v>0.50926243676795835</v>
      </c>
      <c r="L5">
        <f t="shared" si="8"/>
        <v>0.4907375632320416</v>
      </c>
      <c r="M5">
        <f t="shared" si="9"/>
        <v>1.9636241116594322</v>
      </c>
      <c r="N5">
        <f t="shared" si="10"/>
        <v>2.0377490433255412</v>
      </c>
    </row>
    <row r="6" spans="1:14" x14ac:dyDescent="0.25">
      <c r="A6" s="4">
        <f>IF('True_Odds_Calculator_2-way'!A7="","",'True_Odds_Calculator_2-way'!A7)</f>
        <v>2.2599999999999998</v>
      </c>
      <c r="B6" s="4">
        <f>IF('True_Odds_Calculator_2-way'!B7="","",'True_Odds_Calculator_2-way'!B7)</f>
        <v>1.69</v>
      </c>
      <c r="C6" s="4">
        <f t="shared" si="0"/>
        <v>0.44247787610619471</v>
      </c>
      <c r="D6">
        <f t="shared" si="1"/>
        <v>0.59171597633136097</v>
      </c>
      <c r="E6">
        <f t="shared" si="2"/>
        <v>3.4193852437555794E-2</v>
      </c>
      <c r="F6">
        <f t="shared" si="3"/>
        <v>-0.22762737602764815</v>
      </c>
      <c r="G6">
        <v>0</v>
      </c>
      <c r="H6">
        <f t="shared" si="4"/>
        <v>0.261821228465204</v>
      </c>
      <c r="I6">
        <f t="shared" si="5"/>
        <v>-1.0724824201463119</v>
      </c>
      <c r="J6">
        <f t="shared" si="6"/>
        <v>1.0724824201463119</v>
      </c>
      <c r="K6">
        <f t="shared" si="7"/>
        <v>0.42529160714947917</v>
      </c>
      <c r="L6">
        <f t="shared" si="8"/>
        <v>0.57470839285052078</v>
      </c>
      <c r="M6">
        <f t="shared" si="9"/>
        <v>2.351327849384353</v>
      </c>
      <c r="N6">
        <f t="shared" si="10"/>
        <v>1.7400128699009547</v>
      </c>
    </row>
    <row r="7" spans="1:14" x14ac:dyDescent="0.25">
      <c r="A7" s="4">
        <f>IF('True_Odds_Calculator_2-way'!A8="","",'True_Odds_Calculator_2-way'!A8)</f>
        <v>2.36</v>
      </c>
      <c r="B7" s="4">
        <f>IF('True_Odds_Calculator_2-way'!B8="","",'True_Odds_Calculator_2-way'!B8)</f>
        <v>1.64</v>
      </c>
      <c r="C7" s="4">
        <f t="shared" si="0"/>
        <v>0.42372881355932207</v>
      </c>
      <c r="D7">
        <f t="shared" si="1"/>
        <v>0.6097560975609756</v>
      </c>
      <c r="E7">
        <f t="shared" si="2"/>
        <v>3.3484911120297722E-2</v>
      </c>
      <c r="F7">
        <f t="shared" si="3"/>
        <v>-0.22488631665977676</v>
      </c>
      <c r="G7">
        <v>0</v>
      </c>
      <c r="H7">
        <f t="shared" si="4"/>
        <v>0.25837122778007443</v>
      </c>
      <c r="I7">
        <f t="shared" si="5"/>
        <v>-1.0718661571406802</v>
      </c>
      <c r="J7">
        <f t="shared" si="6"/>
        <v>1.0718661571406802</v>
      </c>
      <c r="K7">
        <f t="shared" si="7"/>
        <v>0.40687819885451121</v>
      </c>
      <c r="L7">
        <f t="shared" si="8"/>
        <v>0.59312180114548885</v>
      </c>
      <c r="M7">
        <f t="shared" si="9"/>
        <v>2.4577379737113252</v>
      </c>
      <c r="N7">
        <f t="shared" si="10"/>
        <v>1.6859943405700353</v>
      </c>
    </row>
    <row r="8" spans="1:14" x14ac:dyDescent="0.25">
      <c r="A8" s="4">
        <f>IF('True_Odds_Calculator_2-way'!A9="","",'True_Odds_Calculator_2-way'!A9)</f>
        <v>1.97</v>
      </c>
      <c r="B8" s="4">
        <f>IF('True_Odds_Calculator_2-way'!B9="","",'True_Odds_Calculator_2-way'!B9)</f>
        <v>1.92</v>
      </c>
      <c r="C8" s="4">
        <f t="shared" si="0"/>
        <v>0.50761421319796951</v>
      </c>
      <c r="D8">
        <f t="shared" si="1"/>
        <v>0.52083333333333337</v>
      </c>
      <c r="E8">
        <f t="shared" si="2"/>
        <v>2.844754653130277E-2</v>
      </c>
      <c r="F8">
        <f t="shared" si="3"/>
        <v>-0.2359348561759731</v>
      </c>
      <c r="G8">
        <v>0</v>
      </c>
      <c r="H8">
        <f t="shared" si="4"/>
        <v>0.26438240270727581</v>
      </c>
      <c r="I8">
        <f t="shared" si="5"/>
        <v>-1.0585715534396718</v>
      </c>
      <c r="J8">
        <f t="shared" si="6"/>
        <v>1.0585715534396718</v>
      </c>
      <c r="K8">
        <f t="shared" si="7"/>
        <v>0.49338508579127022</v>
      </c>
      <c r="L8">
        <f t="shared" si="8"/>
        <v>0.50661491420873006</v>
      </c>
      <c r="M8">
        <f t="shared" si="9"/>
        <v>2.0268144068364817</v>
      </c>
      <c r="N8">
        <f t="shared" si="10"/>
        <v>1.9738858291644976</v>
      </c>
    </row>
    <row r="9" spans="1:14" x14ac:dyDescent="0.25">
      <c r="A9" s="4">
        <f>IF('True_Odds_Calculator_2-way'!A10="","",'True_Odds_Calculator_2-way'!A10)</f>
        <v>2.0499999999999998</v>
      </c>
      <c r="B9" s="4">
        <f>IF('True_Odds_Calculator_2-way'!B10="","",'True_Odds_Calculator_2-way'!B10)</f>
        <v>1.83</v>
      </c>
      <c r="C9" s="4">
        <f t="shared" si="0"/>
        <v>0.48780487804878053</v>
      </c>
      <c r="D9">
        <f t="shared" si="1"/>
        <v>0.54644808743169393</v>
      </c>
      <c r="E9">
        <f t="shared" si="2"/>
        <v>3.4252965480474407E-2</v>
      </c>
      <c r="F9">
        <f t="shared" si="3"/>
        <v>-0.23230707716913246</v>
      </c>
      <c r="G9">
        <v>0</v>
      </c>
      <c r="H9">
        <f t="shared" si="4"/>
        <v>0.26656004264960681</v>
      </c>
      <c r="I9">
        <f t="shared" si="5"/>
        <v>-1.0711894933108055</v>
      </c>
      <c r="J9">
        <f t="shared" si="6"/>
        <v>1.0711894933108055</v>
      </c>
      <c r="K9">
        <f t="shared" si="7"/>
        <v>0.47064383372894186</v>
      </c>
      <c r="L9">
        <f t="shared" si="8"/>
        <v>0.52935616627105819</v>
      </c>
      <c r="M9">
        <f t="shared" si="9"/>
        <v>2.1247489679763456</v>
      </c>
      <c r="N9">
        <f t="shared" si="10"/>
        <v>1.8890872794479689</v>
      </c>
    </row>
    <row r="10" spans="1:14" x14ac:dyDescent="0.25">
      <c r="A10" s="4">
        <f>IF('True_Odds_Calculator_2-way'!A11="","",'True_Odds_Calculator_2-way'!A11)</f>
        <v>1.84</v>
      </c>
      <c r="B10" s="4">
        <f>IF('True_Odds_Calculator_2-way'!B11="","",'True_Odds_Calculator_2-way'!B11)</f>
        <v>2.04</v>
      </c>
      <c r="C10" s="4">
        <f t="shared" si="0"/>
        <v>0.54347826086956519</v>
      </c>
      <c r="D10">
        <f t="shared" si="1"/>
        <v>0.49019607843137253</v>
      </c>
      <c r="E10">
        <f t="shared" si="2"/>
        <v>3.3674339300937772E-2</v>
      </c>
      <c r="F10">
        <f t="shared" si="3"/>
        <v>-0.23273657289002547</v>
      </c>
      <c r="G10">
        <v>0</v>
      </c>
      <c r="H10">
        <f t="shared" si="4"/>
        <v>0.2664109121909633</v>
      </c>
      <c r="I10">
        <f t="shared" si="5"/>
        <v>-1.0699012312772824</v>
      </c>
      <c r="J10">
        <f t="shared" si="6"/>
        <v>1.0699012312772824</v>
      </c>
      <c r="K10">
        <f t="shared" si="7"/>
        <v>0.52667142178083093</v>
      </c>
      <c r="L10">
        <f t="shared" si="8"/>
        <v>0.47332857821916891</v>
      </c>
      <c r="M10">
        <f t="shared" si="9"/>
        <v>1.8987170342729172</v>
      </c>
      <c r="N10">
        <f t="shared" si="10"/>
        <v>2.1126972805283741</v>
      </c>
    </row>
    <row r="11" spans="1:14" x14ac:dyDescent="0.25">
      <c r="A11" s="4">
        <f>IF('True_Odds_Calculator_2-way'!A12="","",'True_Odds_Calculator_2-way'!A12)</f>
        <v>2.02</v>
      </c>
      <c r="B11" s="4">
        <f>IF('True_Odds_Calculator_2-way'!B12="","",'True_Odds_Calculator_2-way'!B12)</f>
        <v>1.86</v>
      </c>
      <c r="C11" s="4">
        <f t="shared" si="0"/>
        <v>0.49504950495049505</v>
      </c>
      <c r="D11">
        <f t="shared" si="1"/>
        <v>0.5376344086021505</v>
      </c>
      <c r="E11">
        <f t="shared" si="2"/>
        <v>3.2683913552645549E-2</v>
      </c>
      <c r="F11">
        <f t="shared" si="3"/>
        <v>-0.23347173427020129</v>
      </c>
      <c r="G11">
        <v>0</v>
      </c>
      <c r="H11">
        <f t="shared" si="4"/>
        <v>0.26615564782284679</v>
      </c>
      <c r="I11">
        <f t="shared" si="5"/>
        <v>-1.0677035543974549</v>
      </c>
      <c r="J11">
        <f t="shared" si="6"/>
        <v>1.0677035543974549</v>
      </c>
      <c r="K11">
        <f t="shared" si="7"/>
        <v>0.47868473698404773</v>
      </c>
      <c r="L11">
        <f t="shared" si="8"/>
        <v>0.52131526301595232</v>
      </c>
      <c r="M11">
        <f t="shared" si="9"/>
        <v>2.0890576254854043</v>
      </c>
      <c r="N11">
        <f t="shared" si="10"/>
        <v>1.9182250567818113</v>
      </c>
    </row>
    <row r="12" spans="1:14" x14ac:dyDescent="0.25">
      <c r="A12" s="4">
        <f>IF('True_Odds_Calculator_2-way'!A13="","",'True_Odds_Calculator_2-way'!A13)</f>
        <v>1.97</v>
      </c>
      <c r="B12" s="4">
        <f>IF('True_Odds_Calculator_2-way'!B13="","",'True_Odds_Calculator_2-way'!B13)</f>
        <v>1.9</v>
      </c>
      <c r="C12" s="4">
        <f t="shared" si="0"/>
        <v>0.50761421319796951</v>
      </c>
      <c r="D12">
        <f t="shared" si="1"/>
        <v>0.52631578947368418</v>
      </c>
      <c r="E12">
        <f t="shared" si="2"/>
        <v>3.3930002671653803E-2</v>
      </c>
      <c r="F12">
        <f t="shared" si="3"/>
        <v>-0.23323537269569861</v>
      </c>
      <c r="G12">
        <v>0</v>
      </c>
      <c r="H12">
        <f t="shared" si="4"/>
        <v>0.26716537536735235</v>
      </c>
      <c r="I12">
        <f t="shared" si="5"/>
        <v>-1.0702688317798925</v>
      </c>
      <c r="J12">
        <f t="shared" si="6"/>
        <v>1.0702688317798925</v>
      </c>
      <c r="K12">
        <f t="shared" si="7"/>
        <v>0.49063843062637452</v>
      </c>
      <c r="L12">
        <f t="shared" si="8"/>
        <v>0.50936156937362553</v>
      </c>
      <c r="M12">
        <f t="shared" si="9"/>
        <v>2.0381607668264961</v>
      </c>
      <c r="N12">
        <f t="shared" si="10"/>
        <v>1.963241948601903</v>
      </c>
    </row>
    <row r="13" spans="1:14" x14ac:dyDescent="0.25">
      <c r="A13" s="4">
        <f>IF('True_Odds_Calculator_2-way'!A14="","",'True_Odds_Calculator_2-way'!A14)</f>
        <v>2.0499999999999998</v>
      </c>
      <c r="B13" s="4">
        <f>IF('True_Odds_Calculator_2-way'!B14="","",'True_Odds_Calculator_2-way'!B14)</f>
        <v>1.83</v>
      </c>
      <c r="C13" s="4">
        <f t="shared" si="0"/>
        <v>0.48780487804878053</v>
      </c>
      <c r="D13">
        <f t="shared" si="1"/>
        <v>0.54644808743169393</v>
      </c>
      <c r="E13">
        <f t="shared" si="2"/>
        <v>3.4252965480474407E-2</v>
      </c>
      <c r="F13">
        <f t="shared" si="3"/>
        <v>-0.23230707716913246</v>
      </c>
      <c r="G13">
        <v>0</v>
      </c>
      <c r="H13">
        <f t="shared" si="4"/>
        <v>0.26656004264960681</v>
      </c>
      <c r="I13">
        <f t="shared" si="5"/>
        <v>-1.0711894933108055</v>
      </c>
      <c r="J13">
        <f t="shared" si="6"/>
        <v>1.0711894933108055</v>
      </c>
      <c r="K13">
        <f t="shared" si="7"/>
        <v>0.47064383372894186</v>
      </c>
      <c r="L13">
        <f t="shared" si="8"/>
        <v>0.52935616627105819</v>
      </c>
      <c r="M13">
        <f t="shared" si="9"/>
        <v>2.1247489679763456</v>
      </c>
      <c r="N13">
        <f t="shared" si="10"/>
        <v>1.8890872794479689</v>
      </c>
    </row>
    <row r="14" spans="1:14" x14ac:dyDescent="0.25">
      <c r="A14" s="4">
        <f>IF('True_Odds_Calculator_2-way'!A15="","",'True_Odds_Calculator_2-way'!A15)</f>
        <v>1.95</v>
      </c>
      <c r="B14" s="4">
        <f>IF('True_Odds_Calculator_2-way'!B15="","",'True_Odds_Calculator_2-way'!B15)</f>
        <v>1.92</v>
      </c>
      <c r="C14" s="4">
        <f t="shared" si="0"/>
        <v>0.51282051282051289</v>
      </c>
      <c r="D14">
        <f t="shared" si="1"/>
        <v>0.52083333333333337</v>
      </c>
      <c r="E14">
        <f t="shared" si="2"/>
        <v>3.3653846153846256E-2</v>
      </c>
      <c r="F14">
        <f t="shared" si="3"/>
        <v>-0.23344017094017089</v>
      </c>
      <c r="G14">
        <v>0</v>
      </c>
      <c r="H14">
        <f t="shared" si="4"/>
        <v>0.26709401709401714</v>
      </c>
      <c r="I14">
        <f t="shared" si="5"/>
        <v>-1.0696563746013956</v>
      </c>
      <c r="J14">
        <f t="shared" si="6"/>
        <v>1.0696563746013956</v>
      </c>
      <c r="K14">
        <f t="shared" si="7"/>
        <v>0.49598904672064897</v>
      </c>
      <c r="L14">
        <f t="shared" si="8"/>
        <v>0.50401095327935097</v>
      </c>
      <c r="M14">
        <f t="shared" si="9"/>
        <v>2.0161735558713256</v>
      </c>
      <c r="N14">
        <f t="shared" si="10"/>
        <v>1.9840838646332837</v>
      </c>
    </row>
    <row r="15" spans="1:14" x14ac:dyDescent="0.25">
      <c r="A15" s="4">
        <f>IF('True_Odds_Calculator_2-way'!A16="","",'True_Odds_Calculator_2-way'!A16)</f>
        <v>1.88</v>
      </c>
      <c r="B15" s="4">
        <f>IF('True_Odds_Calculator_2-way'!B16="","",'True_Odds_Calculator_2-way'!B16)</f>
        <v>2</v>
      </c>
      <c r="C15" s="4">
        <f t="shared" si="0"/>
        <v>0.53191489361702127</v>
      </c>
      <c r="D15">
        <f t="shared" si="1"/>
        <v>0.5</v>
      </c>
      <c r="E15">
        <f t="shared" si="2"/>
        <v>3.1914893617021267E-2</v>
      </c>
      <c r="F15">
        <f t="shared" si="3"/>
        <v>-0.23404255319148937</v>
      </c>
      <c r="G15">
        <v>0</v>
      </c>
      <c r="H15">
        <f t="shared" si="4"/>
        <v>0.26595744680851063</v>
      </c>
      <c r="I15">
        <f t="shared" si="5"/>
        <v>-1.0660035817780522</v>
      </c>
      <c r="J15">
        <f t="shared" si="6"/>
        <v>1.0660035817780522</v>
      </c>
      <c r="K15">
        <f t="shared" si="7"/>
        <v>0.51597373362761745</v>
      </c>
      <c r="L15">
        <f t="shared" si="8"/>
        <v>0.48402626637238261</v>
      </c>
      <c r="M15">
        <f t="shared" si="9"/>
        <v>1.9380831519646857</v>
      </c>
      <c r="N15">
        <f t="shared" si="10"/>
        <v>2.0660035817780522</v>
      </c>
    </row>
    <row r="16" spans="1:14" x14ac:dyDescent="0.25">
      <c r="A16" s="4">
        <f>IF('True_Odds_Calculator_2-way'!A17="","",'True_Odds_Calculator_2-way'!A17)</f>
        <v>2.38</v>
      </c>
      <c r="B16" s="4">
        <f>IF('True_Odds_Calculator_2-way'!B17="","",'True_Odds_Calculator_2-way'!B17)</f>
        <v>1.62</v>
      </c>
      <c r="C16" s="4">
        <f t="shared" si="0"/>
        <v>0.42016806722689076</v>
      </c>
      <c r="D16">
        <f t="shared" si="1"/>
        <v>0.61728395061728392</v>
      </c>
      <c r="E16">
        <f t="shared" si="2"/>
        <v>3.7452017844174623E-2</v>
      </c>
      <c r="F16">
        <f t="shared" si="3"/>
        <v>-0.22191098661686903</v>
      </c>
      <c r="G16">
        <v>0</v>
      </c>
      <c r="H16">
        <f t="shared" si="4"/>
        <v>0.25936300446104366</v>
      </c>
      <c r="I16">
        <f t="shared" si="5"/>
        <v>-1.0810968751610261</v>
      </c>
      <c r="J16">
        <f t="shared" si="6"/>
        <v>1.0810968751610261</v>
      </c>
      <c r="K16">
        <f t="shared" si="7"/>
        <v>0.4012980084049661</v>
      </c>
      <c r="L16">
        <f t="shared" si="8"/>
        <v>0.59870199159503401</v>
      </c>
      <c r="M16">
        <f t="shared" si="9"/>
        <v>2.4919136877222163</v>
      </c>
      <c r="N16">
        <f t="shared" si="10"/>
        <v>1.6702800625998362</v>
      </c>
    </row>
    <row r="17" spans="1:14" x14ac:dyDescent="0.25">
      <c r="A17" s="4">
        <f>IF('True_Odds_Calculator_2-way'!A18="","",'True_Odds_Calculator_2-way'!A18)</f>
        <v>2</v>
      </c>
      <c r="B17" s="4">
        <f>IF('True_Odds_Calculator_2-way'!B18="","",'True_Odds_Calculator_2-way'!B18)</f>
        <v>1.87</v>
      </c>
      <c r="C17" s="4">
        <f t="shared" si="0"/>
        <v>0.5</v>
      </c>
      <c r="D17">
        <f t="shared" si="1"/>
        <v>0.53475935828876997</v>
      </c>
      <c r="E17">
        <f t="shared" si="2"/>
        <v>3.475935828876997E-2</v>
      </c>
      <c r="F17">
        <f t="shared" si="3"/>
        <v>-0.23262032085561501</v>
      </c>
      <c r="G17">
        <v>0</v>
      </c>
      <c r="H17">
        <f t="shared" si="4"/>
        <v>0.26737967914438499</v>
      </c>
      <c r="I17">
        <f t="shared" si="5"/>
        <v>-1.0721125348377947</v>
      </c>
      <c r="J17">
        <f t="shared" si="6"/>
        <v>1.0721125348377947</v>
      </c>
      <c r="K17">
        <f t="shared" si="7"/>
        <v>0.48259927160678084</v>
      </c>
      <c r="L17">
        <f t="shared" si="8"/>
        <v>0.51740072839321916</v>
      </c>
      <c r="M17">
        <f t="shared" si="9"/>
        <v>2.0721125348377947</v>
      </c>
      <c r="N17">
        <f t="shared" si="10"/>
        <v>1.9327379053088816</v>
      </c>
    </row>
    <row r="18" spans="1:14" x14ac:dyDescent="0.25">
      <c r="A18" s="4">
        <f>IF('True_Odds_Calculator_2-way'!A19="","",'True_Odds_Calculator_2-way'!A19)</f>
        <v>2.06</v>
      </c>
      <c r="B18" s="4">
        <f>IF('True_Odds_Calculator_2-way'!B19="","",'True_Odds_Calculator_2-way'!B19)</f>
        <v>1.82</v>
      </c>
      <c r="C18" s="4">
        <f t="shared" si="0"/>
        <v>0.4854368932038835</v>
      </c>
      <c r="D18">
        <f t="shared" si="1"/>
        <v>0.54945054945054939</v>
      </c>
      <c r="E18">
        <f t="shared" si="2"/>
        <v>3.4887442654432999E-2</v>
      </c>
      <c r="F18">
        <f t="shared" si="3"/>
        <v>-0.2318361250400085</v>
      </c>
      <c r="G18">
        <v>0</v>
      </c>
      <c r="H18">
        <f t="shared" si="4"/>
        <v>0.26672356769444144</v>
      </c>
      <c r="I18">
        <f t="shared" si="5"/>
        <v>-1.0726058003503602</v>
      </c>
      <c r="J18">
        <f t="shared" si="6"/>
        <v>1.0726058003503602</v>
      </c>
      <c r="K18">
        <f t="shared" si="7"/>
        <v>0.46795400693555494</v>
      </c>
      <c r="L18">
        <f t="shared" si="8"/>
        <v>0.53204599306444489</v>
      </c>
      <c r="M18">
        <f t="shared" si="9"/>
        <v>2.1369621483713819</v>
      </c>
      <c r="N18">
        <f t="shared" si="10"/>
        <v>1.8795367562872962</v>
      </c>
    </row>
    <row r="19" spans="1:14" x14ac:dyDescent="0.25">
      <c r="A19" s="4">
        <f>IF('True_Odds_Calculator_2-way'!A20="","",'True_Odds_Calculator_2-way'!A20)</f>
        <v>1.93</v>
      </c>
      <c r="B19" s="4">
        <f>IF('True_Odds_Calculator_2-way'!B20="","",'True_Odds_Calculator_2-way'!B20)</f>
        <v>1.93</v>
      </c>
      <c r="C19" s="4">
        <f t="shared" si="0"/>
        <v>0.5181347150259068</v>
      </c>
      <c r="D19">
        <f t="shared" si="1"/>
        <v>0.5181347150259068</v>
      </c>
      <c r="E19">
        <f t="shared" si="2"/>
        <v>3.62694300518136E-2</v>
      </c>
      <c r="F19">
        <f t="shared" si="3"/>
        <v>-0.23219415286316403</v>
      </c>
      <c r="G19">
        <v>0</v>
      </c>
      <c r="H19">
        <f t="shared" si="4"/>
        <v>0.26846358291497763</v>
      </c>
      <c r="I19">
        <f t="shared" si="5"/>
        <v>-1.0752688172043015</v>
      </c>
      <c r="J19">
        <f t="shared" si="6"/>
        <v>1.0752688172043015</v>
      </c>
      <c r="K19">
        <f t="shared" si="7"/>
        <v>0.5</v>
      </c>
      <c r="L19">
        <f t="shared" si="8"/>
        <v>0.5</v>
      </c>
      <c r="M19">
        <f t="shared" si="9"/>
        <v>2</v>
      </c>
      <c r="N19">
        <f t="shared" si="10"/>
        <v>2</v>
      </c>
    </row>
    <row r="20" spans="1:14" x14ac:dyDescent="0.25">
      <c r="A20" s="4">
        <f>IF('True_Odds_Calculator_2-way'!A21="","",'True_Odds_Calculator_2-way'!A21)</f>
        <v>2.4300000000000002</v>
      </c>
      <c r="B20" s="4">
        <f>IF('True_Odds_Calculator_2-way'!B21="","",'True_Odds_Calculator_2-way'!B21)</f>
        <v>1.6</v>
      </c>
      <c r="C20" s="4">
        <f t="shared" si="0"/>
        <v>0.41152263374485593</v>
      </c>
      <c r="D20">
        <f t="shared" si="1"/>
        <v>0.625</v>
      </c>
      <c r="E20">
        <f t="shared" si="2"/>
        <v>3.652263374485587E-2</v>
      </c>
      <c r="F20">
        <f t="shared" si="3"/>
        <v>-0.2206790123456791</v>
      </c>
      <c r="G20">
        <v>0</v>
      </c>
      <c r="H20">
        <f t="shared" si="4"/>
        <v>0.25720164609053497</v>
      </c>
      <c r="I20">
        <f t="shared" si="5"/>
        <v>-1.0795837927188259</v>
      </c>
      <c r="J20">
        <f t="shared" si="6"/>
        <v>1.0795837927188259</v>
      </c>
      <c r="K20">
        <f t="shared" si="7"/>
        <v>0.39311192066596734</v>
      </c>
      <c r="L20">
        <f t="shared" si="8"/>
        <v>0.60688807933403277</v>
      </c>
      <c r="M20">
        <f t="shared" si="9"/>
        <v>2.5438048235879216</v>
      </c>
      <c r="N20">
        <f t="shared" si="10"/>
        <v>1.6477502756312954</v>
      </c>
    </row>
    <row r="21" spans="1:14" x14ac:dyDescent="0.25">
      <c r="A21" s="4">
        <f>IF('True_Odds_Calculator_2-way'!A22="","",'True_Odds_Calculator_2-way'!A22)</f>
        <v>2.44</v>
      </c>
      <c r="B21" s="4">
        <f>IF('True_Odds_Calculator_2-way'!B22="","",'True_Odds_Calculator_2-way'!B22)</f>
        <v>1.59</v>
      </c>
      <c r="C21" s="4">
        <f t="shared" si="0"/>
        <v>0.4098360655737705</v>
      </c>
      <c r="D21">
        <f t="shared" si="1"/>
        <v>0.62893081761006286</v>
      </c>
      <c r="E21">
        <f t="shared" si="2"/>
        <v>3.8766883183833478E-2</v>
      </c>
      <c r="F21">
        <f t="shared" si="3"/>
        <v>-0.21899164862356935</v>
      </c>
      <c r="G21">
        <v>0</v>
      </c>
      <c r="H21">
        <f t="shared" si="4"/>
        <v>0.25775853180740282</v>
      </c>
      <c r="I21">
        <f t="shared" si="5"/>
        <v>-1.0849075915068658</v>
      </c>
      <c r="J21">
        <f t="shared" si="6"/>
        <v>1.0849075915068658</v>
      </c>
      <c r="K21">
        <f t="shared" si="7"/>
        <v>0.39027939969909758</v>
      </c>
      <c r="L21">
        <f t="shared" si="8"/>
        <v>0.60972060030090225</v>
      </c>
      <c r="M21">
        <f t="shared" si="9"/>
        <v>2.5622669317698867</v>
      </c>
      <c r="N21">
        <f t="shared" si="10"/>
        <v>1.6400954789890509</v>
      </c>
    </row>
    <row r="22" spans="1:14" x14ac:dyDescent="0.25">
      <c r="A22" s="4">
        <f>IF('True_Odds_Calculator_2-way'!A23="","",'True_Odds_Calculator_2-way'!A23)</f>
        <v>2.11</v>
      </c>
      <c r="B22" s="4">
        <f>IF('True_Odds_Calculator_2-way'!B23="","",'True_Odds_Calculator_2-way'!B23)</f>
        <v>1.77</v>
      </c>
      <c r="C22" s="4">
        <f t="shared" si="0"/>
        <v>0.47393364928909953</v>
      </c>
      <c r="D22">
        <f t="shared" si="1"/>
        <v>0.56497175141242939</v>
      </c>
      <c r="E22">
        <f t="shared" si="2"/>
        <v>3.8905400701529036E-2</v>
      </c>
      <c r="F22">
        <f t="shared" si="3"/>
        <v>-0.22885372319061759</v>
      </c>
      <c r="G22">
        <v>0</v>
      </c>
      <c r="H22">
        <f t="shared" si="4"/>
        <v>0.26775912389214662</v>
      </c>
      <c r="I22">
        <f t="shared" si="5"/>
        <v>-1.0816659234722941</v>
      </c>
      <c r="J22">
        <f t="shared" si="6"/>
        <v>1.0816659234722941</v>
      </c>
      <c r="K22">
        <f t="shared" si="7"/>
        <v>0.45441136703461599</v>
      </c>
      <c r="L22">
        <f t="shared" si="8"/>
        <v>0.54558863296538396</v>
      </c>
      <c r="M22">
        <f t="shared" si="9"/>
        <v>2.2006491750542465</v>
      </c>
      <c r="N22">
        <f t="shared" si="10"/>
        <v>1.8328827610736662</v>
      </c>
    </row>
    <row r="23" spans="1:14" x14ac:dyDescent="0.25">
      <c r="A23" s="4">
        <f>IF('True_Odds_Calculator_2-way'!A24="","",'True_Odds_Calculator_2-way'!A24)</f>
        <v>2.0499999999999998</v>
      </c>
      <c r="B23" s="4">
        <f>IF('True_Odds_Calculator_2-way'!B24="","",'True_Odds_Calculator_2-way'!B24)</f>
        <v>1.83</v>
      </c>
      <c r="C23" s="4">
        <f t="shared" si="0"/>
        <v>0.48780487804878053</v>
      </c>
      <c r="D23">
        <f t="shared" si="1"/>
        <v>0.54644808743169393</v>
      </c>
      <c r="E23">
        <f t="shared" si="2"/>
        <v>3.4252965480474407E-2</v>
      </c>
      <c r="F23">
        <f t="shared" si="3"/>
        <v>-0.23230707716913246</v>
      </c>
      <c r="G23">
        <v>0</v>
      </c>
      <c r="H23">
        <f t="shared" si="4"/>
        <v>0.26656004264960681</v>
      </c>
      <c r="I23">
        <f t="shared" si="5"/>
        <v>-1.0711894933108055</v>
      </c>
      <c r="J23">
        <f t="shared" si="6"/>
        <v>1.0711894933108055</v>
      </c>
      <c r="K23">
        <f t="shared" si="7"/>
        <v>0.47064383372894186</v>
      </c>
      <c r="L23">
        <f t="shared" si="8"/>
        <v>0.52935616627105819</v>
      </c>
      <c r="M23">
        <f t="shared" si="9"/>
        <v>2.1247489679763456</v>
      </c>
      <c r="N23">
        <f t="shared" si="10"/>
        <v>1.8890872794479689</v>
      </c>
    </row>
    <row r="24" spans="1:14" x14ac:dyDescent="0.25">
      <c r="A24" s="4">
        <f>IF('True_Odds_Calculator_2-way'!A25="","",'True_Odds_Calculator_2-way'!A25)</f>
        <v>2.0499999999999998</v>
      </c>
      <c r="B24" s="4">
        <f>IF('True_Odds_Calculator_2-way'!B25="","",'True_Odds_Calculator_2-way'!B25)</f>
        <v>1.83</v>
      </c>
      <c r="C24" s="4">
        <f t="shared" si="0"/>
        <v>0.48780487804878053</v>
      </c>
      <c r="D24">
        <f t="shared" si="1"/>
        <v>0.54644808743169393</v>
      </c>
      <c r="E24">
        <f t="shared" si="2"/>
        <v>3.4252965480474407E-2</v>
      </c>
      <c r="F24">
        <f t="shared" si="3"/>
        <v>-0.23230707716913246</v>
      </c>
      <c r="G24">
        <v>0</v>
      </c>
      <c r="H24">
        <f t="shared" si="4"/>
        <v>0.26656004264960681</v>
      </c>
      <c r="I24">
        <f t="shared" si="5"/>
        <v>-1.0711894933108055</v>
      </c>
      <c r="J24">
        <f t="shared" si="6"/>
        <v>1.0711894933108055</v>
      </c>
      <c r="K24">
        <f t="shared" si="7"/>
        <v>0.47064383372894186</v>
      </c>
      <c r="L24">
        <f t="shared" si="8"/>
        <v>0.52935616627105819</v>
      </c>
      <c r="M24">
        <f t="shared" si="9"/>
        <v>2.1247489679763456</v>
      </c>
      <c r="N24">
        <f t="shared" si="10"/>
        <v>1.8890872794479689</v>
      </c>
    </row>
    <row r="25" spans="1:14" x14ac:dyDescent="0.25">
      <c r="A25" s="4">
        <f>IF('True_Odds_Calculator_2-way'!A26="","",'True_Odds_Calculator_2-way'!A26)</f>
        <v>1.9</v>
      </c>
      <c r="B25" s="4">
        <f>IF('True_Odds_Calculator_2-way'!B26="","",'True_Odds_Calculator_2-way'!B26)</f>
        <v>1.97</v>
      </c>
      <c r="C25" s="4">
        <f t="shared" si="0"/>
        <v>0.52631578947368418</v>
      </c>
      <c r="D25">
        <f t="shared" si="1"/>
        <v>0.50761421319796951</v>
      </c>
      <c r="E25">
        <f t="shared" si="2"/>
        <v>3.3930002671653803E-2</v>
      </c>
      <c r="F25">
        <f t="shared" si="3"/>
        <v>-0.23323537269569861</v>
      </c>
      <c r="G25">
        <v>0</v>
      </c>
      <c r="H25">
        <f t="shared" si="4"/>
        <v>0.26716537536735235</v>
      </c>
      <c r="I25">
        <f t="shared" si="5"/>
        <v>-1.0702688317798925</v>
      </c>
      <c r="J25">
        <f t="shared" si="6"/>
        <v>1.0702688317798925</v>
      </c>
      <c r="K25">
        <f t="shared" si="7"/>
        <v>0.50936156937362553</v>
      </c>
      <c r="L25">
        <f t="shared" si="8"/>
        <v>0.49063843062637452</v>
      </c>
      <c r="M25">
        <f t="shared" si="9"/>
        <v>1.963241948601903</v>
      </c>
      <c r="N25">
        <f t="shared" si="10"/>
        <v>2.0381607668264961</v>
      </c>
    </row>
    <row r="26" spans="1:14" x14ac:dyDescent="0.25">
      <c r="A26" s="4">
        <f>IF('True_Odds_Calculator_2-way'!A27="","",'True_Odds_Calculator_2-way'!A27)</f>
        <v>2.17</v>
      </c>
      <c r="B26" s="4">
        <f>IF('True_Odds_Calculator_2-way'!B27="","",'True_Odds_Calculator_2-way'!B27)</f>
        <v>1.73</v>
      </c>
      <c r="C26" s="4">
        <f t="shared" si="0"/>
        <v>0.46082949308755761</v>
      </c>
      <c r="D26">
        <f t="shared" si="1"/>
        <v>0.5780346820809249</v>
      </c>
      <c r="E26">
        <f t="shared" si="2"/>
        <v>3.8864175168482618E-2</v>
      </c>
      <c r="F26">
        <f t="shared" si="3"/>
        <v>-0.22751125436189756</v>
      </c>
      <c r="G26">
        <v>0</v>
      </c>
      <c r="H26">
        <f t="shared" si="4"/>
        <v>0.26637542953038013</v>
      </c>
      <c r="I26">
        <f t="shared" si="5"/>
        <v>-1.0820457886019927</v>
      </c>
      <c r="J26">
        <f t="shared" si="6"/>
        <v>1.0820457886019927</v>
      </c>
      <c r="K26">
        <f t="shared" si="7"/>
        <v>0.44130751828400394</v>
      </c>
      <c r="L26">
        <f t="shared" si="8"/>
        <v>0.55869248171599584</v>
      </c>
      <c r="M26">
        <f t="shared" si="9"/>
        <v>2.2659935726643319</v>
      </c>
      <c r="N26">
        <f t="shared" si="10"/>
        <v>1.789893425679455</v>
      </c>
    </row>
    <row r="27" spans="1:14" x14ac:dyDescent="0.25">
      <c r="A27" s="4">
        <f>IF('True_Odds_Calculator_2-way'!A28="","",'True_Odds_Calculator_2-way'!A28)</f>
        <v>1.97</v>
      </c>
      <c r="B27" s="4">
        <f>IF('True_Odds_Calculator_2-way'!B28="","",'True_Odds_Calculator_2-way'!B28)</f>
        <v>1.9</v>
      </c>
      <c r="C27" s="4">
        <f t="shared" si="0"/>
        <v>0.50761421319796951</v>
      </c>
      <c r="D27">
        <f t="shared" si="1"/>
        <v>0.52631578947368418</v>
      </c>
      <c r="E27">
        <f t="shared" si="2"/>
        <v>3.3930002671653803E-2</v>
      </c>
      <c r="F27">
        <f t="shared" si="3"/>
        <v>-0.23323537269569861</v>
      </c>
      <c r="G27">
        <v>0</v>
      </c>
      <c r="H27">
        <f t="shared" si="4"/>
        <v>0.26716537536735235</v>
      </c>
      <c r="I27">
        <f t="shared" si="5"/>
        <v>-1.0702688317798925</v>
      </c>
      <c r="J27">
        <f t="shared" si="6"/>
        <v>1.0702688317798925</v>
      </c>
      <c r="K27">
        <f t="shared" si="7"/>
        <v>0.49063843062637452</v>
      </c>
      <c r="L27">
        <f t="shared" si="8"/>
        <v>0.50936156937362553</v>
      </c>
      <c r="M27">
        <f t="shared" si="9"/>
        <v>2.0381607668264961</v>
      </c>
      <c r="N27">
        <f t="shared" si="10"/>
        <v>1.963241948601903</v>
      </c>
    </row>
    <row r="28" spans="1:14" x14ac:dyDescent="0.25">
      <c r="A28" s="4">
        <f>IF('True_Odds_Calculator_2-way'!A29="","",'True_Odds_Calculator_2-way'!A29)</f>
        <v>2.4</v>
      </c>
      <c r="B28" s="4">
        <f>IF('True_Odds_Calculator_2-way'!B29="","",'True_Odds_Calculator_2-way'!B29)</f>
        <v>1.61</v>
      </c>
      <c r="C28" s="4">
        <f t="shared" si="0"/>
        <v>0.41666666666666669</v>
      </c>
      <c r="D28">
        <f t="shared" si="1"/>
        <v>0.6211180124223602</v>
      </c>
      <c r="E28">
        <f t="shared" si="2"/>
        <v>3.7784679089026829E-2</v>
      </c>
      <c r="F28">
        <f t="shared" si="3"/>
        <v>-0.22101449275362328</v>
      </c>
      <c r="G28">
        <v>0</v>
      </c>
      <c r="H28">
        <f t="shared" si="4"/>
        <v>0.25879917184265011</v>
      </c>
      <c r="I28">
        <f t="shared" si="5"/>
        <v>-1.0821091383745125</v>
      </c>
      <c r="J28">
        <f t="shared" si="6"/>
        <v>1.0821091383745125</v>
      </c>
      <c r="K28">
        <f t="shared" si="7"/>
        <v>0.39762177743270088</v>
      </c>
      <c r="L28">
        <f t="shared" si="8"/>
        <v>0.602378222567299</v>
      </c>
      <c r="M28">
        <f t="shared" si="9"/>
        <v>2.5149527937243179</v>
      </c>
      <c r="N28">
        <f t="shared" si="10"/>
        <v>1.660086574408453</v>
      </c>
    </row>
    <row r="29" spans="1:14" x14ac:dyDescent="0.25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1.82</v>
      </c>
      <c r="C29" s="4">
        <f t="shared" si="0"/>
        <v>0.48309178743961356</v>
      </c>
      <c r="D29">
        <f t="shared" si="1"/>
        <v>0.54945054945054939</v>
      </c>
      <c r="E29">
        <f t="shared" si="2"/>
        <v>3.2542336890162948E-2</v>
      </c>
      <c r="F29">
        <f t="shared" si="3"/>
        <v>-0.23289271115358079</v>
      </c>
      <c r="G29">
        <v>0</v>
      </c>
      <c r="H29">
        <f t="shared" si="4"/>
        <v>0.26543504804374368</v>
      </c>
      <c r="I29">
        <f t="shared" si="5"/>
        <v>-1.0675818579755179</v>
      </c>
      <c r="J29">
        <f t="shared" si="6"/>
        <v>1.0675818579755179</v>
      </c>
      <c r="K29">
        <f t="shared" si="7"/>
        <v>0.4667852887508781</v>
      </c>
      <c r="L29">
        <f t="shared" si="8"/>
        <v>0.53321471124912212</v>
      </c>
      <c r="M29">
        <f t="shared" si="9"/>
        <v>2.1423125880338039</v>
      </c>
      <c r="N29">
        <f t="shared" si="10"/>
        <v>1.8754171235399244</v>
      </c>
    </row>
    <row r="30" spans="1:14" x14ac:dyDescent="0.25">
      <c r="A30" s="4">
        <f>IF('True_Odds_Calculator_2-way'!A31="","",'True_Odds_Calculator_2-way'!A31)</f>
        <v>2.25</v>
      </c>
      <c r="B30" s="4">
        <f>IF('True_Odds_Calculator_2-way'!B31="","",'True_Odds_Calculator_2-way'!B31)</f>
        <v>1.68</v>
      </c>
      <c r="C30" s="4">
        <f t="shared" si="0"/>
        <v>0.44444444444444442</v>
      </c>
      <c r="D30">
        <f t="shared" si="1"/>
        <v>0.59523809523809523</v>
      </c>
      <c r="E30">
        <f t="shared" si="2"/>
        <v>3.9682539682539542E-2</v>
      </c>
      <c r="F30">
        <f t="shared" si="3"/>
        <v>-0.22486772486772499</v>
      </c>
      <c r="G30">
        <v>0</v>
      </c>
      <c r="H30">
        <f t="shared" si="4"/>
        <v>0.26455026455026454</v>
      </c>
      <c r="I30">
        <f t="shared" si="5"/>
        <v>-1.0846522890932806</v>
      </c>
      <c r="J30">
        <f t="shared" si="6"/>
        <v>1.0846522890932806</v>
      </c>
      <c r="K30">
        <f t="shared" si="7"/>
        <v>0.42448148373559424</v>
      </c>
      <c r="L30">
        <f t="shared" si="8"/>
        <v>0.57551851626440576</v>
      </c>
      <c r="M30">
        <f t="shared" si="9"/>
        <v>2.3558153613666013</v>
      </c>
      <c r="N30">
        <f t="shared" si="10"/>
        <v>1.7375635565834309</v>
      </c>
    </row>
    <row r="31" spans="1:14" x14ac:dyDescent="0.25">
      <c r="A31" s="4">
        <f>IF('True_Odds_Calculator_2-way'!A32="","",'True_Odds_Calculator_2-way'!A32)</f>
        <v>2.06</v>
      </c>
      <c r="B31" s="4">
        <f>IF('True_Odds_Calculator_2-way'!B32="","",'True_Odds_Calculator_2-way'!B32)</f>
        <v>1.82</v>
      </c>
      <c r="C31" s="4">
        <f t="shared" si="0"/>
        <v>0.4854368932038835</v>
      </c>
      <c r="D31">
        <f t="shared" si="1"/>
        <v>0.54945054945054939</v>
      </c>
      <c r="E31">
        <f t="shared" si="2"/>
        <v>3.4887442654432999E-2</v>
      </c>
      <c r="F31">
        <f t="shared" si="3"/>
        <v>-0.2318361250400085</v>
      </c>
      <c r="G31">
        <v>0</v>
      </c>
      <c r="H31">
        <f t="shared" si="4"/>
        <v>0.26672356769444144</v>
      </c>
      <c r="I31">
        <f t="shared" si="5"/>
        <v>-1.0726058003503602</v>
      </c>
      <c r="J31">
        <f t="shared" si="6"/>
        <v>1.0726058003503602</v>
      </c>
      <c r="K31">
        <f t="shared" si="7"/>
        <v>0.46795400693555494</v>
      </c>
      <c r="L31">
        <f t="shared" si="8"/>
        <v>0.53204599306444489</v>
      </c>
      <c r="M31">
        <f t="shared" si="9"/>
        <v>2.1369621483713819</v>
      </c>
      <c r="N31">
        <f t="shared" si="10"/>
        <v>1.8795367562872962</v>
      </c>
    </row>
    <row r="32" spans="1:14" x14ac:dyDescent="0.25">
      <c r="A32" s="4">
        <f>IF('True_Odds_Calculator_2-way'!A33="","",'True_Odds_Calculator_2-way'!A33)</f>
        <v>2.02</v>
      </c>
      <c r="B32" s="4">
        <f>IF('True_Odds_Calculator_2-way'!B33="","",'True_Odds_Calculator_2-way'!B33)</f>
        <v>1.86</v>
      </c>
      <c r="C32" s="4">
        <f t="shared" si="0"/>
        <v>0.49504950495049505</v>
      </c>
      <c r="D32">
        <f t="shared" si="1"/>
        <v>0.5376344086021505</v>
      </c>
      <c r="E32">
        <f t="shared" si="2"/>
        <v>3.2683913552645549E-2</v>
      </c>
      <c r="F32">
        <f t="shared" si="3"/>
        <v>-0.23347173427020129</v>
      </c>
      <c r="G32">
        <v>0</v>
      </c>
      <c r="H32">
        <f t="shared" si="4"/>
        <v>0.26615564782284679</v>
      </c>
      <c r="I32">
        <f t="shared" si="5"/>
        <v>-1.0677035543974549</v>
      </c>
      <c r="J32">
        <f t="shared" si="6"/>
        <v>1.0677035543974549</v>
      </c>
      <c r="K32">
        <f t="shared" si="7"/>
        <v>0.47868473698404773</v>
      </c>
      <c r="L32">
        <f t="shared" si="8"/>
        <v>0.52131526301595232</v>
      </c>
      <c r="M32">
        <f t="shared" si="9"/>
        <v>2.0890576254854043</v>
      </c>
      <c r="N32">
        <f t="shared" si="10"/>
        <v>1.9182250567818113</v>
      </c>
    </row>
    <row r="33" spans="1:14" x14ac:dyDescent="0.25">
      <c r="A33" s="4">
        <f>IF('True_Odds_Calculator_2-way'!A34="","",'True_Odds_Calculator_2-way'!A34)</f>
        <v>2.0299999999999998</v>
      </c>
      <c r="B33" s="4">
        <f>IF('True_Odds_Calculator_2-way'!B34="","",'True_Odds_Calculator_2-way'!B34)</f>
        <v>1.82</v>
      </c>
      <c r="C33" s="4">
        <f t="shared" si="0"/>
        <v>0.49261083743842371</v>
      </c>
      <c r="D33">
        <f t="shared" si="1"/>
        <v>0.54945054945054939</v>
      </c>
      <c r="E33">
        <f t="shared" si="2"/>
        <v>4.2061386888973207E-2</v>
      </c>
      <c r="F33">
        <f t="shared" si="3"/>
        <v>-0.22860390840686395</v>
      </c>
      <c r="G33">
        <v>0</v>
      </c>
      <c r="H33">
        <f t="shared" si="4"/>
        <v>0.27066529529583716</v>
      </c>
      <c r="I33">
        <f t="shared" si="5"/>
        <v>-1.0881141587390988</v>
      </c>
      <c r="J33">
        <f t="shared" si="6"/>
        <v>1.0881141587390988</v>
      </c>
      <c r="K33">
        <f t="shared" si="7"/>
        <v>0.47152961176687003</v>
      </c>
      <c r="L33">
        <f t="shared" si="8"/>
        <v>0.52847038823312997</v>
      </c>
      <c r="M33">
        <f t="shared" si="9"/>
        <v>2.1207575835012715</v>
      </c>
      <c r="N33">
        <f t="shared" si="10"/>
        <v>1.892253610166061</v>
      </c>
    </row>
    <row r="34" spans="1:14" x14ac:dyDescent="0.25">
      <c r="A34" s="4">
        <f>IF('True_Odds_Calculator_2-way'!A35="","",'True_Odds_Calculator_2-way'!A35)</f>
        <v>1.95</v>
      </c>
      <c r="B34" s="4">
        <f>IF('True_Odds_Calculator_2-way'!B35="","",'True_Odds_Calculator_2-way'!B35)</f>
        <v>1.88</v>
      </c>
      <c r="C34" s="4">
        <f t="shared" si="0"/>
        <v>0.51282051282051289</v>
      </c>
      <c r="D34">
        <f t="shared" si="1"/>
        <v>0.53191489361702127</v>
      </c>
      <c r="E34">
        <f t="shared" si="2"/>
        <v>4.4735406437534042E-2</v>
      </c>
      <c r="F34">
        <f t="shared" si="3"/>
        <v>-0.22804146208401543</v>
      </c>
      <c r="G34">
        <v>0</v>
      </c>
      <c r="H34">
        <f t="shared" si="4"/>
        <v>0.27277686852154942</v>
      </c>
      <c r="I34">
        <f t="shared" si="5"/>
        <v>-1.0936965981495175</v>
      </c>
      <c r="J34">
        <f t="shared" si="6"/>
        <v>1.0936965981495175</v>
      </c>
      <c r="K34">
        <f t="shared" si="7"/>
        <v>0.49043365789995519</v>
      </c>
      <c r="L34">
        <f t="shared" si="8"/>
        <v>0.50956634210004492</v>
      </c>
      <c r="M34">
        <f t="shared" si="9"/>
        <v>2.0390117682420414</v>
      </c>
      <c r="N34">
        <f t="shared" si="10"/>
        <v>1.9624530063715757</v>
      </c>
    </row>
    <row r="35" spans="1:14" x14ac:dyDescent="0.25">
      <c r="A35" s="4">
        <f>IF('True_Odds_Calculator_2-way'!A36="","",'True_Odds_Calculator_2-way'!A36)</f>
        <v>1.74</v>
      </c>
      <c r="B35" s="4">
        <f>IF('True_Odds_Calculator_2-way'!B36="","",'True_Odds_Calculator_2-way'!B36)</f>
        <v>2.12</v>
      </c>
      <c r="C35" s="4">
        <f t="shared" si="0"/>
        <v>0.57471264367816088</v>
      </c>
      <c r="D35">
        <f t="shared" si="1"/>
        <v>0.47169811320754712</v>
      </c>
      <c r="E35">
        <f t="shared" si="2"/>
        <v>4.6410756885707949E-2</v>
      </c>
      <c r="F35">
        <f t="shared" si="3"/>
        <v>-0.22468011277380184</v>
      </c>
      <c r="G35">
        <v>0</v>
      </c>
      <c r="H35">
        <f t="shared" si="4"/>
        <v>0.27109086965950985</v>
      </c>
      <c r="I35">
        <f t="shared" si="5"/>
        <v>-1.0984369379093668</v>
      </c>
      <c r="J35">
        <f t="shared" si="6"/>
        <v>1.0984369379093668</v>
      </c>
      <c r="K35">
        <f t="shared" si="7"/>
        <v>0.55161964700188582</v>
      </c>
      <c r="L35">
        <f t="shared" si="8"/>
        <v>0.44838035299811413</v>
      </c>
      <c r="M35">
        <f t="shared" si="9"/>
        <v>1.8128433340529317</v>
      </c>
      <c r="N35">
        <f t="shared" si="10"/>
        <v>2.2302493704584911</v>
      </c>
    </row>
    <row r="36" spans="1:14" x14ac:dyDescent="0.25">
      <c r="A36" s="4">
        <f>IF('True_Odds_Calculator_2-way'!A37="","",'True_Odds_Calculator_2-way'!A37)</f>
        <v>1.92</v>
      </c>
      <c r="B36" s="4">
        <f>IF('True_Odds_Calculator_2-way'!B37="","",'True_Odds_Calculator_2-way'!B37)</f>
        <v>1.92</v>
      </c>
      <c r="C36" s="4">
        <f t="shared" si="0"/>
        <v>0.52083333333333337</v>
      </c>
      <c r="D36">
        <f t="shared" si="1"/>
        <v>0.52083333333333337</v>
      </c>
      <c r="E36">
        <f t="shared" si="2"/>
        <v>4.1666666666666741E-2</v>
      </c>
      <c r="F36">
        <f t="shared" si="3"/>
        <v>-0.22960069444444442</v>
      </c>
      <c r="G36">
        <v>0</v>
      </c>
      <c r="H36">
        <f t="shared" si="4"/>
        <v>0.27126736111111116</v>
      </c>
      <c r="I36">
        <f t="shared" si="5"/>
        <v>-1.0869565217391306</v>
      </c>
      <c r="J36">
        <f t="shared" si="6"/>
        <v>1.0869565217391306</v>
      </c>
      <c r="K36">
        <f t="shared" si="7"/>
        <v>0.50000000000000011</v>
      </c>
      <c r="L36">
        <f t="shared" si="8"/>
        <v>0.50000000000000011</v>
      </c>
      <c r="M36">
        <f t="shared" si="9"/>
        <v>1.9999999999999996</v>
      </c>
      <c r="N36">
        <f t="shared" si="10"/>
        <v>1.9999999999999996</v>
      </c>
    </row>
    <row r="37" spans="1:14" x14ac:dyDescent="0.25">
      <c r="A37" s="4">
        <f>IF('True_Odds_Calculator_2-way'!A38="","",'True_Odds_Calculator_2-way'!A38)</f>
        <v>1.81</v>
      </c>
      <c r="B37" s="4">
        <f>IF('True_Odds_Calculator_2-way'!B38="","",'True_Odds_Calculator_2-way'!B38)</f>
        <v>2.0299999999999998</v>
      </c>
      <c r="C37" s="4">
        <f t="shared" si="0"/>
        <v>0.5524861878453039</v>
      </c>
      <c r="D37">
        <f t="shared" si="1"/>
        <v>0.49261083743842371</v>
      </c>
      <c r="E37">
        <f t="shared" si="2"/>
        <v>4.5097025283727721E-2</v>
      </c>
      <c r="F37">
        <f t="shared" si="3"/>
        <v>-0.22706365838390963</v>
      </c>
      <c r="G37">
        <v>0</v>
      </c>
      <c r="H37">
        <f t="shared" si="4"/>
        <v>0.2721606836676374</v>
      </c>
      <c r="I37">
        <f t="shared" si="5"/>
        <v>-1.0948103090714374</v>
      </c>
      <c r="J37">
        <f t="shared" si="6"/>
        <v>1.0948103090714374</v>
      </c>
      <c r="K37">
        <f t="shared" si="7"/>
        <v>0.52999890518954651</v>
      </c>
      <c r="L37">
        <f t="shared" si="8"/>
        <v>0.47000109481045338</v>
      </c>
      <c r="M37">
        <f t="shared" si="9"/>
        <v>1.8867963503478642</v>
      </c>
      <c r="N37">
        <f t="shared" si="10"/>
        <v>2.1276546183435801</v>
      </c>
    </row>
    <row r="38" spans="1:14" x14ac:dyDescent="0.25">
      <c r="A38" s="4">
        <f>IF('True_Odds_Calculator_2-way'!A39="","",'True_Odds_Calculator_2-way'!A39)</f>
        <v>2.23</v>
      </c>
      <c r="B38" s="4">
        <f>IF('True_Odds_Calculator_2-way'!B39="","",'True_Odds_Calculator_2-way'!B39)</f>
        <v>1.67</v>
      </c>
      <c r="C38" s="4">
        <f t="shared" si="0"/>
        <v>0.44843049327354262</v>
      </c>
      <c r="D38">
        <f t="shared" si="1"/>
        <v>0.5988023952095809</v>
      </c>
      <c r="E38">
        <f t="shared" si="2"/>
        <v>4.7232888483123459E-2</v>
      </c>
      <c r="F38">
        <f t="shared" si="3"/>
        <v>-0.22128836497408777</v>
      </c>
      <c r="G38">
        <v>0</v>
      </c>
      <c r="H38">
        <f t="shared" si="4"/>
        <v>0.26852125345721117</v>
      </c>
      <c r="I38">
        <f t="shared" si="5"/>
        <v>-1.1015647826027291</v>
      </c>
      <c r="J38">
        <f t="shared" si="6"/>
        <v>1.1015647826027291</v>
      </c>
      <c r="K38">
        <f t="shared" si="7"/>
        <v>0.42464203096948078</v>
      </c>
      <c r="L38">
        <f t="shared" si="8"/>
        <v>0.57535796903051928</v>
      </c>
      <c r="M38">
        <f t="shared" si="9"/>
        <v>2.3549246826013568</v>
      </c>
      <c r="N38">
        <f t="shared" si="10"/>
        <v>1.7380484043438287</v>
      </c>
    </row>
    <row r="39" spans="1:14" x14ac:dyDescent="0.25">
      <c r="A39" s="4">
        <f>IF('True_Odds_Calculator_2-way'!A40="","",'True_Odds_Calculator_2-way'!A40)</f>
        <v>1.88</v>
      </c>
      <c r="B39" s="4">
        <f>IF('True_Odds_Calculator_2-way'!B40="","",'True_Odds_Calculator_2-way'!B40)</f>
        <v>1.96</v>
      </c>
      <c r="C39" s="4">
        <f t="shared" si="0"/>
        <v>0.53191489361702127</v>
      </c>
      <c r="D39">
        <f t="shared" si="1"/>
        <v>0.51020408163265307</v>
      </c>
      <c r="E39">
        <f t="shared" si="2"/>
        <v>4.2118975249674229E-2</v>
      </c>
      <c r="F39">
        <f t="shared" si="3"/>
        <v>-0.22926617455492848</v>
      </c>
      <c r="G39">
        <v>0</v>
      </c>
      <c r="H39">
        <f t="shared" si="4"/>
        <v>0.27138514980460271</v>
      </c>
      <c r="I39">
        <f t="shared" si="5"/>
        <v>-1.0879853497231111</v>
      </c>
      <c r="J39">
        <f t="shared" si="6"/>
        <v>1.0879853497231111</v>
      </c>
      <c r="K39">
        <f t="shared" si="7"/>
        <v>0.51087470692394266</v>
      </c>
      <c r="L39">
        <f t="shared" si="8"/>
        <v>0.48912529307605751</v>
      </c>
      <c r="M39">
        <f t="shared" si="9"/>
        <v>1.9574271077563381</v>
      </c>
      <c r="N39">
        <f t="shared" si="10"/>
        <v>2.0444659357341863</v>
      </c>
    </row>
    <row r="40" spans="1:14" x14ac:dyDescent="0.25">
      <c r="A40" s="4">
        <f>IF('True_Odds_Calculator_2-way'!A41="","",'True_Odds_Calculator_2-way'!A41)</f>
        <v>1.74</v>
      </c>
      <c r="B40" s="4">
        <f>IF('True_Odds_Calculator_2-way'!B41="","",'True_Odds_Calculator_2-way'!B41)</f>
        <v>2.12</v>
      </c>
      <c r="C40" s="4">
        <f t="shared" si="0"/>
        <v>0.57471264367816088</v>
      </c>
      <c r="D40">
        <f t="shared" si="1"/>
        <v>0.47169811320754712</v>
      </c>
      <c r="E40">
        <f t="shared" si="2"/>
        <v>4.6410756885707949E-2</v>
      </c>
      <c r="F40">
        <f t="shared" si="3"/>
        <v>-0.22468011277380184</v>
      </c>
      <c r="G40">
        <v>0</v>
      </c>
      <c r="H40">
        <f t="shared" si="4"/>
        <v>0.27109086965950985</v>
      </c>
      <c r="I40">
        <f t="shared" si="5"/>
        <v>-1.0984369379093668</v>
      </c>
      <c r="J40">
        <f t="shared" si="6"/>
        <v>1.0984369379093668</v>
      </c>
      <c r="K40">
        <f t="shared" si="7"/>
        <v>0.55161964700188582</v>
      </c>
      <c r="L40">
        <f t="shared" si="8"/>
        <v>0.44838035299811413</v>
      </c>
      <c r="M40">
        <f t="shared" si="9"/>
        <v>1.8128433340529317</v>
      </c>
      <c r="N40">
        <f t="shared" si="10"/>
        <v>2.2302493704584911</v>
      </c>
    </row>
    <row r="41" spans="1:14" x14ac:dyDescent="0.25">
      <c r="A41" s="4">
        <f>IF('True_Odds_Calculator_2-way'!A42="","",'True_Odds_Calculator_2-way'!A42)</f>
        <v>1.74</v>
      </c>
      <c r="B41" s="4">
        <f>IF('True_Odds_Calculator_2-way'!B42="","",'True_Odds_Calculator_2-way'!B42)</f>
        <v>2.11</v>
      </c>
      <c r="C41" s="4">
        <f t="shared" si="0"/>
        <v>0.57471264367816088</v>
      </c>
      <c r="D41">
        <f t="shared" si="1"/>
        <v>0.47393364928909953</v>
      </c>
      <c r="E41">
        <f t="shared" si="2"/>
        <v>4.8646292967260418E-2</v>
      </c>
      <c r="F41">
        <f t="shared" si="3"/>
        <v>-0.22372936754371631</v>
      </c>
      <c r="G41">
        <v>0</v>
      </c>
      <c r="H41">
        <f t="shared" si="4"/>
        <v>0.27237566051097672</v>
      </c>
      <c r="I41">
        <f t="shared" si="5"/>
        <v>-1.1033737580104406</v>
      </c>
      <c r="J41">
        <f t="shared" si="6"/>
        <v>1.1033737580104406</v>
      </c>
      <c r="K41">
        <f t="shared" si="7"/>
        <v>0.5505102572168219</v>
      </c>
      <c r="L41">
        <f t="shared" si="8"/>
        <v>0.4494897427831781</v>
      </c>
      <c r="M41">
        <f t="shared" si="9"/>
        <v>1.816496580927726</v>
      </c>
      <c r="N41">
        <f t="shared" si="10"/>
        <v>2.2247448713915889</v>
      </c>
    </row>
    <row r="42" spans="1:14" x14ac:dyDescent="0.25">
      <c r="A42" s="4">
        <f>IF('True_Odds_Calculator_2-way'!A43="","",'True_Odds_Calculator_2-way'!A43)</f>
        <v>1.79</v>
      </c>
      <c r="B42" s="4">
        <f>IF('True_Odds_Calculator_2-way'!B43="","",'True_Odds_Calculator_2-way'!B43)</f>
        <v>2.0499999999999998</v>
      </c>
      <c r="C42" s="4">
        <f t="shared" si="0"/>
        <v>0.55865921787709494</v>
      </c>
      <c r="D42">
        <f t="shared" si="1"/>
        <v>0.48780487804878053</v>
      </c>
      <c r="E42">
        <f t="shared" si="2"/>
        <v>4.6464095925875526E-2</v>
      </c>
      <c r="F42">
        <f t="shared" si="3"/>
        <v>-0.22605259572148784</v>
      </c>
      <c r="G42">
        <v>0</v>
      </c>
      <c r="H42">
        <f t="shared" si="4"/>
        <v>0.27251669164736342</v>
      </c>
      <c r="I42">
        <f t="shared" si="5"/>
        <v>-1.0979733645872189</v>
      </c>
      <c r="J42">
        <f t="shared" si="6"/>
        <v>1.0979733645872189</v>
      </c>
      <c r="K42">
        <f t="shared" si="7"/>
        <v>0.53550420798039233</v>
      </c>
      <c r="L42">
        <f t="shared" si="8"/>
        <v>0.46449579201960772</v>
      </c>
      <c r="M42">
        <f t="shared" si="9"/>
        <v>1.8673989580239028</v>
      </c>
      <c r="N42">
        <f t="shared" si="10"/>
        <v>2.1528720328165796</v>
      </c>
    </row>
    <row r="43" spans="1:14" x14ac:dyDescent="0.25">
      <c r="A43" s="4">
        <f>IF('True_Odds_Calculator_2-way'!A44="","",'True_Odds_Calculator_2-way'!A44)</f>
        <v>1.79</v>
      </c>
      <c r="B43" s="4">
        <f>IF('True_Odds_Calculator_2-way'!B44="","",'True_Odds_Calculator_2-way'!B44)</f>
        <v>2.0499999999999998</v>
      </c>
      <c r="C43" s="4">
        <f t="shared" si="0"/>
        <v>0.55865921787709494</v>
      </c>
      <c r="D43">
        <f t="shared" si="1"/>
        <v>0.48780487804878053</v>
      </c>
      <c r="E43">
        <f t="shared" si="2"/>
        <v>4.6464095925875526E-2</v>
      </c>
      <c r="F43">
        <f t="shared" si="3"/>
        <v>-0.22605259572148784</v>
      </c>
      <c r="G43">
        <v>0</v>
      </c>
      <c r="H43">
        <f t="shared" si="4"/>
        <v>0.27251669164736342</v>
      </c>
      <c r="I43">
        <f t="shared" si="5"/>
        <v>-1.0979733645872189</v>
      </c>
      <c r="J43">
        <f t="shared" si="6"/>
        <v>1.0979733645872189</v>
      </c>
      <c r="K43">
        <f t="shared" si="7"/>
        <v>0.53550420798039233</v>
      </c>
      <c r="L43">
        <f t="shared" si="8"/>
        <v>0.46449579201960772</v>
      </c>
      <c r="M43">
        <f t="shared" si="9"/>
        <v>1.8673989580239028</v>
      </c>
      <c r="N43">
        <f t="shared" si="10"/>
        <v>2.1528720328165796</v>
      </c>
    </row>
    <row r="44" spans="1:14" x14ac:dyDescent="0.25">
      <c r="A44" s="4">
        <f>IF('True_Odds_Calculator_2-way'!A45="","",'True_Odds_Calculator_2-way'!A45)</f>
        <v>2.2599999999999998</v>
      </c>
      <c r="B44" s="4">
        <f>IF('True_Odds_Calculator_2-way'!B45="","",'True_Odds_Calculator_2-way'!B45)</f>
        <v>1.69</v>
      </c>
      <c r="C44" s="4">
        <f t="shared" si="0"/>
        <v>0.44247787610619471</v>
      </c>
      <c r="D44">
        <f t="shared" si="1"/>
        <v>0.59171597633136097</v>
      </c>
      <c r="E44">
        <f t="shared" si="2"/>
        <v>3.4193852437555794E-2</v>
      </c>
      <c r="F44">
        <f t="shared" si="3"/>
        <v>-0.22762737602764815</v>
      </c>
      <c r="G44">
        <v>0</v>
      </c>
      <c r="H44">
        <f t="shared" si="4"/>
        <v>0.261821228465204</v>
      </c>
      <c r="I44">
        <f t="shared" si="5"/>
        <v>-1.0724824201463119</v>
      </c>
      <c r="J44">
        <f t="shared" si="6"/>
        <v>1.0724824201463119</v>
      </c>
      <c r="K44">
        <f t="shared" si="7"/>
        <v>0.42529160714947917</v>
      </c>
      <c r="L44">
        <f t="shared" si="8"/>
        <v>0.57470839285052078</v>
      </c>
      <c r="M44">
        <f t="shared" si="9"/>
        <v>2.351327849384353</v>
      </c>
      <c r="N44">
        <f t="shared" si="10"/>
        <v>1.7400128699009547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2.12</v>
      </c>
      <c r="B46" s="4">
        <f>IF('True_Odds_Calculator_2-way'!B47="","",'True_Odds_Calculator_2-way'!B47)</f>
        <v>1.78</v>
      </c>
      <c r="C46" s="4">
        <f t="shared" si="0"/>
        <v>0.47169811320754712</v>
      </c>
      <c r="D46">
        <f t="shared" si="1"/>
        <v>0.5617977528089888</v>
      </c>
      <c r="E46">
        <f t="shared" si="2"/>
        <v>3.3495866016535869E-2</v>
      </c>
      <c r="F46">
        <f t="shared" si="3"/>
        <v>-0.23150307398770409</v>
      </c>
      <c r="G46">
        <v>0</v>
      </c>
      <c r="H46">
        <f t="shared" si="4"/>
        <v>0.26499894000423996</v>
      </c>
      <c r="I46">
        <f t="shared" si="5"/>
        <v>-1.0699012312772822</v>
      </c>
      <c r="J46">
        <f t="shared" si="6"/>
        <v>1.0699012312772822</v>
      </c>
      <c r="K46">
        <f t="shared" si="7"/>
        <v>0.45489916365833472</v>
      </c>
      <c r="L46">
        <f t="shared" si="8"/>
        <v>0.54510083634166528</v>
      </c>
      <c r="M46">
        <f t="shared" si="9"/>
        <v>2.1982893790305562</v>
      </c>
      <c r="N46">
        <f t="shared" si="10"/>
        <v>1.83452296039628</v>
      </c>
    </row>
    <row r="47" spans="1:14" x14ac:dyDescent="0.25">
      <c r="A47" s="4">
        <f>IF('True_Odds_Calculator_2-way'!A48="","",'True_Odds_Calculator_2-way'!A48)</f>
        <v>2.08</v>
      </c>
      <c r="B47" s="4">
        <f>IF('True_Odds_Calculator_2-way'!B48="","",'True_Odds_Calculator_2-way'!B48)</f>
        <v>1.81</v>
      </c>
      <c r="C47" s="4">
        <f t="shared" si="0"/>
        <v>0.48076923076923073</v>
      </c>
      <c r="D47">
        <f t="shared" si="1"/>
        <v>0.5524861878453039</v>
      </c>
      <c r="E47">
        <f t="shared" si="2"/>
        <v>3.3255418614534626E-2</v>
      </c>
      <c r="F47">
        <f t="shared" si="3"/>
        <v>-0.23236294092647691</v>
      </c>
      <c r="G47">
        <v>0</v>
      </c>
      <c r="H47">
        <f t="shared" si="4"/>
        <v>0.26561835954101148</v>
      </c>
      <c r="I47">
        <f t="shared" si="5"/>
        <v>-1.0691671651659735</v>
      </c>
      <c r="J47">
        <f t="shared" si="6"/>
        <v>1.0691671651659735</v>
      </c>
      <c r="K47">
        <f t="shared" si="7"/>
        <v>0.4641016151377545</v>
      </c>
      <c r="L47">
        <f t="shared" si="8"/>
        <v>0.5358983848622455</v>
      </c>
      <c r="M47">
        <f t="shared" si="9"/>
        <v>2.1547005383792519</v>
      </c>
      <c r="N47">
        <f t="shared" si="10"/>
        <v>1.8660254037844384</v>
      </c>
    </row>
    <row r="48" spans="1:14" x14ac:dyDescent="0.25">
      <c r="A48" s="4">
        <f>IF('True_Odds_Calculator_2-way'!A49="","",'True_Odds_Calculator_2-way'!A49)</f>
        <v>1.67</v>
      </c>
      <c r="B48" s="4">
        <f>IF('True_Odds_Calculator_2-way'!B49="","",'True_Odds_Calculator_2-way'!B49)</f>
        <v>2.23</v>
      </c>
      <c r="C48" s="4">
        <f t="shared" si="0"/>
        <v>0.5988023952095809</v>
      </c>
      <c r="D48">
        <f t="shared" si="1"/>
        <v>0.44843049327354262</v>
      </c>
      <c r="E48">
        <f t="shared" si="2"/>
        <v>4.7232888483123459E-2</v>
      </c>
      <c r="F48">
        <f t="shared" si="3"/>
        <v>-0.22128836497408777</v>
      </c>
      <c r="G48">
        <v>0</v>
      </c>
      <c r="H48">
        <f t="shared" si="4"/>
        <v>0.26852125345721117</v>
      </c>
      <c r="I48">
        <f t="shared" si="5"/>
        <v>-1.1015647826027291</v>
      </c>
      <c r="J48">
        <f t="shared" si="6"/>
        <v>1.1015647826027291</v>
      </c>
      <c r="K48">
        <f t="shared" si="7"/>
        <v>0.57535796903051928</v>
      </c>
      <c r="L48">
        <f t="shared" si="8"/>
        <v>0.42464203096948078</v>
      </c>
      <c r="M48">
        <f t="shared" si="9"/>
        <v>1.7380484043438287</v>
      </c>
      <c r="N48">
        <f t="shared" si="10"/>
        <v>2.3549246826013568</v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1" sqref="AA1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2.17</v>
      </c>
      <c r="B3">
        <v>1.75</v>
      </c>
      <c r="C3" s="29">
        <f t="shared" ref="C3:C66" si="0">IF(OR($A3="",$B3=""),"",(1/A3)+(1/B3)-1)</f>
        <v>3.2258064516129004E-2</v>
      </c>
      <c r="D3" s="30">
        <f>IF(OR($A3="",$B3=""),"",A3*'MPTO_working_2-way'!$G2)</f>
        <v>2.2399999999999998</v>
      </c>
      <c r="E3" s="32">
        <f>IF(OR($A3="",$B3=""),"",B3*'MPTO_working_2-way'!$G2)</f>
        <v>1.8064516129032258</v>
      </c>
      <c r="F3" s="30">
        <f>IF(OR($A3="",$B3=""),"",'MPTO_working_2-way'!D2)</f>
        <v>2.2487046632124348</v>
      </c>
      <c r="G3" s="32">
        <f>IF(OR($A3="",$B3=""),"",'MPTO_working_2-way'!E2)</f>
        <v>1.8008298755186722</v>
      </c>
      <c r="H3" s="30">
        <f>IF(OR($A3="",$B3=""),"",'OddsRatio_working_2-way'!M2)</f>
        <v>2.2489995996796797</v>
      </c>
      <c r="I3" s="30">
        <f>IF(OR($A3="",$B3=""),"",'OddsRatio_working_2-way'!N2)</f>
        <v>1.8006407690254356</v>
      </c>
      <c r="J3" s="30">
        <f>IF('Log_working_2-way'!$D2="","",A3^('Log_working_2-way'!$D2))</f>
        <v>2.2529893897006406</v>
      </c>
      <c r="K3" s="32">
        <f>IF('Log_working_2-way'!$D2="","",B3^('Log_working_2-way'!$D2))</f>
        <v>1.798091355138193</v>
      </c>
      <c r="L3" s="37">
        <f>(1/D3)</f>
        <v>0.44642857142857145</v>
      </c>
      <c r="M3" s="37">
        <f>(1/E3)</f>
        <v>0.5535714285714286</v>
      </c>
      <c r="N3" s="38">
        <v>100</v>
      </c>
      <c r="O3" s="38">
        <f>(1/A3)*((N3*A3)-N3)</f>
        <v>53.917050691244242</v>
      </c>
      <c r="P3" s="38">
        <f>(1/B3)*((N3*B3)-N3)</f>
        <v>42.857142857142854</v>
      </c>
      <c r="Q3" s="38">
        <f>(1/B3)*N3</f>
        <v>57.142857142857139</v>
      </c>
      <c r="R3" s="38">
        <f>(1/A3)*N3</f>
        <v>46.082949308755758</v>
      </c>
      <c r="S3" s="39">
        <f>O3-Q3</f>
        <v>-3.2258064516128968</v>
      </c>
      <c r="T3" s="39">
        <f>P3-R3</f>
        <v>-3.2258064516129039</v>
      </c>
      <c r="U3" t="s">
        <v>81</v>
      </c>
      <c r="V3" t="s">
        <v>68</v>
      </c>
      <c r="W3" t="s">
        <v>137</v>
      </c>
      <c r="X3" t="s">
        <v>166</v>
      </c>
      <c r="Y3" s="41"/>
    </row>
    <row r="4" spans="1:25" s="12" customFormat="1" ht="15" x14ac:dyDescent="0.25">
      <c r="A4">
        <v>2.0699999999999998</v>
      </c>
      <c r="B4">
        <v>1.83</v>
      </c>
      <c r="C4" s="29">
        <f t="shared" si="0"/>
        <v>2.9539874871307603E-2</v>
      </c>
      <c r="D4" s="30">
        <f>IF(OR($A4="",$B4=""),"",A4*'MPTO_working_2-way'!$G3)</f>
        <v>2.1311475409836067</v>
      </c>
      <c r="E4" s="32">
        <f>IF(OR($A4="",$B4=""),"",B4*'MPTO_working_2-way'!$G3)</f>
        <v>1.8840579710144929</v>
      </c>
      <c r="F4" s="30">
        <f>IF(OR($A4="",$B4=""),"",'MPTO_working_2-way'!D3)</f>
        <v>2.1352836729517204</v>
      </c>
      <c r="G4" s="32">
        <f>IF(OR($A4="",$B4=""),"",'MPTO_working_2-way'!E3)</f>
        <v>1.8808371192373576</v>
      </c>
      <c r="H4" s="30">
        <f>IF(OR($A4="",$B4=""),"",'OddsRatio_working_2-way'!M3)</f>
        <v>2.1354103339788768</v>
      </c>
      <c r="I4" s="30">
        <f>IF(OR($A4="",$B4=""),"",'OddsRatio_working_2-way'!N3)</f>
        <v>1.8807388571985679</v>
      </c>
      <c r="J4" s="30">
        <f>IF('Log_working_2-way'!$D3="","",A4^('Log_working_2-way'!$D3))</f>
        <v>2.137293622577233</v>
      </c>
      <c r="K4" s="32">
        <f>IF('Log_working_2-way'!$D3="","",B4^('Log_working_2-way'!$D3))</f>
        <v>1.8792804075818812</v>
      </c>
      <c r="L4" s="37">
        <f t="shared" ref="L4" si="1">(1/D4)</f>
        <v>0.46923076923076917</v>
      </c>
      <c r="M4" s="37">
        <f t="shared" ref="M4" si="2">(1/E4)</f>
        <v>0.53076923076923077</v>
      </c>
      <c r="N4" s="38">
        <v>100</v>
      </c>
      <c r="O4" s="38">
        <f t="shared" ref="O4" si="3">(1/A4)*((N4*A4)-N4)</f>
        <v>51.690821256038639</v>
      </c>
      <c r="P4" s="38">
        <f t="shared" ref="P4" si="4">(1/B4)*((N4*B4)-N4)</f>
        <v>45.355191256830594</v>
      </c>
      <c r="Q4" s="38">
        <f t="shared" ref="Q4" si="5">(1/B4)*N4</f>
        <v>54.644808743169392</v>
      </c>
      <c r="R4" s="38">
        <f t="shared" ref="R4" si="6">(1/A4)*N4</f>
        <v>48.309178743961354</v>
      </c>
      <c r="S4" s="39">
        <f t="shared" ref="S4" si="7">O4-Q4</f>
        <v>-2.9539874871307532</v>
      </c>
      <c r="T4" s="39">
        <f t="shared" ref="T4" si="8">P4-R4</f>
        <v>-2.9539874871307603</v>
      </c>
      <c r="U4" t="s">
        <v>79</v>
      </c>
      <c r="V4" t="s">
        <v>80</v>
      </c>
      <c r="W4" t="s">
        <v>137</v>
      </c>
      <c r="X4" t="s">
        <v>166</v>
      </c>
      <c r="Y4" s="41"/>
    </row>
    <row r="5" spans="1:25" s="12" customFormat="1" ht="15" x14ac:dyDescent="0.25">
      <c r="A5">
        <v>2.08</v>
      </c>
      <c r="B5">
        <v>1.83</v>
      </c>
      <c r="C5" s="29">
        <f t="shared" si="0"/>
        <v>2.7217318200924545E-2</v>
      </c>
      <c r="D5" s="30">
        <f>IF(OR($A5="",$B5=""),"",A5*'MPTO_working_2-way'!$G4)</f>
        <v>2.136612021857923</v>
      </c>
      <c r="E5" s="32">
        <f>IF(OR($A5="",$B5=""),"",B5*'MPTO_working_2-way'!$G4)</f>
        <v>1.8798076923076921</v>
      </c>
      <c r="F5" s="30">
        <f>IF(OR($A5="",$B5=""),"",'MPTO_working_2-way'!D4)</f>
        <v>2.1405916094927453</v>
      </c>
      <c r="G5" s="32">
        <f>IF(OR($A5="",$B5=""),"",'MPTO_working_2-way'!E4)</f>
        <v>1.8767379942806428</v>
      </c>
      <c r="H5" s="30">
        <f>IF(OR($A5="",$B5=""),"",'OddsRatio_working_2-way'!M4)</f>
        <v>2.1407036509440598</v>
      </c>
      <c r="I5" s="30">
        <f>IF(OR($A5="",$B5=""),"",'OddsRatio_working_2-way'!N4)</f>
        <v>1.8766518798921943</v>
      </c>
      <c r="J5" s="30">
        <f>IF('Log_working_2-way'!$D4="","",A5^('Log_working_2-way'!$D4))</f>
        <v>2.1425119645428072</v>
      </c>
      <c r="K5" s="32">
        <f>IF('Log_working_2-way'!$D4="","",B5^('Log_working_2-way'!$D4))</f>
        <v>1.875264356990918</v>
      </c>
      <c r="L5" s="37">
        <f t="shared" ref="L5:L49" si="9">(1/D5)</f>
        <v>0.46803069053708451</v>
      </c>
      <c r="M5" s="37">
        <f t="shared" ref="M5:M49" si="10">(1/E5)</f>
        <v>0.53196930946291565</v>
      </c>
      <c r="N5" s="38">
        <v>101</v>
      </c>
      <c r="O5" s="38">
        <f t="shared" ref="O5:O49" si="11">(1/A5)*((N5*A5)-N5)</f>
        <v>52.442307692307693</v>
      </c>
      <c r="P5" s="38">
        <f t="shared" ref="P5:P49" si="12">(1/B5)*((N5*B5)-N5)</f>
        <v>45.808743169398909</v>
      </c>
      <c r="Q5" s="38">
        <f t="shared" ref="Q5:Q49" si="13">(1/B5)*N5</f>
        <v>55.191256830601084</v>
      </c>
      <c r="R5" s="38">
        <f t="shared" ref="R5:R49" si="14">(1/A5)*N5</f>
        <v>48.557692307692307</v>
      </c>
      <c r="S5" s="39">
        <f t="shared" ref="S5:S49" si="15">O5-Q5</f>
        <v>-2.7489491382933906</v>
      </c>
      <c r="T5" s="39">
        <f t="shared" ref="T5:T49" si="16">P5-R5</f>
        <v>-2.7489491382933977</v>
      </c>
      <c r="U5" t="s">
        <v>71</v>
      </c>
      <c r="V5" t="s">
        <v>78</v>
      </c>
      <c r="W5" t="s">
        <v>137</v>
      </c>
      <c r="X5" t="s">
        <v>166</v>
      </c>
      <c r="Y5" s="41"/>
    </row>
    <row r="6" spans="1:25" s="12" customFormat="1" ht="15" x14ac:dyDescent="0.25">
      <c r="A6">
        <v>1.91</v>
      </c>
      <c r="B6">
        <v>1.98</v>
      </c>
      <c r="C6" s="29">
        <f t="shared" si="0"/>
        <v>2.861071447458885E-2</v>
      </c>
      <c r="D6" s="30">
        <f>IF(OR($A6="",$B6=""),"",A6*'MPTO_working_2-way'!$G5)</f>
        <v>1.9646464646464645</v>
      </c>
      <c r="E6" s="32">
        <f>IF(OR($A6="",$B6=""),"",B6*'MPTO_working_2-way'!$G5)</f>
        <v>2.0366492146596857</v>
      </c>
      <c r="F6" s="30">
        <f>IF(OR($A6="",$B6=""),"",'MPTO_working_2-way'!D5)</f>
        <v>1.9636533568721115</v>
      </c>
      <c r="G6" s="32">
        <f>IF(OR($A6="",$B6=""),"",'MPTO_working_2-way'!E5)</f>
        <v>2.0377175494369308</v>
      </c>
      <c r="H6" s="30">
        <f>IF(OR($A6="",$B6=""),"",'OddsRatio_working_2-way'!M5)</f>
        <v>1.9636241116594322</v>
      </c>
      <c r="I6" s="30">
        <f>IF(OR($A6="",$B6=""),"",'OddsRatio_working_2-way'!N5)</f>
        <v>2.0377490433255412</v>
      </c>
      <c r="J6" s="30">
        <f>IF('Log_working_2-way'!$D5="","",A6^('Log_working_2-way'!$D5))</f>
        <v>1.9631742210121639</v>
      </c>
      <c r="K6" s="32">
        <f>IF('Log_working_2-way'!$D5="","",B6^('Log_working_2-way'!$D5))</f>
        <v>2.0382337672504618</v>
      </c>
      <c r="L6" s="37">
        <f t="shared" si="9"/>
        <v>0.50899742930591263</v>
      </c>
      <c r="M6" s="37">
        <f t="shared" si="10"/>
        <v>0.49100257069408743</v>
      </c>
      <c r="N6" s="38">
        <v>102</v>
      </c>
      <c r="O6" s="38">
        <f t="shared" si="11"/>
        <v>48.596858638743448</v>
      </c>
      <c r="P6" s="38">
        <f t="shared" si="12"/>
        <v>50.484848484848492</v>
      </c>
      <c r="Q6" s="38">
        <f t="shared" si="13"/>
        <v>51.515151515151516</v>
      </c>
      <c r="R6" s="38">
        <f t="shared" si="14"/>
        <v>53.403141361256544</v>
      </c>
      <c r="S6" s="39">
        <f t="shared" si="15"/>
        <v>-2.9182928764080671</v>
      </c>
      <c r="T6" s="39">
        <f t="shared" si="16"/>
        <v>-2.9182928764080529</v>
      </c>
      <c r="U6" t="s">
        <v>77</v>
      </c>
      <c r="V6" t="s">
        <v>70</v>
      </c>
      <c r="W6" t="s">
        <v>137</v>
      </c>
      <c r="X6" t="s">
        <v>166</v>
      </c>
      <c r="Y6" s="41"/>
    </row>
    <row r="7" spans="1:25" s="12" customFormat="1" ht="15" x14ac:dyDescent="0.25">
      <c r="A7">
        <v>2.2599999999999998</v>
      </c>
      <c r="B7">
        <v>1.69</v>
      </c>
      <c r="C7" s="29">
        <f t="shared" si="0"/>
        <v>3.4193852437555794E-2</v>
      </c>
      <c r="D7" s="30">
        <f>IF(OR($A7="",$B7=""),"",A7*'MPTO_working_2-way'!$G6)</f>
        <v>2.3372781065088759</v>
      </c>
      <c r="E7" s="32">
        <f>IF(OR($A7="",$B7=""),"",B7*'MPTO_working_2-way'!$G6)</f>
        <v>1.7477876106194692</v>
      </c>
      <c r="F7" s="30">
        <f>IF(OR($A7="",$B7=""),"",'MPTO_working_2-way'!D6)</f>
        <v>2.3508340001231001</v>
      </c>
      <c r="G7" s="32">
        <f>IF(OR($A7="",$B7=""),"",'MPTO_working_2-way'!E6)</f>
        <v>1.740283410033262</v>
      </c>
      <c r="H7" s="30">
        <f>IF(OR($A7="",$B7=""),"",'OddsRatio_working_2-way'!M6)</f>
        <v>2.351327849384353</v>
      </c>
      <c r="I7" s="30">
        <f>IF(OR($A7="",$B7=""),"",'OddsRatio_working_2-way'!N6)</f>
        <v>1.7400128699009547</v>
      </c>
      <c r="J7" s="30">
        <f>IF('Log_working_2-way'!$D6="","",A7^('Log_working_2-way'!$D6))</f>
        <v>2.3575800032398484</v>
      </c>
      <c r="K7" s="32">
        <f>IF('Log_working_2-way'!$D6="","",B7^('Log_working_2-way'!$D6))</f>
        <v>1.7366048392090647</v>
      </c>
      <c r="L7" s="37">
        <f t="shared" si="9"/>
        <v>0.42784810126582273</v>
      </c>
      <c r="M7" s="37">
        <f t="shared" si="10"/>
        <v>0.57215189873417716</v>
      </c>
      <c r="N7" s="38">
        <v>103</v>
      </c>
      <c r="O7" s="38">
        <f t="shared" si="11"/>
        <v>57.424778761061937</v>
      </c>
      <c r="P7" s="38">
        <f t="shared" si="12"/>
        <v>42.053254437869818</v>
      </c>
      <c r="Q7" s="38">
        <f t="shared" si="13"/>
        <v>60.946745562130182</v>
      </c>
      <c r="R7" s="38">
        <f t="shared" si="14"/>
        <v>45.575221238938056</v>
      </c>
      <c r="S7" s="39">
        <f t="shared" si="15"/>
        <v>-3.5219668010682454</v>
      </c>
      <c r="T7" s="39">
        <f t="shared" si="16"/>
        <v>-3.5219668010682383</v>
      </c>
      <c r="U7" t="s">
        <v>88</v>
      </c>
      <c r="V7" t="s">
        <v>86</v>
      </c>
      <c r="W7" t="s">
        <v>137</v>
      </c>
      <c r="X7" t="s">
        <v>166</v>
      </c>
      <c r="Y7" s="41"/>
    </row>
    <row r="8" spans="1:25" ht="15" x14ac:dyDescent="0.25">
      <c r="A8">
        <v>2.36</v>
      </c>
      <c r="B8">
        <v>1.64</v>
      </c>
      <c r="C8" s="29">
        <f t="shared" si="0"/>
        <v>3.3484911120297722E-2</v>
      </c>
      <c r="D8" s="30">
        <f>IF(OR($A8="",$B8=""),"",A8*'MPTO_working_2-way'!$G7)</f>
        <v>2.4390243902439024</v>
      </c>
      <c r="E8" s="32">
        <f>IF(OR($A8="",$B8=""),"",B8*'MPTO_working_2-way'!$G7)</f>
        <v>1.6949152542372881</v>
      </c>
      <c r="F8" s="30">
        <f>IF(OR($A8="",$B8=""),"",'MPTO_working_2-way'!D7)</f>
        <v>2.4570848146267141</v>
      </c>
      <c r="G8" s="32">
        <f>IF(OR($A8="",$B8=""),"",'MPTO_working_2-way'!E7)</f>
        <v>1.6863018473335656</v>
      </c>
      <c r="H8" s="30">
        <f>IF(OR($A8="",$B8=""),"",'OddsRatio_working_2-way'!M7)</f>
        <v>2.4577379737113252</v>
      </c>
      <c r="I8" s="30">
        <f>IF(OR($A8="",$B8=""),"",'OddsRatio_working_2-way'!N7)</f>
        <v>1.6859943405700353</v>
      </c>
      <c r="J8" s="30">
        <f>IF('Log_working_2-way'!$D7="","",A8^('Log_working_2-way'!$D7))</f>
        <v>2.4661000827478752</v>
      </c>
      <c r="K8" s="32">
        <f>IF('Log_working_2-way'!$D7="","",B8^('Log_working_2-way'!$D7))</f>
        <v>1.6820816748919711</v>
      </c>
      <c r="L8" s="37">
        <f t="shared" si="9"/>
        <v>0.41000000000000003</v>
      </c>
      <c r="M8" s="37">
        <f t="shared" si="10"/>
        <v>0.59000000000000008</v>
      </c>
      <c r="N8" s="38">
        <v>104</v>
      </c>
      <c r="O8" s="38">
        <f t="shared" si="11"/>
        <v>59.932203389830512</v>
      </c>
      <c r="P8" s="38">
        <f t="shared" si="12"/>
        <v>40.585365853658537</v>
      </c>
      <c r="Q8" s="38">
        <f t="shared" si="13"/>
        <v>63.414634146341463</v>
      </c>
      <c r="R8" s="38">
        <f t="shared" si="14"/>
        <v>44.067796610169495</v>
      </c>
      <c r="S8" s="39">
        <f t="shared" si="15"/>
        <v>-3.4824307565109507</v>
      </c>
      <c r="T8" s="39">
        <f t="shared" si="16"/>
        <v>-3.4824307565109578</v>
      </c>
      <c r="U8" t="s">
        <v>87</v>
      </c>
      <c r="V8" t="s">
        <v>84</v>
      </c>
      <c r="W8" t="s">
        <v>137</v>
      </c>
      <c r="X8" t="s">
        <v>166</v>
      </c>
      <c r="Y8" s="41"/>
    </row>
    <row r="9" spans="1:25" ht="15" x14ac:dyDescent="0.25">
      <c r="A9">
        <v>1.97</v>
      </c>
      <c r="B9">
        <v>1.92</v>
      </c>
      <c r="C9" s="29">
        <f t="shared" si="0"/>
        <v>2.844754653130277E-2</v>
      </c>
      <c r="D9" s="30">
        <f>IF(OR($A9="",$B9=""),"",A9*'MPTO_working_2-way'!$G8)</f>
        <v>2.0260416666666665</v>
      </c>
      <c r="E9" s="32">
        <f>IF(OR($A9="",$B9=""),"",B9*'MPTO_working_2-way'!$G8)</f>
        <v>1.9746192893401013</v>
      </c>
      <c r="F9" s="30">
        <f>IF(OR($A9="",$B9=""),"",'MPTO_working_2-way'!D8)</f>
        <v>2.0267924123888115</v>
      </c>
      <c r="G9" s="32">
        <f>IF(OR($A9="",$B9=""),"",'MPTO_working_2-way'!E8)</f>
        <v>1.9739066903246005</v>
      </c>
      <c r="H9" s="30">
        <f>IF(OR($A9="",$B9=""),"",'OddsRatio_working_2-way'!M8)</f>
        <v>2.0268144068364817</v>
      </c>
      <c r="I9" s="30">
        <f>IF(OR($A9="",$B9=""),"",'OddsRatio_working_2-way'!N8)</f>
        <v>1.9738858291644976</v>
      </c>
      <c r="J9" s="30">
        <f>IF('Log_working_2-way'!$D8="","",A9^('Log_working_2-way'!$D8))</f>
        <v>2.0271548987306875</v>
      </c>
      <c r="K9" s="32">
        <f>IF('Log_working_2-way'!$D8="","",B9^('Log_working_2-way'!$D8))</f>
        <v>1.9735629954505829</v>
      </c>
      <c r="L9" s="37">
        <f t="shared" si="9"/>
        <v>0.49357326478149105</v>
      </c>
      <c r="M9" s="37">
        <f t="shared" si="10"/>
        <v>0.50642673521850901</v>
      </c>
      <c r="N9" s="38">
        <v>105</v>
      </c>
      <c r="O9" s="38">
        <f t="shared" si="11"/>
        <v>51.700507614213194</v>
      </c>
      <c r="P9" s="38">
        <f t="shared" si="12"/>
        <v>50.3125</v>
      </c>
      <c r="Q9" s="38">
        <f t="shared" si="13"/>
        <v>54.687500000000007</v>
      </c>
      <c r="R9" s="38">
        <f t="shared" si="14"/>
        <v>53.299492385786799</v>
      </c>
      <c r="S9" s="39">
        <f t="shared" si="15"/>
        <v>-2.986992385786813</v>
      </c>
      <c r="T9" s="39">
        <f t="shared" si="16"/>
        <v>-2.9869923857867988</v>
      </c>
      <c r="U9" t="s">
        <v>73</v>
      </c>
      <c r="V9" t="s">
        <v>74</v>
      </c>
      <c r="W9" t="s">
        <v>137</v>
      </c>
      <c r="X9" t="s">
        <v>166</v>
      </c>
      <c r="Y9" s="41"/>
    </row>
    <row r="10" spans="1:25" ht="14.25" customHeight="1" x14ac:dyDescent="0.25">
      <c r="A10">
        <v>2.0499999999999998</v>
      </c>
      <c r="B10">
        <v>1.83</v>
      </c>
      <c r="C10" s="29">
        <f t="shared" si="0"/>
        <v>3.4252965480474407E-2</v>
      </c>
      <c r="D10" s="30">
        <f>IF(OR($A10="",$B10=""),"",A10*'MPTO_working_2-way'!$G9)</f>
        <v>2.1202185792349724</v>
      </c>
      <c r="E10" s="32">
        <f>IF(OR($A10="",$B10=""),"",B10*'MPTO_working_2-way'!$G9)</f>
        <v>1.8926829268292682</v>
      </c>
      <c r="F10" s="30">
        <f>IF(OR($A10="",$B10=""),"",'MPTO_working_2-way'!D9)</f>
        <v>2.1245929491717397</v>
      </c>
      <c r="G10" s="32">
        <f>IF(OR($A10="",$B10=""),"",'MPTO_working_2-way'!E9)</f>
        <v>1.8892106257081707</v>
      </c>
      <c r="H10" s="30">
        <f>IF(OR($A10="",$B10=""),"",'OddsRatio_working_2-way'!M9)</f>
        <v>2.1247489679763456</v>
      </c>
      <c r="I10" s="30">
        <f>IF(OR($A10="",$B10=""),"",'OddsRatio_working_2-way'!N9)</f>
        <v>1.8890872794479689</v>
      </c>
      <c r="J10" s="30">
        <f>IF('Log_working_2-way'!$D9="","",A10^('Log_working_2-way'!$D9))</f>
        <v>2.1267489530128172</v>
      </c>
      <c r="K10" s="32">
        <f>IF('Log_working_2-way'!$D9="","",B10^('Log_working_2-way'!$D9))</f>
        <v>1.8875091450726849</v>
      </c>
      <c r="L10" s="37">
        <f t="shared" si="9"/>
        <v>0.47164948453608252</v>
      </c>
      <c r="M10" s="37">
        <f t="shared" si="10"/>
        <v>0.52835051546391754</v>
      </c>
      <c r="N10" s="38">
        <v>106</v>
      </c>
      <c r="O10" s="38">
        <f t="shared" si="11"/>
        <v>54.292682926829265</v>
      </c>
      <c r="P10" s="38">
        <f t="shared" si="12"/>
        <v>48.076502732240442</v>
      </c>
      <c r="Q10" s="38">
        <f t="shared" si="13"/>
        <v>57.923497267759558</v>
      </c>
      <c r="R10" s="38">
        <f t="shared" si="14"/>
        <v>51.707317073170735</v>
      </c>
      <c r="S10" s="39">
        <f t="shared" si="15"/>
        <v>-3.6308143409302929</v>
      </c>
      <c r="T10" s="39">
        <f t="shared" si="16"/>
        <v>-3.6308143409302929</v>
      </c>
      <c r="U10" t="s">
        <v>106</v>
      </c>
      <c r="V10" t="s">
        <v>91</v>
      </c>
      <c r="W10" t="s">
        <v>138</v>
      </c>
      <c r="X10" t="s">
        <v>166</v>
      </c>
      <c r="Y10" s="41"/>
    </row>
    <row r="11" spans="1:25" ht="15" x14ac:dyDescent="0.25">
      <c r="A11">
        <v>1.84</v>
      </c>
      <c r="B11">
        <v>2.04</v>
      </c>
      <c r="C11" s="29">
        <f t="shared" si="0"/>
        <v>3.3674339300937772E-2</v>
      </c>
      <c r="D11" s="30">
        <f>IF(OR($A11="",$B11=""),"",A11*'MPTO_working_2-way'!$G10)</f>
        <v>1.9019607843137256</v>
      </c>
      <c r="E11" s="32">
        <f>IF(OR($A11="",$B11=""),"",B11*'MPTO_working_2-way'!$G10)</f>
        <v>2.1086956521739131</v>
      </c>
      <c r="F11" s="30">
        <f>IF(OR($A11="",$B11=""),"",'MPTO_working_2-way'!D10)</f>
        <v>1.8988263860785108</v>
      </c>
      <c r="G11" s="32">
        <f>IF(OR($A11="",$B11=""),"",'MPTO_working_2-way'!E10)</f>
        <v>2.1125619090499774</v>
      </c>
      <c r="H11" s="30">
        <f>IF(OR($A11="",$B11=""),"",'OddsRatio_working_2-way'!M10)</f>
        <v>1.8987170342729172</v>
      </c>
      <c r="I11" s="30">
        <f>IF(OR($A11="",$B11=""),"",'OddsRatio_working_2-way'!N10)</f>
        <v>2.1126972805283741</v>
      </c>
      <c r="J11" s="30">
        <f>IF('Log_working_2-way'!$D10="","",A11^('Log_working_2-way'!$D10))</f>
        <v>1.8972929050551837</v>
      </c>
      <c r="K11" s="32">
        <f>IF('Log_working_2-way'!$D10="","",B11^('Log_working_2-way'!$D10))</f>
        <v>2.1144632865880677</v>
      </c>
      <c r="L11" s="37">
        <f t="shared" si="9"/>
        <v>0.52577319587628868</v>
      </c>
      <c r="M11" s="37">
        <f t="shared" si="10"/>
        <v>0.47422680412371132</v>
      </c>
      <c r="N11" s="38">
        <v>107</v>
      </c>
      <c r="O11" s="38">
        <f t="shared" si="11"/>
        <v>48.847826086956516</v>
      </c>
      <c r="P11" s="38">
        <f t="shared" si="12"/>
        <v>54.549019607843135</v>
      </c>
      <c r="Q11" s="38">
        <f t="shared" si="13"/>
        <v>52.450980392156858</v>
      </c>
      <c r="R11" s="38">
        <f t="shared" si="14"/>
        <v>58.152173913043477</v>
      </c>
      <c r="S11" s="39">
        <f t="shared" si="15"/>
        <v>-3.6031543052003414</v>
      </c>
      <c r="T11" s="39">
        <f t="shared" si="16"/>
        <v>-3.6031543052003414</v>
      </c>
      <c r="U11" t="s">
        <v>100</v>
      </c>
      <c r="V11" t="s">
        <v>103</v>
      </c>
      <c r="W11" t="s">
        <v>138</v>
      </c>
      <c r="X11" t="s">
        <v>166</v>
      </c>
      <c r="Y11" s="41"/>
    </row>
    <row r="12" spans="1:25" ht="15" x14ac:dyDescent="0.25">
      <c r="A12">
        <v>2.02</v>
      </c>
      <c r="B12">
        <v>1.86</v>
      </c>
      <c r="C12" s="29">
        <f t="shared" si="0"/>
        <v>3.2683913552645549E-2</v>
      </c>
      <c r="D12" s="30">
        <f>IF(OR($A12="",$B12=""),"",A12*'MPTO_working_2-way'!$G11)</f>
        <v>2.086021505376344</v>
      </c>
      <c r="E12" s="32">
        <f>IF(OR($A12="",$B12=""),"",B12*'MPTO_working_2-way'!$G11)</f>
        <v>1.9207920792079207</v>
      </c>
      <c r="F12" s="30">
        <f>IF(OR($A12="",$B12=""),"",'MPTO_working_2-way'!D11)</f>
        <v>2.0889580785055042</v>
      </c>
      <c r="G12" s="32">
        <f>IF(OR($A12="",$B12=""),"",'MPTO_working_2-way'!E11)</f>
        <v>1.918308996221791</v>
      </c>
      <c r="H12" s="30">
        <f>IF(OR($A12="",$B12=""),"",'OddsRatio_working_2-way'!M11)</f>
        <v>2.0890576254854043</v>
      </c>
      <c r="I12" s="30">
        <f>IF(OR($A12="",$B12=""),"",'OddsRatio_working_2-way'!N11)</f>
        <v>1.9182250567818113</v>
      </c>
      <c r="J12" s="30">
        <f>IF('Log_working_2-way'!$D11="","",A12^('Log_working_2-way'!$D11))</f>
        <v>2.0903967480076013</v>
      </c>
      <c r="K12" s="32">
        <f>IF('Log_working_2-way'!$D11="","",B12^('Log_working_2-way'!$D11))</f>
        <v>1.9170973793045412</v>
      </c>
      <c r="L12" s="37">
        <f t="shared" si="9"/>
        <v>0.47938144329896909</v>
      </c>
      <c r="M12" s="37">
        <f t="shared" si="10"/>
        <v>0.52061855670103097</v>
      </c>
      <c r="N12" s="38">
        <v>108</v>
      </c>
      <c r="O12" s="38">
        <f t="shared" si="11"/>
        <v>54.53465346534653</v>
      </c>
      <c r="P12" s="38">
        <f t="shared" si="12"/>
        <v>49.935483870967751</v>
      </c>
      <c r="Q12" s="38">
        <f t="shared" si="13"/>
        <v>58.064516129032256</v>
      </c>
      <c r="R12" s="38">
        <f t="shared" si="14"/>
        <v>53.465346534653463</v>
      </c>
      <c r="S12" s="39">
        <f t="shared" si="15"/>
        <v>-3.5298626636857264</v>
      </c>
      <c r="T12" s="39">
        <f t="shared" si="16"/>
        <v>-3.5298626636857122</v>
      </c>
      <c r="U12" t="s">
        <v>112</v>
      </c>
      <c r="V12" t="s">
        <v>99</v>
      </c>
      <c r="W12" t="s">
        <v>138</v>
      </c>
      <c r="X12" t="s">
        <v>166</v>
      </c>
      <c r="Y12" s="41"/>
    </row>
    <row r="13" spans="1:25" ht="15" x14ac:dyDescent="0.25">
      <c r="A13">
        <v>1.97</v>
      </c>
      <c r="B13">
        <v>1.9</v>
      </c>
      <c r="C13" s="29">
        <f t="shared" si="0"/>
        <v>3.3930002671653803E-2</v>
      </c>
      <c r="D13" s="30">
        <f>IF(OR($A13="",$B13=""),"",A13*'MPTO_working_2-way'!$G12)</f>
        <v>2.0368421052631578</v>
      </c>
      <c r="E13" s="32">
        <f>IF(OR($A13="",$B13=""),"",B13*'MPTO_working_2-way'!$G12)</f>
        <v>1.9644670050761421</v>
      </c>
      <c r="F13" s="30">
        <f>IF(OR($A13="",$B13=""),"",'MPTO_working_2-way'!D12)</f>
        <v>2.0381159814865235</v>
      </c>
      <c r="G13" s="32">
        <f>IF(OR($A13="",$B13=""),"",'MPTO_working_2-way'!E12)</f>
        <v>1.9632835038027801</v>
      </c>
      <c r="H13" s="30">
        <f>IF(OR($A13="",$B13=""),"",'OddsRatio_working_2-way'!M12)</f>
        <v>2.0381607668264961</v>
      </c>
      <c r="I13" s="30">
        <f>IF(OR($A13="",$B13=""),"",'OddsRatio_working_2-way'!N12)</f>
        <v>1.963241948601903</v>
      </c>
      <c r="J13" s="30">
        <f>IF('Log_working_2-way'!$D12="","",A13^('Log_working_2-way'!$D12))</f>
        <v>2.0387414625037734</v>
      </c>
      <c r="K13" s="32">
        <f>IF('Log_working_2-way'!$D12="","",B13^('Log_working_2-way'!$D12))</f>
        <v>1.9627034600020314</v>
      </c>
      <c r="L13" s="37">
        <f t="shared" si="9"/>
        <v>0.49095607235142119</v>
      </c>
      <c r="M13" s="37">
        <f t="shared" si="10"/>
        <v>0.50904392764857886</v>
      </c>
      <c r="N13" s="38">
        <v>109</v>
      </c>
      <c r="O13" s="38">
        <f t="shared" si="11"/>
        <v>53.670050761421308</v>
      </c>
      <c r="P13" s="38">
        <f t="shared" si="12"/>
        <v>51.631578947368418</v>
      </c>
      <c r="Q13" s="38">
        <f t="shared" si="13"/>
        <v>57.368421052631575</v>
      </c>
      <c r="R13" s="38">
        <f t="shared" si="14"/>
        <v>55.329949238578678</v>
      </c>
      <c r="S13" s="39">
        <f t="shared" si="15"/>
        <v>-3.6983702912102672</v>
      </c>
      <c r="T13" s="39">
        <f t="shared" si="16"/>
        <v>-3.6983702912102601</v>
      </c>
      <c r="U13" t="s">
        <v>90</v>
      </c>
      <c r="V13" t="s">
        <v>105</v>
      </c>
      <c r="W13" t="s">
        <v>138</v>
      </c>
      <c r="X13" t="s">
        <v>166</v>
      </c>
      <c r="Y13" s="41"/>
    </row>
    <row r="14" spans="1:25" s="35" customFormat="1" ht="15" x14ac:dyDescent="0.25">
      <c r="A14">
        <v>2.0499999999999998</v>
      </c>
      <c r="B14">
        <v>1.83</v>
      </c>
      <c r="C14" s="29">
        <f t="shared" si="0"/>
        <v>3.4252965480474407E-2</v>
      </c>
      <c r="D14" s="30">
        <f>IF(OR($A14="",$B14=""),"",A14*'MPTO_working_2-way'!$G13)</f>
        <v>2.1202185792349724</v>
      </c>
      <c r="E14" s="32">
        <f>IF(OR($A14="",$B14=""),"",B14*'MPTO_working_2-way'!$G13)</f>
        <v>1.8926829268292682</v>
      </c>
      <c r="F14" s="30">
        <f>IF(OR($A14="",$B14=""),"",'MPTO_working_2-way'!D13)</f>
        <v>2.1245929491717397</v>
      </c>
      <c r="G14" s="32">
        <f>IF(OR($A14="",$B14=""),"",'MPTO_working_2-way'!E13)</f>
        <v>1.8892106257081707</v>
      </c>
      <c r="H14" s="30">
        <f>IF(OR($A14="",$B14=""),"",'OddsRatio_working_2-way'!M13)</f>
        <v>2.1247489679763456</v>
      </c>
      <c r="I14" s="30">
        <f>IF(OR($A14="",$B14=""),"",'OddsRatio_working_2-way'!N13)</f>
        <v>1.8890872794479689</v>
      </c>
      <c r="J14" s="30">
        <f>IF('Log_working_2-way'!$D13="","",A14^('Log_working_2-way'!$D13))</f>
        <v>2.1267489530128172</v>
      </c>
      <c r="K14" s="32">
        <f>IF('Log_working_2-way'!$D13="","",B14^('Log_working_2-way'!$D13))</f>
        <v>1.8875091450726849</v>
      </c>
      <c r="L14" s="37">
        <f t="shared" si="9"/>
        <v>0.47164948453608252</v>
      </c>
      <c r="M14" s="37">
        <f t="shared" si="10"/>
        <v>0.52835051546391754</v>
      </c>
      <c r="N14" s="38">
        <v>110</v>
      </c>
      <c r="O14" s="38">
        <f t="shared" si="11"/>
        <v>56.341463414634134</v>
      </c>
      <c r="P14" s="38">
        <f t="shared" si="12"/>
        <v>49.89071038251366</v>
      </c>
      <c r="Q14" s="38">
        <f t="shared" si="13"/>
        <v>60.109289617486333</v>
      </c>
      <c r="R14" s="38">
        <f t="shared" si="14"/>
        <v>53.658536585365859</v>
      </c>
      <c r="S14" s="39">
        <f t="shared" si="15"/>
        <v>-3.7678262028521985</v>
      </c>
      <c r="T14" s="39">
        <f t="shared" si="16"/>
        <v>-3.7678262028521985</v>
      </c>
      <c r="U14" t="s">
        <v>102</v>
      </c>
      <c r="V14" t="s">
        <v>111</v>
      </c>
      <c r="W14" t="s">
        <v>138</v>
      </c>
      <c r="X14" t="s">
        <v>166</v>
      </c>
      <c r="Y14" s="41"/>
    </row>
    <row r="15" spans="1:25" ht="15" x14ac:dyDescent="0.25">
      <c r="A15">
        <v>1.95</v>
      </c>
      <c r="B15">
        <v>1.92</v>
      </c>
      <c r="C15" s="29">
        <f t="shared" si="0"/>
        <v>3.3653846153846256E-2</v>
      </c>
      <c r="D15" s="30">
        <f>IF(OR($A15="",$B15=""),"",A15*'MPTO_working_2-way'!$G14)</f>
        <v>2.015625</v>
      </c>
      <c r="E15" s="32">
        <f>IF(OR($A15="",$B15=""),"",B15*'MPTO_working_2-way'!$G14)</f>
        <v>1.9846153846153847</v>
      </c>
      <c r="F15" s="30">
        <f>IF(OR($A15="",$B15=""),"",'MPTO_working_2-way'!D14)</f>
        <v>2.0161550888529889</v>
      </c>
      <c r="G15" s="32">
        <f>IF(OR($A15="",$B15=""),"",'MPTO_working_2-way'!E14)</f>
        <v>1.9841017488076311</v>
      </c>
      <c r="H15" s="30">
        <f>IF(OR($A15="",$B15=""),"",'OddsRatio_working_2-way'!M14)</f>
        <v>2.0161735558713256</v>
      </c>
      <c r="I15" s="30">
        <f>IF(OR($A15="",$B15=""),"",'OddsRatio_working_2-way'!N14)</f>
        <v>1.9840838646332837</v>
      </c>
      <c r="J15" s="30">
        <f>IF('Log_working_2-way'!$D14="","",A15^('Log_working_2-way'!$D14))</f>
        <v>2.0164149948926431</v>
      </c>
      <c r="K15" s="32">
        <f>IF('Log_working_2-way'!$D14="","",B15^('Log_working_2-way'!$D14))</f>
        <v>1.9838501055423525</v>
      </c>
      <c r="L15" s="37">
        <f t="shared" si="9"/>
        <v>0.49612403100775193</v>
      </c>
      <c r="M15" s="37">
        <f t="shared" si="10"/>
        <v>0.50387596899224807</v>
      </c>
      <c r="N15" s="38">
        <v>111</v>
      </c>
      <c r="O15" s="38">
        <f t="shared" si="11"/>
        <v>54.07692307692308</v>
      </c>
      <c r="P15" s="38">
        <f t="shared" si="12"/>
        <v>53.187500000000007</v>
      </c>
      <c r="Q15" s="38">
        <f t="shared" si="13"/>
        <v>57.812500000000007</v>
      </c>
      <c r="R15" s="38">
        <f t="shared" si="14"/>
        <v>56.923076923076927</v>
      </c>
      <c r="S15" s="39">
        <f t="shared" si="15"/>
        <v>-3.7355769230769269</v>
      </c>
      <c r="T15" s="39">
        <f t="shared" si="16"/>
        <v>-3.7355769230769198</v>
      </c>
      <c r="U15" t="s">
        <v>108</v>
      </c>
      <c r="V15" t="s">
        <v>95</v>
      </c>
      <c r="W15" t="s">
        <v>138</v>
      </c>
      <c r="X15" t="s">
        <v>166</v>
      </c>
      <c r="Y15" s="41"/>
    </row>
    <row r="16" spans="1:25" ht="15" x14ac:dyDescent="0.25">
      <c r="A16">
        <v>1.88</v>
      </c>
      <c r="B16">
        <v>2</v>
      </c>
      <c r="C16" s="29">
        <f t="shared" si="0"/>
        <v>3.1914893617021267E-2</v>
      </c>
      <c r="D16" s="30">
        <f>IF(OR($A16="",$B16=""),"",A16*'MPTO_working_2-way'!$G15)</f>
        <v>1.94</v>
      </c>
      <c r="E16" s="32">
        <f>IF(OR($A16="",$B16=""),"",B16*'MPTO_working_2-way'!$G15)</f>
        <v>2.0638297872340425</v>
      </c>
      <c r="F16" s="30">
        <f>IF(OR($A16="",$B16=""),"",'MPTO_working_2-way'!D15)</f>
        <v>1.9381443298969072</v>
      </c>
      <c r="G16" s="32">
        <f>IF(OR($A16="",$B16=""),"",'MPTO_working_2-way'!E15)</f>
        <v>2.0659340659340657</v>
      </c>
      <c r="H16" s="30">
        <f>IF(OR($A16="",$B16=""),"",'OddsRatio_working_2-way'!M15)</f>
        <v>1.9380831519646857</v>
      </c>
      <c r="I16" s="30">
        <f>IF(OR($A16="",$B16=""),"",'OddsRatio_working_2-way'!N15)</f>
        <v>2.0660035817780522</v>
      </c>
      <c r="J16" s="30">
        <f>IF('Log_working_2-way'!$D15="","",A16^('Log_working_2-way'!$D15))</f>
        <v>1.9372406373367297</v>
      </c>
      <c r="K16" s="32">
        <f>IF('Log_working_2-way'!$D15="","",B16^('Log_working_2-way'!$D15))</f>
        <v>2.0669618454035223</v>
      </c>
      <c r="L16" s="37">
        <f t="shared" si="9"/>
        <v>0.51546391752577325</v>
      </c>
      <c r="M16" s="37">
        <f t="shared" si="10"/>
        <v>0.4845360824742268</v>
      </c>
      <c r="N16" s="38">
        <v>112</v>
      </c>
      <c r="O16" s="38">
        <f t="shared" si="11"/>
        <v>52.425531914893618</v>
      </c>
      <c r="P16" s="38">
        <f t="shared" si="12"/>
        <v>56</v>
      </c>
      <c r="Q16" s="38">
        <f t="shared" si="13"/>
        <v>56</v>
      </c>
      <c r="R16" s="38">
        <f t="shared" si="14"/>
        <v>59.574468085106382</v>
      </c>
      <c r="S16" s="39">
        <f t="shared" si="15"/>
        <v>-3.5744680851063819</v>
      </c>
      <c r="T16" s="39">
        <f t="shared" si="16"/>
        <v>-3.5744680851063819</v>
      </c>
      <c r="U16" t="s">
        <v>92</v>
      </c>
      <c r="V16" t="s">
        <v>89</v>
      </c>
      <c r="W16" t="s">
        <v>138</v>
      </c>
      <c r="X16" t="s">
        <v>166</v>
      </c>
      <c r="Y16" s="41"/>
    </row>
    <row r="17" spans="1:25" ht="15" x14ac:dyDescent="0.25">
      <c r="A17">
        <v>2.38</v>
      </c>
      <c r="B17">
        <v>1.62</v>
      </c>
      <c r="C17" s="29">
        <f t="shared" si="0"/>
        <v>3.7452017844174623E-2</v>
      </c>
      <c r="D17" s="30">
        <f>IF(OR($A17="",$B17=""),"",A17*'MPTO_working_2-way'!$G16)</f>
        <v>2.4691358024691357</v>
      </c>
      <c r="E17" s="32">
        <f>IF(OR($A17="",$B17=""),"",B17*'MPTO_working_2-way'!$G16)</f>
        <v>1.680672268907563</v>
      </c>
      <c r="F17" s="30">
        <f>IF(OR($A17="",$B17=""),"",'MPTO_working_2-way'!D16)</f>
        <v>2.4910195115648013</v>
      </c>
      <c r="G17" s="32">
        <f>IF(OR($A17="",$B17=""),"",'MPTO_working_2-way'!E16)</f>
        <v>1.6706820348383742</v>
      </c>
      <c r="H17" s="30">
        <f>IF(OR($A17="",$B17=""),"",'OddsRatio_working_2-way'!M16)</f>
        <v>2.4919136877222163</v>
      </c>
      <c r="I17" s="30">
        <f>IF(OR($A17="",$B17=""),"",'OddsRatio_working_2-way'!N16)</f>
        <v>1.6702800625998362</v>
      </c>
      <c r="J17" s="30">
        <f>IF('Log_working_2-way'!$D16="","",A17^('Log_working_2-way'!$D16))</f>
        <v>2.502110477070953</v>
      </c>
      <c r="K17" s="32">
        <f>IF('Log_working_2-way'!$D16="","",B17^('Log_working_2-way'!$D16))</f>
        <v>1.6657299947403132</v>
      </c>
      <c r="L17" s="37">
        <f t="shared" si="9"/>
        <v>0.40500000000000003</v>
      </c>
      <c r="M17" s="37">
        <f t="shared" si="10"/>
        <v>0.59499999999999997</v>
      </c>
      <c r="N17" s="38">
        <v>113</v>
      </c>
      <c r="O17" s="38">
        <f t="shared" si="11"/>
        <v>65.52100840336135</v>
      </c>
      <c r="P17" s="38">
        <f t="shared" si="12"/>
        <v>43.246913580246911</v>
      </c>
      <c r="Q17" s="38">
        <f t="shared" si="13"/>
        <v>69.753086419753089</v>
      </c>
      <c r="R17" s="38">
        <f t="shared" si="14"/>
        <v>47.478991596638657</v>
      </c>
      <c r="S17" s="39">
        <f t="shared" si="15"/>
        <v>-4.2320780163917391</v>
      </c>
      <c r="T17" s="39">
        <f t="shared" si="16"/>
        <v>-4.2320780163917462</v>
      </c>
      <c r="U17" t="s">
        <v>94</v>
      </c>
      <c r="V17" t="s">
        <v>107</v>
      </c>
      <c r="W17" t="s">
        <v>138</v>
      </c>
      <c r="X17" t="s">
        <v>166</v>
      </c>
      <c r="Y17" s="41"/>
    </row>
    <row r="18" spans="1:25" ht="15" x14ac:dyDescent="0.25">
      <c r="A18">
        <v>2</v>
      </c>
      <c r="B18">
        <v>1.87</v>
      </c>
      <c r="C18" s="29">
        <f t="shared" si="0"/>
        <v>3.475935828876997E-2</v>
      </c>
      <c r="D18" s="30">
        <f>IF(OR($A18="",$B18=""),"",A18*'MPTO_working_2-way'!$G17)</f>
        <v>2.0695187165775399</v>
      </c>
      <c r="E18" s="32">
        <f>IF(OR($A18="",$B18=""),"",B18*'MPTO_working_2-way'!$G17)</f>
        <v>1.9350000000000001</v>
      </c>
      <c r="F18" s="30">
        <f>IF(OR($A18="",$B18=""),"",'MPTO_working_2-way'!D17)</f>
        <v>2.0720221606648197</v>
      </c>
      <c r="G18" s="32">
        <f>IF(OR($A18="",$B18=""),"",'MPTO_working_2-way'!E17)</f>
        <v>1.9328165374677002</v>
      </c>
      <c r="H18" s="30">
        <f>IF(OR($A18="",$B18=""),"",'OddsRatio_working_2-way'!M17)</f>
        <v>2.0721125348377947</v>
      </c>
      <c r="I18" s="30">
        <f>IF(OR($A18="",$B18=""),"",'OddsRatio_working_2-way'!N17)</f>
        <v>1.9327379053088816</v>
      </c>
      <c r="J18" s="30">
        <f>IF('Log_working_2-way'!$D17="","",A18^('Log_working_2-way'!$D17))</f>
        <v>2.0732557161055905</v>
      </c>
      <c r="K18" s="32">
        <f>IF('Log_working_2-way'!$D17="","",B18^('Log_working_2-way'!$D17))</f>
        <v>1.9317443969723613</v>
      </c>
      <c r="L18" s="37">
        <f t="shared" si="9"/>
        <v>0.48320413436692511</v>
      </c>
      <c r="M18" s="37">
        <f t="shared" si="10"/>
        <v>0.51679586563307489</v>
      </c>
      <c r="N18" s="38">
        <v>114</v>
      </c>
      <c r="O18" s="38">
        <f t="shared" si="11"/>
        <v>57</v>
      </c>
      <c r="P18" s="38">
        <f t="shared" si="12"/>
        <v>53.037433155080208</v>
      </c>
      <c r="Q18" s="38">
        <f t="shared" si="13"/>
        <v>60.962566844919778</v>
      </c>
      <c r="R18" s="38">
        <f t="shared" si="14"/>
        <v>57</v>
      </c>
      <c r="S18" s="39">
        <f t="shared" si="15"/>
        <v>-3.9625668449197775</v>
      </c>
      <c r="T18" s="39">
        <f t="shared" si="16"/>
        <v>-3.9625668449197917</v>
      </c>
      <c r="U18" t="s">
        <v>98</v>
      </c>
      <c r="V18" t="s">
        <v>101</v>
      </c>
      <c r="W18" t="s">
        <v>138</v>
      </c>
      <c r="X18" t="s">
        <v>166</v>
      </c>
      <c r="Y18" s="41"/>
    </row>
    <row r="19" spans="1:25" ht="15" x14ac:dyDescent="0.25">
      <c r="A19">
        <v>2.06</v>
      </c>
      <c r="B19">
        <v>1.82</v>
      </c>
      <c r="C19" s="29">
        <f t="shared" si="0"/>
        <v>3.4887442654432999E-2</v>
      </c>
      <c r="D19" s="30">
        <f>IF(OR($A19="",$B19=""),"",A19*'MPTO_working_2-way'!$G18)</f>
        <v>2.1318681318681318</v>
      </c>
      <c r="E19" s="32">
        <f>IF(OR($A19="",$B19=""),"",B19*'MPTO_working_2-way'!$G18)</f>
        <v>1.883495145631068</v>
      </c>
      <c r="F19" s="30">
        <f>IF(OR($A19="",$B19=""),"",'MPTO_working_2-way'!D18)</f>
        <v>2.1367833124358828</v>
      </c>
      <c r="G19" s="32">
        <f>IF(OR($A19="",$B19=""),"",'MPTO_working_2-way'!E18)</f>
        <v>1.8796751228316457</v>
      </c>
      <c r="H19" s="30">
        <f>IF(OR($A19="",$B19=""),"",'OddsRatio_working_2-way'!M18)</f>
        <v>2.1369621483713819</v>
      </c>
      <c r="I19" s="30">
        <f>IF(OR($A19="",$B19=""),"",'OddsRatio_working_2-way'!N18)</f>
        <v>1.8795367562872962</v>
      </c>
      <c r="J19" s="30">
        <f>IF('Log_working_2-way'!$D18="","",A19^('Log_working_2-way'!$D18))</f>
        <v>2.139211690905316</v>
      </c>
      <c r="K19" s="32">
        <f>IF('Log_working_2-way'!$D18="","",B19^('Log_working_2-way'!$D18))</f>
        <v>1.8777999804454721</v>
      </c>
      <c r="L19" s="37">
        <f t="shared" si="9"/>
        <v>0.46907216494845361</v>
      </c>
      <c r="M19" s="37">
        <f t="shared" si="10"/>
        <v>0.53092783505154639</v>
      </c>
      <c r="N19" s="38">
        <v>115</v>
      </c>
      <c r="O19" s="38">
        <f t="shared" si="11"/>
        <v>59.174757281553404</v>
      </c>
      <c r="P19" s="38">
        <f t="shared" si="12"/>
        <v>51.81318681318681</v>
      </c>
      <c r="Q19" s="38">
        <f t="shared" si="13"/>
        <v>63.186813186813183</v>
      </c>
      <c r="R19" s="38">
        <f t="shared" si="14"/>
        <v>55.825242718446603</v>
      </c>
      <c r="S19" s="39">
        <f t="shared" si="15"/>
        <v>-4.0120559052597784</v>
      </c>
      <c r="T19" s="39">
        <f t="shared" si="16"/>
        <v>-4.0120559052597926</v>
      </c>
      <c r="U19" t="s">
        <v>96</v>
      </c>
      <c r="V19" t="s">
        <v>109</v>
      </c>
      <c r="W19" t="s">
        <v>138</v>
      </c>
      <c r="X19" t="s">
        <v>166</v>
      </c>
      <c r="Y19" s="41"/>
    </row>
    <row r="20" spans="1:25" ht="15" x14ac:dyDescent="0.25">
      <c r="A20">
        <v>1.93</v>
      </c>
      <c r="B20">
        <v>1.93</v>
      </c>
      <c r="C20" s="29">
        <f t="shared" si="0"/>
        <v>3.62694300518136E-2</v>
      </c>
      <c r="D20" s="30">
        <f>IF(OR($A20="",$B20=""),"",A20*'MPTO_working_2-way'!$G19)</f>
        <v>2</v>
      </c>
      <c r="E20" s="32">
        <f>IF(OR($A20="",$B20=""),"",B20*'MPTO_working_2-way'!$G19)</f>
        <v>2</v>
      </c>
      <c r="F20" s="30">
        <f>IF(OR($A20="",$B20=""),"",'MPTO_working_2-way'!D19)</f>
        <v>2.0000000000000004</v>
      </c>
      <c r="G20" s="32">
        <f>IF(OR($A20="",$B20=""),"",'MPTO_working_2-way'!E19)</f>
        <v>2.0000000000000004</v>
      </c>
      <c r="H20" s="30">
        <f>IF(OR($A20="",$B20=""),"",'OddsRatio_working_2-way'!M19)</f>
        <v>2</v>
      </c>
      <c r="I20" s="30">
        <f>IF(OR($A20="",$B20=""),"",'OddsRatio_working_2-way'!N19)</f>
        <v>2</v>
      </c>
      <c r="J20" s="30">
        <f>IF('Log_working_2-way'!$D19="","",A20^('Log_working_2-way'!$D19))</f>
        <v>1.9999999999999618</v>
      </c>
      <c r="K20" s="32">
        <f>IF('Log_working_2-way'!$D19="","",B20^('Log_working_2-way'!$D19))</f>
        <v>1.9999999999999618</v>
      </c>
      <c r="L20" s="37">
        <f t="shared" si="9"/>
        <v>0.5</v>
      </c>
      <c r="M20" s="37">
        <f t="shared" si="10"/>
        <v>0.5</v>
      </c>
      <c r="N20" s="38">
        <v>116</v>
      </c>
      <c r="O20" s="38">
        <f t="shared" si="11"/>
        <v>55.896373056994825</v>
      </c>
      <c r="P20" s="38">
        <f t="shared" si="12"/>
        <v>55.896373056994825</v>
      </c>
      <c r="Q20" s="38">
        <f t="shared" si="13"/>
        <v>60.103626943005189</v>
      </c>
      <c r="R20" s="38">
        <f t="shared" si="14"/>
        <v>60.103626943005189</v>
      </c>
      <c r="S20" s="39">
        <f t="shared" si="15"/>
        <v>-4.2072538860103634</v>
      </c>
      <c r="T20" s="39">
        <f t="shared" si="16"/>
        <v>-4.2072538860103634</v>
      </c>
      <c r="U20" t="s">
        <v>110</v>
      </c>
      <c r="V20" t="s">
        <v>93</v>
      </c>
      <c r="W20" t="s">
        <v>138</v>
      </c>
      <c r="X20" t="s">
        <v>166</v>
      </c>
      <c r="Y20" s="41"/>
    </row>
    <row r="21" spans="1:25" ht="15" x14ac:dyDescent="0.25">
      <c r="A21">
        <v>2.4300000000000002</v>
      </c>
      <c r="B21">
        <v>1.6</v>
      </c>
      <c r="C21" s="29">
        <f t="shared" si="0"/>
        <v>3.652263374485587E-2</v>
      </c>
      <c r="D21" s="30">
        <f>IF(OR($A21="",$B21=""),"",A21*'MPTO_working_2-way'!$G20)</f>
        <v>2.5187499999999998</v>
      </c>
      <c r="E21" s="32">
        <f>IF(OR($A21="",$B21=""),"",B21*'MPTO_working_2-way'!$G20)</f>
        <v>1.6584362139917694</v>
      </c>
      <c r="F21" s="30">
        <f>IF(OR($A21="",$B21=""),"",'MPTO_working_2-way'!D20)</f>
        <v>2.5428384565075208</v>
      </c>
      <c r="G21" s="32">
        <f>IF(OR($A21="",$B21=""),"",'MPTO_working_2-way'!E20)</f>
        <v>1.6481559983043661</v>
      </c>
      <c r="H21" s="30">
        <f>IF(OR($A21="",$B21=""),"",'OddsRatio_working_2-way'!M20)</f>
        <v>2.5438048235879216</v>
      </c>
      <c r="I21" s="30">
        <f>IF(OR($A21="",$B21=""),"",'OddsRatio_working_2-way'!N20)</f>
        <v>1.6477502756312954</v>
      </c>
      <c r="J21" s="30">
        <f>IF('Log_working_2-way'!$D20="","",A21^('Log_working_2-way'!$D20))</f>
        <v>2.5550445268860318</v>
      </c>
      <c r="K21" s="32">
        <f>IF('Log_working_2-way'!$D20="","",B21^('Log_working_2-way'!$D20))</f>
        <v>1.6430684026793276</v>
      </c>
      <c r="L21" s="37">
        <f t="shared" si="9"/>
        <v>0.3970223325062035</v>
      </c>
      <c r="M21" s="37">
        <f t="shared" si="10"/>
        <v>0.60297766749379655</v>
      </c>
      <c r="N21" s="38">
        <v>117</v>
      </c>
      <c r="O21" s="38">
        <f t="shared" si="11"/>
        <v>68.851851851851848</v>
      </c>
      <c r="P21" s="38">
        <f t="shared" si="12"/>
        <v>43.875000000000014</v>
      </c>
      <c r="Q21" s="38">
        <f t="shared" si="13"/>
        <v>73.125</v>
      </c>
      <c r="R21" s="38">
        <f t="shared" si="14"/>
        <v>48.148148148148145</v>
      </c>
      <c r="S21" s="39">
        <f t="shared" si="15"/>
        <v>-4.2731481481481524</v>
      </c>
      <c r="T21" s="39">
        <f t="shared" si="16"/>
        <v>-4.273148148148131</v>
      </c>
      <c r="U21" t="s">
        <v>104</v>
      </c>
      <c r="V21" t="s">
        <v>97</v>
      </c>
      <c r="W21" t="s">
        <v>138</v>
      </c>
      <c r="X21" t="s">
        <v>166</v>
      </c>
      <c r="Y21" s="41"/>
    </row>
    <row r="22" spans="1:25" ht="15" x14ac:dyDescent="0.25">
      <c r="A22">
        <v>2.44</v>
      </c>
      <c r="B22">
        <v>1.59</v>
      </c>
      <c r="C22" s="29">
        <f t="shared" si="0"/>
        <v>3.8766883183833478E-2</v>
      </c>
      <c r="D22" s="30">
        <f>IF(OR($A22="",$B22=""),"",A22*'MPTO_working_2-way'!$G21)</f>
        <v>2.5345911949685536</v>
      </c>
      <c r="E22" s="32">
        <f>IF(OR($A22="",$B22=""),"",B22*'MPTO_working_2-way'!$G21)</f>
        <v>1.6516393442622954</v>
      </c>
      <c r="F22" s="30">
        <f>IF(OR($A22="",$B22=""),"",'MPTO_working_2-way'!D21)</f>
        <v>2.561130182202271</v>
      </c>
      <c r="G22" s="32">
        <f>IF(OR($A22="",$B22=""),"",'MPTO_working_2-way'!E21)</f>
        <v>1.640561569688769</v>
      </c>
      <c r="H22" s="30">
        <f>IF(OR($A22="",$B22=""),"",'OddsRatio_working_2-way'!M21)</f>
        <v>2.5622669317698867</v>
      </c>
      <c r="I22" s="30">
        <f>IF(OR($A22="",$B22=""),"",'OddsRatio_working_2-way'!N21)</f>
        <v>1.6400954789890509</v>
      </c>
      <c r="J22" s="30">
        <f>IF('Log_working_2-way'!$D21="","",A22^('Log_working_2-way'!$D21))</f>
        <v>2.5746963443895066</v>
      </c>
      <c r="K22" s="32">
        <f>IF('Log_working_2-way'!$D21="","",B22^('Log_working_2-way'!$D21))</f>
        <v>1.6350430694543896</v>
      </c>
      <c r="L22" s="37">
        <f t="shared" si="9"/>
        <v>0.39454094292803971</v>
      </c>
      <c r="M22" s="37">
        <f t="shared" si="10"/>
        <v>0.60545905707196013</v>
      </c>
      <c r="N22" s="38">
        <v>118</v>
      </c>
      <c r="O22" s="38">
        <f t="shared" si="11"/>
        <v>69.639344262295097</v>
      </c>
      <c r="P22" s="38">
        <f t="shared" si="12"/>
        <v>43.786163522012579</v>
      </c>
      <c r="Q22" s="38">
        <f t="shared" si="13"/>
        <v>74.213836477987414</v>
      </c>
      <c r="R22" s="38">
        <f t="shared" si="14"/>
        <v>48.360655737704917</v>
      </c>
      <c r="S22" s="39">
        <f t="shared" si="15"/>
        <v>-4.5744922156923167</v>
      </c>
      <c r="T22" s="39">
        <f t="shared" si="16"/>
        <v>-4.574492215692338</v>
      </c>
      <c r="U22" t="s">
        <v>129</v>
      </c>
      <c r="V22" t="s">
        <v>134</v>
      </c>
      <c r="W22" t="s">
        <v>139</v>
      </c>
      <c r="X22" t="s">
        <v>166</v>
      </c>
      <c r="Y22" s="41"/>
    </row>
    <row r="23" spans="1:25" ht="15" x14ac:dyDescent="0.25">
      <c r="A23">
        <v>2.11</v>
      </c>
      <c r="B23">
        <v>1.77</v>
      </c>
      <c r="C23" s="29">
        <f t="shared" si="0"/>
        <v>3.8905400701529036E-2</v>
      </c>
      <c r="D23" s="30">
        <f>IF(OR($A23="",$B23=""),"",A23*'MPTO_working_2-way'!$G22)</f>
        <v>2.1920903954802262</v>
      </c>
      <c r="E23" s="32">
        <f>IF(OR($A23="",$B23=""),"",B23*'MPTO_working_2-way'!$G22)</f>
        <v>1.8388625592417065</v>
      </c>
      <c r="F23" s="30">
        <f>IF(OR($A23="",$B23=""),"",'MPTO_working_2-way'!D22)</f>
        <v>2.2003122514507911</v>
      </c>
      <c r="G23" s="32">
        <f>IF(OR($A23="",$B23=""),"",'MPTO_working_2-way'!E22)</f>
        <v>1.8331165484575556</v>
      </c>
      <c r="H23" s="30">
        <f>IF(OR($A23="",$B23=""),"",'OddsRatio_working_2-way'!M22)</f>
        <v>2.2006491750542465</v>
      </c>
      <c r="I23" s="30">
        <f>IF(OR($A23="",$B23=""),"",'OddsRatio_working_2-way'!N22)</f>
        <v>1.8328827610736662</v>
      </c>
      <c r="J23" s="30">
        <f>IF('Log_working_2-way'!$D22="","",A23^('Log_working_2-way'!$D22))</f>
        <v>2.2044360761738599</v>
      </c>
      <c r="K23" s="32">
        <f>IF('Log_working_2-way'!$D22="","",B23^('Log_working_2-way'!$D22))</f>
        <v>1.8302640711133078</v>
      </c>
      <c r="L23" s="37">
        <f t="shared" si="9"/>
        <v>0.45618556701030921</v>
      </c>
      <c r="M23" s="37">
        <f t="shared" si="10"/>
        <v>0.54381443298969068</v>
      </c>
      <c r="N23" s="38">
        <v>119</v>
      </c>
      <c r="O23" s="38">
        <f t="shared" si="11"/>
        <v>62.601895734597143</v>
      </c>
      <c r="P23" s="38">
        <f t="shared" si="12"/>
        <v>51.7683615819209</v>
      </c>
      <c r="Q23" s="38">
        <f t="shared" si="13"/>
        <v>67.2316384180791</v>
      </c>
      <c r="R23" s="38">
        <f t="shared" si="14"/>
        <v>56.398104265402843</v>
      </c>
      <c r="S23" s="39">
        <f t="shared" si="15"/>
        <v>-4.6297426834819575</v>
      </c>
      <c r="T23" s="39">
        <f t="shared" si="16"/>
        <v>-4.6297426834819433</v>
      </c>
      <c r="U23" t="s">
        <v>124</v>
      </c>
      <c r="V23" t="s">
        <v>115</v>
      </c>
      <c r="W23" t="s">
        <v>139</v>
      </c>
      <c r="X23" t="s">
        <v>166</v>
      </c>
      <c r="Y23" s="41"/>
    </row>
    <row r="24" spans="1:25" ht="15" x14ac:dyDescent="0.25">
      <c r="A24">
        <v>2.0499999999999998</v>
      </c>
      <c r="B24">
        <v>1.83</v>
      </c>
      <c r="C24" s="29">
        <f t="shared" si="0"/>
        <v>3.4252965480474407E-2</v>
      </c>
      <c r="D24" s="30">
        <f>IF(OR($A24="",$B24=""),"",A24*'MPTO_working_2-way'!$G23)</f>
        <v>2.1202185792349724</v>
      </c>
      <c r="E24" s="32">
        <f>IF(OR($A24="",$B24=""),"",B24*'MPTO_working_2-way'!$G23)</f>
        <v>1.8926829268292682</v>
      </c>
      <c r="F24" s="30">
        <f>IF(OR($A24="",$B24=""),"",'MPTO_working_2-way'!D23)</f>
        <v>2.1245929491717397</v>
      </c>
      <c r="G24" s="32">
        <f>IF(OR($A24="",$B24=""),"",'MPTO_working_2-way'!E23)</f>
        <v>1.8892106257081707</v>
      </c>
      <c r="H24" s="30">
        <f>IF(OR($A24="",$B24=""),"",'OddsRatio_working_2-way'!M23)</f>
        <v>2.1247489679763456</v>
      </c>
      <c r="I24" s="30">
        <f>IF(OR($A24="",$B24=""),"",'OddsRatio_working_2-way'!N23)</f>
        <v>1.8890872794479689</v>
      </c>
      <c r="J24" s="30">
        <f>IF('Log_working_2-way'!$D23="","",A24^('Log_working_2-way'!$D23))</f>
        <v>2.1267489530128172</v>
      </c>
      <c r="K24" s="32">
        <f>IF('Log_working_2-way'!$D23="","",B24^('Log_working_2-way'!$D23))</f>
        <v>1.8875091450726849</v>
      </c>
      <c r="L24" s="37">
        <f t="shared" si="9"/>
        <v>0.47164948453608252</v>
      </c>
      <c r="M24" s="37">
        <f t="shared" si="10"/>
        <v>0.52835051546391754</v>
      </c>
      <c r="N24" s="38">
        <v>120</v>
      </c>
      <c r="O24" s="38">
        <f t="shared" si="11"/>
        <v>61.463414634146332</v>
      </c>
      <c r="P24" s="38">
        <f t="shared" si="12"/>
        <v>54.426229508196727</v>
      </c>
      <c r="Q24" s="38">
        <f t="shared" si="13"/>
        <v>65.573770491803273</v>
      </c>
      <c r="R24" s="38">
        <f t="shared" si="14"/>
        <v>58.536585365853661</v>
      </c>
      <c r="S24" s="39">
        <f t="shared" si="15"/>
        <v>-4.1103558576569412</v>
      </c>
      <c r="T24" s="39">
        <f t="shared" si="16"/>
        <v>-4.1103558576569341</v>
      </c>
      <c r="U24" t="s">
        <v>118</v>
      </c>
      <c r="V24" t="s">
        <v>123</v>
      </c>
      <c r="W24" t="s">
        <v>139</v>
      </c>
      <c r="X24" t="s">
        <v>166</v>
      </c>
      <c r="Y24" s="41"/>
    </row>
    <row r="25" spans="1:25" ht="15" x14ac:dyDescent="0.25">
      <c r="A25">
        <v>2.0499999999999998</v>
      </c>
      <c r="B25">
        <v>1.83</v>
      </c>
      <c r="C25" s="29">
        <f t="shared" si="0"/>
        <v>3.4252965480474407E-2</v>
      </c>
      <c r="D25" s="30">
        <f>IF(OR($A25="",$B25=""),"",A25*'MPTO_working_2-way'!$G24)</f>
        <v>2.1202185792349724</v>
      </c>
      <c r="E25" s="32">
        <f>IF(OR($A25="",$B25=""),"",B25*'MPTO_working_2-way'!$G24)</f>
        <v>1.8926829268292682</v>
      </c>
      <c r="F25" s="30">
        <f>IF(OR($A25="",$B25=""),"",'MPTO_working_2-way'!D24)</f>
        <v>2.1245929491717397</v>
      </c>
      <c r="G25" s="32">
        <f>IF(OR($A25="",$B25=""),"",'MPTO_working_2-way'!E24)</f>
        <v>1.8892106257081707</v>
      </c>
      <c r="H25" s="30">
        <f>IF(OR($A25="",$B25=""),"",'OddsRatio_working_2-way'!M24)</f>
        <v>2.1247489679763456</v>
      </c>
      <c r="I25" s="30">
        <f>IF(OR($A25="",$B25=""),"",'OddsRatio_working_2-way'!N24)</f>
        <v>1.8890872794479689</v>
      </c>
      <c r="J25" s="30">
        <f>IF('Log_working_2-way'!$D24="","",A25^('Log_working_2-way'!$D24))</f>
        <v>2.1267489530128172</v>
      </c>
      <c r="K25" s="32">
        <f>IF('Log_working_2-way'!$D24="","",B25^('Log_working_2-way'!$D24))</f>
        <v>1.8875091450726849</v>
      </c>
      <c r="L25" s="37">
        <f t="shared" si="9"/>
        <v>0.47164948453608252</v>
      </c>
      <c r="M25" s="37">
        <f t="shared" si="10"/>
        <v>0.52835051546391754</v>
      </c>
      <c r="N25" s="38">
        <v>121</v>
      </c>
      <c r="O25" s="38">
        <f t="shared" si="11"/>
        <v>61.975609756097562</v>
      </c>
      <c r="P25" s="38">
        <f t="shared" si="12"/>
        <v>54.879781420765028</v>
      </c>
      <c r="Q25" s="38">
        <f t="shared" si="13"/>
        <v>66.120218579234972</v>
      </c>
      <c r="R25" s="38">
        <f t="shared" si="14"/>
        <v>59.024390243902445</v>
      </c>
      <c r="S25" s="39">
        <f t="shared" si="15"/>
        <v>-4.1446088231374105</v>
      </c>
      <c r="T25" s="39">
        <f t="shared" si="16"/>
        <v>-4.1446088231374176</v>
      </c>
      <c r="U25" t="s">
        <v>126</v>
      </c>
      <c r="V25" t="s">
        <v>130</v>
      </c>
      <c r="W25" t="s">
        <v>139</v>
      </c>
      <c r="X25" t="s">
        <v>166</v>
      </c>
      <c r="Y25" s="41"/>
    </row>
    <row r="26" spans="1:25" ht="15" x14ac:dyDescent="0.25">
      <c r="A26">
        <v>1.9</v>
      </c>
      <c r="B26">
        <v>1.97</v>
      </c>
      <c r="C26" s="29">
        <f t="shared" si="0"/>
        <v>3.3930002671653803E-2</v>
      </c>
      <c r="D26" s="30">
        <f>IF(OR($A26="",$B26=""),"",A26*'MPTO_working_2-way'!$G25)</f>
        <v>1.9644670050761421</v>
      </c>
      <c r="E26" s="32">
        <f>IF(OR($A26="",$B26=""),"",B26*'MPTO_working_2-way'!$G25)</f>
        <v>2.0368421052631578</v>
      </c>
      <c r="F26" s="30">
        <f>IF(OR($A26="",$B26=""),"",'MPTO_working_2-way'!D25)</f>
        <v>1.9632835038027801</v>
      </c>
      <c r="G26" s="32">
        <f>IF(OR($A26="",$B26=""),"",'MPTO_working_2-way'!E25)</f>
        <v>2.0381159814865235</v>
      </c>
      <c r="H26" s="30">
        <f>IF(OR($A26="",$B26=""),"",'OddsRatio_working_2-way'!M25)</f>
        <v>1.963241948601903</v>
      </c>
      <c r="I26" s="30">
        <f>IF(OR($A26="",$B26=""),"",'OddsRatio_working_2-way'!N25)</f>
        <v>2.0381607668264961</v>
      </c>
      <c r="J26" s="30">
        <f>IF('Log_working_2-way'!$D25="","",A26^('Log_working_2-way'!$D25))</f>
        <v>1.9627034600020314</v>
      </c>
      <c r="K26" s="32">
        <f>IF('Log_working_2-way'!$D25="","",B26^('Log_working_2-way'!$D25))</f>
        <v>2.0387414625037734</v>
      </c>
      <c r="L26" s="37">
        <f t="shared" si="9"/>
        <v>0.50904392764857886</v>
      </c>
      <c r="M26" s="37">
        <f t="shared" si="10"/>
        <v>0.49095607235142119</v>
      </c>
      <c r="N26" s="38">
        <v>122</v>
      </c>
      <c r="O26" s="38">
        <f t="shared" si="11"/>
        <v>57.789473684210513</v>
      </c>
      <c r="P26" s="38">
        <f t="shared" si="12"/>
        <v>60.07106598984771</v>
      </c>
      <c r="Q26" s="38">
        <f t="shared" si="13"/>
        <v>61.928934010152282</v>
      </c>
      <c r="R26" s="38">
        <f t="shared" si="14"/>
        <v>64.210526315789465</v>
      </c>
      <c r="S26" s="39">
        <f t="shared" si="15"/>
        <v>-4.1394603259417693</v>
      </c>
      <c r="T26" s="39">
        <f t="shared" si="16"/>
        <v>-4.1394603259417551</v>
      </c>
      <c r="U26" t="s">
        <v>116</v>
      </c>
      <c r="V26" t="s">
        <v>165</v>
      </c>
      <c r="W26" t="s">
        <v>139</v>
      </c>
      <c r="X26" t="s">
        <v>166</v>
      </c>
      <c r="Y26" s="41"/>
    </row>
    <row r="27" spans="1:25" ht="15" x14ac:dyDescent="0.25">
      <c r="A27">
        <v>2.17</v>
      </c>
      <c r="B27">
        <v>1.73</v>
      </c>
      <c r="C27" s="29">
        <f t="shared" si="0"/>
        <v>3.8864175168482618E-2</v>
      </c>
      <c r="D27" s="30">
        <f>IF(OR($A27="",$B27=""),"",A27*'MPTO_working_2-way'!$G26)</f>
        <v>2.254335260115607</v>
      </c>
      <c r="E27" s="32">
        <f>IF(OR($A27="",$B27=""),"",B27*'MPTO_working_2-way'!$G26)</f>
        <v>1.7972350230414749</v>
      </c>
      <c r="F27" s="30">
        <f>IF(OR($A27="",$B27=""),"",'MPTO_working_2-way'!D26)</f>
        <v>2.2655321203343295</v>
      </c>
      <c r="G27" s="32">
        <f>IF(OR($A27="",$B27=""),"",'MPTO_working_2-way'!E26)</f>
        <v>1.7901814453637255</v>
      </c>
      <c r="H27" s="30">
        <f>IF(OR($A27="",$B27=""),"",'OddsRatio_working_2-way'!M26)</f>
        <v>2.2659935726643319</v>
      </c>
      <c r="I27" s="30">
        <f>IF(OR($A27="",$B27=""),"",'OddsRatio_working_2-way'!N26)</f>
        <v>1.789893425679455</v>
      </c>
      <c r="J27" s="30">
        <f>IF('Log_working_2-way'!$D26="","",A27^('Log_working_2-way'!$D26))</f>
        <v>2.2711647318744981</v>
      </c>
      <c r="K27" s="32">
        <f>IF('Log_working_2-way'!$D26="","",B27^('Log_working_2-way'!$D26))</f>
        <v>1.7866801012683895</v>
      </c>
      <c r="L27" s="37">
        <f t="shared" si="9"/>
        <v>0.44358974358974357</v>
      </c>
      <c r="M27" s="37">
        <f t="shared" si="10"/>
        <v>0.55641025641025632</v>
      </c>
      <c r="N27" s="38">
        <v>123</v>
      </c>
      <c r="O27" s="38">
        <f t="shared" si="11"/>
        <v>66.317972350230406</v>
      </c>
      <c r="P27" s="38">
        <f t="shared" si="12"/>
        <v>51.901734104046241</v>
      </c>
      <c r="Q27" s="38">
        <f t="shared" si="13"/>
        <v>71.098265895953759</v>
      </c>
      <c r="R27" s="38">
        <f t="shared" si="14"/>
        <v>56.682027649769587</v>
      </c>
      <c r="S27" s="39">
        <f t="shared" si="15"/>
        <v>-4.7802935457233531</v>
      </c>
      <c r="T27" s="39">
        <f t="shared" si="16"/>
        <v>-4.780293545723346</v>
      </c>
      <c r="U27" t="s">
        <v>114</v>
      </c>
      <c r="V27" t="s">
        <v>119</v>
      </c>
      <c r="W27" t="s">
        <v>139</v>
      </c>
      <c r="X27" t="s">
        <v>166</v>
      </c>
      <c r="Y27" s="41"/>
    </row>
    <row r="28" spans="1:25" ht="15" x14ac:dyDescent="0.25">
      <c r="A28">
        <v>1.97</v>
      </c>
      <c r="B28">
        <v>1.9</v>
      </c>
      <c r="C28" s="29">
        <f t="shared" si="0"/>
        <v>3.3930002671653803E-2</v>
      </c>
      <c r="D28" s="30">
        <f>IF(OR($A28="",$B28=""),"",A28*'MPTO_working_2-way'!$G27)</f>
        <v>2.0368421052631578</v>
      </c>
      <c r="E28" s="32">
        <f>IF(OR($A28="",$B28=""),"",B28*'MPTO_working_2-way'!$G27)</f>
        <v>1.9644670050761421</v>
      </c>
      <c r="F28" s="30">
        <f>IF(OR($A28="",$B28=""),"",'MPTO_working_2-way'!D27)</f>
        <v>2.0381159814865235</v>
      </c>
      <c r="G28" s="32">
        <f>IF(OR($A28="",$B28=""),"",'MPTO_working_2-way'!E27)</f>
        <v>1.9632835038027801</v>
      </c>
      <c r="H28" s="30">
        <f>IF(OR($A28="",$B28=""),"",'OddsRatio_working_2-way'!M27)</f>
        <v>2.0381607668264961</v>
      </c>
      <c r="I28" s="30">
        <f>IF(OR($A28="",$B28=""),"",'OddsRatio_working_2-way'!N27)</f>
        <v>1.963241948601903</v>
      </c>
      <c r="J28" s="30">
        <f>IF('Log_working_2-way'!$D27="","",A28^('Log_working_2-way'!$D27))</f>
        <v>2.0387414625037734</v>
      </c>
      <c r="K28" s="32">
        <f>IF('Log_working_2-way'!$D27="","",B28^('Log_working_2-way'!$D27))</f>
        <v>1.9627034600020314</v>
      </c>
      <c r="L28" s="37">
        <f t="shared" si="9"/>
        <v>0.49095607235142119</v>
      </c>
      <c r="M28" s="37">
        <f t="shared" si="10"/>
        <v>0.50904392764857886</v>
      </c>
      <c r="N28" s="38">
        <v>124</v>
      </c>
      <c r="O28" s="38">
        <f t="shared" si="11"/>
        <v>61.055837563451774</v>
      </c>
      <c r="P28" s="38">
        <f t="shared" si="12"/>
        <v>58.73684210526315</v>
      </c>
      <c r="Q28" s="38">
        <f t="shared" si="13"/>
        <v>65.263157894736835</v>
      </c>
      <c r="R28" s="38">
        <f t="shared" si="14"/>
        <v>62.944162436548218</v>
      </c>
      <c r="S28" s="39">
        <f t="shared" si="15"/>
        <v>-4.2073203312850609</v>
      </c>
      <c r="T28" s="39">
        <f t="shared" si="16"/>
        <v>-4.207320331285068</v>
      </c>
      <c r="U28" t="s">
        <v>122</v>
      </c>
      <c r="V28" t="s">
        <v>117</v>
      </c>
      <c r="W28" t="s">
        <v>139</v>
      </c>
      <c r="X28" t="s">
        <v>166</v>
      </c>
      <c r="Y28" s="41"/>
    </row>
    <row r="29" spans="1:25" ht="15" x14ac:dyDescent="0.25">
      <c r="A29">
        <v>2.4</v>
      </c>
      <c r="B29">
        <v>1.61</v>
      </c>
      <c r="C29" s="29">
        <f t="shared" si="0"/>
        <v>3.7784679089026829E-2</v>
      </c>
      <c r="D29" s="30">
        <f>IF(OR($A29="",$B29=""),"",A29*'MPTO_working_2-way'!$G28)</f>
        <v>2.4906832298136643</v>
      </c>
      <c r="E29" s="32">
        <f>IF(OR($A29="",$B29=""),"",B29*'MPTO_working_2-way'!$G28)</f>
        <v>1.6708333333333334</v>
      </c>
      <c r="F29" s="30">
        <f>IF(OR($A29="",$B29=""),"",'MPTO_working_2-way'!D28)</f>
        <v>2.5139882888744305</v>
      </c>
      <c r="G29" s="32">
        <f>IF(OR($A29="",$B29=""),"",'MPTO_working_2-way'!E28)</f>
        <v>1.6605070906746886</v>
      </c>
      <c r="H29" s="30">
        <f>IF(OR($A29="",$B29=""),"",'OddsRatio_working_2-way'!M28)</f>
        <v>2.5149527937243179</v>
      </c>
      <c r="I29" s="30">
        <f>IF(OR($A29="",$B29=""),"",'OddsRatio_working_2-way'!N28)</f>
        <v>1.660086574408453</v>
      </c>
      <c r="J29" s="30">
        <f>IF('Log_working_2-way'!$D28="","",A29^('Log_working_2-way'!$D28))</f>
        <v>2.5258285211487945</v>
      </c>
      <c r="K29" s="32">
        <f>IF('Log_working_2-way'!$D28="","",B29^('Log_working_2-way'!$D28))</f>
        <v>1.6553816409506441</v>
      </c>
      <c r="L29" s="37">
        <f t="shared" si="9"/>
        <v>0.40149625935162098</v>
      </c>
      <c r="M29" s="37">
        <f t="shared" si="10"/>
        <v>0.59850374064837908</v>
      </c>
      <c r="N29" s="38">
        <v>125</v>
      </c>
      <c r="O29" s="38">
        <f t="shared" si="11"/>
        <v>72.916666666666671</v>
      </c>
      <c r="P29" s="38">
        <f t="shared" si="12"/>
        <v>47.360248447204967</v>
      </c>
      <c r="Q29" s="38">
        <f t="shared" si="13"/>
        <v>77.639751552795019</v>
      </c>
      <c r="R29" s="38">
        <f t="shared" si="14"/>
        <v>52.083333333333336</v>
      </c>
      <c r="S29" s="39">
        <f t="shared" si="15"/>
        <v>-4.7230848861283476</v>
      </c>
      <c r="T29" s="39">
        <f t="shared" si="16"/>
        <v>-4.723084886128369</v>
      </c>
      <c r="U29" t="s">
        <v>135</v>
      </c>
      <c r="V29" t="s">
        <v>132</v>
      </c>
      <c r="W29" t="s">
        <v>139</v>
      </c>
      <c r="X29" t="s">
        <v>166</v>
      </c>
      <c r="Y29" s="41"/>
    </row>
    <row r="30" spans="1:25" s="35" customFormat="1" ht="15" x14ac:dyDescent="0.25">
      <c r="A30">
        <v>2.0699999999999998</v>
      </c>
      <c r="B30">
        <v>1.82</v>
      </c>
      <c r="C30" s="29">
        <f t="shared" si="0"/>
        <v>3.2542336890162948E-2</v>
      </c>
      <c r="D30" s="30">
        <f>IF(OR($A30="",$B30=""),"",A30*'MPTO_working_2-way'!$G29)</f>
        <v>2.1373626373626373</v>
      </c>
      <c r="E30" s="32">
        <f>IF(OR($A30="",$B30=""),"",B30*'MPTO_working_2-way'!$G29)</f>
        <v>1.8792270531400965</v>
      </c>
      <c r="F30" s="30">
        <f>IF(OR($A30="",$B30=""),"",'MPTO_working_2-way'!D29)</f>
        <v>2.1421504520384373</v>
      </c>
      <c r="G30" s="32">
        <f>IF(OR($A30="",$B30=""),"",'MPTO_working_2-way'!E29)</f>
        <v>1.8755413949320454</v>
      </c>
      <c r="H30" s="30">
        <f>IF(OR($A30="",$B30=""),"",'OddsRatio_working_2-way'!M29)</f>
        <v>2.1423125880338039</v>
      </c>
      <c r="I30" s="30">
        <f>IF(OR($A30="",$B30=""),"",'OddsRatio_working_2-way'!N29)</f>
        <v>1.8754171235399244</v>
      </c>
      <c r="J30" s="30">
        <f>IF('Log_working_2-way'!$D29="","",A30^('Log_working_2-way'!$D29))</f>
        <v>2.1444993293304022</v>
      </c>
      <c r="K30" s="32">
        <f>IF('Log_working_2-way'!$D29="","",B30^('Log_working_2-way'!$D29))</f>
        <v>1.8737445050186454</v>
      </c>
      <c r="L30" s="37">
        <f t="shared" si="9"/>
        <v>0.46786632390745503</v>
      </c>
      <c r="M30" s="37">
        <f t="shared" si="10"/>
        <v>0.53213367609254503</v>
      </c>
      <c r="N30" s="38">
        <v>126</v>
      </c>
      <c r="O30" s="38">
        <f t="shared" si="11"/>
        <v>65.130434782608702</v>
      </c>
      <c r="P30" s="38">
        <f t="shared" si="12"/>
        <v>56.769230769230774</v>
      </c>
      <c r="Q30" s="38">
        <f t="shared" si="13"/>
        <v>69.230769230769226</v>
      </c>
      <c r="R30" s="38">
        <f t="shared" si="14"/>
        <v>60.869565217391312</v>
      </c>
      <c r="S30" s="39">
        <f t="shared" si="15"/>
        <v>-4.1003344481605239</v>
      </c>
      <c r="T30" s="39">
        <f t="shared" si="16"/>
        <v>-4.1003344481605382</v>
      </c>
      <c r="U30" t="s">
        <v>128</v>
      </c>
      <c r="V30" t="s">
        <v>113</v>
      </c>
      <c r="W30" t="s">
        <v>139</v>
      </c>
      <c r="X30" t="s">
        <v>166</v>
      </c>
      <c r="Y30" s="41"/>
    </row>
    <row r="31" spans="1:25" ht="15" x14ac:dyDescent="0.25">
      <c r="A31">
        <v>2.25</v>
      </c>
      <c r="B31">
        <v>1.68</v>
      </c>
      <c r="C31" s="29">
        <f t="shared" si="0"/>
        <v>3.9682539682539542E-2</v>
      </c>
      <c r="D31" s="30">
        <f>IF(OR($A31="",$B31=""),"",A31*'MPTO_working_2-way'!$G30)</f>
        <v>2.339285714285714</v>
      </c>
      <c r="E31" s="32">
        <f>IF(OR($A31="",$B31=""),"",B31*'MPTO_working_2-way'!$G30)</f>
        <v>1.7466666666666664</v>
      </c>
      <c r="F31" s="30">
        <f>IF(OR($A31="",$B31=""),"",'MPTO_working_2-way'!D30)</f>
        <v>2.3551401869158877</v>
      </c>
      <c r="G31" s="32">
        <f>IF(OR($A31="",$B31=""),"",'MPTO_working_2-way'!E30)</f>
        <v>1.7379310344827583</v>
      </c>
      <c r="H31" s="30">
        <f>IF(OR($A31="",$B31=""),"",'OddsRatio_working_2-way'!M30)</f>
        <v>2.3558153613666013</v>
      </c>
      <c r="I31" s="30">
        <f>IF(OR($A31="",$B31=""),"",'OddsRatio_working_2-way'!N30)</f>
        <v>1.7375635565834309</v>
      </c>
      <c r="J31" s="30">
        <f>IF('Log_working_2-way'!$D30="","",A31^('Log_working_2-way'!$D30))</f>
        <v>2.3631739395308338</v>
      </c>
      <c r="K31" s="32">
        <f>IF('Log_working_2-way'!$D30="","",B31^('Log_working_2-way'!$D30))</f>
        <v>1.733582099100242</v>
      </c>
      <c r="L31" s="37">
        <f t="shared" si="9"/>
        <v>0.4274809160305344</v>
      </c>
      <c r="M31" s="37">
        <f t="shared" si="10"/>
        <v>0.57251908396946571</v>
      </c>
      <c r="N31" s="38">
        <v>127</v>
      </c>
      <c r="O31" s="38">
        <f t="shared" si="11"/>
        <v>70.555555555555557</v>
      </c>
      <c r="P31" s="38">
        <f t="shared" si="12"/>
        <v>51.404761904761898</v>
      </c>
      <c r="Q31" s="38">
        <f t="shared" si="13"/>
        <v>75.595238095238088</v>
      </c>
      <c r="R31" s="38">
        <f t="shared" si="14"/>
        <v>56.444444444444443</v>
      </c>
      <c r="S31" s="39">
        <f t="shared" si="15"/>
        <v>-5.0396825396825307</v>
      </c>
      <c r="T31" s="39">
        <f t="shared" si="16"/>
        <v>-5.0396825396825449</v>
      </c>
      <c r="U31" t="s">
        <v>131</v>
      </c>
      <c r="V31" t="s">
        <v>127</v>
      </c>
      <c r="W31" t="s">
        <v>139</v>
      </c>
      <c r="X31" t="s">
        <v>166</v>
      </c>
      <c r="Y31" s="41"/>
    </row>
    <row r="32" spans="1:25" ht="15" x14ac:dyDescent="0.25">
      <c r="A32">
        <v>2.06</v>
      </c>
      <c r="B32">
        <v>1.82</v>
      </c>
      <c r="C32" s="29">
        <f t="shared" si="0"/>
        <v>3.4887442654432999E-2</v>
      </c>
      <c r="D32" s="30">
        <f>IF(OR($A32="",$B32=""),"",A32*'MPTO_working_2-way'!$G31)</f>
        <v>2.1318681318681318</v>
      </c>
      <c r="E32" s="32">
        <f>IF(OR($A32="",$B32=""),"",B32*'MPTO_working_2-way'!$G31)</f>
        <v>1.883495145631068</v>
      </c>
      <c r="F32" s="30">
        <f>IF(OR($A32="",$B32=""),"",'MPTO_working_2-way'!D31)</f>
        <v>2.1367833124358828</v>
      </c>
      <c r="G32" s="32">
        <f>IF(OR($A32="",$B32=""),"",'MPTO_working_2-way'!E31)</f>
        <v>1.8796751228316457</v>
      </c>
      <c r="H32" s="30">
        <f>IF(OR($A32="",$B32=""),"",'OddsRatio_working_2-way'!M31)</f>
        <v>2.1369621483713819</v>
      </c>
      <c r="I32" s="30">
        <f>IF(OR($A32="",$B32=""),"",'OddsRatio_working_2-way'!N31)</f>
        <v>1.8795367562872962</v>
      </c>
      <c r="J32" s="30">
        <f>IF('Log_working_2-way'!$D31="","",A32^('Log_working_2-way'!$D31))</f>
        <v>2.139211690905316</v>
      </c>
      <c r="K32" s="32">
        <f>IF('Log_working_2-way'!$D31="","",B32^('Log_working_2-way'!$D31))</f>
        <v>1.8777999804454721</v>
      </c>
      <c r="L32" s="37">
        <f t="shared" si="9"/>
        <v>0.46907216494845361</v>
      </c>
      <c r="M32" s="37">
        <f t="shared" si="10"/>
        <v>0.53092783505154639</v>
      </c>
      <c r="N32" s="38">
        <v>128</v>
      </c>
      <c r="O32" s="38">
        <f t="shared" si="11"/>
        <v>65.864077669902912</v>
      </c>
      <c r="P32" s="38">
        <f t="shared" si="12"/>
        <v>57.670329670329664</v>
      </c>
      <c r="Q32" s="38">
        <f t="shared" si="13"/>
        <v>70.329670329670321</v>
      </c>
      <c r="R32" s="38">
        <f t="shared" si="14"/>
        <v>62.135922330097088</v>
      </c>
      <c r="S32" s="39">
        <f t="shared" si="15"/>
        <v>-4.4655926597674096</v>
      </c>
      <c r="T32" s="39">
        <f t="shared" si="16"/>
        <v>-4.4655926597674238</v>
      </c>
      <c r="U32" t="s">
        <v>133</v>
      </c>
      <c r="V32" t="s">
        <v>125</v>
      </c>
      <c r="W32" t="s">
        <v>139</v>
      </c>
      <c r="X32" t="s">
        <v>166</v>
      </c>
      <c r="Y32" s="41"/>
    </row>
    <row r="33" spans="1:25" ht="15" x14ac:dyDescent="0.25">
      <c r="A33">
        <v>2.02</v>
      </c>
      <c r="B33">
        <v>1.86</v>
      </c>
      <c r="C33" s="29">
        <f t="shared" si="0"/>
        <v>3.2683913552645549E-2</v>
      </c>
      <c r="D33" s="30">
        <f>IF(OR($A33="",$B33=""),"",A33*'MPTO_working_2-way'!$G32)</f>
        <v>2.086021505376344</v>
      </c>
      <c r="E33" s="32">
        <f>IF(OR($A33="",$B33=""),"",B33*'MPTO_working_2-way'!$G32)</f>
        <v>1.9207920792079207</v>
      </c>
      <c r="F33" s="30">
        <f>IF(OR($A33="",$B33=""),"",'MPTO_working_2-way'!D32)</f>
        <v>2.0889580785055042</v>
      </c>
      <c r="G33" s="32">
        <f>IF(OR($A33="",$B33=""),"",'MPTO_working_2-way'!E32)</f>
        <v>1.918308996221791</v>
      </c>
      <c r="H33" s="30">
        <f>IF(OR($A33="",$B33=""),"",'OddsRatio_working_2-way'!M32)</f>
        <v>2.0890576254854043</v>
      </c>
      <c r="I33" s="30">
        <f>IF(OR($A33="",$B33=""),"",'OddsRatio_working_2-way'!N32)</f>
        <v>1.9182250567818113</v>
      </c>
      <c r="J33" s="30">
        <f>IF('Log_working_2-way'!$D32="","",A33^('Log_working_2-way'!$D32))</f>
        <v>2.0903967480076013</v>
      </c>
      <c r="K33" s="32">
        <f>IF('Log_working_2-way'!$D32="","",B33^('Log_working_2-way'!$D32))</f>
        <v>1.9170973793045412</v>
      </c>
      <c r="L33" s="37">
        <f t="shared" si="9"/>
        <v>0.47938144329896909</v>
      </c>
      <c r="M33" s="37">
        <f t="shared" si="10"/>
        <v>0.52061855670103097</v>
      </c>
      <c r="N33" s="38">
        <v>129</v>
      </c>
      <c r="O33" s="38">
        <f t="shared" si="11"/>
        <v>65.138613861386133</v>
      </c>
      <c r="P33" s="38">
        <f t="shared" si="12"/>
        <v>59.645161290322591</v>
      </c>
      <c r="Q33" s="38">
        <f t="shared" si="13"/>
        <v>69.354838709677409</v>
      </c>
      <c r="R33" s="38">
        <f t="shared" si="14"/>
        <v>63.861386138613859</v>
      </c>
      <c r="S33" s="39">
        <f t="shared" si="15"/>
        <v>-4.2162248482912759</v>
      </c>
      <c r="T33" s="39">
        <f t="shared" si="16"/>
        <v>-4.2162248482912688</v>
      </c>
      <c r="U33" t="s">
        <v>120</v>
      </c>
      <c r="V33" t="s">
        <v>121</v>
      </c>
      <c r="W33" t="s">
        <v>139</v>
      </c>
      <c r="X33" t="s">
        <v>166</v>
      </c>
      <c r="Y33" s="41"/>
    </row>
    <row r="34" spans="1:25" ht="15" x14ac:dyDescent="0.25">
      <c r="A34">
        <v>2.0299999999999998</v>
      </c>
      <c r="B34">
        <v>1.82</v>
      </c>
      <c r="C34" s="29">
        <f t="shared" si="0"/>
        <v>4.2061386888973207E-2</v>
      </c>
      <c r="D34" s="30">
        <f>IF(OR($A34="",$B34=""),"",A34*'MPTO_working_2-way'!$G33)</f>
        <v>2.1153846153846154</v>
      </c>
      <c r="E34" s="32">
        <f>IF(OR($A34="",$B34=""),"",B34*'MPTO_working_2-way'!$G33)</f>
        <v>1.8965517241379313</v>
      </c>
      <c r="F34" s="30">
        <f>IF(OR($A34="",$B34=""),"",'MPTO_working_2-way'!D33)</f>
        <v>2.1205303334672561</v>
      </c>
      <c r="G34" s="32">
        <f>IF(OR($A34="",$B34=""),"",'MPTO_working_2-way'!E33)</f>
        <v>1.8924345643599858</v>
      </c>
      <c r="H34" s="30">
        <f>IF(OR($A34="",$B34=""),"",'OddsRatio_working_2-way'!M33)</f>
        <v>2.1207575835012715</v>
      </c>
      <c r="I34" s="30">
        <f>IF(OR($A34="",$B34=""),"",'OddsRatio_working_2-way'!N33)</f>
        <v>1.892253610166061</v>
      </c>
      <c r="J34" s="30">
        <f>IF('Log_working_2-way'!$D33="","",A34^('Log_working_2-way'!$D33))</f>
        <v>2.1231274030900367</v>
      </c>
      <c r="K34" s="32">
        <f>IF('Log_working_2-way'!$D33="","",B34^('Log_working_2-way'!$D33))</f>
        <v>1.8903709385493244</v>
      </c>
      <c r="L34" s="37">
        <f t="shared" si="9"/>
        <v>0.47272727272727272</v>
      </c>
      <c r="M34" s="37">
        <f t="shared" si="10"/>
        <v>0.52727272727272723</v>
      </c>
      <c r="N34" s="38">
        <v>130</v>
      </c>
      <c r="O34" s="38">
        <f t="shared" si="11"/>
        <v>65.960591133004925</v>
      </c>
      <c r="P34" s="38">
        <f t="shared" si="12"/>
        <v>58.571428571428562</v>
      </c>
      <c r="Q34" s="38">
        <f t="shared" si="13"/>
        <v>71.428571428571416</v>
      </c>
      <c r="R34" s="38">
        <f t="shared" si="14"/>
        <v>64.039408866995089</v>
      </c>
      <c r="S34" s="39">
        <f t="shared" si="15"/>
        <v>-5.4679802955664911</v>
      </c>
      <c r="T34" s="39">
        <f t="shared" si="16"/>
        <v>-5.4679802955665266</v>
      </c>
      <c r="U34" t="s">
        <v>153</v>
      </c>
      <c r="V34" t="s">
        <v>140</v>
      </c>
      <c r="W34" t="s">
        <v>164</v>
      </c>
      <c r="X34" t="s">
        <v>166</v>
      </c>
      <c r="Y34" s="41"/>
    </row>
    <row r="35" spans="1:25" ht="15" x14ac:dyDescent="0.25">
      <c r="A35">
        <v>1.95</v>
      </c>
      <c r="B35">
        <v>1.88</v>
      </c>
      <c r="C35" s="29">
        <f t="shared" si="0"/>
        <v>4.4735406437534042E-2</v>
      </c>
      <c r="D35" s="30">
        <f>IF(OR($A35="",$B35=""),"",A35*'MPTO_working_2-way'!$G34)</f>
        <v>2.0372340425531914</v>
      </c>
      <c r="E35" s="32">
        <f>IF(OR($A35="",$B35=""),"",B35*'MPTO_working_2-way'!$G34)</f>
        <v>1.9641025641025638</v>
      </c>
      <c r="F35" s="30">
        <f>IF(OR($A35="",$B35=""),"",'MPTO_working_2-way'!D34)</f>
        <v>2.0389321468298109</v>
      </c>
      <c r="G35" s="32">
        <f>IF(OR($A35="",$B35=""),"",'MPTO_working_2-way'!E34)</f>
        <v>1.9625267665952888</v>
      </c>
      <c r="H35" s="30">
        <f>IF(OR($A35="",$B35=""),"",'OddsRatio_working_2-way'!M34)</f>
        <v>2.0390117682420414</v>
      </c>
      <c r="I35" s="30">
        <f>IF(OR($A35="",$B35=""),"",'OddsRatio_working_2-way'!N34)</f>
        <v>1.9624530063715757</v>
      </c>
      <c r="J35" s="30">
        <f>IF('Log_working_2-way'!$D34="","",A35^('Log_working_2-way'!$D34))</f>
        <v>2.0397933425150612</v>
      </c>
      <c r="K35" s="32">
        <f>IF('Log_working_2-way'!$D34="","",B35^('Log_working_2-way'!$D34))</f>
        <v>1.9617295659739398</v>
      </c>
      <c r="L35" s="37">
        <f t="shared" si="9"/>
        <v>0.49086161879895562</v>
      </c>
      <c r="M35" s="37">
        <f t="shared" si="10"/>
        <v>0.50913838120104449</v>
      </c>
      <c r="N35" s="38">
        <v>131</v>
      </c>
      <c r="O35" s="38">
        <f t="shared" si="11"/>
        <v>63.820512820512825</v>
      </c>
      <c r="P35" s="38">
        <f t="shared" si="12"/>
        <v>61.319148936170194</v>
      </c>
      <c r="Q35" s="38">
        <f t="shared" si="13"/>
        <v>69.680851063829792</v>
      </c>
      <c r="R35" s="38">
        <f t="shared" si="14"/>
        <v>67.179487179487182</v>
      </c>
      <c r="S35" s="39">
        <f t="shared" si="15"/>
        <v>-5.8603382433169671</v>
      </c>
      <c r="T35" s="39">
        <f t="shared" si="16"/>
        <v>-5.8603382433169884</v>
      </c>
      <c r="U35" t="s">
        <v>157</v>
      </c>
      <c r="V35" t="s">
        <v>154</v>
      </c>
      <c r="W35" t="s">
        <v>164</v>
      </c>
      <c r="X35" t="s">
        <v>166</v>
      </c>
      <c r="Y35" s="41"/>
    </row>
    <row r="36" spans="1:25" ht="15" x14ac:dyDescent="0.25">
      <c r="A36">
        <v>1.74</v>
      </c>
      <c r="B36">
        <v>2.12</v>
      </c>
      <c r="C36" s="29">
        <f t="shared" si="0"/>
        <v>4.6410756885707949E-2</v>
      </c>
      <c r="D36" s="30">
        <f>IF(OR($A36="",$B36=""),"",A36*'MPTO_working_2-way'!$G35)</f>
        <v>1.8207547169811318</v>
      </c>
      <c r="E36" s="32">
        <f>IF(OR($A36="",$B36=""),"",B36*'MPTO_working_2-way'!$G35)</f>
        <v>2.2183908045977008</v>
      </c>
      <c r="F36" s="30">
        <f>IF(OR($A36="",$B36=""),"",'MPTO_working_2-way'!D35)</f>
        <v>1.8132127408572549</v>
      </c>
      <c r="G36" s="32">
        <f>IF(OR($A36="",$B36=""),"",'MPTO_working_2-way'!E35)</f>
        <v>2.2296905222437133</v>
      </c>
      <c r="H36" s="30">
        <f>IF(OR($A36="",$B36=""),"",'OddsRatio_working_2-way'!M35)</f>
        <v>1.8128433340529317</v>
      </c>
      <c r="I36" s="30">
        <f>IF(OR($A36="",$B36=""),"",'OddsRatio_working_2-way'!N35)</f>
        <v>2.2302493704584911</v>
      </c>
      <c r="J36" s="30">
        <f>IF('Log_working_2-way'!$D35="","",A36^('Log_working_2-way'!$D35))</f>
        <v>1.8093883298066613</v>
      </c>
      <c r="K36" s="32">
        <f>IF('Log_working_2-way'!$D35="","",B36^('Log_working_2-way'!$D35))</f>
        <v>2.235500887736106</v>
      </c>
      <c r="L36" s="37">
        <f t="shared" si="9"/>
        <v>0.5492227979274612</v>
      </c>
      <c r="M36" s="37">
        <f t="shared" si="10"/>
        <v>0.45077720207253896</v>
      </c>
      <c r="N36" s="38">
        <v>132</v>
      </c>
      <c r="O36" s="38">
        <f t="shared" si="11"/>
        <v>56.137931034482762</v>
      </c>
      <c r="P36" s="38">
        <f t="shared" si="12"/>
        <v>69.735849056603783</v>
      </c>
      <c r="Q36" s="38">
        <f t="shared" si="13"/>
        <v>62.264150943396217</v>
      </c>
      <c r="R36" s="38">
        <f t="shared" si="14"/>
        <v>75.862068965517238</v>
      </c>
      <c r="S36" s="39">
        <f t="shared" si="15"/>
        <v>-6.1262199089134555</v>
      </c>
      <c r="T36" s="39">
        <f t="shared" si="16"/>
        <v>-6.1262199089134555</v>
      </c>
      <c r="U36" t="s">
        <v>149</v>
      </c>
      <c r="V36" t="s">
        <v>158</v>
      </c>
      <c r="W36" t="s">
        <v>164</v>
      </c>
      <c r="X36" t="s">
        <v>166</v>
      </c>
      <c r="Y36" s="41"/>
    </row>
    <row r="37" spans="1:25" ht="15" x14ac:dyDescent="0.25">
      <c r="A37">
        <v>1.92</v>
      </c>
      <c r="B37">
        <v>1.92</v>
      </c>
      <c r="C37" s="29">
        <f t="shared" si="0"/>
        <v>4.1666666666666741E-2</v>
      </c>
      <c r="D37" s="30">
        <f>IF(OR($A37="",$B37=""),"",A37*'MPTO_working_2-way'!$G36)</f>
        <v>2</v>
      </c>
      <c r="E37" s="32">
        <f>IF(OR($A37="",$B37=""),"",B37*'MPTO_working_2-way'!$G36)</f>
        <v>2</v>
      </c>
      <c r="F37" s="30">
        <f>IF(OR($A37="",$B37=""),"",'MPTO_working_2-way'!D36)</f>
        <v>2</v>
      </c>
      <c r="G37" s="32">
        <f>IF(OR($A37="",$B37=""),"",'MPTO_working_2-way'!E36)</f>
        <v>2</v>
      </c>
      <c r="H37" s="30">
        <f>IF(OR($A37="",$B37=""),"",'OddsRatio_working_2-way'!M36)</f>
        <v>1.9999999999999996</v>
      </c>
      <c r="I37" s="30">
        <f>IF(OR($A37="",$B37=""),"",'OddsRatio_working_2-way'!N36)</f>
        <v>1.9999999999999996</v>
      </c>
      <c r="J37" s="30">
        <f>IF('Log_working_2-way'!$D36="","",A37^('Log_working_2-way'!$D36))</f>
        <v>1.9999999999998859</v>
      </c>
      <c r="K37" s="32">
        <f>IF('Log_working_2-way'!$D36="","",B37^('Log_working_2-way'!$D36))</f>
        <v>1.9999999999998859</v>
      </c>
      <c r="L37" s="37">
        <f t="shared" si="9"/>
        <v>0.5</v>
      </c>
      <c r="M37" s="37">
        <f t="shared" si="10"/>
        <v>0.5</v>
      </c>
      <c r="N37" s="38">
        <v>133</v>
      </c>
      <c r="O37" s="38">
        <f t="shared" si="11"/>
        <v>63.729166666666664</v>
      </c>
      <c r="P37" s="38">
        <f t="shared" si="12"/>
        <v>63.729166666666664</v>
      </c>
      <c r="Q37" s="38">
        <f t="shared" si="13"/>
        <v>69.270833333333343</v>
      </c>
      <c r="R37" s="38">
        <f t="shared" si="14"/>
        <v>69.270833333333343</v>
      </c>
      <c r="S37" s="39">
        <f t="shared" si="15"/>
        <v>-5.5416666666666785</v>
      </c>
      <c r="T37" s="39">
        <f t="shared" si="16"/>
        <v>-5.5416666666666785</v>
      </c>
      <c r="U37" t="s">
        <v>159</v>
      </c>
      <c r="V37" t="s">
        <v>146</v>
      </c>
      <c r="W37" t="s">
        <v>164</v>
      </c>
      <c r="X37" t="s">
        <v>166</v>
      </c>
      <c r="Y37" s="41"/>
    </row>
    <row r="38" spans="1:25" ht="15" x14ac:dyDescent="0.25">
      <c r="A38">
        <v>1.81</v>
      </c>
      <c r="B38">
        <v>2.0299999999999998</v>
      </c>
      <c r="C38" s="29">
        <f t="shared" si="0"/>
        <v>4.5097025283727721E-2</v>
      </c>
      <c r="D38" s="30">
        <f>IF(OR($A38="",$B38=""),"",A38*'MPTO_working_2-way'!$G37)</f>
        <v>1.8916256157635472</v>
      </c>
      <c r="E38" s="32">
        <f>IF(OR($A38="",$B38=""),"",B38*'MPTO_working_2-way'!$G37)</f>
        <v>2.1215469613259672</v>
      </c>
      <c r="F38" s="30">
        <f>IF(OR($A38="",$B38=""),"",'MPTO_working_2-way'!D37)</f>
        <v>1.8870143543127138</v>
      </c>
      <c r="G38" s="32">
        <f>IF(OR($A38="",$B38=""),"",'MPTO_working_2-way'!E37)</f>
        <v>2.1273774715571898</v>
      </c>
      <c r="H38" s="30">
        <f>IF(OR($A38="",$B38=""),"",'OddsRatio_working_2-way'!M37)</f>
        <v>1.8867963503478642</v>
      </c>
      <c r="I38" s="30">
        <f>IF(OR($A38="",$B38=""),"",'OddsRatio_working_2-way'!N37)</f>
        <v>2.1276546183435801</v>
      </c>
      <c r="J38" s="30">
        <f>IF('Log_working_2-way'!$D37="","",A38^('Log_working_2-way'!$D37))</f>
        <v>1.8846829983767455</v>
      </c>
      <c r="K38" s="32">
        <f>IF('Log_working_2-way'!$D37="","",B38^('Log_working_2-way'!$D37))</f>
        <v>2.1303483867491475</v>
      </c>
      <c r="L38" s="37">
        <f t="shared" si="9"/>
        <v>0.52864583333333326</v>
      </c>
      <c r="M38" s="37">
        <f t="shared" si="10"/>
        <v>0.47135416666666657</v>
      </c>
      <c r="N38" s="38">
        <v>134</v>
      </c>
      <c r="O38" s="38">
        <f t="shared" si="11"/>
        <v>59.966850828729299</v>
      </c>
      <c r="P38" s="38">
        <f t="shared" si="12"/>
        <v>67.990147783251231</v>
      </c>
      <c r="Q38" s="38">
        <f t="shared" si="13"/>
        <v>66.009852216748783</v>
      </c>
      <c r="R38" s="38">
        <f t="shared" si="14"/>
        <v>74.033149171270722</v>
      </c>
      <c r="S38" s="39">
        <f t="shared" si="15"/>
        <v>-6.0430013880194835</v>
      </c>
      <c r="T38" s="39">
        <f t="shared" si="16"/>
        <v>-6.0430013880194906</v>
      </c>
      <c r="U38" t="s">
        <v>147</v>
      </c>
      <c r="V38" t="s">
        <v>150</v>
      </c>
      <c r="W38" t="s">
        <v>164</v>
      </c>
      <c r="X38" t="s">
        <v>166</v>
      </c>
      <c r="Y38" s="41"/>
    </row>
    <row r="39" spans="1:25" ht="15" x14ac:dyDescent="0.25">
      <c r="A39">
        <v>2.23</v>
      </c>
      <c r="B39">
        <v>1.67</v>
      </c>
      <c r="C39" s="29">
        <f t="shared" si="0"/>
        <v>4.7232888483123459E-2</v>
      </c>
      <c r="D39" s="30">
        <f>IF(OR($A39="",$B39=""),"",A39*'MPTO_working_2-way'!$G38)</f>
        <v>2.3353293413173652</v>
      </c>
      <c r="E39" s="32">
        <f>IF(OR($A39="",$B39=""),"",B39*'MPTO_working_2-way'!$G38)</f>
        <v>1.7488789237668161</v>
      </c>
      <c r="F39" s="30">
        <f>IF(OR($A39="",$B39=""),"",'MPTO_working_2-way'!D38)</f>
        <v>2.3539711134287793</v>
      </c>
      <c r="G39" s="32">
        <f>IF(OR($A39="",$B39=""),"",'MPTO_working_2-way'!E38)</f>
        <v>1.7385681940197473</v>
      </c>
      <c r="H39" s="30">
        <f>IF(OR($A39="",$B39=""),"",'OddsRatio_working_2-way'!M38)</f>
        <v>2.3549246826013568</v>
      </c>
      <c r="I39" s="30">
        <f>IF(OR($A39="",$B39=""),"",'OddsRatio_working_2-way'!N38)</f>
        <v>1.7380484043438287</v>
      </c>
      <c r="J39" s="30">
        <f>IF('Log_working_2-way'!$D38="","",A39^('Log_working_2-way'!$D38))</f>
        <v>2.3636503228006438</v>
      </c>
      <c r="K39" s="32">
        <f>IF('Log_working_2-way'!$D38="","",B39^('Log_working_2-way'!$D38))</f>
        <v>1.7333258264811959</v>
      </c>
      <c r="L39" s="37">
        <f t="shared" si="9"/>
        <v>0.42820512820512818</v>
      </c>
      <c r="M39" s="37">
        <f t="shared" si="10"/>
        <v>0.57179487179487176</v>
      </c>
      <c r="N39" s="38">
        <v>135</v>
      </c>
      <c r="O39" s="38">
        <f t="shared" si="11"/>
        <v>74.461883408071756</v>
      </c>
      <c r="P39" s="38">
        <f t="shared" si="12"/>
        <v>54.161676646706589</v>
      </c>
      <c r="Q39" s="38">
        <f t="shared" si="13"/>
        <v>80.838323353293418</v>
      </c>
      <c r="R39" s="38">
        <f t="shared" si="14"/>
        <v>60.538116591928251</v>
      </c>
      <c r="S39" s="39">
        <f t="shared" si="15"/>
        <v>-6.3764399452216622</v>
      </c>
      <c r="T39" s="39">
        <f t="shared" si="16"/>
        <v>-6.3764399452216622</v>
      </c>
      <c r="U39" t="s">
        <v>145</v>
      </c>
      <c r="V39" t="s">
        <v>152</v>
      </c>
      <c r="W39" t="s">
        <v>164</v>
      </c>
      <c r="X39" t="s">
        <v>166</v>
      </c>
      <c r="Y39" s="41"/>
    </row>
    <row r="40" spans="1:25" ht="15" x14ac:dyDescent="0.25">
      <c r="A40">
        <v>1.88</v>
      </c>
      <c r="B40">
        <v>1.96</v>
      </c>
      <c r="C40" s="29">
        <f t="shared" si="0"/>
        <v>4.2118975249674229E-2</v>
      </c>
      <c r="D40" s="30">
        <f>IF(OR($A40="",$B40=""),"",A40*'MPTO_working_2-way'!$G39)</f>
        <v>1.9591836734693875</v>
      </c>
      <c r="E40" s="32">
        <f>IF(OR($A40="",$B40=""),"",B40*'MPTO_working_2-way'!$G39)</f>
        <v>2.0425531914893615</v>
      </c>
      <c r="F40" s="30">
        <f>IF(OR($A40="",$B40=""),"",'MPTO_working_2-way'!D39)</f>
        <v>1.9575010624734379</v>
      </c>
      <c r="G40" s="32">
        <f>IF(OR($A40="",$B40=""),"",'MPTO_working_2-way'!E39)</f>
        <v>2.044385264092321</v>
      </c>
      <c r="H40" s="30">
        <f>IF(OR($A40="",$B40=""),"",'OddsRatio_working_2-way'!M39)</f>
        <v>1.9574271077563381</v>
      </c>
      <c r="I40" s="30">
        <f>IF(OR($A40="",$B40=""),"",'OddsRatio_working_2-way'!N39)</f>
        <v>2.0444659357341863</v>
      </c>
      <c r="J40" s="30">
        <f>IF('Log_working_2-way'!$D39="","",A40^('Log_working_2-way'!$D39))</f>
        <v>1.9566564264322122</v>
      </c>
      <c r="K40" s="32">
        <f>IF('Log_working_2-way'!$D39="","",B40^('Log_working_2-way'!$D39))</f>
        <v>2.0453073562984208</v>
      </c>
      <c r="L40" s="37">
        <f t="shared" si="9"/>
        <v>0.51041666666666674</v>
      </c>
      <c r="M40" s="37">
        <f t="shared" si="10"/>
        <v>0.48958333333333337</v>
      </c>
      <c r="N40" s="38">
        <v>136</v>
      </c>
      <c r="O40" s="38">
        <f t="shared" si="11"/>
        <v>63.659574468085097</v>
      </c>
      <c r="P40" s="38">
        <f t="shared" si="12"/>
        <v>66.612244897959187</v>
      </c>
      <c r="Q40" s="38">
        <f t="shared" si="13"/>
        <v>69.387755102040813</v>
      </c>
      <c r="R40" s="38">
        <f t="shared" si="14"/>
        <v>72.340425531914889</v>
      </c>
      <c r="S40" s="39">
        <f t="shared" si="15"/>
        <v>-5.7281806339557164</v>
      </c>
      <c r="T40" s="39">
        <f t="shared" si="16"/>
        <v>-5.7281806339557022</v>
      </c>
      <c r="U40" t="s">
        <v>151</v>
      </c>
      <c r="V40" t="s">
        <v>142</v>
      </c>
      <c r="W40" t="s">
        <v>164</v>
      </c>
      <c r="X40" t="s">
        <v>166</v>
      </c>
      <c r="Y40" s="41"/>
    </row>
    <row r="41" spans="1:25" s="35" customFormat="1" ht="15" x14ac:dyDescent="0.25">
      <c r="A41">
        <v>1.74</v>
      </c>
      <c r="B41">
        <v>2.12</v>
      </c>
      <c r="C41" s="29">
        <f t="shared" si="0"/>
        <v>4.6410756885707949E-2</v>
      </c>
      <c r="D41" s="30">
        <f>IF(OR($A41="",$B41=""),"",A41*'MPTO_working_2-way'!$G40)</f>
        <v>1.8207547169811318</v>
      </c>
      <c r="E41" s="32">
        <f>IF(OR($A41="",$B41=""),"",B41*'MPTO_working_2-way'!$G40)</f>
        <v>2.2183908045977008</v>
      </c>
      <c r="F41" s="30">
        <f>IF(OR($A41="",$B41=""),"",'MPTO_working_2-way'!D40)</f>
        <v>1.8132127408572549</v>
      </c>
      <c r="G41" s="32">
        <f>IF(OR($A41="",$B41=""),"",'MPTO_working_2-way'!E40)</f>
        <v>2.2296905222437133</v>
      </c>
      <c r="H41" s="30">
        <f>IF(OR($A41="",$B41=""),"",'OddsRatio_working_2-way'!M40)</f>
        <v>1.8128433340529317</v>
      </c>
      <c r="I41" s="30">
        <f>IF(OR($A41="",$B41=""),"",'OddsRatio_working_2-way'!N40)</f>
        <v>2.2302493704584911</v>
      </c>
      <c r="J41" s="30">
        <f>IF('Log_working_2-way'!$D40="","",A41^('Log_working_2-way'!$D40))</f>
        <v>1.8093883298066613</v>
      </c>
      <c r="K41" s="32">
        <f>IF('Log_working_2-way'!$D40="","",B41^('Log_working_2-way'!$D40))</f>
        <v>2.235500887736106</v>
      </c>
      <c r="L41" s="37">
        <f t="shared" si="9"/>
        <v>0.5492227979274612</v>
      </c>
      <c r="M41" s="37">
        <f t="shared" si="10"/>
        <v>0.45077720207253896</v>
      </c>
      <c r="N41" s="38">
        <v>137</v>
      </c>
      <c r="O41" s="38">
        <f t="shared" si="11"/>
        <v>58.264367816091948</v>
      </c>
      <c r="P41" s="38">
        <f t="shared" si="12"/>
        <v>72.377358490566024</v>
      </c>
      <c r="Q41" s="38">
        <f t="shared" si="13"/>
        <v>64.622641509433961</v>
      </c>
      <c r="R41" s="38">
        <f t="shared" si="14"/>
        <v>78.735632183908038</v>
      </c>
      <c r="S41" s="39">
        <f t="shared" si="15"/>
        <v>-6.3582736933420136</v>
      </c>
      <c r="T41" s="39">
        <f t="shared" si="16"/>
        <v>-6.3582736933420136</v>
      </c>
      <c r="U41" t="s">
        <v>143</v>
      </c>
      <c r="V41" t="s">
        <v>148</v>
      </c>
      <c r="W41" t="s">
        <v>164</v>
      </c>
      <c r="X41" t="s">
        <v>166</v>
      </c>
      <c r="Y41" s="41"/>
    </row>
    <row r="42" spans="1:25" ht="15" x14ac:dyDescent="0.25">
      <c r="A42">
        <v>1.74</v>
      </c>
      <c r="B42">
        <v>2.11</v>
      </c>
      <c r="C42" s="29">
        <f t="shared" si="0"/>
        <v>4.8646292967260418E-2</v>
      </c>
      <c r="D42" s="30">
        <f>IF(OR($A42="",$B42=""),"",A42*'MPTO_working_2-way'!$G41)</f>
        <v>1.824644549763033</v>
      </c>
      <c r="E42" s="32">
        <f>IF(OR($A42="",$B42=""),"",B42*'MPTO_working_2-way'!$G41)</f>
        <v>2.2126436781609193</v>
      </c>
      <c r="F42" s="30">
        <f>IF(OR($A42="",$B42=""),"",'MPTO_working_2-way'!D41)</f>
        <v>1.8168951353491363</v>
      </c>
      <c r="G42" s="32">
        <f>IF(OR($A42="",$B42=""),"",'MPTO_working_2-way'!E41)</f>
        <v>2.2241473314351485</v>
      </c>
      <c r="H42" s="30">
        <f>IF(OR($A42="",$B42=""),"",'OddsRatio_working_2-way'!M41)</f>
        <v>1.816496580927726</v>
      </c>
      <c r="I42" s="30">
        <f>IF(OR($A42="",$B42=""),"",'OddsRatio_working_2-way'!N41)</f>
        <v>2.2247448713915889</v>
      </c>
      <c r="J42" s="30">
        <f>IF('Log_working_2-way'!$D41="","",A42^('Log_working_2-way'!$D41))</f>
        <v>1.8129405958827052</v>
      </c>
      <c r="K42" s="32">
        <f>IF('Log_working_2-way'!$D41="","",B42^('Log_working_2-way'!$D41))</f>
        <v>2.230102180975829</v>
      </c>
      <c r="L42" s="37">
        <f t="shared" si="9"/>
        <v>0.54805194805194812</v>
      </c>
      <c r="M42" s="37">
        <f t="shared" si="10"/>
        <v>0.45194805194805199</v>
      </c>
      <c r="N42" s="38">
        <v>138</v>
      </c>
      <c r="O42" s="38">
        <f t="shared" si="11"/>
        <v>58.689655172413794</v>
      </c>
      <c r="P42" s="38">
        <f t="shared" si="12"/>
        <v>72.597156398104275</v>
      </c>
      <c r="Q42" s="38">
        <f t="shared" si="13"/>
        <v>65.402843601895739</v>
      </c>
      <c r="R42" s="38">
        <f t="shared" si="14"/>
        <v>79.310344827586206</v>
      </c>
      <c r="S42" s="39">
        <f t="shared" si="15"/>
        <v>-6.7131884294819457</v>
      </c>
      <c r="T42" s="39">
        <f t="shared" si="16"/>
        <v>-6.7131884294819315</v>
      </c>
      <c r="U42" t="s">
        <v>155</v>
      </c>
      <c r="V42" t="s">
        <v>156</v>
      </c>
      <c r="W42" t="s">
        <v>164</v>
      </c>
      <c r="X42" t="s">
        <v>166</v>
      </c>
      <c r="Y42" s="41"/>
    </row>
    <row r="43" spans="1:25" ht="15" x14ac:dyDescent="0.25">
      <c r="A43">
        <v>1.79</v>
      </c>
      <c r="B43">
        <v>2.0499999999999998</v>
      </c>
      <c r="C43" s="29">
        <f t="shared" si="0"/>
        <v>4.6464095925875526E-2</v>
      </c>
      <c r="D43" s="30">
        <f>IF(OR($A43="",$B43=""),"",A43*'MPTO_working_2-way'!$G42)</f>
        <v>1.8731707317073172</v>
      </c>
      <c r="E43" s="32">
        <f>IF(OR($A43="",$B43=""),"",B43*'MPTO_working_2-way'!$G42)</f>
        <v>2.1452513966480447</v>
      </c>
      <c r="F43" s="30">
        <f>IF(OR($A43="",$B43=""),"",'MPTO_working_2-way'!D42)</f>
        <v>1.8676676421936633</v>
      </c>
      <c r="G43" s="32">
        <f>IF(OR($A43="",$B43=""),"",'MPTO_working_2-way'!E42)</f>
        <v>2.1525150315295498</v>
      </c>
      <c r="H43" s="30">
        <f>IF(OR($A43="",$B43=""),"",'OddsRatio_working_2-way'!M42)</f>
        <v>1.8673989580239028</v>
      </c>
      <c r="I43" s="30">
        <f>IF(OR($A43="",$B43=""),"",'OddsRatio_working_2-way'!N42)</f>
        <v>2.1528720328165796</v>
      </c>
      <c r="J43" s="30">
        <f>IF('Log_working_2-way'!$D42="","",A43^('Log_working_2-way'!$D42))</f>
        <v>1.8648753168978718</v>
      </c>
      <c r="K43" s="32">
        <f>IF('Log_working_2-way'!$D42="","",B43^('Log_working_2-way'!$D42))</f>
        <v>2.1562360266982945</v>
      </c>
      <c r="L43" s="37">
        <f t="shared" si="9"/>
        <v>0.53385416666666663</v>
      </c>
      <c r="M43" s="37">
        <f t="shared" si="10"/>
        <v>0.46614583333333331</v>
      </c>
      <c r="N43" s="38">
        <v>139</v>
      </c>
      <c r="O43" s="38">
        <f t="shared" si="11"/>
        <v>61.346368715083798</v>
      </c>
      <c r="P43" s="38">
        <f t="shared" si="12"/>
        <v>71.195121951219519</v>
      </c>
      <c r="Q43" s="38">
        <f t="shared" si="13"/>
        <v>67.804878048780495</v>
      </c>
      <c r="R43" s="38">
        <f t="shared" si="14"/>
        <v>77.653631284916202</v>
      </c>
      <c r="S43" s="39">
        <f t="shared" si="15"/>
        <v>-6.4585093336966963</v>
      </c>
      <c r="T43" s="39">
        <f t="shared" si="16"/>
        <v>-6.4585093336966821</v>
      </c>
      <c r="U43" t="s">
        <v>161</v>
      </c>
      <c r="V43" t="s">
        <v>162</v>
      </c>
      <c r="W43" t="s">
        <v>164</v>
      </c>
      <c r="X43" t="s">
        <v>166</v>
      </c>
      <c r="Y43" s="41"/>
    </row>
    <row r="44" spans="1:25" ht="15" x14ac:dyDescent="0.25">
      <c r="A44">
        <v>1.79</v>
      </c>
      <c r="B44">
        <v>2.0499999999999998</v>
      </c>
      <c r="C44" s="29">
        <f t="shared" si="0"/>
        <v>4.6464095925875526E-2</v>
      </c>
      <c r="D44" s="30">
        <f>IF(OR($A44="",$B44=""),"",A44*'MPTO_working_2-way'!$G43)</f>
        <v>1.8731707317073172</v>
      </c>
      <c r="E44" s="32">
        <f>IF(OR($A44="",$B44=""),"",B44*'MPTO_working_2-way'!$G43)</f>
        <v>2.1452513966480447</v>
      </c>
      <c r="F44" s="30">
        <f>IF(OR($A44="",$B44=""),"",'MPTO_working_2-way'!D43)</f>
        <v>1.8676676421936633</v>
      </c>
      <c r="G44" s="32">
        <f>IF(OR($A44="",$B44=""),"",'MPTO_working_2-way'!E43)</f>
        <v>2.1525150315295498</v>
      </c>
      <c r="H44" s="30">
        <f>IF(OR($A44="",$B44=""),"",'OddsRatio_working_2-way'!M43)</f>
        <v>1.8673989580239028</v>
      </c>
      <c r="I44" s="30">
        <f>IF(OR($A44="",$B44=""),"",'OddsRatio_working_2-way'!N43)</f>
        <v>2.1528720328165796</v>
      </c>
      <c r="J44" s="30">
        <f>IF('Log_working_2-way'!$D43="","",A44^('Log_working_2-way'!$D43))</f>
        <v>1.8648753168978718</v>
      </c>
      <c r="K44" s="32">
        <f>IF('Log_working_2-way'!$D43="","",B44^('Log_working_2-way'!$D43))</f>
        <v>2.1562360266982945</v>
      </c>
      <c r="L44" s="37">
        <f t="shared" si="9"/>
        <v>0.53385416666666663</v>
      </c>
      <c r="M44" s="37">
        <f t="shared" si="10"/>
        <v>0.46614583333333331</v>
      </c>
      <c r="N44" s="38">
        <v>140</v>
      </c>
      <c r="O44" s="38">
        <f t="shared" si="11"/>
        <v>61.787709497206698</v>
      </c>
      <c r="P44" s="38">
        <f t="shared" si="12"/>
        <v>71.707317073170742</v>
      </c>
      <c r="Q44" s="38">
        <f t="shared" si="13"/>
        <v>68.292682926829272</v>
      </c>
      <c r="R44" s="38">
        <f t="shared" si="14"/>
        <v>78.212290502793294</v>
      </c>
      <c r="S44" s="39">
        <f t="shared" si="15"/>
        <v>-6.5049734296225736</v>
      </c>
      <c r="T44" s="39">
        <f t="shared" si="16"/>
        <v>-6.5049734296225523</v>
      </c>
      <c r="U44" t="s">
        <v>163</v>
      </c>
      <c r="V44" t="s">
        <v>144</v>
      </c>
      <c r="W44" t="s">
        <v>164</v>
      </c>
      <c r="X44" t="s">
        <v>166</v>
      </c>
      <c r="Y44" s="41"/>
    </row>
    <row r="45" spans="1:25" ht="15" x14ac:dyDescent="0.25">
      <c r="A45">
        <v>2.2599999999999998</v>
      </c>
      <c r="B45">
        <v>1.69</v>
      </c>
      <c r="C45" s="29">
        <f t="shared" si="0"/>
        <v>3.4193852437555794E-2</v>
      </c>
      <c r="D45" s="30">
        <f>IF(OR($A45="",$B45=""),"",A45*'MPTO_working_2-way'!$G44)</f>
        <v>2.3372781065088759</v>
      </c>
      <c r="E45" s="32">
        <f>IF(OR($A45="",$B45=""),"",B45*'MPTO_working_2-way'!$G44)</f>
        <v>1.7477876106194692</v>
      </c>
      <c r="F45" s="30">
        <f>IF(OR($A45="",$B45=""),"",'MPTO_working_2-way'!D44)</f>
        <v>2.3508340001231001</v>
      </c>
      <c r="G45" s="32">
        <f>IF(OR($A45="",$B45=""),"",'MPTO_working_2-way'!E44)</f>
        <v>1.740283410033262</v>
      </c>
      <c r="H45" s="30">
        <f>IF(OR($A45="",$B45=""),"",'OddsRatio_working_2-way'!M44)</f>
        <v>2.351327849384353</v>
      </c>
      <c r="I45" s="30">
        <f>IF(OR($A45="",$B45=""),"",'OddsRatio_working_2-way'!N44)</f>
        <v>1.7400128699009547</v>
      </c>
      <c r="J45" s="30">
        <f>IF('Log_working_2-way'!$D44="","",A45^('Log_working_2-way'!$D44))</f>
        <v>2.3575800032398484</v>
      </c>
      <c r="K45" s="32">
        <f>IF('Log_working_2-way'!$D44="","",B45^('Log_working_2-way'!$D44))</f>
        <v>1.7366048392090647</v>
      </c>
      <c r="L45" s="37">
        <f t="shared" si="9"/>
        <v>0.42784810126582273</v>
      </c>
      <c r="M45" s="37">
        <f t="shared" si="10"/>
        <v>0.57215189873417716</v>
      </c>
      <c r="N45" s="38">
        <v>141</v>
      </c>
      <c r="O45" s="38">
        <f t="shared" si="11"/>
        <v>78.610619469026545</v>
      </c>
      <c r="P45" s="38">
        <f t="shared" si="12"/>
        <v>57.568047337278102</v>
      </c>
      <c r="Q45" s="38">
        <f t="shared" si="13"/>
        <v>83.431952662721898</v>
      </c>
      <c r="R45" s="38">
        <f t="shared" si="14"/>
        <v>62.389380530973455</v>
      </c>
      <c r="S45" s="39">
        <f t="shared" si="15"/>
        <v>-4.8213331936953523</v>
      </c>
      <c r="T45" s="39">
        <f t="shared" si="16"/>
        <v>-4.8213331936953523</v>
      </c>
      <c r="U45" t="s">
        <v>85</v>
      </c>
      <c r="V45" t="s">
        <v>82</v>
      </c>
      <c r="W45" t="s">
        <v>137</v>
      </c>
      <c r="X45" t="s">
        <v>167</v>
      </c>
      <c r="Y45" s="41"/>
    </row>
    <row r="46" spans="1:25" s="35" customFormat="1" ht="15" x14ac:dyDescent="0.25">
      <c r="A46">
        <v>2.12</v>
      </c>
      <c r="B46">
        <v>1.78</v>
      </c>
      <c r="C46" s="29">
        <f t="shared" si="0"/>
        <v>3.3495866016535869E-2</v>
      </c>
      <c r="D46" s="30">
        <f>IF(OR($A46="",$B46=""),"",A46*'MPTO_working_2-way'!$G45)</f>
        <v>2.191011235955056</v>
      </c>
      <c r="E46" s="32">
        <f>IF(OR($A46="",$B46=""),"",B46*'MPTO_working_2-way'!$G45)</f>
        <v>1.8396226415094339</v>
      </c>
      <c r="F46" s="30">
        <f>IF(OR($A46="",$B46=""),"",'MPTO_working_2-way'!D45)</f>
        <v>2.1980428704566637</v>
      </c>
      <c r="G46" s="32">
        <f>IF(OR($A46="",$B46=""),"",'MPTO_working_2-way'!E45)</f>
        <v>1.8346946713341112</v>
      </c>
      <c r="H46" s="30">
        <f>IF(OR($A46="",$B46=""),"",'OddsRatio_working_2-way'!M45)</f>
        <v>2.1982893790305562</v>
      </c>
      <c r="I46" s="30">
        <f>IF(OR($A46="",$B46=""),"",'OddsRatio_working_2-way'!N45)</f>
        <v>1.83452296039628</v>
      </c>
      <c r="J46" s="30">
        <f>IF('Log_working_2-way'!$D45="","",A46^('Log_working_2-way'!$D45))</f>
        <v>2.2015102621380289</v>
      </c>
      <c r="K46" s="32">
        <f>IF('Log_working_2-way'!$D45="","",B46^('Log_working_2-way'!$D45))</f>
        <v>1.8322858584832242</v>
      </c>
      <c r="L46" s="37">
        <f t="shared" si="9"/>
        <v>0.45641025641025645</v>
      </c>
      <c r="M46" s="37">
        <f t="shared" si="10"/>
        <v>0.54358974358974366</v>
      </c>
      <c r="N46" s="38">
        <v>142</v>
      </c>
      <c r="O46" s="38">
        <f t="shared" si="11"/>
        <v>75.018867924528308</v>
      </c>
      <c r="P46" s="38">
        <f t="shared" si="12"/>
        <v>62.224719101123597</v>
      </c>
      <c r="Q46" s="38">
        <f t="shared" si="13"/>
        <v>79.775280898876417</v>
      </c>
      <c r="R46" s="38">
        <f t="shared" si="14"/>
        <v>66.981132075471692</v>
      </c>
      <c r="S46" s="39">
        <f t="shared" si="15"/>
        <v>-4.7564129743481089</v>
      </c>
      <c r="T46" s="39">
        <f t="shared" si="16"/>
        <v>-4.7564129743480947</v>
      </c>
      <c r="U46" t="s">
        <v>75</v>
      </c>
      <c r="V46" t="s">
        <v>72</v>
      </c>
      <c r="W46" t="s">
        <v>137</v>
      </c>
      <c r="X46" t="s">
        <v>167</v>
      </c>
      <c r="Y46" s="41"/>
    </row>
    <row r="47" spans="1:25" ht="15" x14ac:dyDescent="0.25">
      <c r="A47">
        <v>2.12</v>
      </c>
      <c r="B47">
        <v>1.78</v>
      </c>
      <c r="C47" s="29">
        <f t="shared" si="0"/>
        <v>3.3495866016535869E-2</v>
      </c>
      <c r="D47" s="30">
        <f>IF(OR($A47="",$B47=""),"",A47*'MPTO_working_2-way'!$G46)</f>
        <v>2.191011235955056</v>
      </c>
      <c r="E47" s="32">
        <f>IF(OR($A47="",$B47=""),"",B47*'MPTO_working_2-way'!$G46)</f>
        <v>1.8396226415094339</v>
      </c>
      <c r="F47" s="30">
        <f>IF(OR($A47="",$B47=""),"",'MPTO_working_2-way'!D46)</f>
        <v>2.1980428704566637</v>
      </c>
      <c r="G47" s="32">
        <f>IF(OR($A47="",$B47=""),"",'MPTO_working_2-way'!E46)</f>
        <v>1.8346946713341112</v>
      </c>
      <c r="H47" s="30">
        <f>IF(OR($A47="",$B47=""),"",'OddsRatio_working_2-way'!M46)</f>
        <v>2.1982893790305562</v>
      </c>
      <c r="I47" s="30">
        <f>IF(OR($A47="",$B47=""),"",'OddsRatio_working_2-way'!N46)</f>
        <v>1.83452296039628</v>
      </c>
      <c r="J47" s="30">
        <f>IF('Log_working_2-way'!$D46="","",A47^('Log_working_2-way'!$D46))</f>
        <v>2.2015102621380289</v>
      </c>
      <c r="K47" s="32">
        <f>IF('Log_working_2-way'!$D46="","",B47^('Log_working_2-way'!$D46))</f>
        <v>1.8322858584832242</v>
      </c>
      <c r="L47" s="37">
        <f t="shared" si="9"/>
        <v>0.45641025641025645</v>
      </c>
      <c r="M47" s="37">
        <f t="shared" si="10"/>
        <v>0.54358974358974366</v>
      </c>
      <c r="N47" s="38">
        <v>143</v>
      </c>
      <c r="O47" s="38">
        <f t="shared" si="11"/>
        <v>75.547169811320757</v>
      </c>
      <c r="P47" s="38">
        <f t="shared" si="12"/>
        <v>62.662921348314605</v>
      </c>
      <c r="Q47" s="38">
        <f t="shared" si="13"/>
        <v>80.337078651685403</v>
      </c>
      <c r="R47" s="38">
        <f t="shared" si="14"/>
        <v>67.452830188679243</v>
      </c>
      <c r="S47" s="39">
        <f t="shared" si="15"/>
        <v>-4.7899088403646459</v>
      </c>
      <c r="T47" s="39">
        <f t="shared" si="16"/>
        <v>-4.7899088403646388</v>
      </c>
      <c r="U47" t="s">
        <v>69</v>
      </c>
      <c r="V47" t="s">
        <v>136</v>
      </c>
      <c r="W47" t="s">
        <v>137</v>
      </c>
      <c r="X47" t="s">
        <v>167</v>
      </c>
      <c r="Y47" s="41"/>
    </row>
    <row r="48" spans="1:25" ht="15" x14ac:dyDescent="0.25">
      <c r="A48">
        <v>2.08</v>
      </c>
      <c r="B48">
        <v>1.81</v>
      </c>
      <c r="C48" s="29">
        <f t="shared" si="0"/>
        <v>3.3255418614534626E-2</v>
      </c>
      <c r="D48" s="30">
        <f>IF(OR($A48="",$B48=""),"",A48*'MPTO_working_2-way'!$G47)</f>
        <v>2.1491712707182322</v>
      </c>
      <c r="E48" s="32">
        <f>IF(OR($A48="",$B48=""),"",B48*'MPTO_working_2-way'!$G47)</f>
        <v>1.8701923076923077</v>
      </c>
      <c r="F48" s="30">
        <f>IF(OR($A48="",$B48=""),"",'MPTO_working_2-way'!D47)</f>
        <v>2.1545152798443401</v>
      </c>
      <c r="G48" s="32">
        <f>IF(OR($A48="",$B48=""),"",'MPTO_working_2-way'!E47)</f>
        <v>1.8661643699811639</v>
      </c>
      <c r="H48" s="30">
        <f>IF(OR($A48="",$B48=""),"",'OddsRatio_working_2-way'!M47)</f>
        <v>2.1547005383792519</v>
      </c>
      <c r="I48" s="30">
        <f>IF(OR($A48="",$B48=""),"",'OddsRatio_working_2-way'!N47)</f>
        <v>1.8660254037844384</v>
      </c>
      <c r="J48" s="30">
        <f>IF('Log_working_2-way'!$D47="","",A48^('Log_working_2-way'!$D47))</f>
        <v>2.1571440120474694</v>
      </c>
      <c r="K48" s="32">
        <f>IF('Log_working_2-way'!$D47="","",B48^('Log_working_2-way'!$D47))</f>
        <v>1.8641966683390954</v>
      </c>
      <c r="L48" s="37">
        <f t="shared" si="9"/>
        <v>0.46529562982005135</v>
      </c>
      <c r="M48" s="37">
        <f t="shared" si="10"/>
        <v>0.53470437017994854</v>
      </c>
      <c r="N48" s="38">
        <v>144</v>
      </c>
      <c r="O48" s="38">
        <f t="shared" si="11"/>
        <v>74.769230769230759</v>
      </c>
      <c r="P48" s="38">
        <f t="shared" si="12"/>
        <v>64.44198895027624</v>
      </c>
      <c r="Q48" s="38">
        <f t="shared" si="13"/>
        <v>79.55801104972376</v>
      </c>
      <c r="R48" s="38">
        <f t="shared" si="14"/>
        <v>69.230769230769226</v>
      </c>
      <c r="S48" s="39">
        <f t="shared" si="15"/>
        <v>-4.7887802804930004</v>
      </c>
      <c r="T48" s="39">
        <f t="shared" si="16"/>
        <v>-4.7887802804929862</v>
      </c>
      <c r="U48" t="s">
        <v>83</v>
      </c>
      <c r="V48" t="s">
        <v>76</v>
      </c>
      <c r="W48" t="s">
        <v>137</v>
      </c>
      <c r="X48" t="s">
        <v>167</v>
      </c>
      <c r="Y48" s="41"/>
    </row>
    <row r="49" spans="1:25" ht="15" x14ac:dyDescent="0.25">
      <c r="A49">
        <v>1.67</v>
      </c>
      <c r="B49">
        <v>2.23</v>
      </c>
      <c r="C49" s="29">
        <f t="shared" si="0"/>
        <v>4.7232888483123459E-2</v>
      </c>
      <c r="D49" s="30">
        <f>IF(OR($A49="",$B49=""),"",A49*'MPTO_working_2-way'!$G48)</f>
        <v>1.7488789237668161</v>
      </c>
      <c r="E49" s="32">
        <f>IF(OR($A49="",$B49=""),"",B49*'MPTO_working_2-way'!$G48)</f>
        <v>2.3353293413173652</v>
      </c>
      <c r="F49" s="30">
        <f>IF(OR($A49="",$B49=""),"",'MPTO_working_2-way'!D48)</f>
        <v>1.7385681940197473</v>
      </c>
      <c r="G49" s="32">
        <f>IF(OR($A49="",$B49=""),"",'MPTO_working_2-way'!E48)</f>
        <v>2.3539711134287793</v>
      </c>
      <c r="H49" s="30">
        <f>IF(OR($A49="",$B49=""),"",'OddsRatio_working_2-way'!M48)</f>
        <v>1.7380484043438287</v>
      </c>
      <c r="I49" s="30">
        <f>IF(OR($A49="",$B49=""),"",'OddsRatio_working_2-way'!N48)</f>
        <v>2.3549246826013568</v>
      </c>
      <c r="J49" s="30">
        <f>IF('Log_working_2-way'!$D48="","",A49^('Log_working_2-way'!$D48))</f>
        <v>1.7333258264811959</v>
      </c>
      <c r="K49" s="32">
        <f>IF('Log_working_2-way'!$D48="","",B49^('Log_working_2-way'!$D48))</f>
        <v>2.3636503228006438</v>
      </c>
      <c r="L49" s="37">
        <f t="shared" si="9"/>
        <v>0.57179487179487176</v>
      </c>
      <c r="M49" s="37">
        <f t="shared" si="10"/>
        <v>0.42820512820512818</v>
      </c>
      <c r="N49" s="38">
        <v>145</v>
      </c>
      <c r="O49" s="38">
        <f t="shared" si="11"/>
        <v>58.173652694610773</v>
      </c>
      <c r="P49" s="38">
        <f t="shared" si="12"/>
        <v>79.97757847533633</v>
      </c>
      <c r="Q49" s="38">
        <f t="shared" si="13"/>
        <v>65.022421524663685</v>
      </c>
      <c r="R49" s="38">
        <f t="shared" si="14"/>
        <v>86.826347305389234</v>
      </c>
      <c r="S49" s="39">
        <f t="shared" si="15"/>
        <v>-6.8487688300529115</v>
      </c>
      <c r="T49" s="39">
        <f t="shared" si="16"/>
        <v>-6.8487688300529044</v>
      </c>
      <c r="U49" t="s">
        <v>141</v>
      </c>
      <c r="V49" t="s">
        <v>160</v>
      </c>
      <c r="W49" t="s">
        <v>164</v>
      </c>
      <c r="X49" t="s">
        <v>167</v>
      </c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/>
      <c r="Y52" s="41"/>
    </row>
    <row r="53" spans="1:25" s="35" customFormat="1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/>
      <c r="Y62" s="41"/>
    </row>
    <row r="63" spans="1:25" s="50" customFormat="1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/>
      <c r="Y63" s="5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24" activePane="bottomLeft" state="frozen"/>
      <selection pane="bottomLeft" activeCell="S3" sqref="S3:S4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3.85</v>
      </c>
      <c r="B3">
        <v>3.33</v>
      </c>
      <c r="C3">
        <v>2.13</v>
      </c>
      <c r="D3" s="20">
        <f>IF(OR($A3="",$B3="",$C3=""),"",(1/A3)+(1/B3)+(1/C3)-1)</f>
        <v>2.9524128115677506E-2</v>
      </c>
      <c r="E3" s="17">
        <f>IF(OR($A3="",$B3="",$C3=""),"",A3*'MPTO_working_3-way'!$I2)</f>
        <v>3.9636678932453586</v>
      </c>
      <c r="F3" s="21">
        <f>IF(OR($A3="",$B3="",$C3=""),"",B3*'MPTO_working_3-way'!$I2)</f>
        <v>3.4283153466252063</v>
      </c>
      <c r="G3" s="22">
        <f>IF(OR($A3="",$B3="",$C3=""),"",C3*'MPTO_working_3-way'!$I2)</f>
        <v>2.1928863928863929</v>
      </c>
      <c r="H3" s="17">
        <f>IF(OR($A3="",$B3="",$C3=""),"",'MPTO_working_3-way'!E2)</f>
        <v>4.001618515405938</v>
      </c>
      <c r="I3" s="21">
        <f>IF(OR($A3="",$B3="",$C3=""),"",'MPTO_working_3-way'!F2)</f>
        <v>3.4428275961625143</v>
      </c>
      <c r="J3" s="22">
        <f>IF(OR($A3="",$B3="",$C3=""),"",'MPTO_working_3-way'!G2)</f>
        <v>2.1756053237176793</v>
      </c>
      <c r="K3" s="17">
        <f>IF(OR($A3="",$B3="",$C3=""),"",'OddsRatio_working_3-way'!H2)</f>
        <v>3.9830601566372859</v>
      </c>
      <c r="L3" s="21">
        <f>IF(OR($A3="",$B3="",$C3=""),"",'OddsRatio_working_3-way'!I2)</f>
        <v>3.4387825140227624</v>
      </c>
      <c r="M3" s="22">
        <f>IF(OR($A3="",$B3="",$C3=""),"",'OddsRatio_working_3-way'!J2)</f>
        <v>2.1827571849123273</v>
      </c>
      <c r="N3" s="23">
        <f>(1/E3)* 100</f>
        <v>25.229157107338356</v>
      </c>
      <c r="O3" s="24">
        <f>(1/F3)* 100</f>
        <v>29.168845304280083</v>
      </c>
      <c r="P3" s="24">
        <f>(1/G3)* 100</f>
        <v>45.60199758838155</v>
      </c>
      <c r="Q3" t="s">
        <v>81</v>
      </c>
      <c r="R3" t="s">
        <v>68</v>
      </c>
      <c r="S3" t="s">
        <v>166</v>
      </c>
      <c r="T3" s="35">
        <v>100</v>
      </c>
      <c r="U3" s="35">
        <f>(1/A4)*((T3*A4)-T3)</f>
        <v>63.898916967509031</v>
      </c>
      <c r="V3" s="35">
        <f>(1/B4)*((T3*B4)-T3)</f>
        <v>70.674486803519059</v>
      </c>
      <c r="W3" s="35">
        <f>(1/C4)*((T3*C4)-T3)</f>
        <v>62.686567164179095</v>
      </c>
      <c r="X3" s="35">
        <f>((1/B4)+(1/C4))*T3</f>
        <v>66.638946032301831</v>
      </c>
      <c r="Y3" s="35">
        <f>((1/A4)+(1/C4))*T3</f>
        <v>73.414515868311867</v>
      </c>
      <c r="Z3" s="35">
        <f>((1/A4)+(1/B4))*T3</f>
        <v>65.426596228971917</v>
      </c>
      <c r="AA3" s="35">
        <f t="shared" ref="AA3" si="0">U3-X3</f>
        <v>-2.7400290647928003</v>
      </c>
      <c r="AB3" s="35">
        <f t="shared" ref="AB3" si="1">V3-Y3</f>
        <v>-2.7400290647928074</v>
      </c>
      <c r="AC3" s="35">
        <f t="shared" ref="AC3" si="2">W3-Z3</f>
        <v>-2.7400290647928216</v>
      </c>
      <c r="AD3" s="27"/>
      <c r="AE3" s="27"/>
      <c r="AF3">
        <v>2.17</v>
      </c>
      <c r="AG3">
        <v>1.75</v>
      </c>
      <c r="AH3" s="41"/>
      <c r="AI3" s="27"/>
      <c r="AJ3" t="s">
        <v>137</v>
      </c>
    </row>
    <row r="4" spans="1:36" ht="15" x14ac:dyDescent="0.25">
      <c r="A4">
        <v>2.77</v>
      </c>
      <c r="B4">
        <v>3.41</v>
      </c>
      <c r="C4">
        <v>2.68</v>
      </c>
      <c r="D4" s="20">
        <f t="shared" ref="D4:D67" si="3">IF(OR($A4="",$B4="",$C4=""),"",(1/A4)+(1/B4)+(1/C4)-1)</f>
        <v>2.7400290647928038E-2</v>
      </c>
      <c r="E4" s="17">
        <f>IF(OR($A4="",$B4="",$C4=""),"",A4*'MPTO_working_3-way'!$I3)</f>
        <v>2.8458988050947607</v>
      </c>
      <c r="F4" s="21">
        <f>IF(OR($A4="",$B4="",$C4=""),"",B4*'MPTO_working_3-way'!$I3)</f>
        <v>3.5034349911094349</v>
      </c>
      <c r="G4" s="22">
        <f>IF(OR($A4="",$B4="",$C4=""),"",C4*'MPTO_working_3-way'!$I3)</f>
        <v>2.7534327789364474</v>
      </c>
      <c r="H4" s="17">
        <f>IF(OR($A4="",$B4="",$C4=""),"",'MPTO_working_3-way'!E3)</f>
        <v>2.8418989105024117</v>
      </c>
      <c r="I4" s="21">
        <f>IF(OR($A4="",$B4="",$C4=""),"",'MPTO_working_3-way'!F3)</f>
        <v>3.5196185080012325</v>
      </c>
      <c r="J4" s="22">
        <f>IF(OR($A4="",$B4="",$C4=""),"",'MPTO_working_3-way'!G3)</f>
        <v>2.7472459686328885</v>
      </c>
      <c r="K4" s="17">
        <f>IF(OR($A4="",$B4="",$C4=""),"",'OddsRatio_working_3-way'!H3)</f>
        <v>2.8441704222085216</v>
      </c>
      <c r="L4" s="21">
        <f>IF(OR($A4="",$B4="",$C4=""),"",'OddsRatio_working_3-way'!I3)</f>
        <v>3.5109891059449363</v>
      </c>
      <c r="M4" s="22">
        <f>IF(OR($A4="",$B4="",$C4=""),"",'OddsRatio_working_3-way'!J3)</f>
        <v>2.7503990448080882</v>
      </c>
      <c r="N4" s="23">
        <f t="shared" ref="N4" si="4">(1/E4)* 100</f>
        <v>35.13828384234143</v>
      </c>
      <c r="O4" s="24">
        <f t="shared" ref="O4" si="5">(1/F4)* 100</f>
        <v>28.543415320611654</v>
      </c>
      <c r="P4" s="24">
        <f t="shared" ref="P4" si="6">(1/G4)* 100</f>
        <v>36.31830083704692</v>
      </c>
      <c r="Q4" t="s">
        <v>79</v>
      </c>
      <c r="R4" t="s">
        <v>80</v>
      </c>
      <c r="S4" t="s">
        <v>166</v>
      </c>
      <c r="T4" s="35">
        <v>100</v>
      </c>
      <c r="U4" s="35">
        <f t="shared" ref="U4" si="7">(1/A5)*((T4*A5)-T4)</f>
        <v>35.897435897435898</v>
      </c>
      <c r="V4" s="35">
        <f t="shared" ref="V4" si="8">(1/B5)*((T4*B5)-T4)</f>
        <v>75.786924939467312</v>
      </c>
      <c r="W4" s="35">
        <f t="shared" ref="W4" si="9">(1/C5)*((T4*C5)-T4)</f>
        <v>85.163204747774472</v>
      </c>
      <c r="X4" s="35">
        <f t="shared" ref="X4" si="10">((1/B5)+(1/C5))*T4</f>
        <v>39.049870312758209</v>
      </c>
      <c r="Y4" s="35">
        <f t="shared" ref="Y4" si="11">((1/A5)+(1/C5))*T4</f>
        <v>78.939359354789616</v>
      </c>
      <c r="Z4" s="35">
        <f t="shared" ref="Z4" si="12">((1/A5)+(1/B5))*T4</f>
        <v>88.315639163096776</v>
      </c>
      <c r="AA4" s="35">
        <f t="shared" ref="AA4" si="13">U4-X4</f>
        <v>-3.1524344153223112</v>
      </c>
      <c r="AB4" s="35">
        <f t="shared" ref="AB4" si="14">V4-Y4</f>
        <v>-3.1524344153223041</v>
      </c>
      <c r="AC4" s="35">
        <f t="shared" ref="AC4" si="15">W4-Z4</f>
        <v>-3.1524344153223041</v>
      </c>
      <c r="AD4" s="4"/>
      <c r="AE4" s="4"/>
      <c r="AF4">
        <v>2.0699999999999998</v>
      </c>
      <c r="AG4">
        <v>1.83</v>
      </c>
      <c r="AH4" s="4"/>
      <c r="AI4" s="4"/>
      <c r="AJ4" t="s">
        <v>137</v>
      </c>
    </row>
    <row r="5" spans="1:36" s="12" customFormat="1" ht="15" x14ac:dyDescent="0.25">
      <c r="A5">
        <v>1.56</v>
      </c>
      <c r="B5">
        <v>4.13</v>
      </c>
      <c r="C5">
        <v>6.74</v>
      </c>
      <c r="D5" s="20">
        <f t="shared" si="3"/>
        <v>3.1524344153222916E-2</v>
      </c>
      <c r="E5" s="17">
        <f>IF(OR($A5="",$B5="",$C5=""),"",A5*'MPTO_working_3-way'!$I4)</f>
        <v>1.6091779768790277</v>
      </c>
      <c r="F5" s="21">
        <f>IF(OR($A5="",$B5="",$C5=""),"",B5*'MPTO_working_3-way'!$I4)</f>
        <v>4.260195541352811</v>
      </c>
      <c r="G5" s="22">
        <f>IF(OR($A5="",$B5="",$C5=""),"",C5*'MPTO_working_3-way'!$I4)</f>
        <v>6.9524740795927222</v>
      </c>
      <c r="H5" s="17">
        <f>IF(OR($A5="",$B5="",$C5=""),"",'MPTO_working_3-way'!E4)</f>
        <v>1.58599873639622</v>
      </c>
      <c r="I5" s="21">
        <f>IF(OR($A5="",$B5="",$C5=""),"",'MPTO_working_3-way'!F4)</f>
        <v>4.3173673253823646</v>
      </c>
      <c r="J5" s="22">
        <f>IF(OR($A5="",$B5="",$C5=""),"",'MPTO_working_3-way'!G4)</f>
        <v>7.2537442080702563</v>
      </c>
      <c r="K5" s="17">
        <f>IF(OR($A5="",$B5="",$C5=""),"",'OddsRatio_working_3-way'!H4)</f>
        <v>1.593894900469438</v>
      </c>
      <c r="L5" s="21">
        <f>IF(OR($A5="",$B5="",$C5=""),"",'OddsRatio_working_3-way'!I4)</f>
        <v>4.3194482829809671</v>
      </c>
      <c r="M5" s="22">
        <f>IF(OR($A5="",$B5="",$C5=""),"",'OddsRatio_working_3-way'!J4)</f>
        <v>7.0874227298117418</v>
      </c>
      <c r="N5" s="23">
        <f t="shared" ref="N5:N49" si="16">(1/E5)* 100</f>
        <v>62.143530073626927</v>
      </c>
      <c r="O5" s="24">
        <f t="shared" ref="O5:O49" si="17">(1/F5)* 100</f>
        <v>23.473100947907508</v>
      </c>
      <c r="P5" s="24">
        <f t="shared" ref="P5:P49" si="18">(1/G5)* 100</f>
        <v>14.38336897846558</v>
      </c>
      <c r="Q5" t="s">
        <v>71</v>
      </c>
      <c r="R5" t="s">
        <v>78</v>
      </c>
      <c r="S5" t="s">
        <v>166</v>
      </c>
      <c r="T5" s="35">
        <v>100</v>
      </c>
      <c r="U5" s="35">
        <f t="shared" ref="U5:U49" si="19">(1/A6)*((T5*A6)-T5)</f>
        <v>36.708860759493668</v>
      </c>
      <c r="V5" s="35">
        <f t="shared" ref="V5:V49" si="20">(1/B6)*((T5*B6)-T5)</f>
        <v>75.728155339805824</v>
      </c>
      <c r="W5" s="35">
        <f t="shared" ref="W5:W49" si="21">(1/C6)*((T5*C6)-T5)</f>
        <v>84.251968503937007</v>
      </c>
      <c r="X5" s="35">
        <f t="shared" ref="X5:X49" si="22">((1/B6)+(1/C6))*T5</f>
        <v>40.019876156257169</v>
      </c>
      <c r="Y5" s="35">
        <f t="shared" ref="Y5:Y49" si="23">((1/A6)+(1/C6))*T5</f>
        <v>79.039170736569318</v>
      </c>
      <c r="Z5" s="35">
        <f t="shared" ref="Z5:Z49" si="24">((1/A6)+(1/B6))*T5</f>
        <v>87.562983900700502</v>
      </c>
      <c r="AA5" s="35">
        <f t="shared" ref="AA5:AA49" si="25">U5-X5</f>
        <v>-3.3110153967635014</v>
      </c>
      <c r="AB5" s="35">
        <f t="shared" ref="AB5:AB49" si="26">V5-Y5</f>
        <v>-3.3110153967634943</v>
      </c>
      <c r="AC5" s="35">
        <f t="shared" ref="AC5:AC49" si="27">W5-Z5</f>
        <v>-3.3110153967634943</v>
      </c>
      <c r="AD5" s="27"/>
      <c r="AE5" s="27"/>
      <c r="AF5">
        <v>2.08</v>
      </c>
      <c r="AG5">
        <v>1.83</v>
      </c>
      <c r="AH5" s="36"/>
      <c r="AI5" s="27"/>
      <c r="AJ5" t="s">
        <v>137</v>
      </c>
    </row>
    <row r="6" spans="1:36" s="12" customFormat="1" ht="15" x14ac:dyDescent="0.25">
      <c r="A6">
        <v>1.58</v>
      </c>
      <c r="B6">
        <v>4.12</v>
      </c>
      <c r="C6">
        <v>6.35</v>
      </c>
      <c r="D6" s="20">
        <f t="shared" si="3"/>
        <v>3.3110153967634837E-2</v>
      </c>
      <c r="E6" s="17">
        <f>IF(OR($A6="",$B6="",$C6=""),"",A6*'MPTO_working_3-way'!$I5)</f>
        <v>1.6323140432688632</v>
      </c>
      <c r="F6" s="21">
        <f>IF(OR($A6="",$B6="",$C6=""),"",B6*'MPTO_working_3-way'!$I5)</f>
        <v>4.256413834346656</v>
      </c>
      <c r="G6" s="22">
        <f>IF(OR($A6="",$B6="",$C6=""),"",C6*'MPTO_working_3-way'!$I5)</f>
        <v>6.5602494776944811</v>
      </c>
      <c r="H6" s="17">
        <f>IF(OR($A6="",$B6="",$C6=""),"",'MPTO_working_3-way'!E5)</f>
        <v>1.6080410428987715</v>
      </c>
      <c r="I6" s="21">
        <f>IF(OR($A6="",$B6="",$C6=""),"",'MPTO_working_3-way'!F5)</f>
        <v>4.3162661379808664</v>
      </c>
      <c r="J6" s="22">
        <f>IF(OR($A6="",$B6="",$C6=""),"",'MPTO_working_3-way'!G5)</f>
        <v>6.8285675897128639</v>
      </c>
      <c r="K6" s="17">
        <f>IF(OR($A6="",$B6="",$C6=""),"",'OddsRatio_working_3-way'!H5)</f>
        <v>1.6163280008187075</v>
      </c>
      <c r="L6" s="21">
        <f>IF(OR($A6="",$B6="",$C6=""),"",'OddsRatio_working_3-way'!I5)</f>
        <v>4.3154195906109782</v>
      </c>
      <c r="M6" s="22">
        <f>IF(OR($A6="",$B6="",$C6=""),"",'OddsRatio_working_3-way'!J5)</f>
        <v>6.6850944903104903</v>
      </c>
      <c r="N6" s="23">
        <f t="shared" si="16"/>
        <v>61.262721112011356</v>
      </c>
      <c r="O6" s="24">
        <f t="shared" si="17"/>
        <v>23.493956154606295</v>
      </c>
      <c r="P6" s="24">
        <f t="shared" si="18"/>
        <v>15.243322733382355</v>
      </c>
      <c r="Q6" t="s">
        <v>77</v>
      </c>
      <c r="R6" t="s">
        <v>70</v>
      </c>
      <c r="S6" t="s">
        <v>166</v>
      </c>
      <c r="T6" s="35">
        <v>100</v>
      </c>
      <c r="U6" s="35">
        <f t="shared" si="19"/>
        <v>49.494949494949495</v>
      </c>
      <c r="V6" s="35">
        <f t="shared" si="20"/>
        <v>70.501474926253692</v>
      </c>
      <c r="W6" s="35">
        <f t="shared" si="21"/>
        <v>77.168949771689498</v>
      </c>
      <c r="X6" s="35">
        <f t="shared" si="22"/>
        <v>52.329575302056817</v>
      </c>
      <c r="Y6" s="35">
        <f t="shared" si="23"/>
        <v>73.336100733361008</v>
      </c>
      <c r="Z6" s="35">
        <f t="shared" si="24"/>
        <v>80.003575578796827</v>
      </c>
      <c r="AA6" s="35">
        <f t="shared" si="25"/>
        <v>-2.8346258071073223</v>
      </c>
      <c r="AB6" s="35">
        <f t="shared" si="26"/>
        <v>-2.8346258071073152</v>
      </c>
      <c r="AC6" s="35">
        <f t="shared" si="27"/>
        <v>-2.8346258071073294</v>
      </c>
      <c r="AD6" s="27"/>
      <c r="AE6" s="27"/>
      <c r="AF6">
        <v>1.91</v>
      </c>
      <c r="AG6">
        <v>1.98</v>
      </c>
      <c r="AH6" s="36"/>
      <c r="AI6" s="27"/>
      <c r="AJ6" t="s">
        <v>137</v>
      </c>
    </row>
    <row r="7" spans="1:36" s="12" customFormat="1" ht="15" x14ac:dyDescent="0.25">
      <c r="A7">
        <v>1.98</v>
      </c>
      <c r="B7">
        <v>3.39</v>
      </c>
      <c r="C7">
        <v>4.38</v>
      </c>
      <c r="D7" s="20">
        <f t="shared" si="3"/>
        <v>2.8346258071073382E-2</v>
      </c>
      <c r="E7" s="17">
        <f>IF(OR($A7="",$B7="",$C7=""),"",A7*'MPTO_working_3-way'!$I6)</f>
        <v>2.0361255909807254</v>
      </c>
      <c r="F7" s="21">
        <f>IF(OR($A7="",$B7="",$C7=""),"",B7*'MPTO_working_3-way'!$I6)</f>
        <v>3.4860938148609391</v>
      </c>
      <c r="G7" s="22">
        <f>IF(OR($A7="",$B7="",$C7=""),"",C7*'MPTO_working_3-way'!$I6)</f>
        <v>4.5041566103513011</v>
      </c>
      <c r="H7" s="17">
        <f>IF(OR($A7="",$B7="",$C7=""),"",'MPTO_working_3-way'!E6)</f>
        <v>2.0177491206151208</v>
      </c>
      <c r="I7" s="21">
        <f>IF(OR($A7="",$B7="",$C7=""),"",'MPTO_working_3-way'!F6)</f>
        <v>3.5021792549792661</v>
      </c>
      <c r="J7" s="22">
        <f>IF(OR($A7="",$B7="",$C7=""),"",'MPTO_working_3-way'!G6)</f>
        <v>4.5690944254113672</v>
      </c>
      <c r="K7" s="17">
        <f>IF(OR($A7="",$B7="",$C7=""),"",'OddsRatio_working_3-way'!H6)</f>
        <v>2.0250974674031794</v>
      </c>
      <c r="L7" s="21">
        <f>IF(OR($A7="",$B7="",$C7=""),"",'OddsRatio_working_3-way'!I6)</f>
        <v>3.4999825990751017</v>
      </c>
      <c r="M7" s="22">
        <f>IF(OR($A7="",$B7="",$C7=""),"",'OddsRatio_working_3-way'!J6)</f>
        <v>4.5355402447170894</v>
      </c>
      <c r="N7" s="23">
        <f t="shared" si="16"/>
        <v>49.112884020004749</v>
      </c>
      <c r="O7" s="24">
        <f t="shared" si="17"/>
        <v>28.685401286020472</v>
      </c>
      <c r="P7" s="24">
        <f t="shared" si="18"/>
        <v>22.201714693974754</v>
      </c>
      <c r="Q7" t="s">
        <v>88</v>
      </c>
      <c r="R7" t="s">
        <v>86</v>
      </c>
      <c r="S7" t="s">
        <v>166</v>
      </c>
      <c r="T7" s="35">
        <v>100</v>
      </c>
      <c r="U7" s="35">
        <f t="shared" si="19"/>
        <v>60.15936254980079</v>
      </c>
      <c r="V7" s="35">
        <f t="shared" si="20"/>
        <v>68.652037617554868</v>
      </c>
      <c r="W7" s="35">
        <f t="shared" si="21"/>
        <v>68.454258675078862</v>
      </c>
      <c r="X7" s="35">
        <f t="shared" si="22"/>
        <v>62.893703707366278</v>
      </c>
      <c r="Y7" s="35">
        <f t="shared" si="23"/>
        <v>71.386378775120335</v>
      </c>
      <c r="Z7" s="35">
        <f t="shared" si="24"/>
        <v>71.188599832644357</v>
      </c>
      <c r="AA7" s="35">
        <f t="shared" si="25"/>
        <v>-2.7343411575654883</v>
      </c>
      <c r="AB7" s="35">
        <f t="shared" si="26"/>
        <v>-2.734341157565467</v>
      </c>
      <c r="AC7" s="35">
        <f t="shared" si="27"/>
        <v>-2.7343411575654955</v>
      </c>
      <c r="AD7" s="27"/>
      <c r="AE7" s="27"/>
      <c r="AF7">
        <v>2.2599999999999998</v>
      </c>
      <c r="AG7">
        <v>1.69</v>
      </c>
      <c r="AH7" s="36"/>
      <c r="AI7" s="27"/>
      <c r="AJ7" t="s">
        <v>137</v>
      </c>
    </row>
    <row r="8" spans="1:36" ht="15" x14ac:dyDescent="0.25">
      <c r="A8">
        <v>2.5099999999999998</v>
      </c>
      <c r="B8">
        <v>3.19</v>
      </c>
      <c r="C8">
        <v>3.17</v>
      </c>
      <c r="D8" s="20">
        <f t="shared" si="3"/>
        <v>2.7343411575654786E-2</v>
      </c>
      <c r="E8" s="17">
        <f>IF(OR($A8="",$B8="",$C8=""),"",A8*'MPTO_working_3-way'!$I7)</f>
        <v>2.5786319630548933</v>
      </c>
      <c r="F8" s="21">
        <f>IF(OR($A8="",$B8="",$C8=""),"",B8*'MPTO_working_3-way'!$I7)</f>
        <v>3.2772254829263385</v>
      </c>
      <c r="G8" s="22">
        <f>IF(OR($A8="",$B8="",$C8=""),"",C8*'MPTO_working_3-way'!$I7)</f>
        <v>3.2566786146948257</v>
      </c>
      <c r="H8" s="17">
        <f>IF(OR($A8="",$B8="",$C8=""),"",'MPTO_working_3-way'!E7)</f>
        <v>2.5687664957441876</v>
      </c>
      <c r="I8" s="21">
        <f>IF(OR($A8="",$B8="",$C8=""),"",'MPTO_working_3-way'!F7)</f>
        <v>3.2855272331943377</v>
      </c>
      <c r="J8" s="22">
        <f>IF(OR($A8="",$B8="",$C8=""),"",'MPTO_working_3-way'!G7)</f>
        <v>3.264315446956366</v>
      </c>
      <c r="K8" s="17">
        <f>IF(OR($A8="",$B8="",$C8=""),"",'OddsRatio_working_3-way'!H7)</f>
        <v>2.5732377373313651</v>
      </c>
      <c r="L8" s="21">
        <f>IF(OR($A8="",$B8="",$C8=""),"",'OddsRatio_working_3-way'!I7)</f>
        <v>3.2817156587786029</v>
      </c>
      <c r="M8" s="22">
        <f>IF(OR($A8="",$B8="",$C8=""),"",'OddsRatio_working_3-way'!J7)</f>
        <v>3.2608780728536844</v>
      </c>
      <c r="N8" s="23">
        <f t="shared" si="16"/>
        <v>38.780253030576127</v>
      </c>
      <c r="O8" s="24">
        <f t="shared" si="17"/>
        <v>30.513616020923539</v>
      </c>
      <c r="P8" s="24">
        <f t="shared" si="18"/>
        <v>30.706130948500338</v>
      </c>
      <c r="Q8" t="s">
        <v>87</v>
      </c>
      <c r="R8" t="s">
        <v>84</v>
      </c>
      <c r="S8" t="s">
        <v>166</v>
      </c>
      <c r="T8" s="35">
        <v>100</v>
      </c>
      <c r="U8" s="35">
        <f t="shared" si="19"/>
        <v>49.748743718592962</v>
      </c>
      <c r="V8" s="35">
        <f t="shared" si="20"/>
        <v>72.899728997289984</v>
      </c>
      <c r="W8" s="35">
        <f t="shared" si="21"/>
        <v>74.424552429667528</v>
      </c>
      <c r="X8" s="35">
        <f t="shared" si="22"/>
        <v>52.675718573042516</v>
      </c>
      <c r="Y8" s="35">
        <f t="shared" si="23"/>
        <v>75.826703851739509</v>
      </c>
      <c r="Z8" s="35">
        <f t="shared" si="24"/>
        <v>77.351527284117054</v>
      </c>
      <c r="AA8" s="35">
        <f t="shared" si="25"/>
        <v>-2.9269748544495542</v>
      </c>
      <c r="AB8" s="35">
        <f t="shared" si="26"/>
        <v>-2.9269748544495258</v>
      </c>
      <c r="AC8" s="35">
        <f t="shared" si="27"/>
        <v>-2.9269748544495258</v>
      </c>
      <c r="AF8">
        <v>2.36</v>
      </c>
      <c r="AG8">
        <v>1.64</v>
      </c>
      <c r="AJ8" t="s">
        <v>137</v>
      </c>
    </row>
    <row r="9" spans="1:36" ht="15" x14ac:dyDescent="0.25">
      <c r="A9">
        <v>1.99</v>
      </c>
      <c r="B9">
        <v>3.69</v>
      </c>
      <c r="C9">
        <v>3.91</v>
      </c>
      <c r="D9" s="20">
        <f t="shared" si="3"/>
        <v>2.9269748544495489E-2</v>
      </c>
      <c r="E9" s="17">
        <f>IF(OR($A9="",$B9="",$C9=""),"",A9*'MPTO_working_3-way'!$I8)</f>
        <v>2.0482467996035458</v>
      </c>
      <c r="F9" s="21">
        <f>IF(OR($A9="",$B9="",$C9=""),"",B9*'MPTO_working_3-way'!$I8)</f>
        <v>3.7980053721291882</v>
      </c>
      <c r="G9" s="22">
        <f>IF(OR($A9="",$B9="",$C9=""),"",C9*'MPTO_working_3-way'!$I8)</f>
        <v>4.0244447168089774</v>
      </c>
      <c r="H9" s="17">
        <f>IF(OR($A9="",$B9="",$C9=""),"",'MPTO_working_3-way'!E8)</f>
        <v>2.0294020583356329</v>
      </c>
      <c r="I9" s="21">
        <f>IF(OR($A9="",$B9="",$C9=""),"",'MPTO_working_3-way'!F8)</f>
        <v>3.827807940345354</v>
      </c>
      <c r="J9" s="22">
        <f>IF(OR($A9="",$B9="",$C9=""),"",'MPTO_working_3-way'!G8)</f>
        <v>4.0650754703365974</v>
      </c>
      <c r="K9" s="17">
        <f>IF(OR($A9="",$B9="",$C9=""),"",'OddsRatio_working_3-way'!H8)</f>
        <v>2.0368050236652175</v>
      </c>
      <c r="L9" s="21">
        <f>IF(OR($A9="",$B9="",$C9=""),"",'OddsRatio_working_3-way'!I8)</f>
        <v>3.8171772865246809</v>
      </c>
      <c r="M9" s="22">
        <f>IF(OR($A9="",$B9="",$C9=""),"",'OddsRatio_working_3-way'!J8)</f>
        <v>4.0475784028947288</v>
      </c>
      <c r="N9" s="23">
        <f t="shared" si="16"/>
        <v>48.822241547920783</v>
      </c>
      <c r="O9" s="24">
        <f t="shared" si="17"/>
        <v>26.329609940477599</v>
      </c>
      <c r="P9" s="24">
        <f t="shared" si="18"/>
        <v>24.848148511601622</v>
      </c>
      <c r="Q9" t="s">
        <v>73</v>
      </c>
      <c r="R9" t="s">
        <v>74</v>
      </c>
      <c r="S9" t="s">
        <v>166</v>
      </c>
      <c r="T9" s="35">
        <v>100</v>
      </c>
      <c r="U9" s="35">
        <f t="shared" si="19"/>
        <v>50.73891625615763</v>
      </c>
      <c r="V9" s="35">
        <f t="shared" si="20"/>
        <v>72.067039106145245</v>
      </c>
      <c r="W9" s="35">
        <f t="shared" si="21"/>
        <v>73.68421052631578</v>
      </c>
      <c r="X9" s="35">
        <f t="shared" si="22"/>
        <v>54.248750367538953</v>
      </c>
      <c r="Y9" s="35">
        <f t="shared" si="23"/>
        <v>75.576873217526568</v>
      </c>
      <c r="Z9" s="35">
        <f t="shared" si="24"/>
        <v>77.194044637697118</v>
      </c>
      <c r="AA9" s="35">
        <f t="shared" si="25"/>
        <v>-3.5098341113813234</v>
      </c>
      <c r="AB9" s="35">
        <f t="shared" si="26"/>
        <v>-3.5098341113813234</v>
      </c>
      <c r="AC9" s="35">
        <f t="shared" si="27"/>
        <v>-3.5098341113813376</v>
      </c>
      <c r="AF9">
        <v>1.97</v>
      </c>
      <c r="AG9">
        <v>1.92</v>
      </c>
      <c r="AJ9" t="s">
        <v>137</v>
      </c>
    </row>
    <row r="10" spans="1:36" ht="15" x14ac:dyDescent="0.25">
      <c r="A10">
        <v>2.0299999999999998</v>
      </c>
      <c r="B10">
        <v>3.58</v>
      </c>
      <c r="C10">
        <v>3.8</v>
      </c>
      <c r="D10" s="20">
        <f t="shared" si="3"/>
        <v>3.5098341113813269E-2</v>
      </c>
      <c r="E10" s="17">
        <f>IF(OR($A10="",$B10="",$C10=""),"",A10*'MPTO_working_3-way'!$I9)</f>
        <v>2.1012496324610406</v>
      </c>
      <c r="F10" s="21">
        <f>IF(OR($A10="",$B10="",$C10=""),"",B10*'MPTO_working_3-way'!$I9)</f>
        <v>3.7056520611874517</v>
      </c>
      <c r="G10" s="22">
        <f>IF(OR($A10="",$B10="",$C10=""),"",C10*'MPTO_working_3-way'!$I9)</f>
        <v>3.9333736962324903</v>
      </c>
      <c r="H10" s="17">
        <f>IF(OR($A10="",$B10="",$C10=""),"",'MPTO_working_3-way'!E9)</f>
        <v>2.0793851423798375</v>
      </c>
      <c r="I10" s="21">
        <f>IF(OR($A10="",$B10="",$C10=""),"",'MPTO_working_3-way'!F9)</f>
        <v>3.7364996265681438</v>
      </c>
      <c r="J10" s="22">
        <f>IF(OR($A10="",$B10="",$C10=""),"",'MPTO_working_3-way'!G9)</f>
        <v>3.9768001797155654</v>
      </c>
      <c r="K10" s="17">
        <f>IF(OR($A10="",$B10="",$C10=""),"",'OddsRatio_working_3-way'!H9)</f>
        <v>2.0880637935687996</v>
      </c>
      <c r="L10" s="21">
        <f>IF(OR($A10="",$B10="",$C10=""),"",'OddsRatio_working_3-way'!I9)</f>
        <v>3.7254413469975756</v>
      </c>
      <c r="M10" s="22">
        <f>IF(OR($A10="",$B10="",$C10=""),"",'OddsRatio_working_3-way'!J9)</f>
        <v>3.957843322322951</v>
      </c>
      <c r="N10" s="23">
        <f t="shared" si="16"/>
        <v>47.590728133942513</v>
      </c>
      <c r="O10" s="24">
        <f t="shared" si="17"/>
        <v>26.985803941872422</v>
      </c>
      <c r="P10" s="24">
        <f t="shared" si="18"/>
        <v>25.423467924185072</v>
      </c>
      <c r="Q10" t="s">
        <v>106</v>
      </c>
      <c r="R10" t="s">
        <v>91</v>
      </c>
      <c r="S10" t="s">
        <v>166</v>
      </c>
      <c r="T10" s="35">
        <v>100</v>
      </c>
      <c r="U10" s="35">
        <f t="shared" si="19"/>
        <v>35.897435897435898</v>
      </c>
      <c r="V10" s="35">
        <f t="shared" si="20"/>
        <v>76.851851851851848</v>
      </c>
      <c r="W10" s="35">
        <f t="shared" si="21"/>
        <v>83.361064891846937</v>
      </c>
      <c r="X10" s="35">
        <f t="shared" si="22"/>
        <v>39.787083256301223</v>
      </c>
      <c r="Y10" s="35">
        <f t="shared" si="23"/>
        <v>80.74149921071718</v>
      </c>
      <c r="Z10" s="35">
        <f t="shared" si="24"/>
        <v>87.25071225071224</v>
      </c>
      <c r="AA10" s="35">
        <f t="shared" si="25"/>
        <v>-3.8896473588653251</v>
      </c>
      <c r="AB10" s="35">
        <f t="shared" si="26"/>
        <v>-3.8896473588653322</v>
      </c>
      <c r="AC10" s="35">
        <f t="shared" si="27"/>
        <v>-3.8896473588653038</v>
      </c>
      <c r="AF10">
        <v>2.0499999999999998</v>
      </c>
      <c r="AG10">
        <v>1.83</v>
      </c>
      <c r="AJ10" t="s">
        <v>138</v>
      </c>
    </row>
    <row r="11" spans="1:36" ht="15" x14ac:dyDescent="0.25">
      <c r="A11">
        <v>1.56</v>
      </c>
      <c r="B11">
        <v>4.32</v>
      </c>
      <c r="C11">
        <v>6.01</v>
      </c>
      <c r="D11" s="20">
        <f t="shared" si="3"/>
        <v>3.8896473588653224E-2</v>
      </c>
      <c r="E11" s="17">
        <f>IF(OR($A11="",$B11="",$C11=""),"",A11*'MPTO_working_3-way'!$I10)</f>
        <v>1.6206784987982992</v>
      </c>
      <c r="F11" s="21">
        <f>IF(OR($A11="",$B11="",$C11=""),"",B11*'MPTO_working_3-way'!$I10)</f>
        <v>4.4880327659029824</v>
      </c>
      <c r="G11" s="22">
        <f>IF(OR($A11="",$B11="",$C11=""),"",C11*'MPTO_working_3-way'!$I10)</f>
        <v>6.2437678062678055</v>
      </c>
      <c r="H11" s="17">
        <f>IF(OR($A11="",$B11="",$C11=""),"",'MPTO_working_3-way'!E10)</f>
        <v>1.5922041866079115</v>
      </c>
      <c r="I11" s="21">
        <f>IF(OR($A11="",$B11="",$C11=""),"",'MPTO_working_3-way'!F10)</f>
        <v>4.5763241339663097</v>
      </c>
      <c r="J11" s="22">
        <f>IF(OR($A11="",$B11="",$C11=""),"",'MPTO_working_3-way'!G10)</f>
        <v>6.5178910291236125</v>
      </c>
      <c r="K11" s="17">
        <f>IF(OR($A11="",$B11="",$C11=""),"",'OddsRatio_working_3-way'!H10)</f>
        <v>1.6016470355232628</v>
      </c>
      <c r="L11" s="21">
        <f>IF(OR($A11="",$B11="",$C11=""),"",'OddsRatio_working_3-way'!I10)</f>
        <v>4.5669074248879129</v>
      </c>
      <c r="M11" s="22">
        <f>IF(OR($A11="",$B11="",$C11=""),"",'OddsRatio_working_3-way'!J10)</f>
        <v>6.3825922285206147</v>
      </c>
      <c r="N11" s="23">
        <f t="shared" si="16"/>
        <v>61.70255240268073</v>
      </c>
      <c r="O11" s="24">
        <f t="shared" si="17"/>
        <v>22.281477256523598</v>
      </c>
      <c r="P11" s="24">
        <f t="shared" si="18"/>
        <v>16.015970340795668</v>
      </c>
      <c r="Q11" t="s">
        <v>100</v>
      </c>
      <c r="R11" t="s">
        <v>103</v>
      </c>
      <c r="S11" t="s">
        <v>166</v>
      </c>
      <c r="T11" s="35">
        <v>100</v>
      </c>
      <c r="U11" s="35">
        <f t="shared" si="19"/>
        <v>81.132075471698116</v>
      </c>
      <c r="V11" s="35">
        <f t="shared" si="20"/>
        <v>74.811083123425689</v>
      </c>
      <c r="W11" s="35">
        <f t="shared" si="21"/>
        <v>40.476190476190474</v>
      </c>
      <c r="X11" s="35">
        <f t="shared" si="22"/>
        <v>84.712726400383829</v>
      </c>
      <c r="Y11" s="35">
        <f t="shared" si="23"/>
        <v>78.391734052111417</v>
      </c>
      <c r="Z11" s="35">
        <f t="shared" si="24"/>
        <v>44.056841404876195</v>
      </c>
      <c r="AA11" s="35">
        <f t="shared" si="25"/>
        <v>-3.5806509286857136</v>
      </c>
      <c r="AB11" s="35">
        <f t="shared" si="26"/>
        <v>-3.5806509286857278</v>
      </c>
      <c r="AC11" s="35">
        <f t="shared" si="27"/>
        <v>-3.5806509286857207</v>
      </c>
      <c r="AF11">
        <v>1.84</v>
      </c>
      <c r="AG11">
        <v>2.04</v>
      </c>
      <c r="AJ11" t="s">
        <v>138</v>
      </c>
    </row>
    <row r="12" spans="1:36" ht="15" x14ac:dyDescent="0.25">
      <c r="A12">
        <v>5.3</v>
      </c>
      <c r="B12">
        <v>3.97</v>
      </c>
      <c r="C12">
        <v>1.68</v>
      </c>
      <c r="D12" s="20">
        <f t="shared" si="3"/>
        <v>3.5806509286857136E-2</v>
      </c>
      <c r="E12" s="17">
        <f>IF(OR($A12="",$B12="",$C12=""),"",A12*'MPTO_working_3-way'!$I11)</f>
        <v>5.489774499220343</v>
      </c>
      <c r="F12" s="21">
        <f>IF(OR($A12="",$B12="",$C12=""),"",B12*'MPTO_working_3-way'!$I11)</f>
        <v>4.1121518418688234</v>
      </c>
      <c r="G12" s="22">
        <f>IF(OR($A12="",$B12="",$C12=""),"",C12*'MPTO_working_3-way'!$I11)</f>
        <v>1.7401549356019199</v>
      </c>
      <c r="H12" s="17">
        <f>IF(OR($A12="",$B12="",$C12=""),"",'MPTO_working_3-way'!E11)</f>
        <v>5.657908945594853</v>
      </c>
      <c r="I12" s="21">
        <f>IF(OR($A12="",$B12="",$C12=""),"",'MPTO_working_3-way'!F11)</f>
        <v>4.1674712374461018</v>
      </c>
      <c r="J12" s="22">
        <f>IF(OR($A12="",$B12="",$C12=""),"",'MPTO_working_3-way'!G11)</f>
        <v>1.7143760605057321</v>
      </c>
      <c r="K12" s="17">
        <f>IF(OR($A12="",$B12="",$C12=""),"",'OddsRatio_working_3-way'!H11)</f>
        <v>5.5748305756334693</v>
      </c>
      <c r="L12" s="21">
        <f>IF(OR($A12="",$B12="",$C12=""),"",'OddsRatio_working_3-way'!I11)</f>
        <v>4.1598248394491648</v>
      </c>
      <c r="M12" s="22">
        <f>IF(OR($A12="",$B12="",$C12=""),"",'OddsRatio_working_3-way'!J11)</f>
        <v>1.7234615794025028</v>
      </c>
      <c r="N12" s="23">
        <f t="shared" si="16"/>
        <v>18.215684453742494</v>
      </c>
      <c r="O12" s="24">
        <f t="shared" si="17"/>
        <v>24.318168162427007</v>
      </c>
      <c r="P12" s="24">
        <f t="shared" si="18"/>
        <v>57.466147383830503</v>
      </c>
      <c r="Q12" t="s">
        <v>112</v>
      </c>
      <c r="R12" t="s">
        <v>99</v>
      </c>
      <c r="S12" t="s">
        <v>166</v>
      </c>
      <c r="T12" s="35">
        <v>100</v>
      </c>
      <c r="U12" s="35">
        <f t="shared" si="19"/>
        <v>57.264957264957268</v>
      </c>
      <c r="V12" s="35">
        <f t="shared" si="20"/>
        <v>71.910112359550567</v>
      </c>
      <c r="W12" s="35">
        <f t="shared" si="21"/>
        <v>67.426710097719877</v>
      </c>
      <c r="X12" s="35">
        <f t="shared" si="22"/>
        <v>60.663177542729571</v>
      </c>
      <c r="Y12" s="35">
        <f t="shared" si="23"/>
        <v>75.308332637322877</v>
      </c>
      <c r="Z12" s="35">
        <f t="shared" si="24"/>
        <v>70.824930375492173</v>
      </c>
      <c r="AA12" s="35">
        <f t="shared" si="25"/>
        <v>-3.3982202777723032</v>
      </c>
      <c r="AB12" s="35">
        <f t="shared" si="26"/>
        <v>-3.3982202777723103</v>
      </c>
      <c r="AC12" s="35">
        <f t="shared" si="27"/>
        <v>-3.3982202777722961</v>
      </c>
      <c r="AF12">
        <v>2.02</v>
      </c>
      <c r="AG12">
        <v>1.86</v>
      </c>
      <c r="AJ12" t="s">
        <v>138</v>
      </c>
    </row>
    <row r="13" spans="1:36" ht="15" x14ac:dyDescent="0.25">
      <c r="A13">
        <v>2.34</v>
      </c>
      <c r="B13">
        <v>3.56</v>
      </c>
      <c r="C13">
        <v>3.07</v>
      </c>
      <c r="D13" s="20">
        <f t="shared" si="3"/>
        <v>3.3982202777723014E-2</v>
      </c>
      <c r="E13" s="17">
        <f>IF(OR($A13="",$B13="",$C13=""),"",A13*'MPTO_working_3-way'!$I12)</f>
        <v>2.4195183544998717</v>
      </c>
      <c r="F13" s="21">
        <f>IF(OR($A13="",$B13="",$C13=""),"",B13*'MPTO_working_3-way'!$I12)</f>
        <v>3.680976641888694</v>
      </c>
      <c r="G13" s="22">
        <f>IF(OR($A13="",$B13="",$C13=""),"",C13*'MPTO_working_3-way'!$I12)</f>
        <v>3.1743253625276093</v>
      </c>
      <c r="H13" s="17">
        <f>IF(OR($A13="",$B13="",$C13=""),"",'MPTO_working_3-way'!E12)</f>
        <v>2.4037131035616679</v>
      </c>
      <c r="I13" s="21">
        <f>IF(OR($A13="",$B13="",$C13=""),"",'MPTO_working_3-way'!F12)</f>
        <v>3.7095912993933755</v>
      </c>
      <c r="J13" s="22">
        <f>IF(OR($A13="",$B13="",$C13=""),"",'MPTO_working_3-way'!G12)</f>
        <v>3.1806059564894102</v>
      </c>
      <c r="K13" s="17">
        <f>IF(OR($A13="",$B13="",$C13=""),"",'OddsRatio_working_3-way'!H12)</f>
        <v>2.4106811288162451</v>
      </c>
      <c r="L13" s="21">
        <f>IF(OR($A13="",$B13="",$C13=""),"",'OddsRatio_working_3-way'!I12)</f>
        <v>3.6950326043056636</v>
      </c>
      <c r="M13" s="22">
        <f>IF(OR($A13="",$B13="",$C13=""),"",'OddsRatio_working_3-way'!J12)</f>
        <v>3.1791865198877827</v>
      </c>
      <c r="N13" s="23">
        <f t="shared" si="16"/>
        <v>41.330539945695335</v>
      </c>
      <c r="O13" s="24">
        <f t="shared" si="17"/>
        <v>27.166703222732323</v>
      </c>
      <c r="P13" s="24">
        <f t="shared" si="18"/>
        <v>31.502756831572341</v>
      </c>
      <c r="Q13" t="s">
        <v>90</v>
      </c>
      <c r="R13" t="s">
        <v>105</v>
      </c>
      <c r="S13" t="s">
        <v>166</v>
      </c>
      <c r="T13" s="35">
        <v>100</v>
      </c>
      <c r="U13" s="35">
        <f t="shared" si="19"/>
        <v>60</v>
      </c>
      <c r="V13" s="35">
        <f t="shared" si="20"/>
        <v>70.149253731343279</v>
      </c>
      <c r="W13" s="35">
        <f t="shared" si="21"/>
        <v>66.555183946488299</v>
      </c>
      <c r="X13" s="35">
        <f t="shared" si="22"/>
        <v>63.295562322168422</v>
      </c>
      <c r="Y13" s="35">
        <f t="shared" si="23"/>
        <v>73.444816053511701</v>
      </c>
      <c r="Z13" s="35">
        <f t="shared" si="24"/>
        <v>69.850746268656721</v>
      </c>
      <c r="AA13" s="35">
        <f t="shared" si="25"/>
        <v>-3.295562322168422</v>
      </c>
      <c r="AB13" s="35">
        <f t="shared" si="26"/>
        <v>-3.295562322168422</v>
      </c>
      <c r="AC13" s="35">
        <f t="shared" si="27"/>
        <v>-3.295562322168422</v>
      </c>
      <c r="AF13">
        <v>1.97</v>
      </c>
      <c r="AG13">
        <v>1.9</v>
      </c>
      <c r="AJ13" t="s">
        <v>138</v>
      </c>
    </row>
    <row r="14" spans="1:36" ht="15" x14ac:dyDescent="0.25">
      <c r="A14">
        <v>2.5</v>
      </c>
      <c r="B14">
        <v>3.35</v>
      </c>
      <c r="C14">
        <v>2.99</v>
      </c>
      <c r="D14" s="20">
        <f t="shared" si="3"/>
        <v>3.2955623221684327E-2</v>
      </c>
      <c r="E14" s="17">
        <f>IF(OR($A14="",$B14="",$C14=""),"",A14*'MPTO_working_3-way'!$I13)</f>
        <v>2.5823890580542108</v>
      </c>
      <c r="F14" s="21">
        <f>IF(OR($A14="",$B14="",$C14=""),"",B14*'MPTO_working_3-way'!$I13)</f>
        <v>3.4604013377926428</v>
      </c>
      <c r="G14" s="22">
        <f>IF(OR($A14="",$B14="",$C14=""),"",C14*'MPTO_working_3-way'!$I13)</f>
        <v>3.0885373134328362</v>
      </c>
      <c r="H14" s="17">
        <f>IF(OR($A14="",$B14="",$C14=""),"",'MPTO_working_3-way'!E13)</f>
        <v>2.5705963369462008</v>
      </c>
      <c r="I14" s="21">
        <f>IF(OR($A14="",$B14="",$C14=""),"",'MPTO_working_3-way'!F13)</f>
        <v>3.4779916434217992</v>
      </c>
      <c r="J14" s="22">
        <f>IF(OR($A14="",$B14="",$C14=""),"",'MPTO_working_3-way'!G13)</f>
        <v>3.0915441516888036</v>
      </c>
      <c r="K14" s="17">
        <f>IF(OR($A14="",$B14="",$C14=""),"",'OddsRatio_working_3-way'!H13)</f>
        <v>2.575997068962006</v>
      </c>
      <c r="L14" s="21">
        <f>IF(OR($A14="",$B14="",$C14=""),"",'OddsRatio_working_3-way'!I13)</f>
        <v>3.4690620747071432</v>
      </c>
      <c r="M14" s="22">
        <f>IF(OR($A14="",$B14="",$C14=""),"",'OddsRatio_working_3-way'!J13)</f>
        <v>3.0908227781562614</v>
      </c>
      <c r="N14" s="23">
        <f t="shared" si="16"/>
        <v>38.723831983453501</v>
      </c>
      <c r="O14" s="24">
        <f t="shared" si="17"/>
        <v>28.898382077204097</v>
      </c>
      <c r="P14" s="24">
        <f t="shared" si="18"/>
        <v>32.377785939342388</v>
      </c>
      <c r="Q14" t="s">
        <v>102</v>
      </c>
      <c r="R14" t="s">
        <v>111</v>
      </c>
      <c r="S14" t="s">
        <v>166</v>
      </c>
      <c r="T14" s="35">
        <v>100</v>
      </c>
      <c r="U14" s="35">
        <f t="shared" si="19"/>
        <v>53.917050691244242</v>
      </c>
      <c r="V14" s="35">
        <f t="shared" si="20"/>
        <v>71.910112359550567</v>
      </c>
      <c r="W14" s="35">
        <f t="shared" si="21"/>
        <v>70.845481049562679</v>
      </c>
      <c r="X14" s="35">
        <f t="shared" si="22"/>
        <v>57.244406590886754</v>
      </c>
      <c r="Y14" s="35">
        <f t="shared" si="23"/>
        <v>75.237468259193079</v>
      </c>
      <c r="Z14" s="35">
        <f t="shared" si="24"/>
        <v>74.172836949205205</v>
      </c>
      <c r="AA14" s="35">
        <f t="shared" si="25"/>
        <v>-3.3273558996425123</v>
      </c>
      <c r="AB14" s="35">
        <f t="shared" si="26"/>
        <v>-3.3273558996425123</v>
      </c>
      <c r="AC14" s="35">
        <f t="shared" si="27"/>
        <v>-3.3273558996425265</v>
      </c>
      <c r="AF14">
        <v>2.0499999999999998</v>
      </c>
      <c r="AG14">
        <v>1.83</v>
      </c>
      <c r="AJ14" t="s">
        <v>138</v>
      </c>
    </row>
    <row r="15" spans="1:36" ht="15" x14ac:dyDescent="0.25">
      <c r="A15">
        <v>2.17</v>
      </c>
      <c r="B15">
        <v>3.56</v>
      </c>
      <c r="C15">
        <v>3.43</v>
      </c>
      <c r="D15" s="20">
        <f t="shared" si="3"/>
        <v>3.3273558996425034E-2</v>
      </c>
      <c r="E15" s="17">
        <f>IF(OR($A15="",$B15="",$C15=""),"",A15*'MPTO_working_3-way'!$I14)</f>
        <v>2.2422036230222422</v>
      </c>
      <c r="F15" s="21">
        <f>IF(OR($A15="",$B15="",$C15=""),"",B15*'MPTO_working_3-way'!$I14)</f>
        <v>3.6784538700272731</v>
      </c>
      <c r="G15" s="22">
        <f>IF(OR($A15="",$B15="",$C15=""),"",C15*'MPTO_working_3-way'!$I14)</f>
        <v>3.5441283073577381</v>
      </c>
      <c r="H15" s="17">
        <f>IF(OR($A15="",$B15="",$C15=""),"",'MPTO_working_3-way'!E14)</f>
        <v>2.2235152865104646</v>
      </c>
      <c r="I15" s="21">
        <f>IF(OR($A15="",$B15="",$C15=""),"",'MPTO_working_3-way'!F14)</f>
        <v>3.7063435802435283</v>
      </c>
      <c r="J15" s="22">
        <f>IF(OR($A15="",$B15="",$C15=""),"",'MPTO_working_3-way'!G14)</f>
        <v>3.565647088966255</v>
      </c>
      <c r="K15" s="17">
        <f>IF(OR($A15="",$B15="",$C15=""),"",'OddsRatio_working_3-way'!H14)</f>
        <v>2.231262082437738</v>
      </c>
      <c r="L15" s="21">
        <f>IF(OR($A15="",$B15="",$C15=""),"",'OddsRatio_working_3-way'!I14)</f>
        <v>3.6940435308039397</v>
      </c>
      <c r="M15" s="22">
        <f>IF(OR($A15="",$B15="",$C15=""),"",'OddsRatio_working_3-way'!J14)</f>
        <v>3.5572366327553029</v>
      </c>
      <c r="N15" s="23">
        <f t="shared" si="16"/>
        <v>44.598982435507381</v>
      </c>
      <c r="O15" s="24">
        <f t="shared" si="17"/>
        <v>27.185334799171635</v>
      </c>
      <c r="P15" s="24">
        <f t="shared" si="18"/>
        <v>28.215682765320992</v>
      </c>
      <c r="Q15" t="s">
        <v>108</v>
      </c>
      <c r="R15" t="s">
        <v>95</v>
      </c>
      <c r="S15" t="s">
        <v>166</v>
      </c>
      <c r="T15" s="35">
        <v>100</v>
      </c>
      <c r="U15" s="35">
        <f t="shared" si="19"/>
        <v>54.751131221719454</v>
      </c>
      <c r="V15" s="35">
        <f t="shared" si="20"/>
        <v>72.972972972972968</v>
      </c>
      <c r="W15" s="35">
        <f t="shared" si="21"/>
        <v>68.847352024922117</v>
      </c>
      <c r="X15" s="35">
        <f t="shared" si="22"/>
        <v>58.179675002104901</v>
      </c>
      <c r="Y15" s="35">
        <f t="shared" si="23"/>
        <v>76.401516753358422</v>
      </c>
      <c r="Z15" s="35">
        <f t="shared" si="24"/>
        <v>72.27589580530757</v>
      </c>
      <c r="AA15" s="35">
        <f t="shared" si="25"/>
        <v>-3.4285437803854464</v>
      </c>
      <c r="AB15" s="35">
        <f t="shared" si="26"/>
        <v>-3.4285437803854535</v>
      </c>
      <c r="AC15" s="35">
        <f t="shared" si="27"/>
        <v>-3.4285437803854535</v>
      </c>
      <c r="AF15">
        <v>1.95</v>
      </c>
      <c r="AG15">
        <v>1.92</v>
      </c>
      <c r="AJ15" t="s">
        <v>138</v>
      </c>
    </row>
    <row r="16" spans="1:36" ht="15" x14ac:dyDescent="0.25">
      <c r="A16">
        <v>2.21</v>
      </c>
      <c r="B16">
        <v>3.7</v>
      </c>
      <c r="C16">
        <v>3.21</v>
      </c>
      <c r="D16" s="20">
        <f t="shared" si="3"/>
        <v>3.4285437803854402E-2</v>
      </c>
      <c r="E16" s="17">
        <f>IF(OR($A16="",$B16="",$C16=""),"",A16*'MPTO_working_3-way'!$I15)</f>
        <v>2.2857708175465183</v>
      </c>
      <c r="F16" s="21">
        <f>IF(OR($A16="",$B16="",$C16=""),"",B16*'MPTO_working_3-way'!$I15)</f>
        <v>3.8268561198742614</v>
      </c>
      <c r="G16" s="22">
        <f>IF(OR($A16="",$B16="",$C16=""),"",C16*'MPTO_working_3-way'!$I15)</f>
        <v>3.3200562553503725</v>
      </c>
      <c r="H16" s="17">
        <f>IF(OR($A16="",$B16="",$C16=""),"",'MPTO_working_3-way'!E15)</f>
        <v>2.2672641528176354</v>
      </c>
      <c r="I16" s="21">
        <f>IF(OR($A16="",$B16="",$C16=""),"",'MPTO_working_3-way'!F15)</f>
        <v>3.8633637795800979</v>
      </c>
      <c r="J16" s="22">
        <f>IF(OR($A16="",$B16="",$C16=""),"",'MPTO_working_3-way'!G15)</f>
        <v>3.3322447946707441</v>
      </c>
      <c r="K16" s="17">
        <f>IF(OR($A16="",$B16="",$C16=""),"",'OddsRatio_working_3-way'!H15)</f>
        <v>2.2751012526583523</v>
      </c>
      <c r="L16" s="21">
        <f>IF(OR($A16="",$B16="",$C16=""),"",'OddsRatio_working_3-way'!I15)</f>
        <v>3.8452672579979774</v>
      </c>
      <c r="M16" s="22">
        <f>IF(OR($A16="",$B16="",$C16=""),"",'OddsRatio_working_3-way'!J15)</f>
        <v>3.3289039408057515</v>
      </c>
      <c r="N16" s="23">
        <f t="shared" si="16"/>
        <v>43.748917972160115</v>
      </c>
      <c r="O16" s="24">
        <f t="shared" si="17"/>
        <v>26.131110464452394</v>
      </c>
      <c r="P16" s="24">
        <f t="shared" si="18"/>
        <v>30.119971563387498</v>
      </c>
      <c r="Q16" t="s">
        <v>92</v>
      </c>
      <c r="R16" t="s">
        <v>89</v>
      </c>
      <c r="S16" t="s">
        <v>166</v>
      </c>
      <c r="T16" s="35">
        <v>100</v>
      </c>
      <c r="U16" s="35">
        <f t="shared" si="19"/>
        <v>55.156950672645742</v>
      </c>
      <c r="V16" s="35">
        <f t="shared" si="20"/>
        <v>69.512195121951223</v>
      </c>
      <c r="W16" s="35">
        <f t="shared" si="21"/>
        <v>71.910112359550567</v>
      </c>
      <c r="X16" s="35">
        <f t="shared" si="22"/>
        <v>58.577692518498225</v>
      </c>
      <c r="Y16" s="35">
        <f t="shared" si="23"/>
        <v>72.932936967803698</v>
      </c>
      <c r="Z16" s="35">
        <f t="shared" si="24"/>
        <v>75.330854205403043</v>
      </c>
      <c r="AA16" s="35">
        <f t="shared" si="25"/>
        <v>-3.4207418458524828</v>
      </c>
      <c r="AB16" s="35">
        <f t="shared" si="26"/>
        <v>-3.4207418458524756</v>
      </c>
      <c r="AC16" s="35">
        <f t="shared" si="27"/>
        <v>-3.4207418458524756</v>
      </c>
      <c r="AF16">
        <v>1.88</v>
      </c>
      <c r="AG16">
        <v>2</v>
      </c>
      <c r="AJ16" t="s">
        <v>138</v>
      </c>
    </row>
    <row r="17" spans="1:36" ht="15" x14ac:dyDescent="0.25">
      <c r="A17">
        <v>2.23</v>
      </c>
      <c r="B17">
        <v>3.28</v>
      </c>
      <c r="C17">
        <v>3.56</v>
      </c>
      <c r="D17" s="20">
        <f t="shared" si="3"/>
        <v>3.4207418458524819E-2</v>
      </c>
      <c r="E17" s="17">
        <f>IF(OR($A17="",$B17="",$C17=""),"",A17*'MPTO_working_3-way'!$I16)</f>
        <v>2.3062825431625105</v>
      </c>
      <c r="F17" s="21">
        <f>IF(OR($A17="",$B17="",$C17=""),"",B17*'MPTO_working_3-way'!$I16)</f>
        <v>3.3922003325439611</v>
      </c>
      <c r="G17" s="22">
        <f>IF(OR($A17="",$B17="",$C17=""),"",C17*'MPTO_working_3-way'!$I16)</f>
        <v>3.6817784097123485</v>
      </c>
      <c r="H17" s="17">
        <f>IF(OR($A17="",$B17="",$C17=""),"",'MPTO_working_3-way'!E16)</f>
        <v>2.2881828010961094</v>
      </c>
      <c r="I17" s="21">
        <f>IF(OR($A17="",$B17="",$C17=""),"",'MPTO_working_3-way'!F16)</f>
        <v>3.4074385806230083</v>
      </c>
      <c r="J17" s="22">
        <f>IF(OR($A17="",$B17="",$C17=""),"",'MPTO_working_3-way'!G16)</f>
        <v>3.7106246565722665</v>
      </c>
      <c r="K17" s="17">
        <f>IF(OR($A17="",$B17="",$C17=""),"",'OddsRatio_working_3-way'!H16)</f>
        <v>2.2958369469369431</v>
      </c>
      <c r="L17" s="21">
        <f>IF(OR($A17="",$B17="",$C17=""),"",'OddsRatio_working_3-way'!I16)</f>
        <v>3.4020392187123822</v>
      </c>
      <c r="M17" s="22">
        <f>IF(OR($A17="",$B17="",$C17=""),"",'OddsRatio_working_3-way'!J16)</f>
        <v>3.6970264911858326</v>
      </c>
      <c r="N17" s="23">
        <f t="shared" si="16"/>
        <v>43.35982176011882</v>
      </c>
      <c r="O17" s="24">
        <f t="shared" si="17"/>
        <v>29.479391013739324</v>
      </c>
      <c r="P17" s="24">
        <f t="shared" si="18"/>
        <v>27.160787226141846</v>
      </c>
      <c r="Q17" t="s">
        <v>94</v>
      </c>
      <c r="R17" t="s">
        <v>107</v>
      </c>
      <c r="S17" t="s">
        <v>166</v>
      </c>
      <c r="T17" s="35">
        <v>100</v>
      </c>
      <c r="U17" s="35">
        <f t="shared" si="19"/>
        <v>48.186528497409334</v>
      </c>
      <c r="V17" s="35">
        <f t="shared" si="20"/>
        <v>72.752043596730246</v>
      </c>
      <c r="W17" s="35">
        <f t="shared" si="21"/>
        <v>75.550122249388764</v>
      </c>
      <c r="X17" s="35">
        <f t="shared" si="22"/>
        <v>51.697834153881004</v>
      </c>
      <c r="Y17" s="35">
        <f t="shared" si="23"/>
        <v>76.263349253201923</v>
      </c>
      <c r="Z17" s="35">
        <f t="shared" si="24"/>
        <v>79.061427905860441</v>
      </c>
      <c r="AA17" s="35">
        <f t="shared" si="25"/>
        <v>-3.51130565647167</v>
      </c>
      <c r="AB17" s="35">
        <f t="shared" si="26"/>
        <v>-3.5113056564716771</v>
      </c>
      <c r="AC17" s="35">
        <f t="shared" si="27"/>
        <v>-3.5113056564716771</v>
      </c>
      <c r="AF17">
        <v>2.38</v>
      </c>
      <c r="AG17">
        <v>1.62</v>
      </c>
      <c r="AJ17" t="s">
        <v>138</v>
      </c>
    </row>
    <row r="18" spans="1:36" ht="15" x14ac:dyDescent="0.25">
      <c r="A18">
        <v>1.93</v>
      </c>
      <c r="B18">
        <v>3.67</v>
      </c>
      <c r="C18">
        <v>4.09</v>
      </c>
      <c r="D18" s="20">
        <f t="shared" si="3"/>
        <v>3.511305656471686E-2</v>
      </c>
      <c r="E18" s="17">
        <f>IF(OR($A18="",$B18="",$C18=""),"",A18*'MPTO_working_3-way'!$I17)</f>
        <v>1.9977681991699034</v>
      </c>
      <c r="F18" s="21">
        <f>IF(OR($A18="",$B18="",$C18=""),"",B18*'MPTO_working_3-way'!$I17)</f>
        <v>3.7988649175925109</v>
      </c>
      <c r="G18" s="22">
        <f>IF(OR($A18="",$B18="",$C18=""),"",C18*'MPTO_working_3-way'!$I17)</f>
        <v>4.2336124013496921</v>
      </c>
      <c r="H18" s="17">
        <f>IF(OR($A18="",$B18="",$C18=""),"",'MPTO_working_3-way'!E17)</f>
        <v>1.9746051449141531</v>
      </c>
      <c r="I18" s="21">
        <f>IF(OR($A18="",$B18="",$C18=""),"",'MPTO_working_3-way'!F17)</f>
        <v>3.8347203053810874</v>
      </c>
      <c r="J18" s="22">
        <f>IF(OR($A18="",$B18="",$C18=""),"",'MPTO_working_3-way'!G17)</f>
        <v>4.2956355103200226</v>
      </c>
      <c r="K18" s="17">
        <f>IF(OR($A18="",$B18="",$C18=""),"",'OddsRatio_working_3-way'!H17)</f>
        <v>1.9835130042707305</v>
      </c>
      <c r="L18" s="21">
        <f>IF(OR($A18="",$B18="",$C18=""),"",'OddsRatio_working_3-way'!I17)</f>
        <v>3.8236341090353232</v>
      </c>
      <c r="M18" s="22">
        <f>IF(OR($A18="",$B18="",$C18=""),"",'OddsRatio_working_3-way'!J17)</f>
        <v>4.2678012722543635</v>
      </c>
      <c r="N18" s="23">
        <f t="shared" si="16"/>
        <v>50.055857351994689</v>
      </c>
      <c r="O18" s="24">
        <f t="shared" si="17"/>
        <v>26.323652503910012</v>
      </c>
      <c r="P18" s="24">
        <f t="shared" si="18"/>
        <v>23.620490144095292</v>
      </c>
      <c r="Q18" t="s">
        <v>98</v>
      </c>
      <c r="R18" t="s">
        <v>101</v>
      </c>
      <c r="S18" t="s">
        <v>166</v>
      </c>
      <c r="T18" s="35">
        <v>100</v>
      </c>
      <c r="U18" s="35">
        <f t="shared" si="19"/>
        <v>66.442953020134226</v>
      </c>
      <c r="V18" s="35">
        <f t="shared" si="20"/>
        <v>69.879518072289159</v>
      </c>
      <c r="W18" s="35">
        <f t="shared" si="21"/>
        <v>60.474308300395251</v>
      </c>
      <c r="X18" s="35">
        <f t="shared" si="22"/>
        <v>69.646173627315605</v>
      </c>
      <c r="Y18" s="35">
        <f t="shared" si="23"/>
        <v>73.082738679470523</v>
      </c>
      <c r="Z18" s="35">
        <f t="shared" si="24"/>
        <v>63.677528907576622</v>
      </c>
      <c r="AA18" s="35">
        <f t="shared" si="25"/>
        <v>-3.2032206071813789</v>
      </c>
      <c r="AB18" s="35">
        <f t="shared" si="26"/>
        <v>-3.2032206071813647</v>
      </c>
      <c r="AC18" s="35">
        <f t="shared" si="27"/>
        <v>-3.2032206071813718</v>
      </c>
      <c r="AF18">
        <v>2</v>
      </c>
      <c r="AG18">
        <v>1.87</v>
      </c>
      <c r="AJ18" t="s">
        <v>138</v>
      </c>
    </row>
    <row r="19" spans="1:36" ht="15" x14ac:dyDescent="0.25">
      <c r="A19">
        <v>2.98</v>
      </c>
      <c r="B19">
        <v>3.32</v>
      </c>
      <c r="C19">
        <v>2.5299999999999998</v>
      </c>
      <c r="D19" s="20">
        <f t="shared" si="3"/>
        <v>3.2032206071813674E-2</v>
      </c>
      <c r="E19" s="17">
        <f>IF(OR($A19="",$B19="",$C19=""),"",A19*'MPTO_working_3-way'!$I18)</f>
        <v>3.0754559740940048</v>
      </c>
      <c r="F19" s="21">
        <f>IF(OR($A19="",$B19="",$C19=""),"",B19*'MPTO_working_3-way'!$I18)</f>
        <v>3.426346924158421</v>
      </c>
      <c r="G19" s="22">
        <f>IF(OR($A19="",$B19="",$C19=""),"",C19*'MPTO_working_3-way'!$I18)</f>
        <v>2.6110414813616885</v>
      </c>
      <c r="H19" s="17">
        <f>IF(OR($A19="",$B19="",$C19=""),"",'MPTO_working_3-way'!E18)</f>
        <v>3.0779357862242782</v>
      </c>
      <c r="I19" s="21">
        <f>IF(OR($A19="",$B19="",$C19=""),"",'MPTO_working_3-way'!F18)</f>
        <v>3.4420159358955882</v>
      </c>
      <c r="J19" s="22">
        <f>IF(OR($A19="",$B19="",$C19=""),"",'MPTO_working_3-way'!G18)</f>
        <v>2.6002425014044808</v>
      </c>
      <c r="K19" s="17">
        <f>IF(OR($A19="",$B19="",$C19=""),"",'OddsRatio_working_3-way'!H18)</f>
        <v>3.0773464121658729</v>
      </c>
      <c r="L19" s="21">
        <f>IF(OR($A19="",$B19="",$C19=""),"",'OddsRatio_working_3-way'!I18)</f>
        <v>3.4340624627398109</v>
      </c>
      <c r="M19" s="22">
        <f>IF(OR($A19="",$B19="",$C19=""),"",'OddsRatio_working_3-way'!J18)</f>
        <v>2.6052222275827193</v>
      </c>
      <c r="N19" s="23">
        <f t="shared" si="16"/>
        <v>32.515503665910508</v>
      </c>
      <c r="O19" s="24">
        <f t="shared" si="17"/>
        <v>29.185602688076308</v>
      </c>
      <c r="P19" s="24">
        <f t="shared" si="18"/>
        <v>38.298893646013177</v>
      </c>
      <c r="Q19" t="s">
        <v>96</v>
      </c>
      <c r="R19" t="s">
        <v>109</v>
      </c>
      <c r="S19" t="s">
        <v>166</v>
      </c>
      <c r="T19" s="35">
        <v>100</v>
      </c>
      <c r="U19" s="35">
        <f t="shared" si="19"/>
        <v>39.393939393939398</v>
      </c>
      <c r="V19" s="35">
        <f t="shared" si="20"/>
        <v>74.619289340101517</v>
      </c>
      <c r="W19" s="35">
        <f t="shared" si="21"/>
        <v>82.142857142857139</v>
      </c>
      <c r="X19" s="35">
        <f t="shared" si="22"/>
        <v>43.237853517041337</v>
      </c>
      <c r="Y19" s="35">
        <f t="shared" si="23"/>
        <v>78.46320346320347</v>
      </c>
      <c r="Z19" s="35">
        <f t="shared" si="24"/>
        <v>85.986771265959078</v>
      </c>
      <c r="AA19" s="35">
        <f t="shared" si="25"/>
        <v>-3.8439141231019391</v>
      </c>
      <c r="AB19" s="35">
        <f t="shared" si="26"/>
        <v>-3.8439141231019534</v>
      </c>
      <c r="AC19" s="35">
        <f t="shared" si="27"/>
        <v>-3.8439141231019391</v>
      </c>
      <c r="AF19">
        <v>2.06</v>
      </c>
      <c r="AG19">
        <v>1.82</v>
      </c>
      <c r="AJ19" t="s">
        <v>138</v>
      </c>
    </row>
    <row r="20" spans="1:36" ht="15" x14ac:dyDescent="0.25">
      <c r="A20">
        <v>1.65</v>
      </c>
      <c r="B20">
        <v>3.94</v>
      </c>
      <c r="C20">
        <v>5.6</v>
      </c>
      <c r="D20" s="20">
        <f t="shared" si="3"/>
        <v>3.8439141231019436E-2</v>
      </c>
      <c r="E20" s="17">
        <f>IF(OR($A20="",$B20="",$C20=""),"",A20*'MPTO_working_3-way'!$I19)</f>
        <v>1.7134245830311821</v>
      </c>
      <c r="F20" s="21">
        <f>IF(OR($A20="",$B20="",$C20=""),"",B20*'MPTO_working_3-way'!$I19)</f>
        <v>4.0914502164502169</v>
      </c>
      <c r="G20" s="22">
        <f>IF(OR($A20="",$B20="",$C20=""),"",C20*'MPTO_working_3-way'!$I19)</f>
        <v>5.8152591908937081</v>
      </c>
      <c r="H20" s="17">
        <f>IF(OR($A20="",$B20="",$C20=""),"",'MPTO_working_3-way'!E19)</f>
        <v>1.6856369400209281</v>
      </c>
      <c r="I20" s="21">
        <f>IF(OR($A20="",$B20="",$C20=""),"",'MPTO_working_3-way'!F19)</f>
        <v>4.1494798750788355</v>
      </c>
      <c r="J20" s="22">
        <f>IF(OR($A20="",$B20="",$C20=""),"",'MPTO_working_3-way'!G19)</f>
        <v>6.0328774387414654</v>
      </c>
      <c r="K20" s="17">
        <f>IF(OR($A20="",$B20="",$C20=""),"",'OddsRatio_working_3-way'!H19)</f>
        <v>1.6953356084063522</v>
      </c>
      <c r="L20" s="21">
        <f>IF(OR($A20="",$B20="",$C20=""),"",'OddsRatio_working_3-way'!I19)</f>
        <v>4.1450564441764266</v>
      </c>
      <c r="M20" s="22">
        <f>IF(OR($A20="",$B20="",$C20=""),"",'OddsRatio_working_3-way'!J19)</f>
        <v>5.920836613337265</v>
      </c>
      <c r="N20" s="23">
        <f t="shared" si="16"/>
        <v>58.362650443063082</v>
      </c>
      <c r="O20" s="24">
        <f t="shared" si="17"/>
        <v>24.441211479962966</v>
      </c>
      <c r="P20" s="24">
        <f t="shared" si="18"/>
        <v>17.196138076973945</v>
      </c>
      <c r="Q20" t="s">
        <v>110</v>
      </c>
      <c r="R20" t="s">
        <v>93</v>
      </c>
      <c r="S20" t="s">
        <v>166</v>
      </c>
      <c r="T20" s="35">
        <v>100</v>
      </c>
      <c r="U20" s="35">
        <f t="shared" si="19"/>
        <v>71.181556195965413</v>
      </c>
      <c r="V20" s="35">
        <f t="shared" si="20"/>
        <v>68.652037617554868</v>
      </c>
      <c r="W20" s="35">
        <f t="shared" si="21"/>
        <v>56.896551724137922</v>
      </c>
      <c r="X20" s="35">
        <f t="shared" si="22"/>
        <v>74.451410658307211</v>
      </c>
      <c r="Y20" s="35">
        <f t="shared" si="23"/>
        <v>71.921892079896651</v>
      </c>
      <c r="Z20" s="35">
        <f t="shared" si="24"/>
        <v>60.166406186479726</v>
      </c>
      <c r="AA20" s="35">
        <f t="shared" si="25"/>
        <v>-3.2698544623417973</v>
      </c>
      <c r="AB20" s="35">
        <f t="shared" si="26"/>
        <v>-3.2698544623417831</v>
      </c>
      <c r="AC20" s="35">
        <f t="shared" si="27"/>
        <v>-3.2698544623418044</v>
      </c>
      <c r="AF20">
        <v>1.93</v>
      </c>
      <c r="AG20">
        <v>1.93</v>
      </c>
      <c r="AJ20" t="s">
        <v>138</v>
      </c>
    </row>
    <row r="21" spans="1:36" ht="15" x14ac:dyDescent="0.25">
      <c r="A21">
        <v>3.47</v>
      </c>
      <c r="B21">
        <v>3.19</v>
      </c>
      <c r="C21">
        <v>2.3199999999999998</v>
      </c>
      <c r="D21" s="20">
        <f t="shared" si="3"/>
        <v>3.2698544623418035E-2</v>
      </c>
      <c r="E21" s="17">
        <f>IF(OR($A21="",$B21="",$C21=""),"",A21*'MPTO_working_3-way'!$I20)</f>
        <v>3.583463949843261</v>
      </c>
      <c r="F21" s="21">
        <f>IF(OR($A21="",$B21="",$C21=""),"",B21*'MPTO_working_3-way'!$I20)</f>
        <v>3.2943083573487035</v>
      </c>
      <c r="G21" s="22">
        <f>IF(OR($A21="",$B21="",$C21=""),"",C21*'MPTO_working_3-way'!$I20)</f>
        <v>2.3958606235263296</v>
      </c>
      <c r="H21" s="17">
        <f>IF(OR($A21="",$B21="",$C21=""),"",'MPTO_working_3-way'!E20)</f>
        <v>3.6063987489207823</v>
      </c>
      <c r="I21" s="21">
        <f>IF(OR($A21="",$B21="",$C21=""),"",'MPTO_working_3-way'!F20)</f>
        <v>3.3049099078925765</v>
      </c>
      <c r="J21" s="22">
        <f>IF(OR($A21="",$B21="",$C21=""),"",'MPTO_working_3-way'!G20)</f>
        <v>2.380187502687825</v>
      </c>
      <c r="K21" s="17">
        <f>IF(OR($A21="",$B21="",$C21=""),"",'OddsRatio_working_3-way'!H20)</f>
        <v>3.5953522195470198</v>
      </c>
      <c r="L21" s="21">
        <f>IF(OR($A21="",$B21="",$C21=""),"",'OddsRatio_working_3-way'!I20)</f>
        <v>3.3011422513392614</v>
      </c>
      <c r="M21" s="22">
        <f>IF(OR($A21="",$B21="",$C21=""),"",'OddsRatio_working_3-way'!J20)</f>
        <v>2.3869898501222946</v>
      </c>
      <c r="N21" s="23">
        <f t="shared" si="16"/>
        <v>27.905959540732635</v>
      </c>
      <c r="O21" s="24">
        <f t="shared" si="17"/>
        <v>30.355385456533625</v>
      </c>
      <c r="P21" s="24">
        <f t="shared" si="18"/>
        <v>41.738655002733729</v>
      </c>
      <c r="Q21" t="s">
        <v>104</v>
      </c>
      <c r="R21" t="s">
        <v>97</v>
      </c>
      <c r="S21" t="s">
        <v>166</v>
      </c>
      <c r="T21" s="35">
        <v>100</v>
      </c>
      <c r="U21" s="35">
        <f t="shared" si="19"/>
        <v>59.514170040485837</v>
      </c>
      <c r="V21" s="35">
        <f t="shared" si="20"/>
        <v>68.152866242038215</v>
      </c>
      <c r="W21" s="35">
        <f t="shared" si="21"/>
        <v>68.944099378881987</v>
      </c>
      <c r="X21" s="35">
        <f t="shared" si="22"/>
        <v>62.903034379079791</v>
      </c>
      <c r="Y21" s="35">
        <f t="shared" si="23"/>
        <v>71.541730580632176</v>
      </c>
      <c r="Z21" s="35">
        <f t="shared" si="24"/>
        <v>72.332963717475948</v>
      </c>
      <c r="AA21" s="35">
        <f t="shared" si="25"/>
        <v>-3.3888643385939545</v>
      </c>
      <c r="AB21" s="35">
        <f t="shared" si="26"/>
        <v>-3.3888643385939616</v>
      </c>
      <c r="AC21" s="35">
        <f t="shared" si="27"/>
        <v>-3.3888643385939616</v>
      </c>
      <c r="AF21">
        <v>2.4300000000000002</v>
      </c>
      <c r="AG21">
        <v>1.6</v>
      </c>
      <c r="AJ21" t="s">
        <v>138</v>
      </c>
    </row>
    <row r="22" spans="1:36" ht="15" x14ac:dyDescent="0.25">
      <c r="A22">
        <v>2.4700000000000002</v>
      </c>
      <c r="B22">
        <v>3.14</v>
      </c>
      <c r="C22">
        <v>3.22</v>
      </c>
      <c r="D22" s="20">
        <f t="shared" si="3"/>
        <v>3.3888643385939554E-2</v>
      </c>
      <c r="E22" s="17">
        <f>IF(OR($A22="",$B22="",$C22=""),"",A22*'MPTO_working_3-way'!$I21)</f>
        <v>2.5537049491632708</v>
      </c>
      <c r="F22" s="21">
        <f>IF(OR($A22="",$B22="",$C22=""),"",B22*'MPTO_working_3-way'!$I21)</f>
        <v>3.2464103402318503</v>
      </c>
      <c r="G22" s="22">
        <f>IF(OR($A22="",$B22="",$C22=""),"",C22*'MPTO_working_3-way'!$I21)</f>
        <v>3.3291214317027258</v>
      </c>
      <c r="H22" s="17">
        <f>IF(OR($A22="",$B22="",$C22=""),"",'MPTO_working_3-way'!E21)</f>
        <v>2.5408951669255684</v>
      </c>
      <c r="I22" s="21">
        <f>IF(OR($A22="",$B22="",$C22=""),"",'MPTO_working_3-way'!F21)</f>
        <v>3.2554719596125392</v>
      </c>
      <c r="J22" s="22">
        <f>IF(OR($A22="",$B22="",$C22=""),"",'MPTO_working_3-way'!G21)</f>
        <v>3.3415447144463535</v>
      </c>
      <c r="K22" s="17">
        <f>IF(OR($A22="",$B22="",$C22=""),"",'OddsRatio_working_3-way'!H21)</f>
        <v>2.5466429764033625</v>
      </c>
      <c r="L22" s="21">
        <f>IF(OR($A22="",$B22="",$C22=""),"",'OddsRatio_working_3-way'!I21)</f>
        <v>3.2515754894579558</v>
      </c>
      <c r="M22" s="22">
        <f>IF(OR($A22="",$B22="",$C22=""),"",'OddsRatio_working_3-way'!J21)</f>
        <v>3.3357465357928326</v>
      </c>
      <c r="N22" s="23">
        <f t="shared" si="16"/>
        <v>39.158791634391946</v>
      </c>
      <c r="O22" s="24">
        <f t="shared" si="17"/>
        <v>30.803253292021694</v>
      </c>
      <c r="P22" s="24">
        <f t="shared" si="18"/>
        <v>30.037955073586364</v>
      </c>
      <c r="Q22" t="s">
        <v>129</v>
      </c>
      <c r="R22" t="s">
        <v>134</v>
      </c>
      <c r="S22" t="s">
        <v>166</v>
      </c>
      <c r="T22" s="35">
        <v>100</v>
      </c>
      <c r="U22" s="35">
        <f t="shared" si="19"/>
        <v>69.418960244648318</v>
      </c>
      <c r="V22" s="35">
        <f t="shared" si="20"/>
        <v>72.527472527472526</v>
      </c>
      <c r="W22" s="35">
        <f t="shared" si="21"/>
        <v>54.751131221719454</v>
      </c>
      <c r="X22" s="35">
        <f t="shared" si="22"/>
        <v>72.721396250808013</v>
      </c>
      <c r="Y22" s="35">
        <f t="shared" si="23"/>
        <v>75.829908533632235</v>
      </c>
      <c r="Z22" s="35">
        <f t="shared" si="24"/>
        <v>58.053567227879157</v>
      </c>
      <c r="AA22" s="35">
        <f t="shared" si="25"/>
        <v>-3.3024360061596951</v>
      </c>
      <c r="AB22" s="35">
        <f t="shared" si="26"/>
        <v>-3.3024360061597093</v>
      </c>
      <c r="AC22" s="35">
        <f t="shared" si="27"/>
        <v>-3.3024360061597022</v>
      </c>
      <c r="AF22">
        <v>2.44</v>
      </c>
      <c r="AG22">
        <v>1.59</v>
      </c>
      <c r="AJ22" t="s">
        <v>139</v>
      </c>
    </row>
    <row r="23" spans="1:36" ht="15" x14ac:dyDescent="0.25">
      <c r="A23">
        <v>3.27</v>
      </c>
      <c r="B23">
        <v>3.64</v>
      </c>
      <c r="C23">
        <v>2.21</v>
      </c>
      <c r="D23" s="20">
        <f t="shared" si="3"/>
        <v>3.3024360061596925E-2</v>
      </c>
      <c r="E23" s="17">
        <f>IF(OR($A23="",$B23="",$C23=""),"",A23*'MPTO_working_3-way'!$I22)</f>
        <v>3.3779896574014221</v>
      </c>
      <c r="F23" s="21">
        <f>IF(OR($A23="",$B23="",$C23=""),"",B23*'MPTO_working_3-way'!$I22)</f>
        <v>3.760208670624213</v>
      </c>
      <c r="G23" s="22">
        <f>IF(OR($A23="",$B23="",$C23=""),"",C23*'MPTO_working_3-way'!$I22)</f>
        <v>2.282983835736129</v>
      </c>
      <c r="H23" s="17">
        <f>IF(OR($A23="",$B23="",$C23=""),"",'MPTO_working_3-way'!E22)</f>
        <v>3.3921040514624696</v>
      </c>
      <c r="I23" s="21">
        <f>IF(OR($A23="",$B23="",$C23=""),"",'MPTO_working_3-way'!F22)</f>
        <v>3.7919414120768877</v>
      </c>
      <c r="J23" s="22">
        <f>IF(OR($A23="",$B23="",$C23=""),"",'MPTO_working_3-way'!G22)</f>
        <v>2.2651053591524697</v>
      </c>
      <c r="K23" s="17">
        <f>IF(OR($A23="",$B23="",$C23=""),"",'OddsRatio_working_3-way'!H22)</f>
        <v>3.3875226430582721</v>
      </c>
      <c r="L23" s="21">
        <f>IF(OR($A23="",$B23="",$C23=""),"",'OddsRatio_working_3-way'!I22)</f>
        <v>3.7766783161558757</v>
      </c>
      <c r="M23" s="22">
        <f>IF(OR($A23="",$B23="",$C23=""),"",'OddsRatio_working_3-way'!J22)</f>
        <v>2.272644228238109</v>
      </c>
      <c r="N23" s="23">
        <f t="shared" si="16"/>
        <v>29.603406209634979</v>
      </c>
      <c r="O23" s="24">
        <f t="shared" si="17"/>
        <v>26.594268765249009</v>
      </c>
      <c r="P23" s="24">
        <f t="shared" si="18"/>
        <v>43.802325025116019</v>
      </c>
      <c r="Q23" t="s">
        <v>124</v>
      </c>
      <c r="R23" t="s">
        <v>115</v>
      </c>
      <c r="S23" t="s">
        <v>166</v>
      </c>
      <c r="T23" s="35">
        <v>100</v>
      </c>
      <c r="U23" s="35">
        <f t="shared" si="19"/>
        <v>68.35443037974683</v>
      </c>
      <c r="V23" s="35">
        <f t="shared" si="20"/>
        <v>71.014492753623188</v>
      </c>
      <c r="W23" s="35">
        <f t="shared" si="21"/>
        <v>57.264957264957268</v>
      </c>
      <c r="X23" s="35">
        <f t="shared" si="22"/>
        <v>71.720549981419552</v>
      </c>
      <c r="Y23" s="35">
        <f t="shared" si="23"/>
        <v>74.380612355295895</v>
      </c>
      <c r="Z23" s="35">
        <f t="shared" si="24"/>
        <v>60.631076866629975</v>
      </c>
      <c r="AA23" s="35">
        <f t="shared" si="25"/>
        <v>-3.3661196016727217</v>
      </c>
      <c r="AB23" s="35">
        <f t="shared" si="26"/>
        <v>-3.3661196016727075</v>
      </c>
      <c r="AC23" s="35">
        <f t="shared" si="27"/>
        <v>-3.3661196016727075</v>
      </c>
      <c r="AF23">
        <v>2.11</v>
      </c>
      <c r="AG23">
        <v>1.77</v>
      </c>
      <c r="AJ23" t="s">
        <v>139</v>
      </c>
    </row>
    <row r="24" spans="1:36" ht="15" x14ac:dyDescent="0.25">
      <c r="A24">
        <v>3.16</v>
      </c>
      <c r="B24">
        <v>3.45</v>
      </c>
      <c r="C24">
        <v>2.34</v>
      </c>
      <c r="D24" s="20">
        <f t="shared" si="3"/>
        <v>3.3661196016727235E-2</v>
      </c>
      <c r="E24" s="17">
        <f>IF(OR($A24="",$B24="",$C24=""),"",A24*'MPTO_working_3-way'!$I23)</f>
        <v>3.2663693794128581</v>
      </c>
      <c r="F24" s="21">
        <f>IF(OR($A24="",$B24="",$C24=""),"",B24*'MPTO_working_3-way'!$I23)</f>
        <v>3.5661311262577091</v>
      </c>
      <c r="G24" s="22">
        <f>IF(OR($A24="",$B24="",$C24=""),"",C24*'MPTO_working_3-way'!$I23)</f>
        <v>2.4187671986791415</v>
      </c>
      <c r="H24" s="17">
        <f>IF(OR($A24="",$B24="",$C24=""),"",'MPTO_working_3-way'!E23)</f>
        <v>3.2761610734117919</v>
      </c>
      <c r="I24" s="21">
        <f>IF(OR($A24="",$B24="",$C24=""),"",'MPTO_working_3-way'!F23)</f>
        <v>3.5889287804438852</v>
      </c>
      <c r="J24" s="22">
        <f>IF(OR($A24="",$B24="",$C24=""),"",'MPTO_working_3-way'!G23)</f>
        <v>2.4030950209876636</v>
      </c>
      <c r="K24" s="17">
        <f>IF(OR($A24="",$B24="",$C24=""),"",'OddsRatio_working_3-way'!H23)</f>
        <v>3.2727322563249266</v>
      </c>
      <c r="L24" s="21">
        <f>IF(OR($A24="",$B24="",$C24=""),"",'OddsRatio_working_3-way'!I23)</f>
        <v>3.5778676055537355</v>
      </c>
      <c r="M24" s="22">
        <f>IF(OR($A24="",$B24="",$C24=""),"",'OddsRatio_working_3-way'!J23)</f>
        <v>2.4099357516089821</v>
      </c>
      <c r="N24" s="23">
        <f t="shared" si="16"/>
        <v>30.615031058727155</v>
      </c>
      <c r="O24" s="24">
        <f t="shared" si="17"/>
        <v>28.041593665384873</v>
      </c>
      <c r="P24" s="24">
        <f t="shared" si="18"/>
        <v>41.343375275887965</v>
      </c>
      <c r="Q24" t="s">
        <v>118</v>
      </c>
      <c r="R24" t="s">
        <v>123</v>
      </c>
      <c r="S24" t="s">
        <v>166</v>
      </c>
      <c r="T24" s="35">
        <v>100</v>
      </c>
      <c r="U24" s="35">
        <f t="shared" si="19"/>
        <v>61.089494163424128</v>
      </c>
      <c r="V24" s="35">
        <f t="shared" si="20"/>
        <v>70.930232558139537</v>
      </c>
      <c r="W24" s="35">
        <f t="shared" si="21"/>
        <v>64.664310954063609</v>
      </c>
      <c r="X24" s="35">
        <f t="shared" si="22"/>
        <v>64.405456487796869</v>
      </c>
      <c r="Y24" s="35">
        <f t="shared" si="23"/>
        <v>74.24619488251227</v>
      </c>
      <c r="Z24" s="35">
        <f t="shared" si="24"/>
        <v>67.980273278436343</v>
      </c>
      <c r="AA24" s="35">
        <f t="shared" si="25"/>
        <v>-3.315962324372741</v>
      </c>
      <c r="AB24" s="35">
        <f t="shared" si="26"/>
        <v>-3.3159623243727339</v>
      </c>
      <c r="AC24" s="35">
        <f t="shared" si="27"/>
        <v>-3.3159623243727339</v>
      </c>
      <c r="AF24">
        <v>2.0499999999999998</v>
      </c>
      <c r="AG24">
        <v>1.83</v>
      </c>
      <c r="AJ24" t="s">
        <v>139</v>
      </c>
    </row>
    <row r="25" spans="1:36" ht="15" x14ac:dyDescent="0.25">
      <c r="A25">
        <v>2.57</v>
      </c>
      <c r="B25">
        <v>3.44</v>
      </c>
      <c r="C25">
        <v>2.83</v>
      </c>
      <c r="D25" s="20">
        <f t="shared" si="3"/>
        <v>3.3159623243727454E-2</v>
      </c>
      <c r="E25" s="17">
        <f>IF(OR($A25="",$B25="",$C25=""),"",A25*'MPTO_working_3-way'!$I24)</f>
        <v>2.6552202317363793</v>
      </c>
      <c r="F25" s="21">
        <f>IF(OR($A25="",$B25="",$C25=""),"",B25*'MPTO_working_3-way'!$I24)</f>
        <v>3.5540691039584225</v>
      </c>
      <c r="G25" s="22">
        <f>IF(OR($A25="",$B25="",$C25=""),"",C25*'MPTO_working_3-way'!$I24)</f>
        <v>2.9238417337797489</v>
      </c>
      <c r="H25" s="17">
        <f>IF(OR($A25="",$B25="",$C25=""),"",'MPTO_working_3-way'!E24)</f>
        <v>2.6451398091708884</v>
      </c>
      <c r="I25" s="21">
        <f>IF(OR($A25="",$B25="",$C25=""),"",'MPTO_working_3-way'!F24)</f>
        <v>3.5759692008409476</v>
      </c>
      <c r="J25" s="22">
        <f>IF(OR($A25="",$B25="",$C25=""),"",'MPTO_working_3-way'!G24)</f>
        <v>2.9213825340084085</v>
      </c>
      <c r="K25" s="17">
        <f>IF(OR($A25="",$B25="",$C25=""),"",'OddsRatio_working_3-way'!H24)</f>
        <v>2.6500030566882642</v>
      </c>
      <c r="L25" s="21">
        <f>IF(OR($A25="",$B25="",$C25=""),"",'OddsRatio_working_3-way'!I24)</f>
        <v>3.5643359607129717</v>
      </c>
      <c r="M25" s="22">
        <f>IF(OR($A25="",$B25="",$C25=""),"",'OddsRatio_working_3-way'!J24)</f>
        <v>2.9232519705347295</v>
      </c>
      <c r="N25" s="23">
        <f t="shared" si="16"/>
        <v>37.66165940013385</v>
      </c>
      <c r="O25" s="24">
        <f t="shared" si="17"/>
        <v>28.136762982076739</v>
      </c>
      <c r="P25" s="24">
        <f t="shared" si="18"/>
        <v>34.201577617789397</v>
      </c>
      <c r="Q25" t="s">
        <v>126</v>
      </c>
      <c r="R25" t="s">
        <v>130</v>
      </c>
      <c r="S25" t="s">
        <v>166</v>
      </c>
      <c r="T25" s="35">
        <v>100</v>
      </c>
      <c r="U25" s="35">
        <f t="shared" si="19"/>
        <v>76.798143851508115</v>
      </c>
      <c r="V25" s="35">
        <f t="shared" si="20"/>
        <v>72.752043596730246</v>
      </c>
      <c r="W25" s="35">
        <f t="shared" si="21"/>
        <v>46.808510638297875</v>
      </c>
      <c r="X25" s="35">
        <f t="shared" si="22"/>
        <v>80.439445764971879</v>
      </c>
      <c r="Y25" s="35">
        <f t="shared" si="23"/>
        <v>76.39334551019401</v>
      </c>
      <c r="Z25" s="35">
        <f t="shared" si="24"/>
        <v>50.449812551761639</v>
      </c>
      <c r="AA25" s="35">
        <f t="shared" si="25"/>
        <v>-3.6413019134637636</v>
      </c>
      <c r="AB25" s="35">
        <f t="shared" si="26"/>
        <v>-3.6413019134637636</v>
      </c>
      <c r="AC25" s="35">
        <f t="shared" si="27"/>
        <v>-3.6413019134637636</v>
      </c>
      <c r="AF25">
        <v>2.0499999999999998</v>
      </c>
      <c r="AG25">
        <v>1.83</v>
      </c>
      <c r="AJ25" t="s">
        <v>139</v>
      </c>
    </row>
    <row r="26" spans="1:36" ht="15" x14ac:dyDescent="0.25">
      <c r="A26">
        <v>4.3099999999999996</v>
      </c>
      <c r="B26">
        <v>3.67</v>
      </c>
      <c r="C26">
        <v>1.88</v>
      </c>
      <c r="D26" s="20">
        <f t="shared" si="3"/>
        <v>3.6413019134637681E-2</v>
      </c>
      <c r="E26" s="17">
        <f>IF(OR($A26="",$B26="",$C26=""),"",A26*'MPTO_working_3-way'!$I25)</f>
        <v>4.4669401124702883</v>
      </c>
      <c r="F26" s="21">
        <f>IF(OR($A26="",$B26="",$C26=""),"",B26*'MPTO_working_3-way'!$I25)</f>
        <v>3.8036357802241203</v>
      </c>
      <c r="G26" s="22">
        <f>IF(OR($A26="",$B26="",$C26=""),"",C26*'MPTO_working_3-way'!$I25)</f>
        <v>1.9484564759731187</v>
      </c>
      <c r="H26" s="17">
        <f>IF(OR($A26="",$B26="",$C26=""),"",'MPTO_working_3-way'!E25)</f>
        <v>4.5479168612359642</v>
      </c>
      <c r="I26" s="21">
        <f>IF(OR($A26="",$B26="",$C26=""),"",'MPTO_working_3-way'!F25)</f>
        <v>3.8411029289435064</v>
      </c>
      <c r="J26" s="22">
        <f>IF(OR($A26="",$B26="",$C26=""),"",'MPTO_working_3-way'!G25)</f>
        <v>1.9239011646167472</v>
      </c>
      <c r="K26" s="17">
        <f>IF(OR($A26="",$B26="",$C26=""),"",'OddsRatio_working_3-way'!H25)</f>
        <v>4.5101141063638259</v>
      </c>
      <c r="L26" s="21">
        <f>IF(OR($A26="",$B26="",$C26=""),"",'OddsRatio_working_3-way'!I25)</f>
        <v>3.8314213486378894</v>
      </c>
      <c r="M26" s="22">
        <f>IF(OR($A26="",$B26="",$C26=""),"",'OddsRatio_working_3-way'!J25)</f>
        <v>1.9332025418731622</v>
      </c>
      <c r="N26" s="23">
        <f t="shared" si="16"/>
        <v>22.386689206070066</v>
      </c>
      <c r="O26" s="24">
        <f t="shared" si="17"/>
        <v>26.290635007673561</v>
      </c>
      <c r="P26" s="24">
        <f t="shared" si="18"/>
        <v>51.322675786256376</v>
      </c>
      <c r="Q26" t="s">
        <v>116</v>
      </c>
      <c r="R26" t="s">
        <v>165</v>
      </c>
      <c r="S26" t="s">
        <v>166</v>
      </c>
      <c r="T26" s="35">
        <v>100</v>
      </c>
      <c r="U26" s="35">
        <f t="shared" si="19"/>
        <v>53.703703703703695</v>
      </c>
      <c r="V26" s="35">
        <f t="shared" si="20"/>
        <v>70.501474926253692</v>
      </c>
      <c r="W26" s="35">
        <f t="shared" si="21"/>
        <v>72.29916897506925</v>
      </c>
      <c r="X26" s="35">
        <f t="shared" si="22"/>
        <v>57.199356098677058</v>
      </c>
      <c r="Y26" s="35">
        <f t="shared" si="23"/>
        <v>73.99712732122704</v>
      </c>
      <c r="Z26" s="35">
        <f t="shared" si="24"/>
        <v>75.794821370042612</v>
      </c>
      <c r="AA26" s="35">
        <f t="shared" si="25"/>
        <v>-3.4956523949733622</v>
      </c>
      <c r="AB26" s="35">
        <f t="shared" si="26"/>
        <v>-3.495652394973348</v>
      </c>
      <c r="AC26" s="35">
        <f t="shared" si="27"/>
        <v>-3.4956523949733622</v>
      </c>
      <c r="AF26">
        <v>1.9</v>
      </c>
      <c r="AG26">
        <v>1.97</v>
      </c>
      <c r="AJ26" t="s">
        <v>139</v>
      </c>
    </row>
    <row r="27" spans="1:36" ht="15" x14ac:dyDescent="0.25">
      <c r="A27">
        <v>2.16</v>
      </c>
      <c r="B27">
        <v>3.39</v>
      </c>
      <c r="C27">
        <v>3.61</v>
      </c>
      <c r="D27" s="20">
        <f t="shared" si="3"/>
        <v>3.4956523949733587E-2</v>
      </c>
      <c r="E27" s="17">
        <f>IF(OR($A27="",$B27="",$C27=""),"",A27*'MPTO_working_3-way'!$I26)</f>
        <v>2.2355060917314247</v>
      </c>
      <c r="F27" s="21">
        <f>IF(OR($A27="",$B27="",$C27=""),"",B27*'MPTO_working_3-way'!$I26)</f>
        <v>3.5085026161895971</v>
      </c>
      <c r="G27" s="22">
        <f>IF(OR($A27="",$B27="",$C27=""),"",C27*'MPTO_working_3-way'!$I26)</f>
        <v>3.736193051458538</v>
      </c>
      <c r="H27" s="17">
        <f>IF(OR($A27="",$B27="",$C27=""),"",'MPTO_working_3-way'!E26)</f>
        <v>2.2157679937984329</v>
      </c>
      <c r="I27" s="21">
        <f>IF(OR($A27="",$B27="",$C27=""),"",'MPTO_working_3-way'!F26)</f>
        <v>3.5294149691545118</v>
      </c>
      <c r="J27" s="22">
        <f>IF(OR($A27="",$B27="",$C27=""),"",'MPTO_working_3-way'!G26)</f>
        <v>3.7685203612916762</v>
      </c>
      <c r="K27" s="17">
        <f>IF(OR($A27="",$B27="",$C27=""),"",'OddsRatio_working_3-way'!H26)</f>
        <v>2.2239309015254429</v>
      </c>
      <c r="L27" s="21">
        <f>IF(OR($A27="",$B27="",$C27=""),"",'OddsRatio_working_3-way'!I26)</f>
        <v>3.5217197022808686</v>
      </c>
      <c r="M27" s="22">
        <f>IF(OR($A27="",$B27="",$C27=""),"",'OddsRatio_working_3-way'!J26)</f>
        <v>3.7538445284322459</v>
      </c>
      <c r="N27" s="23">
        <f t="shared" si="16"/>
        <v>44.732600089919181</v>
      </c>
      <c r="O27" s="24">
        <f t="shared" si="17"/>
        <v>28.502187667913105</v>
      </c>
      <c r="P27" s="24">
        <f t="shared" si="18"/>
        <v>26.765212242167713</v>
      </c>
      <c r="Q27" t="s">
        <v>114</v>
      </c>
      <c r="R27" t="s">
        <v>119</v>
      </c>
      <c r="S27" t="s">
        <v>166</v>
      </c>
      <c r="T27" s="35">
        <v>100</v>
      </c>
      <c r="U27" s="35">
        <f t="shared" si="19"/>
        <v>49.748743718592962</v>
      </c>
      <c r="V27" s="35">
        <f t="shared" si="20"/>
        <v>71.671388101982998</v>
      </c>
      <c r="W27" s="35">
        <f t="shared" si="21"/>
        <v>75.124378109452735</v>
      </c>
      <c r="X27" s="35">
        <f t="shared" si="22"/>
        <v>53.204233788564267</v>
      </c>
      <c r="Y27" s="35">
        <f t="shared" si="23"/>
        <v>75.126878171954289</v>
      </c>
      <c r="Z27" s="35">
        <f t="shared" si="24"/>
        <v>78.579868179424025</v>
      </c>
      <c r="AA27" s="35">
        <f t="shared" si="25"/>
        <v>-3.4554900699713045</v>
      </c>
      <c r="AB27" s="35">
        <f t="shared" si="26"/>
        <v>-3.4554900699712903</v>
      </c>
      <c r="AC27" s="35">
        <f t="shared" si="27"/>
        <v>-3.4554900699712903</v>
      </c>
      <c r="AF27">
        <v>2.17</v>
      </c>
      <c r="AG27">
        <v>1.73</v>
      </c>
      <c r="AJ27" t="s">
        <v>139</v>
      </c>
    </row>
    <row r="28" spans="1:36" ht="15" x14ac:dyDescent="0.25">
      <c r="A28">
        <v>1.99</v>
      </c>
      <c r="B28">
        <v>3.53</v>
      </c>
      <c r="C28">
        <v>4.0199999999999996</v>
      </c>
      <c r="D28" s="20">
        <f t="shared" si="3"/>
        <v>3.4554900699713009E-2</v>
      </c>
      <c r="E28" s="17">
        <f>IF(OR($A28="",$B28="",$C28=""),"",A28*'MPTO_working_3-way'!$I27)</f>
        <v>2.0587642523924288</v>
      </c>
      <c r="F28" s="21">
        <f>IF(OR($A28="",$B28="",$C28=""),"",B28*'MPTO_working_3-way'!$I27)</f>
        <v>3.6519787994699868</v>
      </c>
      <c r="G28" s="22">
        <f>IF(OR($A28="",$B28="",$C28=""),"",C28*'MPTO_working_3-way'!$I27)</f>
        <v>4.1589107008128456</v>
      </c>
      <c r="H28" s="17">
        <f>IF(OR($A28="",$B28="",$C28=""),"",'MPTO_working_3-way'!E27)</f>
        <v>2.0366836767982996</v>
      </c>
      <c r="I28" s="21">
        <f>IF(OR($A28="",$B28="",$C28=""),"",'MPTO_working_3-way'!F27)</f>
        <v>3.6796115324132281</v>
      </c>
      <c r="J28" s="22">
        <f>IF(OR($A28="",$B28="",$C28=""),"",'MPTO_working_3-way'!G27)</f>
        <v>4.2151777658342535</v>
      </c>
      <c r="K28" s="17">
        <f>IF(OR($A28="",$B28="",$C28=""),"",'OddsRatio_working_3-way'!H27)</f>
        <v>2.0453750548869376</v>
      </c>
      <c r="L28" s="21">
        <f>IF(OR($A28="",$B28="",$C28=""),"",'OddsRatio_working_3-way'!I27)</f>
        <v>3.6715140291555075</v>
      </c>
      <c r="M28" s="22">
        <f>IF(OR($A28="",$B28="",$C28=""),"",'OddsRatio_working_3-way'!J27)</f>
        <v>4.1889218846045964</v>
      </c>
      <c r="N28" s="23">
        <f t="shared" si="16"/>
        <v>48.572827065455876</v>
      </c>
      <c r="O28" s="24">
        <f t="shared" si="17"/>
        <v>27.382415257863229</v>
      </c>
      <c r="P28" s="24">
        <f t="shared" si="18"/>
        <v>24.044757676680899</v>
      </c>
      <c r="Q28" t="s">
        <v>122</v>
      </c>
      <c r="R28" t="s">
        <v>117</v>
      </c>
      <c r="S28" t="s">
        <v>166</v>
      </c>
      <c r="T28" s="35">
        <v>100</v>
      </c>
      <c r="U28" s="35">
        <f t="shared" si="19"/>
        <v>62.686567164179095</v>
      </c>
      <c r="V28" s="35">
        <f t="shared" si="20"/>
        <v>67.741935483870961</v>
      </c>
      <c r="W28" s="35">
        <f t="shared" si="21"/>
        <v>66.329966329966325</v>
      </c>
      <c r="X28" s="35">
        <f t="shared" si="22"/>
        <v>65.9280981861627</v>
      </c>
      <c r="Y28" s="35">
        <f t="shared" si="23"/>
        <v>70.983466505854565</v>
      </c>
      <c r="Z28" s="35">
        <f t="shared" si="24"/>
        <v>69.571497351949915</v>
      </c>
      <c r="AA28" s="35">
        <f t="shared" si="25"/>
        <v>-3.2415310219836044</v>
      </c>
      <c r="AB28" s="35">
        <f t="shared" si="26"/>
        <v>-3.2415310219836044</v>
      </c>
      <c r="AC28" s="35">
        <f t="shared" si="27"/>
        <v>-3.2415310219835902</v>
      </c>
      <c r="AF28">
        <v>1.97</v>
      </c>
      <c r="AG28">
        <v>1.9</v>
      </c>
      <c r="AJ28" t="s">
        <v>139</v>
      </c>
    </row>
    <row r="29" spans="1:36" ht="15" x14ac:dyDescent="0.25">
      <c r="A29">
        <v>2.68</v>
      </c>
      <c r="B29">
        <v>3.1</v>
      </c>
      <c r="C29">
        <v>2.97</v>
      </c>
      <c r="D29" s="20">
        <f t="shared" si="3"/>
        <v>3.2415310219835902E-2</v>
      </c>
      <c r="E29" s="17">
        <f>IF(OR($A29="",$B29="",$C29=""),"",A29*'MPTO_working_3-way'!$I28)</f>
        <v>2.7668730313891605</v>
      </c>
      <c r="F29" s="21">
        <f>IF(OR($A29="",$B29="",$C29=""),"",B29*'MPTO_working_3-way'!$I28)</f>
        <v>3.2004874616814916</v>
      </c>
      <c r="G29" s="22">
        <f>IF(OR($A29="",$B29="",$C29=""),"",C29*'MPTO_working_3-way'!$I28)</f>
        <v>3.0662734713529129</v>
      </c>
      <c r="H29" s="17">
        <f>IF(OR($A29="",$B29="",$C29=""),"",'MPTO_working_3-way'!E28)</f>
        <v>2.7599208982758392</v>
      </c>
      <c r="I29" s="21">
        <f>IF(OR($A29="",$B29="",$C29=""),"",'MPTO_working_3-way'!F28)</f>
        <v>3.2074356903430661</v>
      </c>
      <c r="J29" s="22">
        <f>IF(OR($A29="",$B29="",$C29=""),"",'MPTO_working_3-way'!G28)</f>
        <v>3.0684707778426272</v>
      </c>
      <c r="K29" s="17">
        <f>IF(OR($A29="",$B29="",$C29=""),"",'OddsRatio_working_3-way'!H28)</f>
        <v>2.7632023880590086</v>
      </c>
      <c r="L29" s="21">
        <f>IF(OR($A29="",$B29="",$C29=""),"",'OddsRatio_working_3-way'!I28)</f>
        <v>3.2040029850737608</v>
      </c>
      <c r="M29" s="22">
        <f>IF(OR($A29="",$B29="",$C29=""),"",'OddsRatio_working_3-way'!J28)</f>
        <v>3.0675647050453856</v>
      </c>
      <c r="N29" s="23">
        <f t="shared" si="16"/>
        <v>36.141882502571185</v>
      </c>
      <c r="O29" s="24">
        <f t="shared" si="17"/>
        <v>31.245240357061544</v>
      </c>
      <c r="P29" s="24">
        <f t="shared" si="18"/>
        <v>32.612877140367267</v>
      </c>
      <c r="Q29" t="s">
        <v>135</v>
      </c>
      <c r="R29" t="s">
        <v>132</v>
      </c>
      <c r="S29" t="s">
        <v>166</v>
      </c>
      <c r="T29" s="35">
        <v>100</v>
      </c>
      <c r="U29" s="35">
        <f t="shared" si="19"/>
        <v>44.134078212290497</v>
      </c>
      <c r="V29" s="35">
        <f t="shared" si="20"/>
        <v>72.67759562841529</v>
      </c>
      <c r="W29" s="35">
        <f t="shared" si="21"/>
        <v>79.466119096509232</v>
      </c>
      <c r="X29" s="35">
        <f t="shared" si="22"/>
        <v>47.856285275075457</v>
      </c>
      <c r="Y29" s="35">
        <f t="shared" si="23"/>
        <v>76.399802691200264</v>
      </c>
      <c r="Z29" s="35">
        <f t="shared" si="24"/>
        <v>83.188326159294192</v>
      </c>
      <c r="AA29" s="35">
        <f t="shared" si="25"/>
        <v>-3.7222070627849604</v>
      </c>
      <c r="AB29" s="35">
        <f t="shared" si="26"/>
        <v>-3.7222070627849746</v>
      </c>
      <c r="AC29" s="35">
        <f t="shared" si="27"/>
        <v>-3.7222070627849604</v>
      </c>
      <c r="AF29">
        <v>2.4</v>
      </c>
      <c r="AG29">
        <v>1.61</v>
      </c>
      <c r="AJ29" t="s">
        <v>139</v>
      </c>
    </row>
    <row r="30" spans="1:36" s="35" customFormat="1" ht="15" x14ac:dyDescent="0.25">
      <c r="A30">
        <v>1.79</v>
      </c>
      <c r="B30">
        <v>3.66</v>
      </c>
      <c r="C30">
        <v>4.87</v>
      </c>
      <c r="D30" s="20">
        <f t="shared" si="3"/>
        <v>3.7222070627849435E-2</v>
      </c>
      <c r="E30" s="17">
        <f>IF(OR($A30="",$B30="",$C30=""),"",A30*'MPTO_working_3-way'!$I29)</f>
        <v>1.8566275064238504</v>
      </c>
      <c r="F30" s="21">
        <f>IF(OR($A30="",$B30="",$C30=""),"",B30*'MPTO_working_3-way'!$I29)</f>
        <v>3.7962327784979291</v>
      </c>
      <c r="G30" s="22">
        <f>IF(OR($A30="",$B30="",$C30=""),"",C30*'MPTO_working_3-way'!$I29)</f>
        <v>5.0512714839576267</v>
      </c>
      <c r="H30" s="17">
        <f>IF(OR($A30="",$B30="",$C30=""),"",'MPTO_working_3-way'!E29)</f>
        <v>1.8306573787542733</v>
      </c>
      <c r="I30" s="21">
        <f>IF(OR($A30="",$B30="",$C30=""),"",'MPTO_working_3-way'!F29)</f>
        <v>3.8341105092476386</v>
      </c>
      <c r="J30" s="22">
        <f>IF(OR($A30="",$B30="",$C30=""),"",'MPTO_working_3-way'!G29)</f>
        <v>5.1831880639974237</v>
      </c>
      <c r="K30" s="17">
        <f>IF(OR($A30="",$B30="",$C30=""),"",'OddsRatio_working_3-way'!H29)</f>
        <v>1.840270901384496</v>
      </c>
      <c r="L30" s="21">
        <f>IF(OR($A30="",$B30="",$C30=""),"",'OddsRatio_working_3-way'!I29)</f>
        <v>3.8292665793452647</v>
      </c>
      <c r="M30" s="22">
        <f>IF(OR($A30="",$B30="",$C30=""),"",'OddsRatio_working_3-way'!J29)</f>
        <v>5.1162637827316439</v>
      </c>
      <c r="N30" s="23">
        <f t="shared" si="16"/>
        <v>53.861100115130448</v>
      </c>
      <c r="O30" s="24">
        <f t="shared" si="17"/>
        <v>26.341904154667624</v>
      </c>
      <c r="P30" s="24">
        <f t="shared" si="18"/>
        <v>19.796995730201949</v>
      </c>
      <c r="Q30" t="s">
        <v>128</v>
      </c>
      <c r="R30" t="s">
        <v>113</v>
      </c>
      <c r="S30" t="s">
        <v>166</v>
      </c>
      <c r="T30" s="35">
        <v>100</v>
      </c>
      <c r="U30" s="35">
        <f t="shared" si="19"/>
        <v>61.089494163424128</v>
      </c>
      <c r="V30" s="35">
        <f t="shared" si="20"/>
        <v>69.325153374233125</v>
      </c>
      <c r="W30" s="35">
        <f t="shared" si="21"/>
        <v>66.21621621621621</v>
      </c>
      <c r="X30" s="35">
        <f t="shared" si="22"/>
        <v>64.458630409550651</v>
      </c>
      <c r="Y30" s="35">
        <f t="shared" si="23"/>
        <v>72.694289620359669</v>
      </c>
      <c r="Z30" s="35">
        <f t="shared" si="24"/>
        <v>69.58535246234274</v>
      </c>
      <c r="AA30" s="35">
        <f t="shared" si="25"/>
        <v>-3.3691362461265228</v>
      </c>
      <c r="AB30" s="35">
        <f t="shared" si="26"/>
        <v>-3.3691362461265442</v>
      </c>
      <c r="AC30" s="35">
        <f t="shared" si="27"/>
        <v>-3.36913624612653</v>
      </c>
      <c r="AD30" s="36"/>
      <c r="AE30" s="36"/>
      <c r="AF30">
        <v>2.0699999999999998</v>
      </c>
      <c r="AG30">
        <v>1.82</v>
      </c>
      <c r="AH30" s="36"/>
      <c r="AI30" s="36"/>
      <c r="AJ30" t="s">
        <v>139</v>
      </c>
    </row>
    <row r="31" spans="1:36" ht="15" x14ac:dyDescent="0.25">
      <c r="A31">
        <v>2.57</v>
      </c>
      <c r="B31">
        <v>3.26</v>
      </c>
      <c r="C31">
        <v>2.96</v>
      </c>
      <c r="D31" s="20">
        <f t="shared" si="3"/>
        <v>3.369136246126514E-2</v>
      </c>
      <c r="E31" s="17">
        <f>IF(OR($A31="",$B31="",$C31=""),"",A31*'MPTO_working_3-way'!$I30)</f>
        <v>2.6565868015254512</v>
      </c>
      <c r="F31" s="21">
        <f>IF(OR($A31="",$B31="",$C31=""),"",B31*'MPTO_working_3-way'!$I30)</f>
        <v>3.3698338416237243</v>
      </c>
      <c r="G31" s="22">
        <f>IF(OR($A31="",$B31="",$C31=""),"",C31*'MPTO_working_3-way'!$I30)</f>
        <v>3.0597264328853448</v>
      </c>
      <c r="H31" s="17">
        <f>IF(OR($A31="",$B31="",$C31=""),"",'MPTO_working_3-way'!E30)</f>
        <v>2.6463805422577629</v>
      </c>
      <c r="I31" s="21">
        <f>IF(OR($A31="",$B31="",$C31=""),"",'MPTO_working_3-way'!F30)</f>
        <v>3.3838884908591216</v>
      </c>
      <c r="J31" s="22">
        <f>IF(OR($A31="",$B31="",$C31=""),"",'MPTO_working_3-way'!G30)</f>
        <v>3.0617801371179927</v>
      </c>
      <c r="K31" s="17">
        <f>IF(OR($A31="",$B31="",$C31=""),"",'OddsRatio_working_3-way'!H30)</f>
        <v>2.6511241092749653</v>
      </c>
      <c r="L31" s="21">
        <f>IF(OR($A31="",$B31="",$C31=""),"",'OddsRatio_working_3-way'!I30)</f>
        <v>3.3767773802302052</v>
      </c>
      <c r="M31" s="22">
        <f>IF(OR($A31="",$B31="",$C31=""),"",'OddsRatio_working_3-way'!J30)</f>
        <v>3.0612759580757536</v>
      </c>
      <c r="N31" s="23">
        <f t="shared" si="16"/>
        <v>37.642285937195247</v>
      </c>
      <c r="O31" s="24">
        <f t="shared" si="17"/>
        <v>29.675053637604844</v>
      </c>
      <c r="P31" s="24">
        <f t="shared" si="18"/>
        <v>32.682660425199927</v>
      </c>
      <c r="Q31" t="s">
        <v>131</v>
      </c>
      <c r="R31" t="s">
        <v>127</v>
      </c>
      <c r="S31" t="s">
        <v>166</v>
      </c>
      <c r="T31" s="35">
        <v>100</v>
      </c>
      <c r="U31" s="35">
        <f t="shared" si="19"/>
        <v>47.368421052631575</v>
      </c>
      <c r="V31" s="35">
        <f t="shared" si="20"/>
        <v>73.190348525469176</v>
      </c>
      <c r="W31" s="35">
        <f t="shared" si="21"/>
        <v>75.845410628019309</v>
      </c>
      <c r="X31" s="35">
        <f t="shared" si="22"/>
        <v>50.964240846511508</v>
      </c>
      <c r="Y31" s="35">
        <f t="shared" si="23"/>
        <v>76.786168319349102</v>
      </c>
      <c r="Z31" s="35">
        <f t="shared" si="24"/>
        <v>79.441230421899263</v>
      </c>
      <c r="AA31" s="35">
        <f t="shared" si="25"/>
        <v>-3.595819793879933</v>
      </c>
      <c r="AB31" s="35">
        <f t="shared" si="26"/>
        <v>-3.5958197938799259</v>
      </c>
      <c r="AC31" s="35">
        <f t="shared" si="27"/>
        <v>-3.5958197938799543</v>
      </c>
      <c r="AF31">
        <v>2.25</v>
      </c>
      <c r="AG31">
        <v>1.68</v>
      </c>
      <c r="AJ31" t="s">
        <v>139</v>
      </c>
    </row>
    <row r="32" spans="1:36" ht="15" x14ac:dyDescent="0.25">
      <c r="A32">
        <v>1.9</v>
      </c>
      <c r="B32">
        <v>3.73</v>
      </c>
      <c r="C32">
        <v>4.1399999999999997</v>
      </c>
      <c r="D32" s="20">
        <f t="shared" si="3"/>
        <v>3.5958197938799286E-2</v>
      </c>
      <c r="E32" s="17">
        <f>IF(OR($A32="",$B32="",$C32=""),"",A32*'MPTO_working_3-way'!$I31)</f>
        <v>1.9683205760837186</v>
      </c>
      <c r="F32" s="21">
        <f>IF(OR($A32="",$B32="",$C32=""),"",B32*'MPTO_working_3-way'!$I31)</f>
        <v>3.8641240783117214</v>
      </c>
      <c r="G32" s="22">
        <f>IF(OR($A32="",$B32="",$C32=""),"",C32*'MPTO_working_3-way'!$I31)</f>
        <v>4.2888669394666286</v>
      </c>
      <c r="H32" s="17">
        <f>IF(OR($A32="",$B32="",$C32=""),"",'MPTO_working_3-way'!E31)</f>
        <v>1.9442780658417484</v>
      </c>
      <c r="I32" s="21">
        <f>IF(OR($A32="",$B32="",$C32=""),"",'MPTO_working_3-way'!F31)</f>
        <v>3.9045654123811491</v>
      </c>
      <c r="J32" s="22">
        <f>IF(OR($A32="",$B32="",$C32=""),"",'MPTO_working_3-way'!G31)</f>
        <v>4.3561628785141817</v>
      </c>
      <c r="K32" s="17">
        <f>IF(OR($A32="",$B32="",$C32=""),"",'OddsRatio_working_3-way'!H31)</f>
        <v>1.9534163212594637</v>
      </c>
      <c r="L32" s="21">
        <f>IF(OR($A32="",$B32="",$C32=""),"",'OddsRatio_working_3-way'!I31)</f>
        <v>3.8920295078203728</v>
      </c>
      <c r="M32" s="22">
        <f>IF(OR($A32="",$B32="",$C32=""),"",'OddsRatio_working_3-way'!J31)</f>
        <v>4.3263636097274611</v>
      </c>
      <c r="N32" s="23">
        <f t="shared" si="16"/>
        <v>50.804732326156767</v>
      </c>
      <c r="O32" s="24">
        <f t="shared" si="17"/>
        <v>25.879086171500767</v>
      </c>
      <c r="P32" s="24">
        <f t="shared" si="18"/>
        <v>23.316181502342477</v>
      </c>
      <c r="Q32" t="s">
        <v>133</v>
      </c>
      <c r="R32" t="s">
        <v>125</v>
      </c>
      <c r="S32" t="s">
        <v>166</v>
      </c>
      <c r="T32" s="35">
        <v>100</v>
      </c>
      <c r="U32" s="35">
        <f t="shared" si="19"/>
        <v>61.240310077519375</v>
      </c>
      <c r="V32" s="35">
        <f t="shared" si="20"/>
        <v>70.501474926253692</v>
      </c>
      <c r="W32" s="35">
        <f t="shared" si="21"/>
        <v>64.912280701754383</v>
      </c>
      <c r="X32" s="35">
        <f t="shared" si="22"/>
        <v>64.586244371991924</v>
      </c>
      <c r="Y32" s="35">
        <f t="shared" si="23"/>
        <v>73.847409220726234</v>
      </c>
      <c r="Z32" s="35">
        <f t="shared" si="24"/>
        <v>68.258214996226926</v>
      </c>
      <c r="AA32" s="35">
        <f t="shared" si="25"/>
        <v>-3.3459342944725492</v>
      </c>
      <c r="AB32" s="35">
        <f t="shared" si="26"/>
        <v>-3.3459342944725421</v>
      </c>
      <c r="AC32" s="35">
        <f t="shared" si="27"/>
        <v>-3.3459342944725421</v>
      </c>
      <c r="AF32">
        <v>2.06</v>
      </c>
      <c r="AG32">
        <v>1.82</v>
      </c>
      <c r="AJ32" t="s">
        <v>139</v>
      </c>
    </row>
    <row r="33" spans="1:36" ht="15" x14ac:dyDescent="0.25">
      <c r="A33">
        <v>2.58</v>
      </c>
      <c r="B33">
        <v>3.39</v>
      </c>
      <c r="C33">
        <v>2.85</v>
      </c>
      <c r="D33" s="20">
        <f t="shared" si="3"/>
        <v>3.3459342944725412E-2</v>
      </c>
      <c r="E33" s="17">
        <f>IF(OR($A33="",$B33="",$C33=""),"",A33*'MPTO_working_3-way'!$I32)</f>
        <v>2.6663251047973917</v>
      </c>
      <c r="F33" s="21">
        <f>IF(OR($A33="",$B33="",$C33=""),"",B33*'MPTO_working_3-way'!$I32)</f>
        <v>3.5034271725826192</v>
      </c>
      <c r="G33" s="22">
        <f>IF(OR($A33="",$B33="",$C33=""),"",C33*'MPTO_working_3-way'!$I32)</f>
        <v>2.9453591273924675</v>
      </c>
      <c r="H33" s="17">
        <f>IF(OR($A33="",$B33="",$C33=""),"",'MPTO_working_3-way'!E32)</f>
        <v>2.6564391287250264</v>
      </c>
      <c r="I33" s="21">
        <f>IF(OR($A33="",$B33="",$C33=""),"",'MPTO_working_3-way'!F32)</f>
        <v>3.5232092200837029</v>
      </c>
      <c r="J33" s="22">
        <f>IF(OR($A33="",$B33="",$C33=""),"",'MPTO_working_3-way'!G32)</f>
        <v>2.943565271917612</v>
      </c>
      <c r="K33" s="17">
        <f>IF(OR($A33="",$B33="",$C33=""),"",'OddsRatio_working_3-way'!H32)</f>
        <v>2.6611776438644705</v>
      </c>
      <c r="L33" s="21">
        <f>IF(OR($A33="",$B33="",$C33=""),"",'OddsRatio_working_3-way'!I32)</f>
        <v>3.5127940309089141</v>
      </c>
      <c r="M33" s="22">
        <f>IF(OR($A33="",$B33="",$C33=""),"",'OddsRatio_working_3-way'!J32)</f>
        <v>2.945049772879285</v>
      </c>
      <c r="N33" s="23">
        <f t="shared" si="16"/>
        <v>37.504803829088495</v>
      </c>
      <c r="O33" s="24">
        <f t="shared" si="17"/>
        <v>28.543479020368235</v>
      </c>
      <c r="P33" s="24">
        <f t="shared" si="18"/>
        <v>33.951717150543267</v>
      </c>
      <c r="Q33" t="s">
        <v>120</v>
      </c>
      <c r="R33" t="s">
        <v>121</v>
      </c>
      <c r="S33" t="s">
        <v>166</v>
      </c>
      <c r="T33" s="35">
        <v>100</v>
      </c>
      <c r="U33" s="35">
        <f t="shared" si="19"/>
        <v>43.502824858757066</v>
      </c>
      <c r="V33" s="35">
        <f t="shared" si="20"/>
        <v>72.451790633608823</v>
      </c>
      <c r="W33" s="35">
        <f t="shared" si="21"/>
        <v>79.253112033195009</v>
      </c>
      <c r="X33" s="35">
        <f t="shared" si="22"/>
        <v>48.295097333196161</v>
      </c>
      <c r="Y33" s="35">
        <f t="shared" si="23"/>
        <v>77.244063108047925</v>
      </c>
      <c r="Z33" s="35">
        <f t="shared" si="24"/>
        <v>84.045384507634125</v>
      </c>
      <c r="AA33" s="35">
        <f t="shared" si="25"/>
        <v>-4.7922724744390948</v>
      </c>
      <c r="AB33" s="35">
        <f t="shared" si="26"/>
        <v>-4.7922724744391019</v>
      </c>
      <c r="AC33" s="35">
        <f t="shared" si="27"/>
        <v>-4.7922724744391161</v>
      </c>
      <c r="AF33">
        <v>2.02</v>
      </c>
      <c r="AG33">
        <v>1.86</v>
      </c>
      <c r="AJ33" t="s">
        <v>139</v>
      </c>
    </row>
    <row r="34" spans="1:36" ht="15" x14ac:dyDescent="0.25">
      <c r="A34">
        <v>1.77</v>
      </c>
      <c r="B34">
        <v>3.63</v>
      </c>
      <c r="C34">
        <v>4.82</v>
      </c>
      <c r="D34" s="20">
        <f t="shared" si="3"/>
        <v>4.7922724744390965E-2</v>
      </c>
      <c r="E34" s="17">
        <f>IF(OR($A34="",$B34="",$C34=""),"",A34*'MPTO_working_3-way'!$I33)</f>
        <v>1.8548232227975721</v>
      </c>
      <c r="F34" s="21">
        <f>IF(OR($A34="",$B34="",$C34=""),"",B34*'MPTO_working_3-way'!$I33)</f>
        <v>3.8039594908221392</v>
      </c>
      <c r="G34" s="22">
        <f>IF(OR($A34="",$B34="",$C34=""),"",C34*'MPTO_working_3-way'!$I33)</f>
        <v>5.050987533267965</v>
      </c>
      <c r="H34" s="17">
        <f>IF(OR($A34="",$B34="",$C34=""),"",'MPTO_working_3-way'!E33)</f>
        <v>1.8215018867897896</v>
      </c>
      <c r="I34" s="21">
        <f>IF(OR($A34="",$B34="",$C34=""),"",'MPTO_working_3-way'!F33)</f>
        <v>3.8534479476262256</v>
      </c>
      <c r="J34" s="22">
        <f>IF(OR($A34="",$B34="",$C34=""),"",'MPTO_working_3-way'!G33)</f>
        <v>5.2220783307146199</v>
      </c>
      <c r="K34" s="17">
        <f>IF(OR($A34="",$B34="",$C34=""),"",'OddsRatio_working_3-way'!H33)</f>
        <v>1.8336343172040783</v>
      </c>
      <c r="L34" s="21">
        <f>IF(OR($A34="",$B34="",$C34=""),"",'OddsRatio_working_3-way'!I33)</f>
        <v>3.8473483821386054</v>
      </c>
      <c r="M34" s="22">
        <f>IF(OR($A34="",$B34="",$C34=""),"",'OddsRatio_working_3-way'!J33)</f>
        <v>5.1356923269085444</v>
      </c>
      <c r="N34" s="23">
        <f t="shared" si="16"/>
        <v>53.913493626186714</v>
      </c>
      <c r="O34" s="24">
        <f t="shared" si="17"/>
        <v>26.288397718553853</v>
      </c>
      <c r="P34" s="24">
        <f t="shared" si="18"/>
        <v>19.798108655259437</v>
      </c>
      <c r="Q34" t="s">
        <v>153</v>
      </c>
      <c r="R34" t="s">
        <v>140</v>
      </c>
      <c r="S34" t="s">
        <v>166</v>
      </c>
      <c r="T34" s="35">
        <v>100</v>
      </c>
      <c r="U34" s="35">
        <f t="shared" si="19"/>
        <v>53.703703703703695</v>
      </c>
      <c r="V34" s="35">
        <f t="shared" si="20"/>
        <v>71.590909090909093</v>
      </c>
      <c r="W34" s="35">
        <f t="shared" si="21"/>
        <v>70.149253731343279</v>
      </c>
      <c r="X34" s="35">
        <f t="shared" si="22"/>
        <v>58.259837177747627</v>
      </c>
      <c r="Y34" s="35">
        <f t="shared" si="23"/>
        <v>76.147042564953011</v>
      </c>
      <c r="Z34" s="35">
        <f t="shared" si="24"/>
        <v>74.705387205387197</v>
      </c>
      <c r="AA34" s="35">
        <f t="shared" si="25"/>
        <v>-4.5561334740439321</v>
      </c>
      <c r="AB34" s="35">
        <f t="shared" si="26"/>
        <v>-4.5561334740439179</v>
      </c>
      <c r="AC34" s="35">
        <f t="shared" si="27"/>
        <v>-4.5561334740439179</v>
      </c>
      <c r="AF34">
        <v>2.0299999999999998</v>
      </c>
      <c r="AG34">
        <v>1.82</v>
      </c>
      <c r="AJ34" t="s">
        <v>164</v>
      </c>
    </row>
    <row r="35" spans="1:36" s="35" customFormat="1" ht="15" x14ac:dyDescent="0.25">
      <c r="A35">
        <v>2.16</v>
      </c>
      <c r="B35">
        <v>3.52</v>
      </c>
      <c r="C35">
        <v>3.35</v>
      </c>
      <c r="D35" s="20">
        <f t="shared" si="3"/>
        <v>4.5561334740439108E-2</v>
      </c>
      <c r="E35" s="17">
        <f>IF(OR($A35="",$B35="",$C35=""),"",A35*'MPTO_working_3-way'!$I34)</f>
        <v>2.2584124830393488</v>
      </c>
      <c r="F35" s="21">
        <f>IF(OR($A35="",$B35="",$C35=""),"",B35*'MPTO_working_3-way'!$I34)</f>
        <v>3.6803758982863455</v>
      </c>
      <c r="G35" s="22">
        <f>IF(OR($A35="",$B35="",$C35=""),"",C35*'MPTO_working_3-way'!$I34)</f>
        <v>3.502630471380471</v>
      </c>
      <c r="H35" s="17">
        <f>IF(OR($A35="",$B35="",$C35=""),"",'MPTO_working_3-way'!E34)</f>
        <v>2.2332602281070111</v>
      </c>
      <c r="I35" s="21">
        <f>IF(OR($A35="",$B35="",$C35=""),"",'MPTO_working_3-way'!F34)</f>
        <v>3.718802074410926</v>
      </c>
      <c r="J35" s="22">
        <f>IF(OR($A35="",$B35="",$C35=""),"",'MPTO_working_3-way'!G34)</f>
        <v>3.5295734884374048</v>
      </c>
      <c r="K35" s="17">
        <f>IF(OR($A35="",$B35="",$C35=""),"",'OddsRatio_working_3-way'!H34)</f>
        <v>2.2436136203545747</v>
      </c>
      <c r="L35" s="21">
        <f>IF(OR($A35="",$B35="",$C35=""),"",'OddsRatio_working_3-way'!I34)</f>
        <v>3.7016433821495918</v>
      </c>
      <c r="M35" s="22">
        <f>IF(OR($A35="",$B35="",$C35=""),"",'OddsRatio_working_3-way'!J34)</f>
        <v>3.519389661925215</v>
      </c>
      <c r="N35" s="23">
        <f t="shared" si="16"/>
        <v>44.278890924930153</v>
      </c>
      <c r="O35" s="24">
        <f t="shared" si="17"/>
        <v>27.171137613025326</v>
      </c>
      <c r="P35" s="24">
        <f t="shared" si="18"/>
        <v>28.549971462044521</v>
      </c>
      <c r="Q35" t="s">
        <v>157</v>
      </c>
      <c r="R35" t="s">
        <v>154</v>
      </c>
      <c r="S35" t="s">
        <v>166</v>
      </c>
      <c r="T35" s="35">
        <v>100</v>
      </c>
      <c r="U35" s="35">
        <f t="shared" si="19"/>
        <v>68.152866242038215</v>
      </c>
      <c r="V35" s="35">
        <f t="shared" si="20"/>
        <v>74.093264248704671</v>
      </c>
      <c r="W35" s="35">
        <f t="shared" si="21"/>
        <v>53.271028037383175</v>
      </c>
      <c r="X35" s="35">
        <f t="shared" si="22"/>
        <v>72.635707713912169</v>
      </c>
      <c r="Y35" s="35">
        <f t="shared" si="23"/>
        <v>78.57610572057861</v>
      </c>
      <c r="Z35" s="35">
        <f t="shared" si="24"/>
        <v>57.753869509257115</v>
      </c>
      <c r="AA35" s="35">
        <f t="shared" si="25"/>
        <v>-4.4828414718739538</v>
      </c>
      <c r="AB35" s="35">
        <f t="shared" si="26"/>
        <v>-4.4828414718739396</v>
      </c>
      <c r="AC35" s="35">
        <f t="shared" si="27"/>
        <v>-4.4828414718739396</v>
      </c>
      <c r="AD35" s="36"/>
      <c r="AE35" s="36"/>
      <c r="AF35">
        <v>1.95</v>
      </c>
      <c r="AG35">
        <v>1.88</v>
      </c>
      <c r="AH35" s="36"/>
      <c r="AI35" s="36"/>
      <c r="AJ35" t="s">
        <v>164</v>
      </c>
    </row>
    <row r="36" spans="1:36" ht="15" x14ac:dyDescent="0.25">
      <c r="A36">
        <v>3.14</v>
      </c>
      <c r="B36">
        <v>3.86</v>
      </c>
      <c r="C36">
        <v>2.14</v>
      </c>
      <c r="D36" s="20">
        <f t="shared" si="3"/>
        <v>4.482841471873944E-2</v>
      </c>
      <c r="E36" s="17">
        <f>IF(OR($A36="",$B36="",$C36=""),"",A36*'MPTO_working_3-way'!$I35)</f>
        <v>3.2807612222168419</v>
      </c>
      <c r="F36" s="21">
        <f>IF(OR($A36="",$B36="",$C36=""),"",B36*'MPTO_working_3-way'!$I35)</f>
        <v>4.033037680814334</v>
      </c>
      <c r="G36" s="22">
        <f>IF(OR($A36="",$B36="",$C36=""),"",C36*'MPTO_working_3-way'!$I35)</f>
        <v>2.2359328074981026</v>
      </c>
      <c r="H36" s="17">
        <f>IF(OR($A36="",$B36="",$C36=""),"",'MPTO_working_3-way'!E35)</f>
        <v>3.2945831852852701</v>
      </c>
      <c r="I36" s="21">
        <f>IF(OR($A36="",$B36="",$C36=""),"",'MPTO_working_3-way'!F35)</f>
        <v>4.0962696677668244</v>
      </c>
      <c r="J36" s="22">
        <f>IF(OR($A36="",$B36="",$C36=""),"",'MPTO_working_3-way'!G35)</f>
        <v>2.2106926508367302</v>
      </c>
      <c r="K36" s="17">
        <f>IF(OR($A36="",$B36="",$C36=""),"",'OddsRatio_working_3-way'!H35)</f>
        <v>3.2924804326310912</v>
      </c>
      <c r="L36" s="21">
        <f>IF(OR($A36="",$B36="",$C36=""),"",'OddsRatio_working_3-way'!I35)</f>
        <v>4.0637822604322063</v>
      </c>
      <c r="M36" s="22">
        <f>IF(OR($A36="",$B36="",$C36=""),"",'OddsRatio_working_3-way'!J35)</f>
        <v>2.221227894018432</v>
      </c>
      <c r="N36" s="23">
        <f t="shared" si="16"/>
        <v>30.480730911720862</v>
      </c>
      <c r="O36" s="24">
        <f t="shared" si="17"/>
        <v>24.795205974819563</v>
      </c>
      <c r="P36" s="24">
        <f t="shared" si="18"/>
        <v>44.724063113459572</v>
      </c>
      <c r="Q36" t="s">
        <v>149</v>
      </c>
      <c r="R36" t="s">
        <v>158</v>
      </c>
      <c r="S36" t="s">
        <v>166</v>
      </c>
      <c r="T36" s="35">
        <v>100</v>
      </c>
      <c r="U36" s="35">
        <f t="shared" si="19"/>
        <v>72.29916897506925</v>
      </c>
      <c r="V36" s="35">
        <f t="shared" si="20"/>
        <v>70.674486803519059</v>
      </c>
      <c r="W36" s="35">
        <f t="shared" si="21"/>
        <v>52.38095238095238</v>
      </c>
      <c r="X36" s="35">
        <f t="shared" si="22"/>
        <v>76.944560815528547</v>
      </c>
      <c r="Y36" s="35">
        <f t="shared" si="23"/>
        <v>75.31987864397837</v>
      </c>
      <c r="Z36" s="35">
        <f t="shared" si="24"/>
        <v>57.026344221411684</v>
      </c>
      <c r="AA36" s="35">
        <f t="shared" si="25"/>
        <v>-4.6453918404592969</v>
      </c>
      <c r="AB36" s="35">
        <f t="shared" si="26"/>
        <v>-4.6453918404593111</v>
      </c>
      <c r="AC36" s="35">
        <f t="shared" si="27"/>
        <v>-4.645391840459304</v>
      </c>
      <c r="AF36">
        <v>1.74</v>
      </c>
      <c r="AG36">
        <v>2.12</v>
      </c>
      <c r="AJ36" t="s">
        <v>164</v>
      </c>
    </row>
    <row r="37" spans="1:36" ht="15" x14ac:dyDescent="0.25">
      <c r="A37">
        <v>3.61</v>
      </c>
      <c r="B37">
        <v>3.41</v>
      </c>
      <c r="C37">
        <v>2.1</v>
      </c>
      <c r="D37" s="20">
        <f t="shared" si="3"/>
        <v>4.6453918404592898E-2</v>
      </c>
      <c r="E37" s="17">
        <f>IF(OR($A37="",$B37="",$C37=""),"",A37*'MPTO_working_3-way'!$I36)</f>
        <v>3.7776986454405801</v>
      </c>
      <c r="F37" s="21">
        <f>IF(OR($A37="",$B37="",$C37=""),"",B37*'MPTO_working_3-way'!$I36)</f>
        <v>3.568407861759662</v>
      </c>
      <c r="G37" s="22">
        <f>IF(OR($A37="",$B37="",$C37=""),"",C37*'MPTO_working_3-way'!$I36)</f>
        <v>2.1975532286496451</v>
      </c>
      <c r="H37" s="17">
        <f>IF(OR($A37="",$B37="",$C37=""),"",'MPTO_working_3-way'!E36)</f>
        <v>3.8237456556541694</v>
      </c>
      <c r="I37" s="21">
        <f>IF(OR($A37="",$B37="",$C37=""),"",'MPTO_working_3-way'!F36)</f>
        <v>3.6000944197202589</v>
      </c>
      <c r="J37" s="22">
        <f>IF(OR($A37="",$B37="",$C37=""),"",'MPTO_working_3-way'!G36)</f>
        <v>2.1705824417475688</v>
      </c>
      <c r="K37" s="17">
        <f>IF(OR($A37="",$B37="",$C37=""),"",'OddsRatio_working_3-way'!H36)</f>
        <v>3.8033240069624918</v>
      </c>
      <c r="L37" s="21">
        <f>IF(OR($A37="",$B37="",$C37=""),"",'OddsRatio_working_3-way'!I36)</f>
        <v>3.5885099068121105</v>
      </c>
      <c r="M37" s="22">
        <f>IF(OR($A37="",$B37="",$C37=""),"",'OddsRatio_working_3-way'!J36)</f>
        <v>2.1814775508271045</v>
      </c>
      <c r="N37" s="23">
        <f t="shared" si="16"/>
        <v>26.471142720897827</v>
      </c>
      <c r="O37" s="24">
        <f t="shared" si="17"/>
        <v>28.023702411273067</v>
      </c>
      <c r="P37" s="24">
        <f t="shared" si="18"/>
        <v>45.50515486782912</v>
      </c>
      <c r="Q37" t="s">
        <v>159</v>
      </c>
      <c r="R37" t="s">
        <v>146</v>
      </c>
      <c r="S37" t="s">
        <v>166</v>
      </c>
      <c r="T37" s="35">
        <v>100</v>
      </c>
      <c r="U37" s="35">
        <f t="shared" si="19"/>
        <v>69.040247678018574</v>
      </c>
      <c r="V37" s="35">
        <f t="shared" si="20"/>
        <v>72.602739726027394</v>
      </c>
      <c r="W37" s="35">
        <f t="shared" si="21"/>
        <v>53.703703703703695</v>
      </c>
      <c r="X37" s="35">
        <f t="shared" si="22"/>
        <v>73.693556570268896</v>
      </c>
      <c r="Y37" s="35">
        <f t="shared" si="23"/>
        <v>77.256048618277717</v>
      </c>
      <c r="Z37" s="35">
        <f t="shared" si="24"/>
        <v>58.357012595954025</v>
      </c>
      <c r="AA37" s="35">
        <f t="shared" si="25"/>
        <v>-4.6533088922503225</v>
      </c>
      <c r="AB37" s="35">
        <f t="shared" si="26"/>
        <v>-4.6533088922503225</v>
      </c>
      <c r="AC37" s="35">
        <f t="shared" si="27"/>
        <v>-4.6533088922503296</v>
      </c>
      <c r="AF37">
        <v>1.92</v>
      </c>
      <c r="AG37">
        <v>1.92</v>
      </c>
      <c r="AJ37" t="s">
        <v>164</v>
      </c>
    </row>
    <row r="38" spans="1:36" ht="15" x14ac:dyDescent="0.25">
      <c r="A38">
        <v>3.23</v>
      </c>
      <c r="B38">
        <v>3.65</v>
      </c>
      <c r="C38">
        <v>2.16</v>
      </c>
      <c r="D38" s="20">
        <f t="shared" si="3"/>
        <v>4.6533088922503296E-2</v>
      </c>
      <c r="E38" s="17">
        <f>IF(OR($A38="",$B38="",$C38=""),"",A38*'MPTO_working_3-way'!$I37)</f>
        <v>3.3803018772196856</v>
      </c>
      <c r="F38" s="21">
        <f>IF(OR($A38="",$B38="",$C38=""),"",B38*'MPTO_working_3-way'!$I37)</f>
        <v>3.819845774567137</v>
      </c>
      <c r="G38" s="22">
        <f>IF(OR($A38="",$B38="",$C38=""),"",C38*'MPTO_working_3-way'!$I37)</f>
        <v>2.2605114720726074</v>
      </c>
      <c r="H38" s="17">
        <f>IF(OR($A38="",$B38="",$C38=""),"",'MPTO_working_3-way'!E37)</f>
        <v>3.4003601723771109</v>
      </c>
      <c r="I38" s="21">
        <f>IF(OR($A38="",$B38="",$C38=""),"",'MPTO_working_3-way'!F37)</f>
        <v>3.8690471005428098</v>
      </c>
      <c r="J38" s="22">
        <f>IF(OR($A38="",$B38="",$C38=""),"",'MPTO_working_3-way'!G37)</f>
        <v>2.2348769231489327</v>
      </c>
      <c r="K38" s="17">
        <f>IF(OR($A38="",$B38="",$C38=""),"",'OddsRatio_working_3-way'!H37)</f>
        <v>3.3943555281480413</v>
      </c>
      <c r="L38" s="21">
        <f>IF(OR($A38="",$B38="",$C38=""),"",'OddsRatio_working_3-way'!I37)</f>
        <v>3.8453103809830975</v>
      </c>
      <c r="M38" s="22">
        <f>IF(OR($A38="",$B38="",$C38=""),"",'OddsRatio_working_3-way'!J37)</f>
        <v>2.2454943554492051</v>
      </c>
      <c r="N38" s="23">
        <f t="shared" si="16"/>
        <v>29.583156662401549</v>
      </c>
      <c r="O38" s="24">
        <f t="shared" si="17"/>
        <v>26.179067402618355</v>
      </c>
      <c r="P38" s="24">
        <f t="shared" si="18"/>
        <v>44.237775934980085</v>
      </c>
      <c r="Q38" t="s">
        <v>147</v>
      </c>
      <c r="R38" t="s">
        <v>150</v>
      </c>
      <c r="S38" t="s">
        <v>166</v>
      </c>
      <c r="T38" s="35">
        <v>100</v>
      </c>
      <c r="U38" s="35">
        <f t="shared" si="19"/>
        <v>54.545454545454554</v>
      </c>
      <c r="V38" s="35">
        <f t="shared" si="20"/>
        <v>69.969969969969966</v>
      </c>
      <c r="W38" s="35">
        <f t="shared" si="21"/>
        <v>71.014492753623188</v>
      </c>
      <c r="X38" s="35">
        <f t="shared" si="22"/>
        <v>59.015537276406846</v>
      </c>
      <c r="Y38" s="35">
        <f t="shared" si="23"/>
        <v>74.440052700922266</v>
      </c>
      <c r="Z38" s="35">
        <f t="shared" si="24"/>
        <v>75.484575484575473</v>
      </c>
      <c r="AA38" s="35">
        <f t="shared" si="25"/>
        <v>-4.4700827309522921</v>
      </c>
      <c r="AB38" s="35">
        <f t="shared" si="26"/>
        <v>-4.4700827309522992</v>
      </c>
      <c r="AC38" s="35">
        <f t="shared" si="27"/>
        <v>-4.470082730952285</v>
      </c>
      <c r="AF38">
        <v>1.81</v>
      </c>
      <c r="AG38">
        <v>2.0299999999999998</v>
      </c>
      <c r="AJ38" t="s">
        <v>164</v>
      </c>
    </row>
    <row r="39" spans="1:36" ht="15" x14ac:dyDescent="0.25">
      <c r="A39">
        <v>2.2000000000000002</v>
      </c>
      <c r="B39">
        <v>3.33</v>
      </c>
      <c r="C39">
        <v>3.45</v>
      </c>
      <c r="D39" s="20">
        <f t="shared" si="3"/>
        <v>4.470082730952285E-2</v>
      </c>
      <c r="E39" s="17">
        <f>IF(OR($A39="",$B39="",$C39=""),"",A39*'MPTO_working_3-way'!$I38)</f>
        <v>2.2983418200809504</v>
      </c>
      <c r="F39" s="21">
        <f>IF(OR($A39="",$B39="",$C39=""),"",B39*'MPTO_working_3-way'!$I38)</f>
        <v>3.4788537549407113</v>
      </c>
      <c r="G39" s="22">
        <f>IF(OR($A39="",$B39="",$C39=""),"",C39*'MPTO_working_3-way'!$I38)</f>
        <v>3.604217854217854</v>
      </c>
      <c r="H39" s="17">
        <f>IF(OR($A39="",$B39="",$C39=""),"",'MPTO_working_3-way'!E38)</f>
        <v>2.2745615061330646</v>
      </c>
      <c r="I39" s="21">
        <f>IF(OR($A39="",$B39="",$C39=""),"",'MPTO_working_3-way'!F38)</f>
        <v>3.5038539385033407</v>
      </c>
      <c r="J39" s="22">
        <f>IF(OR($A39="",$B39="",$C39=""),"",'MPTO_working_3-way'!G38)</f>
        <v>3.6369614642990764</v>
      </c>
      <c r="K39" s="17">
        <f>IF(OR($A39="",$B39="",$C39=""),"",'OddsRatio_working_3-way'!H38)</f>
        <v>2.2844654878575912</v>
      </c>
      <c r="L39" s="21">
        <f>IF(OR($A39="",$B39="",$C39=""),"",'OddsRatio_working_3-way'!I38)</f>
        <v>3.4940038222568219</v>
      </c>
      <c r="M39" s="22">
        <f>IF(OR($A39="",$B39="",$C39=""),"",'OddsRatio_working_3-way'!J38)</f>
        <v>3.6224503710425813</v>
      </c>
      <c r="N39" s="23">
        <f t="shared" si="16"/>
        <v>43.509629040504464</v>
      </c>
      <c r="O39" s="24">
        <f t="shared" si="17"/>
        <v>28.745100266999945</v>
      </c>
      <c r="P39" s="24">
        <f t="shared" si="18"/>
        <v>27.745270692495598</v>
      </c>
      <c r="Q39" t="s">
        <v>145</v>
      </c>
      <c r="R39" t="s">
        <v>152</v>
      </c>
      <c r="S39" t="s">
        <v>166</v>
      </c>
      <c r="T39" s="35">
        <v>100</v>
      </c>
      <c r="U39" s="35">
        <f t="shared" si="19"/>
        <v>62.406015037593981</v>
      </c>
      <c r="V39" s="35">
        <f t="shared" si="20"/>
        <v>72.067039106145245</v>
      </c>
      <c r="W39" s="35">
        <f t="shared" si="21"/>
        <v>61.089494163424128</v>
      </c>
      <c r="X39" s="35">
        <f t="shared" si="22"/>
        <v>66.84346673043062</v>
      </c>
      <c r="Y39" s="35">
        <f t="shared" si="23"/>
        <v>76.504490798981891</v>
      </c>
      <c r="Z39" s="35">
        <f t="shared" si="24"/>
        <v>65.526945856260753</v>
      </c>
      <c r="AA39" s="35">
        <f t="shared" si="25"/>
        <v>-4.437451692836639</v>
      </c>
      <c r="AB39" s="35">
        <f t="shared" si="26"/>
        <v>-4.4374516928366461</v>
      </c>
      <c r="AC39" s="35">
        <f t="shared" si="27"/>
        <v>-4.4374516928366248</v>
      </c>
      <c r="AF39">
        <v>2.23</v>
      </c>
      <c r="AG39">
        <v>1.67</v>
      </c>
      <c r="AJ39" t="s">
        <v>164</v>
      </c>
    </row>
    <row r="40" spans="1:36" ht="15" x14ac:dyDescent="0.25">
      <c r="A40">
        <v>2.66</v>
      </c>
      <c r="B40">
        <v>3.58</v>
      </c>
      <c r="C40">
        <v>2.57</v>
      </c>
      <c r="D40" s="20">
        <f t="shared" si="3"/>
        <v>4.4374516928366248E-2</v>
      </c>
      <c r="E40" s="17">
        <f>IF(OR($A40="",$B40="",$C40=""),"",A40*'MPTO_working_3-way'!$I39)</f>
        <v>2.7780362150294544</v>
      </c>
      <c r="F40" s="21">
        <f>IF(OR($A40="",$B40="",$C40=""),"",B40*'MPTO_working_3-way'!$I39)</f>
        <v>3.738860770603551</v>
      </c>
      <c r="G40" s="22">
        <f>IF(OR($A40="",$B40="",$C40=""),"",C40*'MPTO_working_3-way'!$I39)</f>
        <v>2.6840425085059012</v>
      </c>
      <c r="H40" s="17">
        <f>IF(OR($A40="",$B40="",$C40=""),"",'MPTO_working_3-way'!E39)</f>
        <v>2.7689452732250617</v>
      </c>
      <c r="I40" s="21">
        <f>IF(OR($A40="",$B40="",$C40=""),"",'MPTO_working_3-way'!F39)</f>
        <v>3.7801737728571392</v>
      </c>
      <c r="J40" s="22">
        <f>IF(OR($A40="",$B40="",$C40=""),"",'MPTO_working_3-way'!G39)</f>
        <v>2.6715570214474744</v>
      </c>
      <c r="K40" s="17">
        <f>IF(OR($A40="",$B40="",$C40=""),"",'OddsRatio_working_3-way'!H39)</f>
        <v>2.7742298261289009</v>
      </c>
      <c r="L40" s="21">
        <f>IF(OR($A40="",$B40="",$C40=""),"",'OddsRatio_working_3-way'!I39)</f>
        <v>3.7575379225376886</v>
      </c>
      <c r="M40" s="22">
        <f>IF(OR($A40="",$B40="",$C40=""),"",'OddsRatio_working_3-way'!J39)</f>
        <v>2.6780366427845625</v>
      </c>
      <c r="N40" s="23">
        <f t="shared" si="16"/>
        <v>35.996650964803834</v>
      </c>
      <c r="O40" s="24">
        <f t="shared" si="17"/>
        <v>26.746114962675477</v>
      </c>
      <c r="P40" s="24">
        <f t="shared" si="18"/>
        <v>37.257234072520703</v>
      </c>
      <c r="Q40" t="s">
        <v>151</v>
      </c>
      <c r="R40" t="s">
        <v>142</v>
      </c>
      <c r="S40" t="s">
        <v>166</v>
      </c>
      <c r="T40" s="35">
        <v>100</v>
      </c>
      <c r="U40" s="35">
        <f t="shared" si="19"/>
        <v>60.9375</v>
      </c>
      <c r="V40" s="35">
        <f t="shared" si="20"/>
        <v>72.29916897506925</v>
      </c>
      <c r="W40" s="35">
        <f t="shared" si="21"/>
        <v>62.264150943396231</v>
      </c>
      <c r="X40" s="35">
        <f t="shared" si="22"/>
        <v>65.436680081534533</v>
      </c>
      <c r="Y40" s="35">
        <f t="shared" si="23"/>
        <v>76.798349056603783</v>
      </c>
      <c r="Z40" s="35">
        <f t="shared" si="24"/>
        <v>66.76333102493075</v>
      </c>
      <c r="AA40" s="35">
        <f t="shared" si="25"/>
        <v>-4.4991800815345329</v>
      </c>
      <c r="AB40" s="35">
        <f t="shared" si="26"/>
        <v>-4.4991800815345329</v>
      </c>
      <c r="AC40" s="35">
        <f t="shared" si="27"/>
        <v>-4.4991800815345186</v>
      </c>
      <c r="AF40">
        <v>1.88</v>
      </c>
      <c r="AG40">
        <v>1.96</v>
      </c>
      <c r="AJ40" t="s">
        <v>164</v>
      </c>
    </row>
    <row r="41" spans="1:36" s="35" customFormat="1" ht="15" x14ac:dyDescent="0.25">
      <c r="A41">
        <v>2.56</v>
      </c>
      <c r="B41">
        <v>3.61</v>
      </c>
      <c r="C41">
        <v>2.65</v>
      </c>
      <c r="D41" s="20">
        <f t="shared" si="3"/>
        <v>4.4991800815345151E-2</v>
      </c>
      <c r="E41" s="17">
        <f>IF(OR($A41="",$B41="",$C41=""),"",A41*'MPTO_working_3-way'!$I40)</f>
        <v>2.6751790100872834</v>
      </c>
      <c r="F41" s="21">
        <f>IF(OR($A41="",$B41="",$C41=""),"",B41*'MPTO_working_3-way'!$I40)</f>
        <v>3.7724204009433957</v>
      </c>
      <c r="G41" s="22">
        <f>IF(OR($A41="",$B41="",$C41=""),"",C41*'MPTO_working_3-way'!$I40)</f>
        <v>2.7692282721606647</v>
      </c>
      <c r="H41" s="17">
        <f>IF(OR($A41="",$B41="",$C41=""),"",'MPTO_working_3-way'!E40)</f>
        <v>2.6622102469631459</v>
      </c>
      <c r="I41" s="21">
        <f>IF(OR($A41="",$B41="",$C41=""),"",'MPTO_working_3-way'!F40)</f>
        <v>3.8166330218897104</v>
      </c>
      <c r="J41" s="22">
        <f>IF(OR($A41="",$B41="",$C41=""),"",'MPTO_working_3-way'!G40)</f>
        <v>2.7596771806569822</v>
      </c>
      <c r="K41" s="17">
        <f>IF(OR($A41="",$B41="",$C41=""),"",'OddsRatio_working_3-way'!H40)</f>
        <v>2.6689639518212083</v>
      </c>
      <c r="L41" s="21">
        <f>IF(OR($A41="",$B41="",$C41=""),"",'OddsRatio_working_3-way'!I40)</f>
        <v>3.7923050732393295</v>
      </c>
      <c r="M41" s="22">
        <f>IF(OR($A41="",$B41="",$C41=""),"",'OddsRatio_working_3-way'!J40)</f>
        <v>2.7652503336570473</v>
      </c>
      <c r="N41" s="23">
        <f t="shared" si="16"/>
        <v>37.380676068005364</v>
      </c>
      <c r="O41" s="24">
        <f t="shared" si="17"/>
        <v>26.508180258751729</v>
      </c>
      <c r="P41" s="24">
        <f t="shared" si="18"/>
        <v>36.111143673242921</v>
      </c>
      <c r="Q41" t="s">
        <v>143</v>
      </c>
      <c r="R41" t="s">
        <v>148</v>
      </c>
      <c r="S41" t="s">
        <v>166</v>
      </c>
      <c r="T41" s="35">
        <v>100</v>
      </c>
      <c r="U41" s="35">
        <f t="shared" si="19"/>
        <v>40.828402366863905</v>
      </c>
      <c r="V41" s="35">
        <f t="shared" si="20"/>
        <v>75.429975429975428</v>
      </c>
      <c r="W41" s="35">
        <f t="shared" si="21"/>
        <v>78.678038379530932</v>
      </c>
      <c r="X41" s="35">
        <f t="shared" si="22"/>
        <v>45.891986190493647</v>
      </c>
      <c r="Y41" s="35">
        <f t="shared" si="23"/>
        <v>80.49355925360517</v>
      </c>
      <c r="Z41" s="35">
        <f t="shared" si="24"/>
        <v>83.741622203160659</v>
      </c>
      <c r="AA41" s="35">
        <f t="shared" si="25"/>
        <v>-5.0635838236297417</v>
      </c>
      <c r="AB41" s="35">
        <f t="shared" si="26"/>
        <v>-5.0635838236297417</v>
      </c>
      <c r="AC41" s="35">
        <f t="shared" si="27"/>
        <v>-5.0635838236297275</v>
      </c>
      <c r="AD41" s="36"/>
      <c r="AE41" s="36"/>
      <c r="AF41">
        <v>1.74</v>
      </c>
      <c r="AG41">
        <v>2.12</v>
      </c>
      <c r="AH41" s="36"/>
      <c r="AI41" s="36"/>
      <c r="AJ41" t="s">
        <v>164</v>
      </c>
    </row>
    <row r="42" spans="1:36" ht="15" x14ac:dyDescent="0.25">
      <c r="A42">
        <v>1.69</v>
      </c>
      <c r="B42">
        <v>4.07</v>
      </c>
      <c r="C42">
        <v>4.6900000000000004</v>
      </c>
      <c r="D42" s="20">
        <f t="shared" si="3"/>
        <v>5.063583823629747E-2</v>
      </c>
      <c r="E42" s="17">
        <f>IF(OR($A42="",$B42="",$C42=""),"",A42*'MPTO_working_3-way'!$I41)</f>
        <v>1.7755745666193428</v>
      </c>
      <c r="F42" s="21">
        <f>IF(OR($A42="",$B42="",$C42=""),"",B42*'MPTO_working_3-way'!$I41)</f>
        <v>4.2760878616217308</v>
      </c>
      <c r="G42" s="22">
        <f>IF(OR($A42="",$B42="",$C42=""),"",C42*'MPTO_working_3-way'!$I41)</f>
        <v>4.9274820813282352</v>
      </c>
      <c r="H42" s="17">
        <f>IF(OR($A42="",$B42="",$C42=""),"",'MPTO_working_3-way'!E41)</f>
        <v>1.7396224799338691</v>
      </c>
      <c r="I42" s="21">
        <f>IF(OR($A42="",$B42="",$C42=""),"",'MPTO_working_3-way'!F41)</f>
        <v>4.3702161683177749</v>
      </c>
      <c r="J42" s="22">
        <f>IF(OR($A42="",$B42="",$C42=""),"",'MPTO_working_3-way'!G41)</f>
        <v>5.0931796332980674</v>
      </c>
      <c r="K42" s="17">
        <f>IF(OR($A42="",$B42="",$C42=""),"",'OddsRatio_working_3-way'!H41)</f>
        <v>1.7520280122819476</v>
      </c>
      <c r="L42" s="21">
        <f>IF(OR($A42="",$B42="",$C42=""),"",'OddsRatio_working_3-way'!I41)</f>
        <v>4.3459797068196817</v>
      </c>
      <c r="M42" s="22">
        <f>IF(OR($A42="",$B42="",$C42=""),"",'OddsRatio_working_3-way'!J41)</f>
        <v>5.0217150222034608</v>
      </c>
      <c r="N42" s="23">
        <f t="shared" si="16"/>
        <v>56.319797478513067</v>
      </c>
      <c r="O42" s="24">
        <f t="shared" si="17"/>
        <v>23.385861852257271</v>
      </c>
      <c r="P42" s="24">
        <f t="shared" si="18"/>
        <v>20.294340669229658</v>
      </c>
      <c r="Q42" t="s">
        <v>155</v>
      </c>
      <c r="R42" t="s">
        <v>156</v>
      </c>
      <c r="S42" t="s">
        <v>166</v>
      </c>
      <c r="T42" s="35">
        <v>100</v>
      </c>
      <c r="U42" s="35">
        <f t="shared" si="19"/>
        <v>45.945945945945937</v>
      </c>
      <c r="V42" s="35">
        <f t="shared" si="20"/>
        <v>74.160206718346245</v>
      </c>
      <c r="W42" s="35">
        <f t="shared" si="21"/>
        <v>75.247524752475243</v>
      </c>
      <c r="X42" s="35">
        <f t="shared" si="22"/>
        <v>50.592268529178497</v>
      </c>
      <c r="Y42" s="35">
        <f t="shared" si="23"/>
        <v>78.806529301578792</v>
      </c>
      <c r="Z42" s="35">
        <f t="shared" si="24"/>
        <v>79.89384733570779</v>
      </c>
      <c r="AA42" s="35">
        <f t="shared" si="25"/>
        <v>-4.6463225832325605</v>
      </c>
      <c r="AB42" s="35">
        <f t="shared" si="26"/>
        <v>-4.6463225832325463</v>
      </c>
      <c r="AC42" s="35">
        <f t="shared" si="27"/>
        <v>-4.6463225832325463</v>
      </c>
      <c r="AF42">
        <v>1.74</v>
      </c>
      <c r="AG42">
        <v>2.11</v>
      </c>
      <c r="AJ42" t="s">
        <v>164</v>
      </c>
    </row>
    <row r="43" spans="1:36" ht="15" x14ac:dyDescent="0.25">
      <c r="A43">
        <v>1.85</v>
      </c>
      <c r="B43">
        <v>3.87</v>
      </c>
      <c r="C43">
        <v>4.04</v>
      </c>
      <c r="D43" s="20">
        <f t="shared" si="3"/>
        <v>4.6463225832325428E-2</v>
      </c>
      <c r="E43" s="17">
        <f>IF(OR($A43="",$B43="",$C43=""),"",A43*'MPTO_working_3-way'!$I42)</f>
        <v>1.9359569677898021</v>
      </c>
      <c r="F43" s="21">
        <f>IF(OR($A43="",$B43="",$C43=""),"",B43*'MPTO_working_3-way'!$I42)</f>
        <v>4.0498126839710995</v>
      </c>
      <c r="G43" s="22">
        <f>IF(OR($A43="",$B43="",$C43=""),"",C43*'MPTO_working_3-way'!$I42)</f>
        <v>4.2277114323625948</v>
      </c>
      <c r="H43" s="17">
        <f>IF(OR($A43="",$B43="",$C43=""),"",'MPTO_working_3-way'!E42)</f>
        <v>1.9045703644913312</v>
      </c>
      <c r="I43" s="21">
        <f>IF(OR($A43="",$B43="",$C43=""),"",'MPTO_working_3-way'!F42)</f>
        <v>4.1167478252288623</v>
      </c>
      <c r="J43" s="22">
        <f>IF(OR($A43="",$B43="",$C43=""),"",'MPTO_working_3-way'!G42)</f>
        <v>4.3096573159211662</v>
      </c>
      <c r="K43" s="17">
        <f>IF(OR($A43="",$B43="",$C43=""),"",'OddsRatio_working_3-way'!H42)</f>
        <v>1.9161646301559752</v>
      </c>
      <c r="L43" s="21">
        <f>IF(OR($A43="",$B43="",$C43=""),"",'OddsRatio_working_3-way'!I42)</f>
        <v>4.0934029277031145</v>
      </c>
      <c r="M43" s="22">
        <f>IF(OR($A43="",$B43="",$C43=""),"",'OddsRatio_working_3-way'!J42)</f>
        <v>4.2766358537343097</v>
      </c>
      <c r="N43" s="23">
        <f t="shared" si="16"/>
        <v>51.654040696041733</v>
      </c>
      <c r="O43" s="24">
        <f t="shared" si="17"/>
        <v>24.692500074335197</v>
      </c>
      <c r="P43" s="24">
        <f t="shared" si="18"/>
        <v>23.653459229623071</v>
      </c>
      <c r="Q43" t="s">
        <v>161</v>
      </c>
      <c r="R43" t="s">
        <v>162</v>
      </c>
      <c r="S43" t="s">
        <v>166</v>
      </c>
      <c r="T43" s="35">
        <v>100</v>
      </c>
      <c r="U43" s="35">
        <f t="shared" si="19"/>
        <v>58.50622406639004</v>
      </c>
      <c r="V43" s="35">
        <f t="shared" si="20"/>
        <v>72.29916897506925</v>
      </c>
      <c r="W43" s="35">
        <f t="shared" si="21"/>
        <v>64.788732394366207</v>
      </c>
      <c r="X43" s="35">
        <f t="shared" si="22"/>
        <v>62.91209863056455</v>
      </c>
      <c r="Y43" s="35">
        <f t="shared" si="23"/>
        <v>76.705043539243761</v>
      </c>
      <c r="Z43" s="35">
        <f t="shared" si="24"/>
        <v>69.194606958540703</v>
      </c>
      <c r="AA43" s="35">
        <f t="shared" si="25"/>
        <v>-4.4058745641745105</v>
      </c>
      <c r="AB43" s="35">
        <f t="shared" si="26"/>
        <v>-4.4058745641745105</v>
      </c>
      <c r="AC43" s="35">
        <f t="shared" si="27"/>
        <v>-4.4058745641744963</v>
      </c>
      <c r="AF43">
        <v>1.79</v>
      </c>
      <c r="AG43">
        <v>2.0499999999999998</v>
      </c>
      <c r="AJ43" t="s">
        <v>164</v>
      </c>
    </row>
    <row r="44" spans="1:36" ht="15" x14ac:dyDescent="0.25">
      <c r="A44">
        <v>2.41</v>
      </c>
      <c r="B44">
        <v>3.61</v>
      </c>
      <c r="C44">
        <v>2.84</v>
      </c>
      <c r="D44" s="20">
        <f t="shared" si="3"/>
        <v>4.4058745641745167E-2</v>
      </c>
      <c r="E44" s="17">
        <f>IF(OR($A44="",$B44="",$C44=""),"",A44*'MPTO_working_3-way'!$I43)</f>
        <v>2.5161815769966061</v>
      </c>
      <c r="F44" s="21">
        <f>IF(OR($A44="",$B44="",$C44=""),"",B44*'MPTO_working_3-way'!$I43)</f>
        <v>3.7690520717667</v>
      </c>
      <c r="G44" s="22">
        <f>IF(OR($A44="",$B44="",$C44=""),"",C44*'MPTO_working_3-way'!$I43)</f>
        <v>2.9651268376225559</v>
      </c>
      <c r="H44" s="17">
        <f>IF(OR($A44="",$B44="",$C44=""),"",'MPTO_working_3-way'!E43)</f>
        <v>2.4984290453497886</v>
      </c>
      <c r="I44" s="21">
        <f>IF(OR($A44="",$B44="",$C44=""),"",'MPTO_working_3-way'!F43)</f>
        <v>3.8121078856714039</v>
      </c>
      <c r="J44" s="22">
        <f>IF(OR($A44="",$B44="",$C44=""),"",'MPTO_working_3-way'!G43)</f>
        <v>2.9636090076941639</v>
      </c>
      <c r="K44" s="17">
        <f>IF(OR($A44="",$B44="",$C44=""),"",'OddsRatio_working_3-way'!H43)</f>
        <v>2.5066672434131605</v>
      </c>
      <c r="L44" s="21">
        <f>IF(OR($A44="",$B44="",$C44=""),"",'OddsRatio_working_3-way'!I43)</f>
        <v>3.7889372378073389</v>
      </c>
      <c r="M44" s="22">
        <f>IF(OR($A44="",$B44="",$C44=""),"",'OddsRatio_working_3-way'!J43)</f>
        <v>2.9661473247377406</v>
      </c>
      <c r="N44" s="23">
        <f t="shared" si="16"/>
        <v>39.742759788966886</v>
      </c>
      <c r="O44" s="24">
        <f t="shared" si="17"/>
        <v>26.531870108423877</v>
      </c>
      <c r="P44" s="24">
        <f t="shared" si="18"/>
        <v>33.725370102609233</v>
      </c>
      <c r="Q44" t="s">
        <v>163</v>
      </c>
      <c r="R44" t="s">
        <v>144</v>
      </c>
      <c r="S44" t="s">
        <v>166</v>
      </c>
      <c r="T44" s="35">
        <v>100</v>
      </c>
      <c r="U44" s="35">
        <f t="shared" si="19"/>
        <v>62.962962962962962</v>
      </c>
      <c r="V44" s="35">
        <f t="shared" si="20"/>
        <v>69.969969969969966</v>
      </c>
      <c r="W44" s="35">
        <f t="shared" si="21"/>
        <v>64.285714285714292</v>
      </c>
      <c r="X44" s="35">
        <f t="shared" si="22"/>
        <v>65.744315744315742</v>
      </c>
      <c r="Y44" s="35">
        <f t="shared" si="23"/>
        <v>72.751322751322746</v>
      </c>
      <c r="Z44" s="35">
        <f t="shared" si="24"/>
        <v>67.067067067067072</v>
      </c>
      <c r="AA44" s="35">
        <f t="shared" si="25"/>
        <v>-2.7813527813527799</v>
      </c>
      <c r="AB44" s="35">
        <f t="shared" si="26"/>
        <v>-2.7813527813527799</v>
      </c>
      <c r="AC44" s="35">
        <f t="shared" si="27"/>
        <v>-2.7813527813527799</v>
      </c>
      <c r="AF44">
        <v>1.79</v>
      </c>
      <c r="AG44">
        <v>2.0499999999999998</v>
      </c>
      <c r="AJ44" t="s">
        <v>164</v>
      </c>
    </row>
    <row r="45" spans="1:36" ht="15" x14ac:dyDescent="0.25">
      <c r="A45">
        <v>2.7</v>
      </c>
      <c r="B45">
        <v>3.33</v>
      </c>
      <c r="C45">
        <v>2.8</v>
      </c>
      <c r="D45" s="20">
        <f t="shared" si="3"/>
        <v>2.7813527813527861E-2</v>
      </c>
      <c r="E45" s="17">
        <f>IF(OR($A45="",$B45="",$C45=""),"",A45*'MPTO_working_3-way'!$I44)</f>
        <v>2.7750965250965254</v>
      </c>
      <c r="F45" s="21">
        <f>IF(OR($A45="",$B45="",$C45=""),"",B45*'MPTO_working_3-way'!$I44)</f>
        <v>3.4226190476190479</v>
      </c>
      <c r="G45" s="22">
        <f>IF(OR($A45="",$B45="",$C45=""),"",C45*'MPTO_working_3-way'!$I44)</f>
        <v>2.8778778778778777</v>
      </c>
      <c r="H45" s="17">
        <f>IF(OR($A45="",$B45="",$C45=""),"",'MPTO_working_3-way'!E44)</f>
        <v>2.7693221569533368</v>
      </c>
      <c r="I45" s="21">
        <f>IF(OR($A45="",$B45="",$C45=""),"",'MPTO_working_3-way'!F44)</f>
        <v>3.4360822209483257</v>
      </c>
      <c r="J45" s="22">
        <f>IF(OR($A45="",$B45="",$C45=""),"",'MPTO_working_3-way'!G44)</f>
        <v>2.8746231844340913</v>
      </c>
      <c r="K45" s="17">
        <f>IF(OR($A45="",$B45="",$C45=""),"",'OddsRatio_working_3-way'!H44)</f>
        <v>2.7722249694941952</v>
      </c>
      <c r="L45" s="21">
        <f>IF(OR($A45="",$B45="",$C45=""),"",'OddsRatio_working_3-way'!I44)</f>
        <v>3.4289906934832204</v>
      </c>
      <c r="M45" s="22">
        <f>IF(OR($A45="",$B45="",$C45=""),"",'OddsRatio_working_3-way'!J44)</f>
        <v>2.8764734971115011</v>
      </c>
      <c r="N45" s="23">
        <f t="shared" si="16"/>
        <v>36.03478260869565</v>
      </c>
      <c r="O45" s="24">
        <f t="shared" si="17"/>
        <v>29.217391304347824</v>
      </c>
      <c r="P45" s="24">
        <f t="shared" si="18"/>
        <v>34.747826086956522</v>
      </c>
      <c r="Q45" t="s">
        <v>85</v>
      </c>
      <c r="R45" t="s">
        <v>82</v>
      </c>
      <c r="S45" t="s">
        <v>167</v>
      </c>
      <c r="T45" s="35">
        <v>100</v>
      </c>
      <c r="U45" s="35">
        <f t="shared" si="19"/>
        <v>69.6048632218845</v>
      </c>
      <c r="V45" s="35">
        <f t="shared" si="20"/>
        <v>70.674486803519059</v>
      </c>
      <c r="W45" s="35">
        <f t="shared" si="21"/>
        <v>56.896551724137922</v>
      </c>
      <c r="X45" s="35">
        <f t="shared" si="22"/>
        <v>72.428961472343019</v>
      </c>
      <c r="Y45" s="35">
        <f t="shared" si="23"/>
        <v>73.498585053977578</v>
      </c>
      <c r="Z45" s="35">
        <f t="shared" si="24"/>
        <v>59.720649974596427</v>
      </c>
      <c r="AA45" s="35">
        <f t="shared" si="25"/>
        <v>-2.824098250458519</v>
      </c>
      <c r="AB45" s="35">
        <f t="shared" si="26"/>
        <v>-2.824098250458519</v>
      </c>
      <c r="AC45" s="35">
        <f t="shared" si="27"/>
        <v>-2.8240982504585048</v>
      </c>
      <c r="AF45">
        <v>2.2599999999999998</v>
      </c>
      <c r="AG45">
        <v>1.69</v>
      </c>
      <c r="AJ45" t="s">
        <v>137</v>
      </c>
    </row>
    <row r="46" spans="1:36" s="35" customFormat="1" ht="15" x14ac:dyDescent="0.25">
      <c r="A46">
        <v>3.29</v>
      </c>
      <c r="B46">
        <v>3.41</v>
      </c>
      <c r="C46">
        <v>2.3199999999999998</v>
      </c>
      <c r="D46" s="20">
        <f t="shared" si="3"/>
        <v>2.8240982504585066E-2</v>
      </c>
      <c r="E46" s="17">
        <f>IF(OR($A46="",$B46="",$C46=""),"",A46*'MPTO_working_3-way'!$I45)</f>
        <v>3.382912832440085</v>
      </c>
      <c r="F46" s="21">
        <f>IF(OR($A46="",$B46="",$C46=""),"",B46*'MPTO_working_3-way'!$I45)</f>
        <v>3.5063017503406351</v>
      </c>
      <c r="G46" s="22">
        <f>IF(OR($A46="",$B46="",$C46=""),"",C46*'MPTO_working_3-way'!$I45)</f>
        <v>2.3855190794106371</v>
      </c>
      <c r="H46" s="17">
        <f>IF(OR($A46="",$B46="",$C46=""),"",'MPTO_working_3-way'!E45)</f>
        <v>3.395151033013041</v>
      </c>
      <c r="I46" s="21">
        <f>IF(OR($A46="",$B46="",$C46=""),"",'MPTO_working_3-way'!F45)</f>
        <v>3.5230933521415624</v>
      </c>
      <c r="J46" s="22">
        <f>IF(OR($A46="",$B46="",$C46=""),"",'MPTO_working_3-way'!G45)</f>
        <v>2.3717993704324885</v>
      </c>
      <c r="K46" s="17">
        <f>IF(OR($A46="",$B46="",$C46=""),"",'OddsRatio_working_3-way'!H45)</f>
        <v>3.3901663870764307</v>
      </c>
      <c r="L46" s="21">
        <f>IF(OR($A46="",$B46="",$C46=""),"",'OddsRatio_working_3-way'!I45)</f>
        <v>3.5154152807223578</v>
      </c>
      <c r="M46" s="22">
        <f>IF(OR($A46="",$B46="",$C46=""),"",'OddsRatio_working_3-way'!J45)</f>
        <v>2.3777378301051915</v>
      </c>
      <c r="N46" s="23">
        <f t="shared" si="16"/>
        <v>29.560324180115011</v>
      </c>
      <c r="O46" s="24">
        <f t="shared" si="17"/>
        <v>28.520078167911549</v>
      </c>
      <c r="P46" s="24">
        <f t="shared" si="18"/>
        <v>41.919597651973447</v>
      </c>
      <c r="Q46" t="s">
        <v>75</v>
      </c>
      <c r="R46" t="s">
        <v>72</v>
      </c>
      <c r="S46" t="s">
        <v>167</v>
      </c>
      <c r="T46" s="35">
        <v>100</v>
      </c>
      <c r="U46" s="35">
        <f t="shared" si="19"/>
        <v>45.054945054945051</v>
      </c>
      <c r="V46" s="35">
        <f t="shared" si="20"/>
        <v>72.29916897506925</v>
      </c>
      <c r="W46" s="35">
        <f t="shared" si="21"/>
        <v>79.674796747967477</v>
      </c>
      <c r="X46" s="35">
        <f t="shared" si="22"/>
        <v>48.026034276963273</v>
      </c>
      <c r="Y46" s="35">
        <f t="shared" si="23"/>
        <v>75.270258197087458</v>
      </c>
      <c r="Z46" s="35">
        <f t="shared" si="24"/>
        <v>82.645885969985684</v>
      </c>
      <c r="AA46" s="35">
        <f t="shared" si="25"/>
        <v>-2.9710892220182217</v>
      </c>
      <c r="AB46" s="35">
        <f t="shared" si="26"/>
        <v>-2.9710892220182075</v>
      </c>
      <c r="AC46" s="35">
        <f t="shared" si="27"/>
        <v>-2.9710892220182075</v>
      </c>
      <c r="AD46" s="36"/>
      <c r="AE46" s="36"/>
      <c r="AF46">
        <v>2.12</v>
      </c>
      <c r="AG46">
        <v>1.78</v>
      </c>
      <c r="AH46" s="36"/>
      <c r="AI46" s="36"/>
      <c r="AJ46" t="s">
        <v>137</v>
      </c>
    </row>
    <row r="47" spans="1:36" ht="15" x14ac:dyDescent="0.25">
      <c r="A47">
        <v>1.82</v>
      </c>
      <c r="B47">
        <v>3.61</v>
      </c>
      <c r="C47">
        <v>4.92</v>
      </c>
      <c r="D47" s="20">
        <f t="shared" si="3"/>
        <v>2.9710892220182084E-2</v>
      </c>
      <c r="E47" s="17">
        <f>IF(OR($A47="",$B47="",$C47=""),"",A47*'MPTO_working_3-way'!$I46)</f>
        <v>1.8740738238407315</v>
      </c>
      <c r="F47" s="21">
        <f>IF(OR($A47="",$B47="",$C47=""),"",B47*'MPTO_working_3-way'!$I46)</f>
        <v>3.7172563209148572</v>
      </c>
      <c r="G47" s="22">
        <f>IF(OR($A47="",$B47="",$C47=""),"",C47*'MPTO_working_3-way'!$I46)</f>
        <v>5.0661775897232957</v>
      </c>
      <c r="H47" s="17">
        <f>IF(OR($A47="",$B47="",$C47=""),"",'MPTO_working_3-way'!E46)</f>
        <v>1.8534069333395307</v>
      </c>
      <c r="I47" s="21">
        <f>IF(OR($A47="",$B47="",$C47=""),"",'MPTO_working_3-way'!F46)</f>
        <v>3.7438505451769197</v>
      </c>
      <c r="J47" s="22">
        <f>IF(OR($A47="",$B47="",$C47=""),"",'MPTO_working_3-way'!G46)</f>
        <v>5.1720106853351409</v>
      </c>
      <c r="K47" s="17">
        <f>IF(OR($A47="",$B47="",$C47=""),"",'OddsRatio_working_3-way'!H46)</f>
        <v>1.8612213311890125</v>
      </c>
      <c r="L47" s="21">
        <f>IF(OR($A47="",$B47="",$C47=""),"",'OddsRatio_working_3-way'!I46)</f>
        <v>3.7412044809796616</v>
      </c>
      <c r="M47" s="22">
        <f>IF(OR($A47="",$B47="",$C47=""),"",'OddsRatio_working_3-way'!J46)</f>
        <v>5.1170580710499127</v>
      </c>
      <c r="N47" s="23">
        <f t="shared" si="16"/>
        <v>53.359690919250845</v>
      </c>
      <c r="O47" s="24">
        <f t="shared" si="17"/>
        <v>26.901561626879932</v>
      </c>
      <c r="P47" s="24">
        <f t="shared" si="18"/>
        <v>19.73874745386922</v>
      </c>
      <c r="Q47" t="s">
        <v>69</v>
      </c>
      <c r="R47" t="s">
        <v>136</v>
      </c>
      <c r="S47" t="s">
        <v>167</v>
      </c>
      <c r="T47" s="35">
        <v>100</v>
      </c>
      <c r="U47" s="35">
        <f t="shared" si="19"/>
        <v>39.759036144578317</v>
      </c>
      <c r="V47" s="35">
        <f t="shared" si="20"/>
        <v>75.369458128078819</v>
      </c>
      <c r="W47" s="35">
        <f t="shared" si="21"/>
        <v>81.71846435100548</v>
      </c>
      <c r="X47" s="35">
        <f t="shared" si="22"/>
        <v>42.912077520915702</v>
      </c>
      <c r="Y47" s="35">
        <f t="shared" si="23"/>
        <v>78.522499504416203</v>
      </c>
      <c r="Z47" s="35">
        <f t="shared" si="24"/>
        <v>84.871505727342878</v>
      </c>
      <c r="AA47" s="35">
        <f t="shared" si="25"/>
        <v>-3.1530413763373843</v>
      </c>
      <c r="AB47" s="35">
        <f t="shared" si="26"/>
        <v>-3.1530413763373843</v>
      </c>
      <c r="AC47" s="35">
        <f t="shared" si="27"/>
        <v>-3.1530413763373986</v>
      </c>
      <c r="AF47">
        <v>2.12</v>
      </c>
      <c r="AG47">
        <v>1.78</v>
      </c>
      <c r="AJ47" t="s">
        <v>137</v>
      </c>
    </row>
    <row r="48" spans="1:36" ht="15" x14ac:dyDescent="0.25">
      <c r="A48">
        <v>1.66</v>
      </c>
      <c r="B48">
        <v>4.0599999999999996</v>
      </c>
      <c r="C48">
        <v>5.47</v>
      </c>
      <c r="D48" s="20">
        <f t="shared" si="3"/>
        <v>3.1530413763373843E-2</v>
      </c>
      <c r="E48" s="17">
        <f>IF(OR($A48="",$B48="",$C48=""),"",A48*'MPTO_working_3-way'!$I47)</f>
        <v>1.7123404868472005</v>
      </c>
      <c r="F48" s="21">
        <f>IF(OR($A48="",$B48="",$C48=""),"",B48*'MPTO_working_3-way'!$I47)</f>
        <v>4.1880134798792978</v>
      </c>
      <c r="G48" s="22">
        <f>IF(OR($A48="",$B48="",$C48=""),"",C48*'MPTO_working_3-way'!$I47)</f>
        <v>5.6424713632856545</v>
      </c>
      <c r="H48" s="17">
        <f>IF(OR($A48="",$B48="",$C48=""),"",'MPTO_working_3-way'!E47)</f>
        <v>1.6894759987639889</v>
      </c>
      <c r="I48" s="21">
        <f>IF(OR($A48="",$B48="",$C48=""),"",'MPTO_working_3-way'!F47)</f>
        <v>4.240966980404945</v>
      </c>
      <c r="J48" s="22">
        <f>IF(OR($A48="",$B48="",$C48=""),"",'MPTO_working_3-way'!G47)</f>
        <v>5.8036547488582837</v>
      </c>
      <c r="K48" s="17">
        <f>IF(OR($A48="",$B48="",$C48=""),"",'OddsRatio_working_3-way'!H47)</f>
        <v>1.6974953271470519</v>
      </c>
      <c r="L48" s="21">
        <f>IF(OR($A48="",$B48="",$C48=""),"",'OddsRatio_working_3-way'!I47)</f>
        <v>4.2338419713181503</v>
      </c>
      <c r="M48" s="22">
        <f>IF(OR($A48="",$B48="",$C48=""),"",'OddsRatio_working_3-way'!J47)</f>
        <v>5.723945624768672</v>
      </c>
      <c r="N48" s="23">
        <f t="shared" si="16"/>
        <v>58.399600294519828</v>
      </c>
      <c r="O48" s="24">
        <f t="shared" si="17"/>
        <v>23.877669085936677</v>
      </c>
      <c r="P48" s="24">
        <f t="shared" si="18"/>
        <v>17.722730619543494</v>
      </c>
      <c r="Q48" t="s">
        <v>83</v>
      </c>
      <c r="R48" t="s">
        <v>76</v>
      </c>
      <c r="S48" t="s">
        <v>167</v>
      </c>
      <c r="T48" s="35">
        <v>100</v>
      </c>
      <c r="U48" s="35">
        <f t="shared" si="19"/>
        <v>36.708860759493668</v>
      </c>
      <c r="V48" s="35">
        <f t="shared" si="20"/>
        <v>77.116704805491992</v>
      </c>
      <c r="W48" s="35">
        <f t="shared" si="21"/>
        <v>81.16760828625236</v>
      </c>
      <c r="X48" s="35">
        <f t="shared" si="22"/>
        <v>41.715686908255655</v>
      </c>
      <c r="Y48" s="35">
        <f t="shared" si="23"/>
        <v>82.12353095425398</v>
      </c>
      <c r="Z48" s="35">
        <f t="shared" si="24"/>
        <v>86.174434435014334</v>
      </c>
      <c r="AA48" s="35">
        <f t="shared" si="25"/>
        <v>-5.0068261487619878</v>
      </c>
      <c r="AB48" s="35">
        <f t="shared" si="26"/>
        <v>-5.0068261487619878</v>
      </c>
      <c r="AC48" s="35">
        <f t="shared" si="27"/>
        <v>-5.0068261487619736</v>
      </c>
      <c r="AF48">
        <v>2.08</v>
      </c>
      <c r="AG48">
        <v>1.81</v>
      </c>
      <c r="AJ48" t="s">
        <v>137</v>
      </c>
    </row>
    <row r="49" spans="1:36" ht="15" x14ac:dyDescent="0.25">
      <c r="A49">
        <v>1.58</v>
      </c>
      <c r="B49">
        <v>4.37</v>
      </c>
      <c r="C49">
        <v>5.31</v>
      </c>
      <c r="D49" s="20">
        <f t="shared" si="3"/>
        <v>5.0068261487619781E-2</v>
      </c>
      <c r="E49" s="17">
        <f>IF(OR($A49="",$B49="",$C49=""),"",A49*'MPTO_working_3-way'!$I48)</f>
        <v>1.6591078531504393</v>
      </c>
      <c r="F49" s="21">
        <f>IF(OR($A49="",$B49="",$C49=""),"",B49*'MPTO_working_3-way'!$I48)</f>
        <v>4.5887983027008987</v>
      </c>
      <c r="G49" s="22">
        <f>IF(OR($A49="",$B49="",$C49=""),"",C49*'MPTO_working_3-way'!$I48)</f>
        <v>5.5758624684992606</v>
      </c>
      <c r="H49" s="17">
        <f>IF(OR($A49="",$B49="",$C49=""),"",'MPTO_working_3-way'!E48)</f>
        <v>1.6227918600529319</v>
      </c>
      <c r="I49" s="21">
        <f>IF(OR($A49="",$B49="",$C49=""),"",'MPTO_working_3-way'!F48)</f>
        <v>4.7137897307956731</v>
      </c>
      <c r="J49" s="22">
        <f>IF(OR($A49="",$B49="",$C49=""),"",'MPTO_working_3-way'!G48)</f>
        <v>5.8263345630811019</v>
      </c>
      <c r="K49" s="17">
        <f>IF(OR($A49="",$B49="",$C49=""),"",'OddsRatio_working_3-way'!H48)</f>
        <v>1.6346820369021502</v>
      </c>
      <c r="L49" s="21">
        <f>IF(OR($A49="",$B49="",$C49=""),"",'OddsRatio_working_3-way'!I48)</f>
        <v>4.6877214902762869</v>
      </c>
      <c r="M49" s="22">
        <f>IF(OR($A49="",$B49="",$C49=""),"",'OddsRatio_working_3-way'!J48)</f>
        <v>5.7163441018073566</v>
      </c>
      <c r="N49" s="23">
        <f t="shared" si="16"/>
        <v>60.273357039515204</v>
      </c>
      <c r="O49" s="24">
        <f t="shared" si="17"/>
        <v>21.79219773968742</v>
      </c>
      <c r="P49" s="24">
        <f t="shared" si="18"/>
        <v>17.934445220797372</v>
      </c>
      <c r="Q49" t="s">
        <v>141</v>
      </c>
      <c r="R49" t="s">
        <v>160</v>
      </c>
      <c r="S49" t="s">
        <v>167</v>
      </c>
      <c r="T49" s="35">
        <v>100</v>
      </c>
      <c r="U49" s="35" t="e">
        <f t="shared" si="19"/>
        <v>#DIV/0!</v>
      </c>
      <c r="V49" s="35" t="e">
        <f t="shared" si="20"/>
        <v>#DIV/0!</v>
      </c>
      <c r="W49" s="35" t="e">
        <f t="shared" si="21"/>
        <v>#DIV/0!</v>
      </c>
      <c r="X49" s="35" t="e">
        <f t="shared" si="22"/>
        <v>#DIV/0!</v>
      </c>
      <c r="Y49" s="35" t="e">
        <f t="shared" si="23"/>
        <v>#DIV/0!</v>
      </c>
      <c r="Z49" s="35" t="e">
        <f t="shared" si="24"/>
        <v>#DIV/0!</v>
      </c>
      <c r="AA49" s="35" t="e">
        <f t="shared" si="25"/>
        <v>#DIV/0!</v>
      </c>
      <c r="AB49" s="35" t="e">
        <f t="shared" si="26"/>
        <v>#DIV/0!</v>
      </c>
      <c r="AC49" s="35" t="e">
        <f t="shared" si="27"/>
        <v>#DIV/0!</v>
      </c>
      <c r="AF49">
        <v>1.67</v>
      </c>
      <c r="AG49">
        <v>2.23</v>
      </c>
      <c r="AJ49" t="s">
        <v>164</v>
      </c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s="35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6"/>
      <c r="AE53" s="36"/>
      <c r="AF53"/>
      <c r="AG53"/>
      <c r="AH53" s="36"/>
      <c r="AI53" s="36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s="35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6"/>
      <c r="AE63" s="36"/>
      <c r="AF63"/>
      <c r="AG63"/>
      <c r="AH63" s="36"/>
      <c r="AI63" s="36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2022-08-16T16:36:05Z</dcterms:modified>
</cp:coreProperties>
</file>